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<sst xmlns="http://schemas.openxmlformats.org/spreadsheetml/2006/main" count="4572" uniqueCount="1261">
  <si>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</si>
  <si>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</si>
  <si>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</si>
  <si>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</si>
  <si>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</si>
  <si>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</si>
  <si>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</si>
  <si>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Unit</t>
  </si>
  <si>
    <t>Primary Funding Code</t>
  </si>
  <si>
    <t>Zip Code</t>
  </si>
  <si>
    <t>HRA Release?</t>
  </si>
  <si>
    <t>Housing Signed DHCI Form</t>
  </si>
  <si>
    <t>Housing Income Verification</t>
  </si>
  <si>
    <t>Gen Case Index Number</t>
  </si>
  <si>
    <t>Housing Type Of Case</t>
  </si>
  <si>
    <t>Housing Level of Service</t>
  </si>
  <si>
    <t>Close Reason</t>
  </si>
  <si>
    <t>Housing Building Case?</t>
  </si>
  <si>
    <t>Housing Posture of Case on Eligibility Date</t>
  </si>
  <si>
    <t>HAL Eligibility Date</t>
  </si>
  <si>
    <t>Referral Source</t>
  </si>
  <si>
    <t>Date of Birth</t>
  </si>
  <si>
    <t>Gen Pub Assist Case Number</t>
  </si>
  <si>
    <t>Social Security #</t>
  </si>
  <si>
    <t>Language</t>
  </si>
  <si>
    <t>Housing Total Monthly Rent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</si>
  <si>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</si>
  <si>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</si>
  <si>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</si>
  <si>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</si>
  <si>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</si>
  <si>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</si>
  <si>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</si>
  <si>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Activity Indicators</t>
  </si>
  <si>
    <t>Housing Services Rendered to Client</t>
  </si>
  <si>
    <t>Housing Outcome</t>
  </si>
  <si>
    <t>Housing Outcome Date</t>
  </si>
  <si>
    <t>Housing Date Of Waiver Approval</t>
  </si>
  <si>
    <t>Housing TRC HRA Waiver Categories</t>
  </si>
  <si>
    <t xml:space="preserve">Total Annual Income </t>
  </si>
  <si>
    <t>Housing Funding Note</t>
  </si>
  <si>
    <t>Total Time For Case</t>
  </si>
  <si>
    <t>Caseworker Name</t>
  </si>
  <si>
    <t>Case Disposition</t>
  </si>
  <si>
    <t>Legal Problem Code</t>
  </si>
  <si>
    <t>Almanzar, Yocari</t>
  </si>
  <si>
    <t>Atkinson, Johnson</t>
  </si>
  <si>
    <t>Caban-Gandhi, Celina</t>
  </si>
  <si>
    <t>Delgadillo, Omar</t>
  </si>
  <si>
    <t>Heller, Steven</t>
  </si>
  <si>
    <t>Labossiere, Samantha</t>
  </si>
  <si>
    <t>Latterner, Matt</t>
  </si>
  <si>
    <t>McCowen, Tamella</t>
  </si>
  <si>
    <t>Mendia-Yadaicela, Michelle</t>
  </si>
  <si>
    <t>Restrepo-Serrano, Francois</t>
  </si>
  <si>
    <t>Robinson, Sally</t>
  </si>
  <si>
    <t>04/15/2019</t>
  </si>
  <si>
    <t>05/29/2019</t>
  </si>
  <si>
    <t>06/19/2019</t>
  </si>
  <si>
    <t>09/11/2017</t>
  </si>
  <si>
    <t>08/02/2018</t>
  </si>
  <si>
    <t>07/02/2018</t>
  </si>
  <si>
    <t>06/15/2018</t>
  </si>
  <si>
    <t>05/24/2018</t>
  </si>
  <si>
    <t>09/13/2018</t>
  </si>
  <si>
    <t>10/10/2018</t>
  </si>
  <si>
    <t>11/15/2018</t>
  </si>
  <si>
    <t>11/19/2018</t>
  </si>
  <si>
    <t>12/27/2018</t>
  </si>
  <si>
    <t>01/03/2019</t>
  </si>
  <si>
    <t>01/07/2019</t>
  </si>
  <si>
    <t>01/24/2019</t>
  </si>
  <si>
    <t>02/20/2019</t>
  </si>
  <si>
    <t>01/31/2019</t>
  </si>
  <si>
    <t>02/21/2019</t>
  </si>
  <si>
    <t>03/12/2019</t>
  </si>
  <si>
    <t>03/28/2019</t>
  </si>
  <si>
    <t>03/11/2019</t>
  </si>
  <si>
    <t>06/10/2019</t>
  </si>
  <si>
    <t>07/12/2018</t>
  </si>
  <si>
    <t>05/18/2018</t>
  </si>
  <si>
    <t>06/20/2018</t>
  </si>
  <si>
    <t>06/19/2018</t>
  </si>
  <si>
    <t>08/03/2018</t>
  </si>
  <si>
    <t>07/25/2018</t>
  </si>
  <si>
    <t>08/07/2018</t>
  </si>
  <si>
    <t>08/06/2018</t>
  </si>
  <si>
    <t>08/15/2018</t>
  </si>
  <si>
    <t>08/28/2018</t>
  </si>
  <si>
    <t>09/05/2018</t>
  </si>
  <si>
    <t>09/24/2018</t>
  </si>
  <si>
    <t>09/27/2018</t>
  </si>
  <si>
    <t>10/05/2018</t>
  </si>
  <si>
    <t>10/23/2018</t>
  </si>
  <si>
    <t>10/24/2018</t>
  </si>
  <si>
    <t>10/18/2018</t>
  </si>
  <si>
    <t>10/22/2018</t>
  </si>
  <si>
    <t>09/26/2018</t>
  </si>
  <si>
    <t>08/23/2018</t>
  </si>
  <si>
    <t>11/08/2018</t>
  </si>
  <si>
    <t>10/11/2018</t>
  </si>
  <si>
    <t>12/10/2018</t>
  </si>
  <si>
    <t>12/14/2018</t>
  </si>
  <si>
    <t>12/18/2018</t>
  </si>
  <si>
    <t>12/19/2018</t>
  </si>
  <si>
    <t>12/20/2018</t>
  </si>
  <si>
    <t>01/02/2019</t>
  </si>
  <si>
    <t>01/22/2019</t>
  </si>
  <si>
    <t>01/28/2019</t>
  </si>
  <si>
    <t>01/25/2019</t>
  </si>
  <si>
    <t>01/17/2019</t>
  </si>
  <si>
    <t>04/03/2019</t>
  </si>
  <si>
    <t>04/22/2019</t>
  </si>
  <si>
    <t>04/23/2019</t>
  </si>
  <si>
    <t>04/24/2019</t>
  </si>
  <si>
    <t>04/30/2019</t>
  </si>
  <si>
    <t>03/27/2019</t>
  </si>
  <si>
    <t>05/01/2019</t>
  </si>
  <si>
    <t>06/21/2019</t>
  </si>
  <si>
    <t>06/25/2019</t>
  </si>
  <si>
    <t>08/20/2018</t>
  </si>
  <si>
    <t>09/21/2018</t>
  </si>
  <si>
    <t>01/29/2019</t>
  </si>
  <si>
    <t>03/05/2019</t>
  </si>
  <si>
    <t>03/21/2019</t>
  </si>
  <si>
    <t>03/14/2019</t>
  </si>
  <si>
    <t>05/02/2019</t>
  </si>
  <si>
    <t>05/23/2019</t>
  </si>
  <si>
    <t>07/05/2018</t>
  </si>
  <si>
    <t>06/18/2018</t>
  </si>
  <si>
    <t>05/02/2018</t>
  </si>
  <si>
    <t>09/19/2018</t>
  </si>
  <si>
    <t>12/28/2018</t>
  </si>
  <si>
    <t>01/11/2019</t>
  </si>
  <si>
    <t>02/26/2019</t>
  </si>
  <si>
    <t>03/04/2019</t>
  </si>
  <si>
    <t>03/13/2019</t>
  </si>
  <si>
    <t>03/19/2019</t>
  </si>
  <si>
    <t>05/25/2016</t>
  </si>
  <si>
    <t>08/09/2018</t>
  </si>
  <si>
    <t>08/30/2018</t>
  </si>
  <si>
    <t>11/07/2018</t>
  </si>
  <si>
    <t>03/01/2019</t>
  </si>
  <si>
    <t>03/06/2019</t>
  </si>
  <si>
    <t>03/25/2019</t>
  </si>
  <si>
    <t>04/01/2019</t>
  </si>
  <si>
    <t>12/11/2018</t>
  </si>
  <si>
    <t>06/21/2018</t>
  </si>
  <si>
    <t>08/08/2018</t>
  </si>
  <si>
    <t>07/16/2018</t>
  </si>
  <si>
    <t>07/17/2018</t>
  </si>
  <si>
    <t>09/25/2018</t>
  </si>
  <si>
    <t>09/10/2018</t>
  </si>
  <si>
    <t>09/11/2018</t>
  </si>
  <si>
    <t>09/20/2018</t>
  </si>
  <si>
    <t>08/16/2018</t>
  </si>
  <si>
    <t>08/01/2018</t>
  </si>
  <si>
    <t>08/17/2018</t>
  </si>
  <si>
    <t>10/19/2018</t>
  </si>
  <si>
    <t>10/17/2018</t>
  </si>
  <si>
    <t>10/03/2018</t>
  </si>
  <si>
    <t>06/07/2019</t>
  </si>
  <si>
    <t>05/30/2019</t>
  </si>
  <si>
    <t>12/31/2018</t>
  </si>
  <si>
    <t>04/11/2019</t>
  </si>
  <si>
    <t>04/26/2019</t>
  </si>
  <si>
    <t>12/06/2018</t>
  </si>
  <si>
    <t>06/28/2019</t>
  </si>
  <si>
    <t>07/08/2019</t>
  </si>
  <si>
    <t>07/01/2019</t>
  </si>
  <si>
    <t>06/06/2019</t>
  </si>
  <si>
    <t>11/29/2018</t>
  </si>
  <si>
    <t>12/12/2018</t>
  </si>
  <si>
    <t>06/26/2019</t>
  </si>
  <si>
    <t>07/09/2019</t>
  </si>
  <si>
    <t>04/17/2019</t>
  </si>
  <si>
    <t>05/22/2019</t>
  </si>
  <si>
    <t>05/15/2019</t>
  </si>
  <si>
    <t>04/08/2019</t>
  </si>
  <si>
    <t>03/18/2019</t>
  </si>
  <si>
    <t>04/16/2019</t>
  </si>
  <si>
    <t>06/18/2019</t>
  </si>
  <si>
    <t>07/02/2019</t>
  </si>
  <si>
    <t>12/13/2018</t>
  </si>
  <si>
    <t>02/13/2019</t>
  </si>
  <si>
    <t>12/26/2018</t>
  </si>
  <si>
    <t>01/15/2019</t>
  </si>
  <si>
    <t>12/21/2018</t>
  </si>
  <si>
    <t>11/28/2018</t>
  </si>
  <si>
    <t>Gretchen</t>
  </si>
  <si>
    <t>Anna</t>
  </si>
  <si>
    <t>Tara</t>
  </si>
  <si>
    <t>Laurel</t>
  </si>
  <si>
    <t>Hector</t>
  </si>
  <si>
    <t>Milagros</t>
  </si>
  <si>
    <t>Nicole</t>
  </si>
  <si>
    <t>Veronica</t>
  </si>
  <si>
    <t>Ana</t>
  </si>
  <si>
    <t>Judith</t>
  </si>
  <si>
    <t>Michele</t>
  </si>
  <si>
    <t>Maritza</t>
  </si>
  <si>
    <t>Adela</t>
  </si>
  <si>
    <t>Francisco</t>
  </si>
  <si>
    <t>Pramilla</t>
  </si>
  <si>
    <t>Sikhumbuzo</t>
  </si>
  <si>
    <t>Brigida</t>
  </si>
  <si>
    <t>Chekesha</t>
  </si>
  <si>
    <t>Jessica</t>
  </si>
  <si>
    <t>Eric</t>
  </si>
  <si>
    <t>Phyllis</t>
  </si>
  <si>
    <t>Eugene</t>
  </si>
  <si>
    <t>Amada</t>
  </si>
  <si>
    <t>Olga</t>
  </si>
  <si>
    <t>Pamela</t>
  </si>
  <si>
    <t>Adolfo</t>
  </si>
  <si>
    <t>Alison</t>
  </si>
  <si>
    <t>Nicolas</t>
  </si>
  <si>
    <t>Davene</t>
  </si>
  <si>
    <t>Cindy</t>
  </si>
  <si>
    <t>Cleophuss</t>
  </si>
  <si>
    <t>Aura</t>
  </si>
  <si>
    <t>Marcia</t>
  </si>
  <si>
    <t>Carlos</t>
  </si>
  <si>
    <t>Carmen</t>
  </si>
  <si>
    <t>David</t>
  </si>
  <si>
    <t>Madeline</t>
  </si>
  <si>
    <t>Catherine</t>
  </si>
  <si>
    <t>Ligia</t>
  </si>
  <si>
    <t>Cynthia</t>
  </si>
  <si>
    <t>Sheila</t>
  </si>
  <si>
    <t>Dorothy</t>
  </si>
  <si>
    <t>Rachel</t>
  </si>
  <si>
    <t>James</t>
  </si>
  <si>
    <t>Timonthy</t>
  </si>
  <si>
    <t>Maria</t>
  </si>
  <si>
    <t>Steven</t>
  </si>
  <si>
    <t>John</t>
  </si>
  <si>
    <t>Doris</t>
  </si>
  <si>
    <t>Patricia</t>
  </si>
  <si>
    <t>Sherete</t>
  </si>
  <si>
    <t>Zoraida</t>
  </si>
  <si>
    <t>Atania</t>
  </si>
  <si>
    <t>Kathy</t>
  </si>
  <si>
    <t>Noel</t>
  </si>
  <si>
    <t>Dakeisha</t>
  </si>
  <si>
    <t>Gema</t>
  </si>
  <si>
    <t>Teasha</t>
  </si>
  <si>
    <t>Susie</t>
  </si>
  <si>
    <t>Juan</t>
  </si>
  <si>
    <t>Jeannette</t>
  </si>
  <si>
    <t>Mercedes</t>
  </si>
  <si>
    <t>Ekaterina</t>
  </si>
  <si>
    <t>Rafael</t>
  </si>
  <si>
    <t>Angela</t>
  </si>
  <si>
    <t>Bertha</t>
  </si>
  <si>
    <t>Engracia</t>
  </si>
  <si>
    <t>Jenny</t>
  </si>
  <si>
    <t>Rosemary</t>
  </si>
  <si>
    <t>Luz</t>
  </si>
  <si>
    <t>Marilyn</t>
  </si>
  <si>
    <t>Delia</t>
  </si>
  <si>
    <t>Nancy</t>
  </si>
  <si>
    <t>Carol</t>
  </si>
  <si>
    <t>Sharmance</t>
  </si>
  <si>
    <t>Elena</t>
  </si>
  <si>
    <t>Margarita</t>
  </si>
  <si>
    <t>Becky</t>
  </si>
  <si>
    <t>Alida</t>
  </si>
  <si>
    <t>Eucarina</t>
  </si>
  <si>
    <t>Gladys</t>
  </si>
  <si>
    <t>Ousmane</t>
  </si>
  <si>
    <t>Khristen</t>
  </si>
  <si>
    <t>Angelique</t>
  </si>
  <si>
    <t>Belkis</t>
  </si>
  <si>
    <t>Sandy</t>
  </si>
  <si>
    <t>Eufemia</t>
  </si>
  <si>
    <t>Peter</t>
  </si>
  <si>
    <t>Josmely</t>
  </si>
  <si>
    <t>Elsie</t>
  </si>
  <si>
    <t>Omari</t>
  </si>
  <si>
    <t>Frances</t>
  </si>
  <si>
    <t>Bonnie</t>
  </si>
  <si>
    <t>Miriam</t>
  </si>
  <si>
    <t>Manuela</t>
  </si>
  <si>
    <t>George</t>
  </si>
  <si>
    <t>Rodney</t>
  </si>
  <si>
    <t>Adriano</t>
  </si>
  <si>
    <t>Mary</t>
  </si>
  <si>
    <t>Melvin</t>
  </si>
  <si>
    <t>Fannye</t>
  </si>
  <si>
    <t>Victor</t>
  </si>
  <si>
    <t>Sergei</t>
  </si>
  <si>
    <t>Virgilio</t>
  </si>
  <si>
    <t>Asia</t>
  </si>
  <si>
    <t>Hilda</t>
  </si>
  <si>
    <t>Sandra</t>
  </si>
  <si>
    <t>Marie</t>
  </si>
  <si>
    <t>Regina</t>
  </si>
  <si>
    <t>Patrick</t>
  </si>
  <si>
    <t>Catalano</t>
  </si>
  <si>
    <t>Betsy</t>
  </si>
  <si>
    <t>Carolyn</t>
  </si>
  <si>
    <t>Juana</t>
  </si>
  <si>
    <t>Abby</t>
  </si>
  <si>
    <t>Ramiro</t>
  </si>
  <si>
    <t>Diamond</t>
  </si>
  <si>
    <t>Barbara</t>
  </si>
  <si>
    <t>Shazzia</t>
  </si>
  <si>
    <t>Sultane</t>
  </si>
  <si>
    <t>Henry</t>
  </si>
  <si>
    <t>Thelma</t>
  </si>
  <si>
    <t>Evelyn</t>
  </si>
  <si>
    <t>Carolina</t>
  </si>
  <si>
    <t>Sharon</t>
  </si>
  <si>
    <t>Alice</t>
  </si>
  <si>
    <t>Latonya</t>
  </si>
  <si>
    <t>Devin</t>
  </si>
  <si>
    <t>Luis</t>
  </si>
  <si>
    <t>Teresa</t>
  </si>
  <si>
    <t>Ellice</t>
  </si>
  <si>
    <t>Ruby</t>
  </si>
  <si>
    <t>Gisela</t>
  </si>
  <si>
    <t>Roquelia</t>
  </si>
  <si>
    <t>Annetta</t>
  </si>
  <si>
    <t>Zinzi</t>
  </si>
  <si>
    <t>Sherry</t>
  </si>
  <si>
    <t>Alexander</t>
  </si>
  <si>
    <t>Santos</t>
  </si>
  <si>
    <t>Sarah</t>
  </si>
  <si>
    <t>Moraima</t>
  </si>
  <si>
    <t>Reginald</t>
  </si>
  <si>
    <t>Mor</t>
  </si>
  <si>
    <t>Pucci</t>
  </si>
  <si>
    <t>Magdalena</t>
  </si>
  <si>
    <t>Brenda</t>
  </si>
  <si>
    <t>Robert</t>
  </si>
  <si>
    <t>Ciara</t>
  </si>
  <si>
    <t>Rastko</t>
  </si>
  <si>
    <t>Rosa</t>
  </si>
  <si>
    <t>Amezquita</t>
  </si>
  <si>
    <t>Irizzary</t>
  </si>
  <si>
    <t>Russell</t>
  </si>
  <si>
    <t>Hernandez</t>
  </si>
  <si>
    <t>Mantilla</t>
  </si>
  <si>
    <t>Orta</t>
  </si>
  <si>
    <t>Carrasquillo</t>
  </si>
  <si>
    <t>Peralta</t>
  </si>
  <si>
    <t>Pacheco</t>
  </si>
  <si>
    <t>Welch</t>
  </si>
  <si>
    <t>McCarthy</t>
  </si>
  <si>
    <t>Martinez</t>
  </si>
  <si>
    <t>Maldonado</t>
  </si>
  <si>
    <t>Malick</t>
  </si>
  <si>
    <t>Kunene</t>
  </si>
  <si>
    <t>Nerys</t>
  </si>
  <si>
    <t>Love Garris</t>
  </si>
  <si>
    <t>Taylor</t>
  </si>
  <si>
    <t>Lopez</t>
  </si>
  <si>
    <t>Tweel</t>
  </si>
  <si>
    <t>Mott</t>
  </si>
  <si>
    <t>Gonzalez</t>
  </si>
  <si>
    <t>Pina</t>
  </si>
  <si>
    <t>Payne</t>
  </si>
  <si>
    <t>Garcia-Pichardo</t>
  </si>
  <si>
    <t>Dove</t>
  </si>
  <si>
    <t>Barnes</t>
  </si>
  <si>
    <t>Best</t>
  </si>
  <si>
    <t>Chery</t>
  </si>
  <si>
    <t>Jackson</t>
  </si>
  <si>
    <t>Estrella</t>
  </si>
  <si>
    <t>Johnson</t>
  </si>
  <si>
    <t>Ramirez</t>
  </si>
  <si>
    <t>Higgins</t>
  </si>
  <si>
    <t>Acevedo</t>
  </si>
  <si>
    <t>Sanchez</t>
  </si>
  <si>
    <t>Gerena</t>
  </si>
  <si>
    <t>Torres</t>
  </si>
  <si>
    <t>Brooks</t>
  </si>
  <si>
    <t>Smith</t>
  </si>
  <si>
    <t>Mims</t>
  </si>
  <si>
    <t>Rowland</t>
  </si>
  <si>
    <t>Croom</t>
  </si>
  <si>
    <t>Washington</t>
  </si>
  <si>
    <t>Mclain</t>
  </si>
  <si>
    <t>Thacher</t>
  </si>
  <si>
    <t>Gadson</t>
  </si>
  <si>
    <t>Hawkins</t>
  </si>
  <si>
    <t>Chambers</t>
  </si>
  <si>
    <t>Morales</t>
  </si>
  <si>
    <t>Tovar</t>
  </si>
  <si>
    <t>Vanderhorst</t>
  </si>
  <si>
    <t>Rivera</t>
  </si>
  <si>
    <t>Roberts</t>
  </si>
  <si>
    <t>Romero Castro</t>
  </si>
  <si>
    <t>Capers</t>
  </si>
  <si>
    <t>Rucker</t>
  </si>
  <si>
    <t>caicedo</t>
  </si>
  <si>
    <t>Porro</t>
  </si>
  <si>
    <t>Polanco</t>
  </si>
  <si>
    <t>Putinskaya</t>
  </si>
  <si>
    <t>Duran</t>
  </si>
  <si>
    <t>Pena</t>
  </si>
  <si>
    <t>Marrero</t>
  </si>
  <si>
    <t>Urena</t>
  </si>
  <si>
    <t>Batista</t>
  </si>
  <si>
    <t>Barbosa</t>
  </si>
  <si>
    <t>Vazquez</t>
  </si>
  <si>
    <t>Rolon</t>
  </si>
  <si>
    <t>Soto</t>
  </si>
  <si>
    <t>Zapata</t>
  </si>
  <si>
    <t>Willson</t>
  </si>
  <si>
    <t>Praylow</t>
  </si>
  <si>
    <t>Robles</t>
  </si>
  <si>
    <t>Augustin</t>
  </si>
  <si>
    <t>Faison</t>
  </si>
  <si>
    <t>Garcia Cruz</t>
  </si>
  <si>
    <t>Gonell</t>
  </si>
  <si>
    <t>Diatta</t>
  </si>
  <si>
    <t>Freeman</t>
  </si>
  <si>
    <t>Blake</t>
  </si>
  <si>
    <t>Diaz</t>
  </si>
  <si>
    <t>Leon</t>
  </si>
  <si>
    <t>Monroe</t>
  </si>
  <si>
    <t>Santana</t>
  </si>
  <si>
    <t>Betances</t>
  </si>
  <si>
    <t>Justiniano</t>
  </si>
  <si>
    <t>Arroyo</t>
  </si>
  <si>
    <t>Escobar</t>
  </si>
  <si>
    <t>Ofner</t>
  </si>
  <si>
    <t>Cabral</t>
  </si>
  <si>
    <t>Carney</t>
  </si>
  <si>
    <t>Gaston</t>
  </si>
  <si>
    <t>Boyuk</t>
  </si>
  <si>
    <t>Grantham</t>
  </si>
  <si>
    <t>Newell</t>
  </si>
  <si>
    <t>Seelenfreund</t>
  </si>
  <si>
    <t>Herrera</t>
  </si>
  <si>
    <t>Davis</t>
  </si>
  <si>
    <t>Carloss</t>
  </si>
  <si>
    <t>Quiroz</t>
  </si>
  <si>
    <t>Serebriakov</t>
  </si>
  <si>
    <t>Silva</t>
  </si>
  <si>
    <t>Mckenzie</t>
  </si>
  <si>
    <t>Garcia Valdez</t>
  </si>
  <si>
    <t>DeLeon</t>
  </si>
  <si>
    <t>Orekunrin</t>
  </si>
  <si>
    <t>Miranda</t>
  </si>
  <si>
    <t>Osei-Oferi</t>
  </si>
  <si>
    <t>Cupid</t>
  </si>
  <si>
    <t>Salvatore</t>
  </si>
  <si>
    <t>Reyes</t>
  </si>
  <si>
    <t>Lindsay</t>
  </si>
  <si>
    <t>Perez</t>
  </si>
  <si>
    <t>Allende</t>
  </si>
  <si>
    <t>Reyes Ruiz</t>
  </si>
  <si>
    <t>Reid</t>
  </si>
  <si>
    <t>White</t>
  </si>
  <si>
    <t>Hines</t>
  </si>
  <si>
    <t>Narcisse</t>
  </si>
  <si>
    <t>Castillo</t>
  </si>
  <si>
    <t>Cepeda</t>
  </si>
  <si>
    <t>Pelaez</t>
  </si>
  <si>
    <t>Williams</t>
  </si>
  <si>
    <t>Guzman</t>
  </si>
  <si>
    <t>Thomas</t>
  </si>
  <si>
    <t>Kagan</t>
  </si>
  <si>
    <t>Malone</t>
  </si>
  <si>
    <t>Fleming</t>
  </si>
  <si>
    <t>Colon</t>
  </si>
  <si>
    <t>Bailey</t>
  </si>
  <si>
    <t>Cayer</t>
  </si>
  <si>
    <t>Amurrio</t>
  </si>
  <si>
    <t>Ortega</t>
  </si>
  <si>
    <t>Holley</t>
  </si>
  <si>
    <t>Rodriguez</t>
  </si>
  <si>
    <t>Isaie</t>
  </si>
  <si>
    <t>Moses</t>
  </si>
  <si>
    <t>Cardona</t>
  </si>
  <si>
    <t>Alvarez</t>
  </si>
  <si>
    <t>Jones</t>
  </si>
  <si>
    <t>Diao</t>
  </si>
  <si>
    <t>Jhones</t>
  </si>
  <si>
    <t>Moronta</t>
  </si>
  <si>
    <t>Garcia</t>
  </si>
  <si>
    <t>DeJesus</t>
  </si>
  <si>
    <t>Detres</t>
  </si>
  <si>
    <t>Benson</t>
  </si>
  <si>
    <t>McLain</t>
  </si>
  <si>
    <t>129 E 102nd St</t>
  </si>
  <si>
    <t>127 E 107th St</t>
  </si>
  <si>
    <t>1652 Park Ave</t>
  </si>
  <si>
    <t>122 E 103rd St</t>
  </si>
  <si>
    <t>1575 Lexington Ave</t>
  </si>
  <si>
    <t>2130 1st Ave</t>
  </si>
  <si>
    <t>51 E 129th St</t>
  </si>
  <si>
    <t>235 E 39th St</t>
  </si>
  <si>
    <t>107 E 100th St</t>
  </si>
  <si>
    <t>127 e 107th St</t>
  </si>
  <si>
    <t>1900 Lexington Ave</t>
  </si>
  <si>
    <t>1954 1st Ave</t>
  </si>
  <si>
    <t>109 W 111th St</t>
  </si>
  <si>
    <t>309 W 76th St</t>
  </si>
  <si>
    <t>304 E 8th St</t>
  </si>
  <si>
    <t>161 E 96th St</t>
  </si>
  <si>
    <t>164 E 104th St</t>
  </si>
  <si>
    <t>158 E 119th St</t>
  </si>
  <si>
    <t>13 E 124th St</t>
  </si>
  <si>
    <t>441 E 116th St</t>
  </si>
  <si>
    <t>152 E 84th St</t>
  </si>
  <si>
    <t>1295 5th Ave</t>
  </si>
  <si>
    <t>104 W 83rd St</t>
  </si>
  <si>
    <t>231 E 117th St</t>
  </si>
  <si>
    <t>122 E 104th St</t>
  </si>
  <si>
    <t>114 E 104th St</t>
  </si>
  <si>
    <t>2 E 128th St</t>
  </si>
  <si>
    <t>453 E 117th St</t>
  </si>
  <si>
    <t>117 E 118th St</t>
  </si>
  <si>
    <t>65 E 110th St</t>
  </si>
  <si>
    <t>413 E 114th St</t>
  </si>
  <si>
    <t>540 W 145th St</t>
  </si>
  <si>
    <t>532 W 145th St</t>
  </si>
  <si>
    <t>5057 Broadway</t>
  </si>
  <si>
    <t>241 E 120th St</t>
  </si>
  <si>
    <t>2075 2nd Ave</t>
  </si>
  <si>
    <t>243 E 120th St</t>
  </si>
  <si>
    <t>315 E 102nd St</t>
  </si>
  <si>
    <t>220 W 149th St</t>
  </si>
  <si>
    <t>462 E 115th St</t>
  </si>
  <si>
    <t>1777 Madison Ave</t>
  </si>
  <si>
    <t>91 E 116th St</t>
  </si>
  <si>
    <t>1595 Madison Ave</t>
  </si>
  <si>
    <t>158 E 110th St</t>
  </si>
  <si>
    <t>107 E 126th St</t>
  </si>
  <si>
    <t>130 E 104th St</t>
  </si>
  <si>
    <t>100 E 118th St</t>
  </si>
  <si>
    <t>14 Thayer St</t>
  </si>
  <si>
    <t>500 W 213th St</t>
  </si>
  <si>
    <t>620 W 190th St</t>
  </si>
  <si>
    <t>335 E 115th St # 7</t>
  </si>
  <si>
    <t>58 E 117th St</t>
  </si>
  <si>
    <t>2110 1st Ave</t>
  </si>
  <si>
    <t>547 W 135th St</t>
  </si>
  <si>
    <t>1692 Park Ave</t>
  </si>
  <si>
    <t>12 E 116th St</t>
  </si>
  <si>
    <t>2999 8th Ave</t>
  </si>
  <si>
    <t>1652 Park ave</t>
  </si>
  <si>
    <t>1964 1st Ave</t>
  </si>
  <si>
    <t>31 Park Ter W</t>
  </si>
  <si>
    <t>250 E 105th St</t>
  </si>
  <si>
    <t>1952 1st Ave</t>
  </si>
  <si>
    <t>19 E 109th St</t>
  </si>
  <si>
    <t>1873 2nd Ave</t>
  </si>
  <si>
    <t>245 E 124th St</t>
  </si>
  <si>
    <t>426 E 118th st</t>
  </si>
  <si>
    <t>301 E 62nd St</t>
  </si>
  <si>
    <t>1760 Madison Ave</t>
  </si>
  <si>
    <t>11 E 125th St</t>
  </si>
  <si>
    <t>2086 2nd Ave</t>
  </si>
  <si>
    <t>1624 Madison Ave</t>
  </si>
  <si>
    <t>22 E 112th St</t>
  </si>
  <si>
    <t>331 E 109th St</t>
  </si>
  <si>
    <t>1405 5th Ave</t>
  </si>
  <si>
    <t>217 E 120th St</t>
  </si>
  <si>
    <t>1491 Lexington Ave</t>
  </si>
  <si>
    <t>1325 5th Ave</t>
  </si>
  <si>
    <t>409 E 120th St</t>
  </si>
  <si>
    <t>35 E 106th St</t>
  </si>
  <si>
    <t>1944 Madison Ave</t>
  </si>
  <si>
    <t>124 E 117th ST</t>
  </si>
  <si>
    <t>2085 Lexington Ave</t>
  </si>
  <si>
    <t>51 E 129th St # 55</t>
  </si>
  <si>
    <t>127 E 117th St</t>
  </si>
  <si>
    <t>543 W 211th St</t>
  </si>
  <si>
    <t>4 E 107th St</t>
  </si>
  <si>
    <t>101 Sherman Ave</t>
  </si>
  <si>
    <t>524 E 119th St</t>
  </si>
  <si>
    <t>200 E 110th St</t>
  </si>
  <si>
    <t>50 W 139th St</t>
  </si>
  <si>
    <t>115 E 116th St</t>
  </si>
  <si>
    <t>22 E 108th St</t>
  </si>
  <si>
    <t>421 E 116th St</t>
  </si>
  <si>
    <t>75 Montgomery St</t>
  </si>
  <si>
    <t>154 E 106th St</t>
  </si>
  <si>
    <t>447 E 116th St</t>
  </si>
  <si>
    <t>401 E 115th St</t>
  </si>
  <si>
    <t>2301 1st Ave</t>
  </si>
  <si>
    <t>111 E 100th St</t>
  </si>
  <si>
    <t>232 E 106th St</t>
  </si>
  <si>
    <t>2267 2nd Ave</t>
  </si>
  <si>
    <t>1990 Lexington Ave</t>
  </si>
  <si>
    <t>167 E 115th St</t>
  </si>
  <si>
    <t>1901 Madison Ave</t>
  </si>
  <si>
    <t>244 E 117th St</t>
  </si>
  <si>
    <t>11 E 107th St</t>
  </si>
  <si>
    <t>451 E 116th St</t>
  </si>
  <si>
    <t>320 E 109th St</t>
  </si>
  <si>
    <t>1274 5th Ave</t>
  </si>
  <si>
    <t>309 E 110th St</t>
  </si>
  <si>
    <t>75 E 116th St</t>
  </si>
  <si>
    <t>1924 2nd Ave</t>
  </si>
  <si>
    <t>1590 Madison Ave</t>
  </si>
  <si>
    <t>1454 Grand Concourse</t>
  </si>
  <si>
    <t>1C</t>
  </si>
  <si>
    <t>3F</t>
  </si>
  <si>
    <t>4C</t>
  </si>
  <si>
    <t>4R</t>
  </si>
  <si>
    <t>4A</t>
  </si>
  <si>
    <t>4 M</t>
  </si>
  <si>
    <t>13P</t>
  </si>
  <si>
    <t>4RE</t>
  </si>
  <si>
    <t>1A</t>
  </si>
  <si>
    <t>4 B</t>
  </si>
  <si>
    <t>3A</t>
  </si>
  <si>
    <t>2B</t>
  </si>
  <si>
    <t>3B</t>
  </si>
  <si>
    <t>6F</t>
  </si>
  <si>
    <t>11D</t>
  </si>
  <si>
    <t>6C</t>
  </si>
  <si>
    <t>2C</t>
  </si>
  <si>
    <t>1B</t>
  </si>
  <si>
    <t>Apt 409</t>
  </si>
  <si>
    <t>4B</t>
  </si>
  <si>
    <t>10D</t>
  </si>
  <si>
    <t>4F</t>
  </si>
  <si>
    <t>2G</t>
  </si>
  <si>
    <t>2H</t>
  </si>
  <si>
    <t>5D</t>
  </si>
  <si>
    <t>10G</t>
  </si>
  <si>
    <t>10R</t>
  </si>
  <si>
    <t>2F</t>
  </si>
  <si>
    <t>5E</t>
  </si>
  <si>
    <t>4H</t>
  </si>
  <si>
    <t>3E</t>
  </si>
  <si>
    <t>4G</t>
  </si>
  <si>
    <t>17A</t>
  </si>
  <si>
    <t>3P</t>
  </si>
  <si>
    <t>5B</t>
  </si>
  <si>
    <t>6I</t>
  </si>
  <si>
    <t>6B</t>
  </si>
  <si>
    <t>5J</t>
  </si>
  <si>
    <t>2I</t>
  </si>
  <si>
    <t>6A</t>
  </si>
  <si>
    <t>1H</t>
  </si>
  <si>
    <t>6G</t>
  </si>
  <si>
    <t>6J</t>
  </si>
  <si>
    <t>9Y</t>
  </si>
  <si>
    <t>4J</t>
  </si>
  <si>
    <t>E9</t>
  </si>
  <si>
    <t>5G</t>
  </si>
  <si>
    <t>3O</t>
  </si>
  <si>
    <t>12B</t>
  </si>
  <si>
    <t>11P</t>
  </si>
  <si>
    <t>18D</t>
  </si>
  <si>
    <t>9C</t>
  </si>
  <si>
    <t>1K</t>
  </si>
  <si>
    <t>3C</t>
  </si>
  <si>
    <t>16F</t>
  </si>
  <si>
    <t>5N</t>
  </si>
  <si>
    <t>2N</t>
  </si>
  <si>
    <t>2D</t>
  </si>
  <si>
    <t>3W</t>
  </si>
  <si>
    <t>3K</t>
  </si>
  <si>
    <t>11B</t>
  </si>
  <si>
    <t>5S</t>
  </si>
  <si>
    <t>4D</t>
  </si>
  <si>
    <t>54 B</t>
  </si>
  <si>
    <t>Apt 7H</t>
  </si>
  <si>
    <t>6l</t>
  </si>
  <si>
    <t>3Q</t>
  </si>
  <si>
    <t>2E</t>
  </si>
  <si>
    <t>Apt 5A</t>
  </si>
  <si>
    <t>5Y</t>
  </si>
  <si>
    <t>2A</t>
  </si>
  <si>
    <t>1S</t>
  </si>
  <si>
    <t>3I</t>
  </si>
  <si>
    <t>5W</t>
  </si>
  <si>
    <t>apt 1</t>
  </si>
  <si>
    <t>15 J</t>
  </si>
  <si>
    <t>16B</t>
  </si>
  <si>
    <t>5A</t>
  </si>
  <si>
    <t>DV Shelter</t>
  </si>
  <si>
    <t>3018 Tenant Rights Coalition (TRC)</t>
  </si>
  <si>
    <t>3011 TRC FJC Initiative</t>
  </si>
  <si>
    <t>Yes</t>
  </si>
  <si>
    <t xml:space="preserve"> </t>
  </si>
  <si>
    <t>No</t>
  </si>
  <si>
    <t>DHCI Form</t>
  </si>
  <si>
    <t>Active CA/SNAP</t>
  </si>
  <si>
    <t>LT-250862-18/NY</t>
  </si>
  <si>
    <t>LT-160581-18/NY</t>
  </si>
  <si>
    <t>LT-069832-18/NY</t>
  </si>
  <si>
    <t>LT-67414-18/NY</t>
  </si>
  <si>
    <t>LT-252378-18/NY</t>
  </si>
  <si>
    <t>LT-67687-18/NY</t>
  </si>
  <si>
    <t>LT-200048-17/NY</t>
  </si>
  <si>
    <t>LT-066238-18/NY</t>
  </si>
  <si>
    <t>LT-54967-19/NY</t>
  </si>
  <si>
    <t>LT-252431-18/NY</t>
  </si>
  <si>
    <t>LT-062593-18/NY</t>
  </si>
  <si>
    <t>LT-054723-19/NY</t>
  </si>
  <si>
    <t>LT-054826-19/NY</t>
  </si>
  <si>
    <t>LT-251111-18/NY</t>
  </si>
  <si>
    <t>LT-062124-18/NY</t>
  </si>
  <si>
    <t>LT-079547-17/NY</t>
  </si>
  <si>
    <t>LT-251035-18/NY</t>
  </si>
  <si>
    <t>LT-200113-18/NY</t>
  </si>
  <si>
    <t>LT-70254-18/NY</t>
  </si>
  <si>
    <t>LT-063396-18/NY</t>
  </si>
  <si>
    <t>LT-001681-18/NY</t>
  </si>
  <si>
    <t>LT-1680-18/NY</t>
  </si>
  <si>
    <t>LT-251528-18/NY</t>
  </si>
  <si>
    <t>LT-688769-18/NY</t>
  </si>
  <si>
    <t>LT-76589-18/NY</t>
  </si>
  <si>
    <t>LT-000029-19/NY</t>
  </si>
  <si>
    <t>LT-79700-18/NY</t>
  </si>
  <si>
    <t>LT-1861-18/NY</t>
  </si>
  <si>
    <t>LT-1860-18/NY</t>
  </si>
  <si>
    <t>LT-080895-17/NY</t>
  </si>
  <si>
    <t>LT-000361-19/NY</t>
  </si>
  <si>
    <t>LT-251686-18/NY</t>
  </si>
  <si>
    <t>LT-001861-18/NY</t>
  </si>
  <si>
    <t>LT-50389-19/NY</t>
  </si>
  <si>
    <t>LT-78320-18/NY</t>
  </si>
  <si>
    <t>LT-251014-18/NY</t>
  </si>
  <si>
    <t>LT-080461-18/NY</t>
  </si>
  <si>
    <t>LT-01264-19/NY</t>
  </si>
  <si>
    <t>LT-073749-18/NY</t>
  </si>
  <si>
    <t>LT-1681-18/NY</t>
  </si>
  <si>
    <t>LT-59886-18/NY</t>
  </si>
  <si>
    <t>CV-450609-19/NY</t>
  </si>
  <si>
    <t>LT-067407-18/NY</t>
  </si>
  <si>
    <t>LT-73598-18/NY</t>
  </si>
  <si>
    <t>LT-064040-18/NY</t>
  </si>
  <si>
    <t>LT-052839-19/NY</t>
  </si>
  <si>
    <t>LT-251184-13/NY</t>
  </si>
  <si>
    <t>LT-251148-17/HA</t>
  </si>
  <si>
    <t>LT-78626-18/NY</t>
  </si>
  <si>
    <t>LT-251009-18/NY</t>
  </si>
  <si>
    <t>LT-78395-18/NY</t>
  </si>
  <si>
    <t>LT-251193-18/NY</t>
  </si>
  <si>
    <t>LT-071339-17/NY</t>
  </si>
  <si>
    <t>LT-200119-17/NY</t>
  </si>
  <si>
    <t>LT-056691-19/NY</t>
  </si>
  <si>
    <t>LT-250590-19/NY</t>
  </si>
  <si>
    <t>LT-250722-19/NY</t>
  </si>
  <si>
    <t>LT-064564-18/NY</t>
  </si>
  <si>
    <t>LT-61318-18/NY</t>
  </si>
  <si>
    <t>LT-060994-18/NY</t>
  </si>
  <si>
    <t>LT-68682-18/NY</t>
  </si>
  <si>
    <t>LT-66185-18/NY</t>
  </si>
  <si>
    <t>LT-066105-18/NY</t>
  </si>
  <si>
    <t>LT-251420-18/NY</t>
  </si>
  <si>
    <t>LT-066176-18/NY</t>
  </si>
  <si>
    <t>no case</t>
  </si>
  <si>
    <t>LT-65309-18/NY</t>
  </si>
  <si>
    <t>LT-018295-18/NY</t>
  </si>
  <si>
    <t>LT-018615-17/NY</t>
  </si>
  <si>
    <t>LT-065893-18/NY</t>
  </si>
  <si>
    <t>LT-063685-18/NY</t>
  </si>
  <si>
    <t>LT-006124-17/NY</t>
  </si>
  <si>
    <t>PA Issue: Other</t>
  </si>
  <si>
    <t>No Case</t>
  </si>
  <si>
    <t>Holdover</t>
  </si>
  <si>
    <t>Ejectment Action</t>
  </si>
  <si>
    <t>Non-payment</t>
  </si>
  <si>
    <t>NYCHA Housing Termination</t>
  </si>
  <si>
    <t>HP Action</t>
  </si>
  <si>
    <t>Non-Litigation Advocacy</t>
  </si>
  <si>
    <t>PA Issue: RAU</t>
  </si>
  <si>
    <t>Affirmative Litigation Supreme</t>
  </si>
  <si>
    <t>Mitchell-Lama RFM</t>
  </si>
  <si>
    <t>Mitchell-Lama Termination</t>
  </si>
  <si>
    <t>Tenant Rights</t>
  </si>
  <si>
    <t>Sec. 8 Termination</t>
  </si>
  <si>
    <t>Illegal Lockout</t>
  </si>
  <si>
    <t>Out-of-Court Advocacy</t>
  </si>
  <si>
    <t>Hold For Review</t>
  </si>
  <si>
    <t>Advice</t>
  </si>
  <si>
    <t>Representation - State Court</t>
  </si>
  <si>
    <t>Brief Service</t>
  </si>
  <si>
    <t>Representation - Admin. Agency</t>
  </si>
  <si>
    <t>A - Counsel and Advice</t>
  </si>
  <si>
    <t>B - Limited Action (Brief Service)</t>
  </si>
  <si>
    <t>G - Negotiated Settlement with Litigation</t>
  </si>
  <si>
    <t>IA - Uncontested Court Decision</t>
  </si>
  <si>
    <t>H - Administrative Agency Decision</t>
  </si>
  <si>
    <t>L - Extensive Service (not resulting in Settlement of Court or Administrative Action)</t>
  </si>
  <si>
    <t>F - Negotiated Settlement w/out Litigation</t>
  </si>
  <si>
    <t>No Stipulation; No Judgment</t>
  </si>
  <si>
    <t>Post-Judgment, Tenant in Possession-Judgment Due to Other</t>
  </si>
  <si>
    <t>Post-Stipulation, No Judgment</t>
  </si>
  <si>
    <t>Post-Judgment, Tenant Out of Possession</t>
  </si>
  <si>
    <t>Post-Judgment, Tenant in Possession-Judgment Due to Default</t>
  </si>
  <si>
    <t>On for Trial</t>
  </si>
  <si>
    <t>02/28/2019</t>
  </si>
  <si>
    <t>07/19/2018</t>
  </si>
  <si>
    <t>09/12/2018</t>
  </si>
  <si>
    <t>09/18/2018</t>
  </si>
  <si>
    <t>10/28/2018</t>
  </si>
  <si>
    <t>10/30/2018</t>
  </si>
  <si>
    <t>01/16/2019</t>
  </si>
  <si>
    <t>04/18/2019</t>
  </si>
  <si>
    <t>04/29/2019</t>
  </si>
  <si>
    <t>06/20/2019</t>
  </si>
  <si>
    <t>10/04/2018</t>
  </si>
  <si>
    <t>04/04/2019</t>
  </si>
  <si>
    <t>05/03/2019</t>
  </si>
  <si>
    <t>07/23/2018</t>
  </si>
  <si>
    <t>02/07/2019</t>
  </si>
  <si>
    <t>02/19/2019</t>
  </si>
  <si>
    <t>03/07/2019</t>
  </si>
  <si>
    <t>03/20/2019</t>
  </si>
  <si>
    <t>04/19/2019</t>
  </si>
  <si>
    <t>05/08/2019</t>
  </si>
  <si>
    <t>08/31/2018</t>
  </si>
  <si>
    <t>05/24/2019</t>
  </si>
  <si>
    <t>07/18/2018</t>
  </si>
  <si>
    <t>07/26/2018</t>
  </si>
  <si>
    <t>09/06/2018</t>
  </si>
  <si>
    <t>10/09/2018</t>
  </si>
  <si>
    <t>08/29/2018</t>
  </si>
  <si>
    <t>In-House</t>
  </si>
  <si>
    <t>Outreach</t>
  </si>
  <si>
    <t>Tenant Support Unit</t>
  </si>
  <si>
    <t>Self-referred</t>
  </si>
  <si>
    <t>Court</t>
  </si>
  <si>
    <t>Other City Agency</t>
  </si>
  <si>
    <t>Other</t>
  </si>
  <si>
    <t>FJC Housing Intake</t>
  </si>
  <si>
    <t>3-1-1</t>
  </si>
  <si>
    <t>HRA</t>
  </si>
  <si>
    <t>Returning Client</t>
  </si>
  <si>
    <t>ADP Hotline</t>
  </si>
  <si>
    <t>Court Referral-NON HRA</t>
  </si>
  <si>
    <t>Elected Official</t>
  </si>
  <si>
    <t>Word of mouth</t>
  </si>
  <si>
    <t>Friends/Family</t>
  </si>
  <si>
    <t>Home base</t>
  </si>
  <si>
    <t>School</t>
  </si>
  <si>
    <t>Community Organization</t>
  </si>
  <si>
    <t>06/02/1987</t>
  </si>
  <si>
    <t>08/14/1964</t>
  </si>
  <si>
    <t>08/07/1975</t>
  </si>
  <si>
    <t>06/08/1982</t>
  </si>
  <si>
    <t>09/25/1934</t>
  </si>
  <si>
    <t>04/27/1959</t>
  </si>
  <si>
    <t>03/09/1988</t>
  </si>
  <si>
    <t>09/12/1973</t>
  </si>
  <si>
    <t>11/09/1984</t>
  </si>
  <si>
    <t>08/25/1969</t>
  </si>
  <si>
    <t>10/30/1968</t>
  </si>
  <si>
    <t>10/01/1957</t>
  </si>
  <si>
    <t>08/16/1973</t>
  </si>
  <si>
    <t>11/18/1943</t>
  </si>
  <si>
    <t>09/13/1964</t>
  </si>
  <si>
    <t>03/25/1973</t>
  </si>
  <si>
    <t>10/09/1942</t>
  </si>
  <si>
    <t>10/23/1974</t>
  </si>
  <si>
    <t>05/29/1988</t>
  </si>
  <si>
    <t>10/04/1993</t>
  </si>
  <si>
    <t>04/06/1943</t>
  </si>
  <si>
    <t>10/31/1977</t>
  </si>
  <si>
    <t>02/25/1946</t>
  </si>
  <si>
    <t>02/07/1959</t>
  </si>
  <si>
    <t>11/09/1953</t>
  </si>
  <si>
    <t>01/22/1976</t>
  </si>
  <si>
    <t>11/26/1986</t>
  </si>
  <si>
    <t>11/30/1985</t>
  </si>
  <si>
    <t>01/01/1952</t>
  </si>
  <si>
    <t>07/18/1984</t>
  </si>
  <si>
    <t>01/01/1973</t>
  </si>
  <si>
    <t>02/18/1936</t>
  </si>
  <si>
    <t>05/28/1953</t>
  </si>
  <si>
    <t>11/20/1952</t>
  </si>
  <si>
    <t>08/03/1968</t>
  </si>
  <si>
    <t>05/28/1981</t>
  </si>
  <si>
    <t>09/16/1964</t>
  </si>
  <si>
    <t>09/14/1952</t>
  </si>
  <si>
    <t>10/10/1944</t>
  </si>
  <si>
    <t>04/30/1958</t>
  </si>
  <si>
    <t>09/02/1949</t>
  </si>
  <si>
    <t>09/05/1967</t>
  </si>
  <si>
    <t>04/10/1972</t>
  </si>
  <si>
    <t>10/30/1955</t>
  </si>
  <si>
    <t>09/20/1952</t>
  </si>
  <si>
    <t>06/28/1965</t>
  </si>
  <si>
    <t>01/04/1963</t>
  </si>
  <si>
    <t>02/24/1982</t>
  </si>
  <si>
    <t>02/01/1945</t>
  </si>
  <si>
    <t>11/12/1944</t>
  </si>
  <si>
    <t>06/10/1981</t>
  </si>
  <si>
    <t>02/25/1960</t>
  </si>
  <si>
    <t>03/13/1989</t>
  </si>
  <si>
    <t>08/27/1964</t>
  </si>
  <si>
    <t>07/04/1955</t>
  </si>
  <si>
    <t>11/24/1984</t>
  </si>
  <si>
    <t>07/03/1974</t>
  </si>
  <si>
    <t>10/19/1972</t>
  </si>
  <si>
    <t>01/03/1958</t>
  </si>
  <si>
    <t>08/25/1976</t>
  </si>
  <si>
    <t>09/27/1957</t>
  </si>
  <si>
    <t>11/28/1971</t>
  </si>
  <si>
    <t>04/17/1984</t>
  </si>
  <si>
    <t>05/11/1973</t>
  </si>
  <si>
    <t>11/05/1975</t>
  </si>
  <si>
    <t>01/24/1948</t>
  </si>
  <si>
    <t>10/02/1956</t>
  </si>
  <si>
    <t>08/12/1978</t>
  </si>
  <si>
    <t>09/16/1955</t>
  </si>
  <si>
    <t>02/03/1947</t>
  </si>
  <si>
    <t>01/02/1958</t>
  </si>
  <si>
    <t>04/05/1981</t>
  </si>
  <si>
    <t>06/19/1956</t>
  </si>
  <si>
    <t>02/06/1965</t>
  </si>
  <si>
    <t>11/09/1966</t>
  </si>
  <si>
    <t>08/18/1945</t>
  </si>
  <si>
    <t>03/28/1980</t>
  </si>
  <si>
    <t>07/19/1962</t>
  </si>
  <si>
    <t>09/05/1947</t>
  </si>
  <si>
    <t>08/26/1957</t>
  </si>
  <si>
    <t>01/01/1958</t>
  </si>
  <si>
    <t>03/27/1952</t>
  </si>
  <si>
    <t>12/27/1965</t>
  </si>
  <si>
    <t>01/13/1969</t>
  </si>
  <si>
    <t>03/21/1974</t>
  </si>
  <si>
    <t>08/07/1969</t>
  </si>
  <si>
    <t>07/01/1978</t>
  </si>
  <si>
    <t>08/27/1949</t>
  </si>
  <si>
    <t>04/21/1961</t>
  </si>
  <si>
    <t>03/24/1970</t>
  </si>
  <si>
    <t>10/08/1962</t>
  </si>
  <si>
    <t>05/10/1938</t>
  </si>
  <si>
    <t>07/11/1982</t>
  </si>
  <si>
    <t>01/17/1982</t>
  </si>
  <si>
    <t>05/01/1947</t>
  </si>
  <si>
    <t>04/15/1995</t>
  </si>
  <si>
    <t>03/06/1950</t>
  </si>
  <si>
    <t>03/06/1975</t>
  </si>
  <si>
    <t>12/15/1949</t>
  </si>
  <si>
    <t>11/21/1981</t>
  </si>
  <si>
    <t>05/06/1953</t>
  </si>
  <si>
    <t>08/22/1963</t>
  </si>
  <si>
    <t>07/20/1964</t>
  </si>
  <si>
    <t>10/28/1957</t>
  </si>
  <si>
    <t>12/11/1956</t>
  </si>
  <si>
    <t>09/29/1923</t>
  </si>
  <si>
    <t>05/01/1996</t>
  </si>
  <si>
    <t>09/13/1981</t>
  </si>
  <si>
    <t>03/27/1963</t>
  </si>
  <si>
    <t>06/14/1975</t>
  </si>
  <si>
    <t>09/04/1991</t>
  </si>
  <si>
    <t>09/03/1954</t>
  </si>
  <si>
    <t>09/22/1954</t>
  </si>
  <si>
    <t>08/04/1982</t>
  </si>
  <si>
    <t>08/16/1986</t>
  </si>
  <si>
    <t>04/03/1951</t>
  </si>
  <si>
    <t>10/13/1962</t>
  </si>
  <si>
    <t>12/06/1980</t>
  </si>
  <si>
    <t>09/12/1983</t>
  </si>
  <si>
    <t>12/07/1959</t>
  </si>
  <si>
    <t>09/04/1944</t>
  </si>
  <si>
    <t>07/23/1976</t>
  </si>
  <si>
    <t>02/24/1991</t>
  </si>
  <si>
    <t>08/04/1960</t>
  </si>
  <si>
    <t>07/04/1988</t>
  </si>
  <si>
    <t>11/04/1948</t>
  </si>
  <si>
    <t>08/04/1985</t>
  </si>
  <si>
    <t>07/06/1949</t>
  </si>
  <si>
    <t>05/19/1977</t>
  </si>
  <si>
    <t>04/19/1960</t>
  </si>
  <si>
    <t>12/22/1959</t>
  </si>
  <si>
    <t>05/22/1976</t>
  </si>
  <si>
    <t>12/23/1959</t>
  </si>
  <si>
    <t>11/13/1965</t>
  </si>
  <si>
    <t>03/08/1974</t>
  </si>
  <si>
    <t>07/22/1931</t>
  </si>
  <si>
    <t>06/26/1952</t>
  </si>
  <si>
    <t>12/24/1979</t>
  </si>
  <si>
    <t>06/19/1967</t>
  </si>
  <si>
    <t>11/17/1975</t>
  </si>
  <si>
    <t>11/22/1959</t>
  </si>
  <si>
    <t>06/12/1987</t>
  </si>
  <si>
    <t>11/17/1962</t>
  </si>
  <si>
    <t>07/22/1953</t>
  </si>
  <si>
    <t>05/07/1965</t>
  </si>
  <si>
    <t>08/15/1977</t>
  </si>
  <si>
    <t>08/28/1949</t>
  </si>
  <si>
    <t>09/29/1967</t>
  </si>
  <si>
    <t>11/13/1994</t>
  </si>
  <si>
    <t>08/14/1959</t>
  </si>
  <si>
    <t>04/20/1984</t>
  </si>
  <si>
    <t>03/27/1960</t>
  </si>
  <si>
    <t>08/05/1965</t>
  </si>
  <si>
    <t>10/23/1953</t>
  </si>
  <si>
    <t>02/18/1964</t>
  </si>
  <si>
    <t>07/09/1960</t>
  </si>
  <si>
    <t>08/11/1952</t>
  </si>
  <si>
    <t>05/25/1972</t>
  </si>
  <si>
    <t>01/17/1973</t>
  </si>
  <si>
    <t>07/02/1975</t>
  </si>
  <si>
    <t>07/30/1987</t>
  </si>
  <si>
    <t>02/12/1981</t>
  </si>
  <si>
    <t>None</t>
  </si>
  <si>
    <t>RX32372B</t>
  </si>
  <si>
    <t>36917062G</t>
  </si>
  <si>
    <t>4236372-1</t>
  </si>
  <si>
    <t>7139339B</t>
  </si>
  <si>
    <t>00017981176F</t>
  </si>
  <si>
    <t>00037100008E</t>
  </si>
  <si>
    <t>037528108G</t>
  </si>
  <si>
    <t>9382275H</t>
  </si>
  <si>
    <t>017947952C</t>
  </si>
  <si>
    <t>113-72-4906</t>
  </si>
  <si>
    <t>111-60-9031</t>
  </si>
  <si>
    <t>107-62-1518</t>
  </si>
  <si>
    <t>233-25-0747</t>
  </si>
  <si>
    <t>108-26-4377</t>
  </si>
  <si>
    <t>056-54-0359</t>
  </si>
  <si>
    <t>078-74-6038</t>
  </si>
  <si>
    <t>062-66-2678</t>
  </si>
  <si>
    <t>132-70-8181</t>
  </si>
  <si>
    <t>581-53-2280</t>
  </si>
  <si>
    <t>125-58-2970</t>
  </si>
  <si>
    <t>118-54-2101</t>
  </si>
  <si>
    <t>123-80-1985</t>
  </si>
  <si>
    <t>103-34-6473</t>
  </si>
  <si>
    <t>204-50-7118</t>
  </si>
  <si>
    <t>227-75-5421</t>
  </si>
  <si>
    <t>580-82-4582</t>
  </si>
  <si>
    <t>097-56-0479</t>
  </si>
  <si>
    <t>862-69-8155</t>
  </si>
  <si>
    <t>000-00-2979</t>
  </si>
  <si>
    <t>236-66-5231</t>
  </si>
  <si>
    <t>449-91-5721</t>
  </si>
  <si>
    <t>087-36-8940</t>
  </si>
  <si>
    <t>119-86-5571</t>
  </si>
  <si>
    <t>099-44-7840</t>
  </si>
  <si>
    <t>355-45-7393</t>
  </si>
  <si>
    <t>000-00-3788</t>
  </si>
  <si>
    <t>231-45-1583</t>
  </si>
  <si>
    <t>153-44-1190</t>
  </si>
  <si>
    <t>012-72-5438</t>
  </si>
  <si>
    <t>000-00-5938</t>
  </si>
  <si>
    <t>075-70-5765</t>
  </si>
  <si>
    <t>078-72-8653</t>
  </si>
  <si>
    <t>094-58-1151</t>
  </si>
  <si>
    <t>086-44-7737</t>
  </si>
  <si>
    <t>583-71-4901</t>
  </si>
  <si>
    <t>000-00-1777</t>
  </si>
  <si>
    <t>104-40-3805</t>
  </si>
  <si>
    <t>149-70-9947</t>
  </si>
  <si>
    <t>062-86-9822</t>
  </si>
  <si>
    <t>052-46-0330</t>
  </si>
  <si>
    <t>075-44-6880</t>
  </si>
  <si>
    <t>066-86-3193</t>
  </si>
  <si>
    <t>144-60-7862</t>
  </si>
  <si>
    <t>176-70-4504</t>
  </si>
  <si>
    <t>248-72-2517</t>
  </si>
  <si>
    <t>069-68-6712</t>
  </si>
  <si>
    <t>583-13-9014</t>
  </si>
  <si>
    <t>089-80-9890</t>
  </si>
  <si>
    <t>056-56-2842</t>
  </si>
  <si>
    <t>070-50-4326</t>
  </si>
  <si>
    <t>560-85-9457</t>
  </si>
  <si>
    <t>812-05-4081</t>
  </si>
  <si>
    <t>116-60-1839</t>
  </si>
  <si>
    <t>248-11-9611</t>
  </si>
  <si>
    <t>106-60-8320</t>
  </si>
  <si>
    <t>058-50-5191</t>
  </si>
  <si>
    <t>052-02-4827</t>
  </si>
  <si>
    <t>624-88-3234</t>
  </si>
  <si>
    <t>713-31-4528</t>
  </si>
  <si>
    <t>080-94-3683</t>
  </si>
  <si>
    <t>580-96-5802</t>
  </si>
  <si>
    <t>599-18-6322</t>
  </si>
  <si>
    <t>109-80-8799</t>
  </si>
  <si>
    <t>047-72-3642</t>
  </si>
  <si>
    <t>087-36-5105</t>
  </si>
  <si>
    <t>053-50-5580</t>
  </si>
  <si>
    <t>134-72-4009</t>
  </si>
  <si>
    <t>060-46-5714</t>
  </si>
  <si>
    <t>118-56-1550</t>
  </si>
  <si>
    <t>125-62-5359</t>
  </si>
  <si>
    <t>104-88-4915</t>
  </si>
  <si>
    <t>599-03-3944</t>
  </si>
  <si>
    <t>063-66-0266</t>
  </si>
  <si>
    <t>099-76-1528</t>
  </si>
  <si>
    <t>102-60-2369</t>
  </si>
  <si>
    <t>078-58-3146</t>
  </si>
  <si>
    <t>063-56-5490</t>
  </si>
  <si>
    <t>069-64-1702</t>
  </si>
  <si>
    <t>115-62-9440</t>
  </si>
  <si>
    <t>119-42-7946</t>
  </si>
  <si>
    <t>070-58-9030</t>
  </si>
  <si>
    <t>094-30-0378</t>
  </si>
  <si>
    <t>000-00-0335</t>
  </si>
  <si>
    <t>004-50-3096</t>
  </si>
  <si>
    <t>095-80-7995</t>
  </si>
  <si>
    <t>239-78-3960</t>
  </si>
  <si>
    <t>000-00-4906</t>
  </si>
  <si>
    <t>080-84-1418</t>
  </si>
  <si>
    <t>130-42-9252</t>
  </si>
  <si>
    <t>092-42-4369</t>
  </si>
  <si>
    <t>059-44-6035</t>
  </si>
  <si>
    <t>079-60-0683</t>
  </si>
  <si>
    <t>577-23-0000</t>
  </si>
  <si>
    <t>053-78-9096</t>
  </si>
  <si>
    <t>000-00-2580</t>
  </si>
  <si>
    <t>423-78-2580</t>
  </si>
  <si>
    <t>098-20-6546</t>
  </si>
  <si>
    <t>060-86-2355</t>
  </si>
  <si>
    <t>300-29-0231</t>
  </si>
  <si>
    <t>108-80-7706</t>
  </si>
  <si>
    <t>091-13-4434</t>
  </si>
  <si>
    <t>248-87-4800</t>
  </si>
  <si>
    <t>108-82-9139</t>
  </si>
  <si>
    <t>084-46-8397</t>
  </si>
  <si>
    <t>064-82-7990</t>
  </si>
  <si>
    <t>067-74-6279</t>
  </si>
  <si>
    <t>110-42-7376</t>
  </si>
  <si>
    <t>052-92-2480</t>
  </si>
  <si>
    <t>081-82-8741</t>
  </si>
  <si>
    <t>058-72-3293</t>
  </si>
  <si>
    <t>126-52-5074</t>
  </si>
  <si>
    <t>063-42-5038</t>
  </si>
  <si>
    <t>101-74-0225</t>
  </si>
  <si>
    <t>070-40-1704</t>
  </si>
  <si>
    <t>077-70-7752</t>
  </si>
  <si>
    <t>000-00-0000</t>
  </si>
  <si>
    <t>060-68-6561</t>
  </si>
  <si>
    <t>100-60-0075</t>
  </si>
  <si>
    <t>086-56-6671</t>
  </si>
  <si>
    <t>086-52-9506</t>
  </si>
  <si>
    <t>054-58-8420</t>
  </si>
  <si>
    <t>082-24-7969</t>
  </si>
  <si>
    <t>058-46-6359</t>
  </si>
  <si>
    <t>133-70-7704</t>
  </si>
  <si>
    <t>063-58-1981</t>
  </si>
  <si>
    <t>071-58-6091</t>
  </si>
  <si>
    <t>589-96-3660</t>
  </si>
  <si>
    <t>107-86-5801</t>
  </si>
  <si>
    <t>230-66-6430</t>
  </si>
  <si>
    <t>053-82-0475</t>
  </si>
  <si>
    <t>074-66-6639</t>
  </si>
  <si>
    <t>157-56-6436</t>
  </si>
  <si>
    <t>104-54-0674</t>
  </si>
  <si>
    <t>373-94-2514</t>
  </si>
  <si>
    <t>058-56-6015</t>
  </si>
  <si>
    <t>125-44-0821</t>
  </si>
  <si>
    <t>073-52-5981</t>
  </si>
  <si>
    <t>087-74-2051</t>
  </si>
  <si>
    <t>152-42-5701</t>
  </si>
  <si>
    <t>123-98-2470</t>
  </si>
  <si>
    <t>131-58-5999</t>
  </si>
  <si>
    <t>000-00-1957</t>
  </si>
  <si>
    <t>064-74-0877</t>
  </si>
  <si>
    <t>856-16-0365</t>
  </si>
  <si>
    <t>English</t>
  </si>
  <si>
    <t>Spanish</t>
  </si>
  <si>
    <t>Russian</t>
  </si>
  <si>
    <t>Dutch</t>
  </si>
  <si>
    <t>HDFC</t>
  </si>
  <si>
    <t>Project-based Sec. 8</t>
  </si>
  <si>
    <t>Rent Stabilized</t>
  </si>
  <si>
    <t>Unknown</t>
  </si>
  <si>
    <t>Rent Controlled</t>
  </si>
  <si>
    <t>Mitchell-Lama</t>
  </si>
  <si>
    <t>Unregulated</t>
  </si>
  <si>
    <t>Unregulated – Co-Op</t>
  </si>
  <si>
    <t>Low Income Tax Credit</t>
  </si>
  <si>
    <t>Other Subsidized Housing</t>
  </si>
  <si>
    <t>Public Housing</t>
  </si>
  <si>
    <t>Supportive Housing</t>
  </si>
  <si>
    <t>Section 8</t>
  </si>
  <si>
    <t>HUD VASH</t>
  </si>
  <si>
    <t>DRIE/SCRIE</t>
  </si>
  <si>
    <t>HASA</t>
  </si>
  <si>
    <t>Pathways Home</t>
  </si>
  <si>
    <t>FEPS</t>
  </si>
  <si>
    <t>Conducted Evidentiary Hearing</t>
  </si>
  <si>
    <t>Filed for an Emergency Order to Show Cause</t>
  </si>
  <si>
    <t>Counsel Assisted in Filing or Refiling of Answer</t>
  </si>
  <si>
    <t>Filed/Argued/Supplemented Dispositive or other Substantive Motion</t>
  </si>
  <si>
    <t>Filed/Argued/Supplemented Dispositive or other Substantive Motion, Filed for an Emergency Order to Show Cause</t>
  </si>
  <si>
    <t>Counsel Assisted in Filing or Refiling of Answer, Filed/Argued/Supplemented Dispositive or other Substantive Motion</t>
  </si>
  <si>
    <t>Case Discontinued/Dismissed/Landlord Fails to Prosecute, Case Resolved without Judgment of Eviction Against Client, Secured Rent Abatement</t>
  </si>
  <si>
    <t>Obtain Ongoing Rent Subsidy</t>
  </si>
  <si>
    <t>Case Discontinued/Dismissed/Landlord Fails to Prosecute</t>
  </si>
  <si>
    <t>Case Discontinued/Dismissed/Landlord Fails to Prosecute, Case Resolved without Judgment of Eviction Against Client, Secured Order or Agreement for Repairs in Apartment/Building</t>
  </si>
  <si>
    <t>Case Discontinued/Dismissed/Landlord Fails to Prosecute, Case Resolved without Judgment of Eviction Against Client</t>
  </si>
  <si>
    <t>Secured Rent Abatement</t>
  </si>
  <si>
    <t>Case Resolved without Judgment of Eviction Against Client</t>
  </si>
  <si>
    <t>Case Discontinued/Dismissed/Landlord Fails to Prosecute, Case Resolved without Judgment of Eviction Against Client, Obtained Succession Rights to Residence, Secured Order or Agreement for Repairs in Apartment/Building, Secured Rent Reduction</t>
  </si>
  <si>
    <t>Case Resolved without Judgment of Eviction Against Client, Secured Rent Abatement</t>
  </si>
  <si>
    <t>Case Resolved without Judgment of Eviction Against Client, Secured Order or Agreement for Repairs in Apartment/Building, Secured Rent Abatement</t>
  </si>
  <si>
    <t>Client Allowed to Remain in Residence</t>
  </si>
  <si>
    <t>Client Required to be Displaced from Residence</t>
  </si>
  <si>
    <t>2019-01-04</t>
  </si>
  <si>
    <t>2019-06-28</t>
  </si>
  <si>
    <t>2019-04-12</t>
  </si>
  <si>
    <t>2018-06-08</t>
  </si>
  <si>
    <t>2018-10-16</t>
  </si>
  <si>
    <t>2019-04-09</t>
  </si>
  <si>
    <t>2019-05-25</t>
  </si>
  <si>
    <t>2019-01-15</t>
  </si>
  <si>
    <t>2018-11-30</t>
  </si>
  <si>
    <t>2019-05-03</t>
  </si>
  <si>
    <t>2018-09-18</t>
  </si>
  <si>
    <t>2018-01-24</t>
  </si>
  <si>
    <t>2018-03-23</t>
  </si>
  <si>
    <t>2019-07-09</t>
  </si>
  <si>
    <t>2019-04-05</t>
  </si>
  <si>
    <t>2019-04-03</t>
  </si>
  <si>
    <t>2019-06-17</t>
  </si>
  <si>
    <t>2018-11-21</t>
  </si>
  <si>
    <t>11/16/2018</t>
  </si>
  <si>
    <t>11/28/2016</t>
  </si>
  <si>
    <t>09/17/2017</t>
  </si>
  <si>
    <t>10/12/2018</t>
  </si>
  <si>
    <t>05/17/2019</t>
  </si>
  <si>
    <t>01/10/2019</t>
  </si>
  <si>
    <t>Income Waiver</t>
  </si>
  <si>
    <t>FJC Waiver</t>
  </si>
  <si>
    <t>Zip Code Waiver</t>
  </si>
  <si>
    <t>refused to give SS#</t>
  </si>
  <si>
    <t>Client provided last 4 digits of SS# but declined to provide in its entirety;  case did not include any housing activity indicators.</t>
  </si>
  <si>
    <t>HPD Termination proceeding, no case number.</t>
  </si>
  <si>
    <t>Client provided last 4 digits of SS# but declined to provide in its entirety.</t>
  </si>
  <si>
    <t>Client did not provide SS#.</t>
  </si>
  <si>
    <t>no show for her appt</t>
  </si>
  <si>
    <t>no DHCI-PA number</t>
  </si>
  <si>
    <t>Pvt house</t>
  </si>
  <si>
    <t>PVT house</t>
  </si>
  <si>
    <t>Refused to give SS#</t>
  </si>
  <si>
    <t>refused to give ss#</t>
  </si>
  <si>
    <t>advice over phone.</t>
  </si>
  <si>
    <t>Vergeli, Evelyn</t>
  </si>
  <si>
    <t>Djourab, Atteib</t>
  </si>
  <si>
    <t>Baldova, Maria</t>
  </si>
  <si>
    <t>Guzman Velazquez, Leida</t>
  </si>
  <si>
    <t>Pujols, Isabel</t>
  </si>
  <si>
    <t>Pierre, Haenley</t>
  </si>
  <si>
    <t>Villanueva, Anthony</t>
  </si>
  <si>
    <t>Morales-Robinson, Ana</t>
  </si>
  <si>
    <t>Velasquez, Diana</t>
  </si>
  <si>
    <t>Ortega, Luis</t>
  </si>
  <si>
    <t>Amponsah, Oheneba</t>
  </si>
  <si>
    <t>Yeasmin, Sarzah</t>
  </si>
  <si>
    <t>Dong, Sean</t>
  </si>
  <si>
    <t>Garcia, Keiannis</t>
  </si>
  <si>
    <t>Wong, Angela</t>
  </si>
  <si>
    <t>Santiago, Denya</t>
  </si>
  <si>
    <t>Fillingame, David</t>
  </si>
  <si>
    <t>Agarwala, Shelly</t>
  </si>
  <si>
    <t>Open</t>
  </si>
  <si>
    <t>Closed</t>
  </si>
  <si>
    <t>79 Other Income Maintenence</t>
  </si>
  <si>
    <t>63 Private Landlord/Tenant</t>
  </si>
  <si>
    <t>69 Other Housing</t>
  </si>
  <si>
    <t>61 Federally Subsidized Housing</t>
  </si>
  <si>
    <t>64 Public Housing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</si>
</sst>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181"/>
  <sheetViews>
    <sheetView tabSelected="1" workbookViewId="0"/>
  </sheetViews>
  <sheetFormatPr defaultRowHeight="15"/>
  <cols>
    <col min="1" max="1" width="20.7109375" style="1" customWidth="1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 s="1">
        <f>HYPERLINK("https://lsnyc.legalserver.org/matter/dynamic-profile/view/1896914","19-1896914")</f>
        <v>0</v>
      </c>
      <c r="B2" t="s">
        <v>45</v>
      </c>
      <c r="C2" t="s">
        <v>56</v>
      </c>
      <c r="E2" t="s">
        <v>189</v>
      </c>
      <c r="F2" t="s">
        <v>338</v>
      </c>
      <c r="G2" t="s">
        <v>488</v>
      </c>
      <c r="H2" t="s">
        <v>602</v>
      </c>
      <c r="I2" t="s">
        <v>681</v>
      </c>
      <c r="J2">
        <v>10029</v>
      </c>
      <c r="K2" t="s">
        <v>683</v>
      </c>
      <c r="L2" t="s">
        <v>683</v>
      </c>
      <c r="O2" t="s">
        <v>760</v>
      </c>
      <c r="P2" t="s">
        <v>775</v>
      </c>
      <c r="R2" t="s">
        <v>685</v>
      </c>
      <c r="S2" t="s">
        <v>788</v>
      </c>
      <c r="T2" t="s">
        <v>56</v>
      </c>
      <c r="U2" t="s">
        <v>821</v>
      </c>
      <c r="V2" t="s">
        <v>840</v>
      </c>
      <c r="X2" t="s">
        <v>1012</v>
      </c>
      <c r="Y2" t="s">
        <v>1157</v>
      </c>
      <c r="Z2">
        <v>650</v>
      </c>
      <c r="AA2">
        <v>33</v>
      </c>
      <c r="AB2" t="s">
        <v>1161</v>
      </c>
      <c r="AC2" t="s">
        <v>1002</v>
      </c>
      <c r="AD2">
        <v>31</v>
      </c>
      <c r="AE2">
        <v>1</v>
      </c>
      <c r="AF2">
        <v>0</v>
      </c>
      <c r="AG2">
        <v>228.15</v>
      </c>
      <c r="AN2">
        <v>28496</v>
      </c>
      <c r="AP2">
        <v>6</v>
      </c>
      <c r="AQ2" t="s">
        <v>1236</v>
      </c>
      <c r="AR2" t="s">
        <v>1254</v>
      </c>
      <c r="AS2" t="s">
        <v>1256</v>
      </c>
    </row>
    <row r="3" spans="1:45">
      <c r="A3" s="1">
        <f>HYPERLINK("https://lsnyc.legalserver.org/matter/dynamic-profile/view/1901021","19-1901021")</f>
        <v>0</v>
      </c>
      <c r="B3" t="s">
        <v>45</v>
      </c>
      <c r="C3" t="s">
        <v>57</v>
      </c>
      <c r="E3" t="s">
        <v>190</v>
      </c>
      <c r="F3" t="s">
        <v>339</v>
      </c>
      <c r="G3" t="s">
        <v>489</v>
      </c>
      <c r="H3">
        <v>801</v>
      </c>
      <c r="I3" t="s">
        <v>681</v>
      </c>
      <c r="J3">
        <v>10029</v>
      </c>
      <c r="K3" t="s">
        <v>683</v>
      </c>
      <c r="L3" t="s">
        <v>684</v>
      </c>
      <c r="M3" t="s">
        <v>686</v>
      </c>
      <c r="O3" t="s">
        <v>760</v>
      </c>
      <c r="P3" t="s">
        <v>775</v>
      </c>
      <c r="R3" t="s">
        <v>685</v>
      </c>
      <c r="S3" t="s">
        <v>788</v>
      </c>
      <c r="T3" t="s">
        <v>57</v>
      </c>
      <c r="U3" t="s">
        <v>821</v>
      </c>
      <c r="V3" t="s">
        <v>841</v>
      </c>
      <c r="X3" t="s">
        <v>1013</v>
      </c>
      <c r="Y3" t="s">
        <v>1157</v>
      </c>
      <c r="Z3">
        <v>987</v>
      </c>
      <c r="AA3">
        <v>108</v>
      </c>
      <c r="AB3" t="s">
        <v>1162</v>
      </c>
      <c r="AC3" t="s">
        <v>1173</v>
      </c>
      <c r="AD3">
        <v>20</v>
      </c>
      <c r="AE3">
        <v>1</v>
      </c>
      <c r="AF3">
        <v>0</v>
      </c>
      <c r="AG3">
        <v>340.27</v>
      </c>
      <c r="AN3">
        <v>42500</v>
      </c>
      <c r="AP3">
        <v>6.25</v>
      </c>
      <c r="AQ3" t="s">
        <v>1236</v>
      </c>
      <c r="AR3" t="s">
        <v>1254</v>
      </c>
      <c r="AS3" t="s">
        <v>1256</v>
      </c>
    </row>
    <row r="4" spans="1:45">
      <c r="A4" s="1">
        <f>HYPERLINK("https://lsnyc.legalserver.org/matter/dynamic-profile/view/1902748","19-1902748")</f>
        <v>0</v>
      </c>
      <c r="B4" t="s">
        <v>45</v>
      </c>
      <c r="C4" t="s">
        <v>58</v>
      </c>
      <c r="E4" t="s">
        <v>191</v>
      </c>
      <c r="F4" t="s">
        <v>340</v>
      </c>
      <c r="G4" t="s">
        <v>490</v>
      </c>
      <c r="H4" t="s">
        <v>603</v>
      </c>
      <c r="I4" t="s">
        <v>681</v>
      </c>
      <c r="J4">
        <v>10035</v>
      </c>
      <c r="K4" t="s">
        <v>683</v>
      </c>
      <c r="L4" t="s">
        <v>684</v>
      </c>
      <c r="M4" t="s">
        <v>686</v>
      </c>
      <c r="O4" t="s">
        <v>760</v>
      </c>
      <c r="P4" t="s">
        <v>776</v>
      </c>
      <c r="R4" t="s">
        <v>685</v>
      </c>
      <c r="S4" t="s">
        <v>788</v>
      </c>
      <c r="T4" t="s">
        <v>58</v>
      </c>
      <c r="U4" t="s">
        <v>821</v>
      </c>
      <c r="V4" t="s">
        <v>842</v>
      </c>
      <c r="X4" t="s">
        <v>1014</v>
      </c>
      <c r="Y4" t="s">
        <v>1157</v>
      </c>
      <c r="Z4">
        <v>847</v>
      </c>
      <c r="AA4">
        <v>60</v>
      </c>
      <c r="AB4" t="s">
        <v>1163</v>
      </c>
      <c r="AC4" t="s">
        <v>1173</v>
      </c>
      <c r="AD4">
        <v>14</v>
      </c>
      <c r="AE4">
        <v>1</v>
      </c>
      <c r="AF4">
        <v>3</v>
      </c>
      <c r="AG4">
        <v>141.36</v>
      </c>
      <c r="AN4">
        <v>36400</v>
      </c>
      <c r="AP4">
        <v>13</v>
      </c>
      <c r="AQ4" t="s">
        <v>1236</v>
      </c>
      <c r="AR4" t="s">
        <v>1254</v>
      </c>
      <c r="AS4" t="s">
        <v>1256</v>
      </c>
    </row>
    <row r="5" spans="1:45">
      <c r="A5" s="1">
        <f>HYPERLINK("https://lsnyc.legalserver.org/matter/dynamic-profile/view/1845585","17-1845585")</f>
        <v>0</v>
      </c>
      <c r="B5" t="s">
        <v>46</v>
      </c>
      <c r="C5" t="s">
        <v>59</v>
      </c>
      <c r="D5" t="s">
        <v>158</v>
      </c>
      <c r="E5" t="s">
        <v>192</v>
      </c>
      <c r="F5" t="s">
        <v>341</v>
      </c>
      <c r="G5" t="s">
        <v>491</v>
      </c>
      <c r="H5">
        <v>12</v>
      </c>
      <c r="I5" t="s">
        <v>681</v>
      </c>
      <c r="J5">
        <v>10029</v>
      </c>
      <c r="K5" t="s">
        <v>683</v>
      </c>
      <c r="L5" t="s">
        <v>683</v>
      </c>
      <c r="O5" t="s">
        <v>761</v>
      </c>
      <c r="P5" t="s">
        <v>777</v>
      </c>
      <c r="Q5" t="s">
        <v>781</v>
      </c>
      <c r="R5" t="s">
        <v>683</v>
      </c>
      <c r="S5" t="s">
        <v>788</v>
      </c>
      <c r="T5" t="s">
        <v>156</v>
      </c>
      <c r="U5" t="s">
        <v>822</v>
      </c>
      <c r="V5" t="s">
        <v>843</v>
      </c>
      <c r="X5" t="s">
        <v>1015</v>
      </c>
      <c r="Y5" t="s">
        <v>1157</v>
      </c>
      <c r="Z5">
        <v>2500</v>
      </c>
      <c r="AA5">
        <v>24</v>
      </c>
      <c r="AB5" t="s">
        <v>1164</v>
      </c>
      <c r="AC5" t="s">
        <v>1002</v>
      </c>
      <c r="AD5">
        <v>4</v>
      </c>
      <c r="AE5">
        <v>2</v>
      </c>
      <c r="AF5">
        <v>0</v>
      </c>
      <c r="AG5">
        <v>646.55</v>
      </c>
      <c r="AN5">
        <v>105000</v>
      </c>
      <c r="AP5">
        <v>1.7</v>
      </c>
      <c r="AQ5" t="s">
        <v>1236</v>
      </c>
      <c r="AR5" t="s">
        <v>1255</v>
      </c>
      <c r="AS5" t="s">
        <v>1257</v>
      </c>
    </row>
    <row r="6" spans="1:45">
      <c r="A6" s="1">
        <f>HYPERLINK("https://lsnyc.legalserver.org/matter/dynamic-profile/view/1874030","18-1874030")</f>
        <v>0</v>
      </c>
      <c r="B6" t="s">
        <v>46</v>
      </c>
      <c r="C6" t="s">
        <v>60</v>
      </c>
      <c r="D6" t="s">
        <v>159</v>
      </c>
      <c r="E6" t="s">
        <v>193</v>
      </c>
      <c r="F6" t="s">
        <v>342</v>
      </c>
      <c r="G6" t="s">
        <v>492</v>
      </c>
      <c r="H6">
        <v>31</v>
      </c>
      <c r="I6" t="s">
        <v>681</v>
      </c>
      <c r="J6">
        <v>10029</v>
      </c>
      <c r="K6" t="s">
        <v>683</v>
      </c>
      <c r="L6" t="s">
        <v>683</v>
      </c>
      <c r="O6" t="s">
        <v>761</v>
      </c>
      <c r="P6" t="s">
        <v>777</v>
      </c>
      <c r="Q6" t="s">
        <v>781</v>
      </c>
      <c r="R6" t="s">
        <v>685</v>
      </c>
      <c r="S6" t="s">
        <v>788</v>
      </c>
      <c r="T6" t="s">
        <v>98</v>
      </c>
      <c r="U6" t="s">
        <v>823</v>
      </c>
      <c r="V6" t="s">
        <v>844</v>
      </c>
      <c r="X6" t="s">
        <v>1016</v>
      </c>
      <c r="Y6" t="s">
        <v>1158</v>
      </c>
      <c r="Z6">
        <v>196.64</v>
      </c>
      <c r="AA6">
        <v>33</v>
      </c>
      <c r="AB6" t="s">
        <v>1165</v>
      </c>
      <c r="AC6" t="s">
        <v>1002</v>
      </c>
      <c r="AD6">
        <v>55</v>
      </c>
      <c r="AE6">
        <v>2</v>
      </c>
      <c r="AF6">
        <v>0</v>
      </c>
      <c r="AG6">
        <v>126.34</v>
      </c>
      <c r="AN6">
        <v>20796</v>
      </c>
      <c r="AP6">
        <v>1.7</v>
      </c>
      <c r="AQ6" t="s">
        <v>1237</v>
      </c>
      <c r="AR6" t="s">
        <v>1255</v>
      </c>
      <c r="AS6" t="s">
        <v>1257</v>
      </c>
    </row>
    <row r="7" spans="1:45">
      <c r="A7" s="1">
        <f>HYPERLINK("https://lsnyc.legalserver.org/matter/dynamic-profile/view/1871392","18-1871392")</f>
        <v>0</v>
      </c>
      <c r="B7" t="s">
        <v>47</v>
      </c>
      <c r="C7" t="s">
        <v>61</v>
      </c>
      <c r="D7" t="s">
        <v>160</v>
      </c>
      <c r="E7" t="s">
        <v>194</v>
      </c>
      <c r="F7" t="s">
        <v>343</v>
      </c>
      <c r="G7" t="s">
        <v>493</v>
      </c>
      <c r="H7">
        <v>2710</v>
      </c>
      <c r="I7" t="s">
        <v>681</v>
      </c>
      <c r="J7">
        <v>10029</v>
      </c>
      <c r="K7" t="s">
        <v>683</v>
      </c>
      <c r="L7" t="s">
        <v>683</v>
      </c>
      <c r="O7" t="s">
        <v>761</v>
      </c>
      <c r="P7" t="s">
        <v>777</v>
      </c>
      <c r="Q7" t="s">
        <v>781</v>
      </c>
      <c r="R7" t="s">
        <v>685</v>
      </c>
      <c r="S7" t="s">
        <v>788</v>
      </c>
      <c r="T7" t="s">
        <v>79</v>
      </c>
      <c r="U7" t="s">
        <v>824</v>
      </c>
      <c r="V7" t="s">
        <v>845</v>
      </c>
      <c r="X7" t="s">
        <v>1017</v>
      </c>
      <c r="Y7" t="s">
        <v>1157</v>
      </c>
      <c r="Z7">
        <v>800</v>
      </c>
      <c r="AA7">
        <v>396</v>
      </c>
      <c r="AB7" t="s">
        <v>1166</v>
      </c>
      <c r="AC7" t="s">
        <v>1173</v>
      </c>
      <c r="AD7">
        <v>30</v>
      </c>
      <c r="AE7">
        <v>1</v>
      </c>
      <c r="AF7">
        <v>0</v>
      </c>
      <c r="AG7">
        <v>71.86</v>
      </c>
      <c r="AN7">
        <v>8724</v>
      </c>
      <c r="AP7">
        <v>3.8</v>
      </c>
      <c r="AQ7" t="s">
        <v>1238</v>
      </c>
      <c r="AR7" t="s">
        <v>1255</v>
      </c>
      <c r="AS7" t="s">
        <v>1257</v>
      </c>
    </row>
    <row r="8" spans="1:45">
      <c r="A8" s="1">
        <f>HYPERLINK("https://lsnyc.legalserver.org/matter/dynamic-profile/view/1870088","18-1870088")</f>
        <v>0</v>
      </c>
      <c r="B8" t="s">
        <v>48</v>
      </c>
      <c r="C8" t="s">
        <v>62</v>
      </c>
      <c r="E8" t="s">
        <v>195</v>
      </c>
      <c r="F8" t="s">
        <v>344</v>
      </c>
      <c r="G8" t="s">
        <v>494</v>
      </c>
      <c r="H8" t="s">
        <v>604</v>
      </c>
      <c r="I8" t="s">
        <v>681</v>
      </c>
      <c r="J8">
        <v>10035</v>
      </c>
      <c r="K8" t="s">
        <v>683</v>
      </c>
      <c r="L8" t="s">
        <v>683</v>
      </c>
      <c r="M8" t="s">
        <v>686</v>
      </c>
      <c r="N8" t="s">
        <v>688</v>
      </c>
      <c r="O8" t="s">
        <v>762</v>
      </c>
      <c r="P8" t="s">
        <v>778</v>
      </c>
      <c r="R8" t="s">
        <v>685</v>
      </c>
      <c r="S8" t="s">
        <v>788</v>
      </c>
      <c r="T8" t="s">
        <v>79</v>
      </c>
      <c r="U8" t="s">
        <v>825</v>
      </c>
      <c r="V8" t="s">
        <v>846</v>
      </c>
      <c r="X8" t="s">
        <v>1018</v>
      </c>
      <c r="Y8" t="s">
        <v>1157</v>
      </c>
      <c r="Z8">
        <v>650</v>
      </c>
      <c r="AA8">
        <v>30</v>
      </c>
      <c r="AB8" t="s">
        <v>1164</v>
      </c>
      <c r="AC8" t="s">
        <v>1002</v>
      </c>
      <c r="AD8">
        <v>22</v>
      </c>
      <c r="AE8">
        <v>3</v>
      </c>
      <c r="AF8">
        <v>1</v>
      </c>
      <c r="AG8">
        <v>117.77</v>
      </c>
      <c r="AN8">
        <v>29560</v>
      </c>
      <c r="AP8">
        <v>43.1</v>
      </c>
      <c r="AQ8" t="s">
        <v>1238</v>
      </c>
      <c r="AR8" t="s">
        <v>1254</v>
      </c>
      <c r="AS8" t="s">
        <v>1257</v>
      </c>
    </row>
    <row r="9" spans="1:45">
      <c r="A9" s="1">
        <f>HYPERLINK("https://lsnyc.legalserver.org/matter/dynamic-profile/view/1868150","18-1868150")</f>
        <v>0</v>
      </c>
      <c r="B9" t="s">
        <v>48</v>
      </c>
      <c r="C9" t="s">
        <v>63</v>
      </c>
      <c r="E9" t="s">
        <v>196</v>
      </c>
      <c r="F9" t="s">
        <v>345</v>
      </c>
      <c r="G9" t="s">
        <v>495</v>
      </c>
      <c r="H9" t="s">
        <v>605</v>
      </c>
      <c r="I9" t="s">
        <v>681</v>
      </c>
      <c r="J9">
        <v>10016</v>
      </c>
      <c r="K9" t="s">
        <v>683</v>
      </c>
      <c r="L9" t="s">
        <v>683</v>
      </c>
      <c r="M9" t="s">
        <v>686</v>
      </c>
      <c r="N9" t="s">
        <v>689</v>
      </c>
      <c r="O9" t="s">
        <v>763</v>
      </c>
      <c r="P9" t="s">
        <v>778</v>
      </c>
      <c r="R9" t="s">
        <v>685</v>
      </c>
      <c r="S9" t="s">
        <v>788</v>
      </c>
      <c r="T9" t="s">
        <v>98</v>
      </c>
      <c r="U9" t="s">
        <v>826</v>
      </c>
      <c r="V9" t="s">
        <v>847</v>
      </c>
      <c r="X9" t="s">
        <v>1019</v>
      </c>
      <c r="Y9" t="s">
        <v>1157</v>
      </c>
      <c r="Z9">
        <v>1205</v>
      </c>
      <c r="AA9">
        <v>8</v>
      </c>
      <c r="AB9" t="s">
        <v>1163</v>
      </c>
      <c r="AC9" t="s">
        <v>1002</v>
      </c>
      <c r="AD9">
        <v>30</v>
      </c>
      <c r="AE9">
        <v>2</v>
      </c>
      <c r="AF9">
        <v>1</v>
      </c>
      <c r="AG9">
        <v>250.24</v>
      </c>
      <c r="AL9" t="s">
        <v>98</v>
      </c>
      <c r="AM9" t="s">
        <v>1221</v>
      </c>
      <c r="AN9">
        <v>52000</v>
      </c>
      <c r="AP9">
        <v>89.90000000000001</v>
      </c>
      <c r="AQ9" t="s">
        <v>1236</v>
      </c>
      <c r="AR9" t="s">
        <v>1254</v>
      </c>
      <c r="AS9" t="s">
        <v>1257</v>
      </c>
    </row>
    <row r="10" spans="1:45">
      <c r="A10" s="1">
        <f>HYPERLINK("https://lsnyc.legalserver.org/matter/dynamic-profile/view/1877610","18-1877610")</f>
        <v>0</v>
      </c>
      <c r="B10" t="s">
        <v>48</v>
      </c>
      <c r="C10" t="s">
        <v>64</v>
      </c>
      <c r="D10" t="s">
        <v>161</v>
      </c>
      <c r="E10" t="s">
        <v>197</v>
      </c>
      <c r="F10" t="s">
        <v>346</v>
      </c>
      <c r="G10" t="s">
        <v>496</v>
      </c>
      <c r="H10" t="s">
        <v>606</v>
      </c>
      <c r="I10" t="s">
        <v>681</v>
      </c>
      <c r="J10">
        <v>10029</v>
      </c>
      <c r="K10" t="s">
        <v>683</v>
      </c>
      <c r="L10" t="s">
        <v>683</v>
      </c>
      <c r="N10" t="s">
        <v>690</v>
      </c>
      <c r="O10" t="s">
        <v>764</v>
      </c>
      <c r="P10" t="s">
        <v>779</v>
      </c>
      <c r="Q10" t="s">
        <v>782</v>
      </c>
      <c r="R10" t="s">
        <v>685</v>
      </c>
      <c r="S10" t="s">
        <v>789</v>
      </c>
      <c r="T10" t="s">
        <v>64</v>
      </c>
      <c r="U10" t="s">
        <v>821</v>
      </c>
      <c r="V10" t="s">
        <v>848</v>
      </c>
      <c r="X10" t="s">
        <v>1020</v>
      </c>
      <c r="Y10" t="s">
        <v>1157</v>
      </c>
      <c r="Z10">
        <v>711</v>
      </c>
      <c r="AA10">
        <v>15</v>
      </c>
      <c r="AB10" t="s">
        <v>1163</v>
      </c>
      <c r="AC10" t="s">
        <v>1173</v>
      </c>
      <c r="AD10">
        <v>3</v>
      </c>
      <c r="AE10">
        <v>1</v>
      </c>
      <c r="AF10">
        <v>0</v>
      </c>
      <c r="AG10">
        <v>0</v>
      </c>
      <c r="AN10">
        <v>0</v>
      </c>
      <c r="AP10">
        <v>1.5</v>
      </c>
      <c r="AQ10" t="s">
        <v>1236</v>
      </c>
      <c r="AR10" t="s">
        <v>1255</v>
      </c>
      <c r="AS10" t="s">
        <v>1257</v>
      </c>
    </row>
    <row r="11" spans="1:45">
      <c r="A11" s="1">
        <f>HYPERLINK("https://lsnyc.legalserver.org/matter/dynamic-profile/view/1880111","18-1880111")</f>
        <v>0</v>
      </c>
      <c r="B11" t="s">
        <v>48</v>
      </c>
      <c r="C11" t="s">
        <v>65</v>
      </c>
      <c r="D11" t="s">
        <v>162</v>
      </c>
      <c r="E11" t="s">
        <v>198</v>
      </c>
      <c r="F11" t="s">
        <v>347</v>
      </c>
      <c r="G11" t="s">
        <v>497</v>
      </c>
      <c r="H11">
        <v>606</v>
      </c>
      <c r="I11" t="s">
        <v>681</v>
      </c>
      <c r="J11">
        <v>10029</v>
      </c>
      <c r="K11" t="s">
        <v>683</v>
      </c>
      <c r="L11" t="s">
        <v>683</v>
      </c>
      <c r="M11" t="s">
        <v>686</v>
      </c>
      <c r="N11" t="s">
        <v>691</v>
      </c>
      <c r="O11" t="s">
        <v>764</v>
      </c>
      <c r="P11" t="s">
        <v>778</v>
      </c>
      <c r="Q11" t="s">
        <v>783</v>
      </c>
      <c r="R11" t="s">
        <v>685</v>
      </c>
      <c r="S11" t="s">
        <v>790</v>
      </c>
      <c r="T11" t="s">
        <v>121</v>
      </c>
      <c r="U11" t="s">
        <v>821</v>
      </c>
      <c r="V11" t="s">
        <v>849</v>
      </c>
      <c r="X11" t="s">
        <v>1021</v>
      </c>
      <c r="Y11" t="s">
        <v>1158</v>
      </c>
      <c r="Z11">
        <v>554</v>
      </c>
      <c r="AA11">
        <v>108</v>
      </c>
      <c r="AB11" t="s">
        <v>1162</v>
      </c>
      <c r="AC11" t="s">
        <v>1173</v>
      </c>
      <c r="AD11">
        <v>23</v>
      </c>
      <c r="AE11">
        <v>1</v>
      </c>
      <c r="AF11">
        <v>0</v>
      </c>
      <c r="AG11">
        <v>222.73</v>
      </c>
      <c r="AI11" t="s">
        <v>1185</v>
      </c>
      <c r="AJ11" t="s">
        <v>1195</v>
      </c>
      <c r="AK11" t="s">
        <v>1197</v>
      </c>
      <c r="AL11" t="s">
        <v>1215</v>
      </c>
      <c r="AM11" t="s">
        <v>1221</v>
      </c>
      <c r="AN11">
        <v>27040</v>
      </c>
      <c r="AP11">
        <v>8.25</v>
      </c>
      <c r="AQ11" t="s">
        <v>1236</v>
      </c>
      <c r="AR11" t="s">
        <v>1255</v>
      </c>
      <c r="AS11" t="s">
        <v>1257</v>
      </c>
    </row>
    <row r="12" spans="1:45">
      <c r="A12" s="1">
        <f>HYPERLINK("https://lsnyc.legalserver.org/matter/dynamic-profile/view/1883259","18-1883259")</f>
        <v>0</v>
      </c>
      <c r="B12" t="s">
        <v>48</v>
      </c>
      <c r="C12" t="s">
        <v>66</v>
      </c>
      <c r="E12" t="s">
        <v>199</v>
      </c>
      <c r="F12" t="s">
        <v>348</v>
      </c>
      <c r="G12" t="s">
        <v>498</v>
      </c>
      <c r="H12" t="s">
        <v>607</v>
      </c>
      <c r="I12" t="s">
        <v>681</v>
      </c>
      <c r="J12">
        <v>10035</v>
      </c>
      <c r="K12" t="s">
        <v>683</v>
      </c>
      <c r="L12" t="s">
        <v>683</v>
      </c>
      <c r="M12" t="s">
        <v>686</v>
      </c>
      <c r="N12" t="s">
        <v>692</v>
      </c>
      <c r="O12" t="s">
        <v>764</v>
      </c>
      <c r="P12" t="s">
        <v>778</v>
      </c>
      <c r="R12" t="s">
        <v>685</v>
      </c>
      <c r="S12" t="s">
        <v>788</v>
      </c>
      <c r="T12" t="s">
        <v>166</v>
      </c>
      <c r="U12" t="s">
        <v>824</v>
      </c>
      <c r="V12" t="s">
        <v>850</v>
      </c>
      <c r="X12" t="s">
        <v>1022</v>
      </c>
      <c r="Y12" t="s">
        <v>1157</v>
      </c>
      <c r="Z12">
        <v>186</v>
      </c>
      <c r="AA12">
        <v>134</v>
      </c>
      <c r="AB12" t="s">
        <v>1162</v>
      </c>
      <c r="AC12" t="s">
        <v>1173</v>
      </c>
      <c r="AD12">
        <v>17</v>
      </c>
      <c r="AE12">
        <v>2</v>
      </c>
      <c r="AF12">
        <v>0</v>
      </c>
      <c r="AG12">
        <v>156.06</v>
      </c>
      <c r="AN12">
        <v>25688</v>
      </c>
      <c r="AP12">
        <v>36.8</v>
      </c>
      <c r="AQ12" t="s">
        <v>1239</v>
      </c>
      <c r="AR12" t="s">
        <v>1254</v>
      </c>
      <c r="AS12" t="s">
        <v>1257</v>
      </c>
    </row>
    <row r="13" spans="1:45">
      <c r="A13" s="1">
        <f>HYPERLINK("https://lsnyc.legalserver.org/matter/dynamic-profile/view/1883527","18-1883527")</f>
        <v>0</v>
      </c>
      <c r="B13" t="s">
        <v>48</v>
      </c>
      <c r="C13" t="s">
        <v>67</v>
      </c>
      <c r="E13" t="s">
        <v>200</v>
      </c>
      <c r="F13" t="s">
        <v>349</v>
      </c>
      <c r="G13" t="s">
        <v>499</v>
      </c>
      <c r="H13" t="s">
        <v>608</v>
      </c>
      <c r="I13" t="s">
        <v>681</v>
      </c>
      <c r="J13">
        <v>10029</v>
      </c>
      <c r="K13" t="s">
        <v>683</v>
      </c>
      <c r="L13" t="s">
        <v>683</v>
      </c>
      <c r="N13" t="s">
        <v>693</v>
      </c>
      <c r="O13" t="s">
        <v>764</v>
      </c>
      <c r="P13" t="s">
        <v>778</v>
      </c>
      <c r="R13" t="s">
        <v>685</v>
      </c>
      <c r="S13" t="s">
        <v>788</v>
      </c>
      <c r="T13" t="s">
        <v>166</v>
      </c>
      <c r="U13" t="s">
        <v>827</v>
      </c>
      <c r="V13" t="s">
        <v>851</v>
      </c>
      <c r="X13" t="s">
        <v>1023</v>
      </c>
      <c r="Y13" t="s">
        <v>1157</v>
      </c>
      <c r="Z13">
        <v>2944</v>
      </c>
      <c r="AA13">
        <v>700</v>
      </c>
      <c r="AB13" t="s">
        <v>1167</v>
      </c>
      <c r="AC13" t="s">
        <v>827</v>
      </c>
      <c r="AD13">
        <v>35</v>
      </c>
      <c r="AE13">
        <v>4</v>
      </c>
      <c r="AF13">
        <v>1</v>
      </c>
      <c r="AG13">
        <v>82.94</v>
      </c>
      <c r="AI13" t="s">
        <v>1186</v>
      </c>
      <c r="AN13">
        <v>24400</v>
      </c>
      <c r="AP13">
        <v>72.56999999999999</v>
      </c>
      <c r="AQ13" t="s">
        <v>1240</v>
      </c>
      <c r="AR13" t="s">
        <v>1254</v>
      </c>
      <c r="AS13" t="s">
        <v>1257</v>
      </c>
    </row>
    <row r="14" spans="1:45">
      <c r="A14" s="1">
        <f>HYPERLINK("https://lsnyc.legalserver.org/matter/dynamic-profile/view/1886545","18-1886545")</f>
        <v>0</v>
      </c>
      <c r="B14" t="s">
        <v>48</v>
      </c>
      <c r="C14" t="s">
        <v>68</v>
      </c>
      <c r="D14" t="s">
        <v>163</v>
      </c>
      <c r="E14" t="s">
        <v>201</v>
      </c>
      <c r="F14" t="s">
        <v>350</v>
      </c>
      <c r="G14" t="s">
        <v>500</v>
      </c>
      <c r="I14" t="s">
        <v>681</v>
      </c>
      <c r="J14">
        <v>10026</v>
      </c>
      <c r="K14" t="s">
        <v>683</v>
      </c>
      <c r="L14" t="s">
        <v>683</v>
      </c>
      <c r="N14" t="s">
        <v>694</v>
      </c>
      <c r="O14" t="s">
        <v>762</v>
      </c>
      <c r="P14" t="s">
        <v>777</v>
      </c>
      <c r="Q14" t="s">
        <v>781</v>
      </c>
      <c r="R14" t="s">
        <v>685</v>
      </c>
      <c r="S14" t="s">
        <v>788</v>
      </c>
      <c r="T14" t="s">
        <v>104</v>
      </c>
      <c r="U14" t="s">
        <v>822</v>
      </c>
      <c r="V14" t="s">
        <v>852</v>
      </c>
      <c r="X14" t="s">
        <v>1024</v>
      </c>
      <c r="Y14" t="s">
        <v>1158</v>
      </c>
      <c r="Z14">
        <v>629</v>
      </c>
      <c r="AA14">
        <v>15</v>
      </c>
      <c r="AB14" t="s">
        <v>1164</v>
      </c>
      <c r="AC14" t="s">
        <v>1002</v>
      </c>
      <c r="AD14">
        <v>25</v>
      </c>
      <c r="AE14">
        <v>2</v>
      </c>
      <c r="AF14">
        <v>1</v>
      </c>
      <c r="AG14">
        <v>125.12</v>
      </c>
      <c r="AN14">
        <v>26000</v>
      </c>
      <c r="AP14">
        <v>2</v>
      </c>
      <c r="AQ14" t="s">
        <v>1236</v>
      </c>
      <c r="AR14" t="s">
        <v>1255</v>
      </c>
      <c r="AS14" t="s">
        <v>1258</v>
      </c>
    </row>
    <row r="15" spans="1:45">
      <c r="A15" s="1">
        <f>HYPERLINK("https://lsnyc.legalserver.org/matter/dynamic-profile/view/1886947","19-1886947")</f>
        <v>0</v>
      </c>
      <c r="B15" t="s">
        <v>48</v>
      </c>
      <c r="C15" t="s">
        <v>69</v>
      </c>
      <c r="E15" t="s">
        <v>202</v>
      </c>
      <c r="F15" t="s">
        <v>351</v>
      </c>
      <c r="G15" t="s">
        <v>501</v>
      </c>
      <c r="H15" t="s">
        <v>609</v>
      </c>
      <c r="I15" t="s">
        <v>681</v>
      </c>
      <c r="J15">
        <v>10023</v>
      </c>
      <c r="K15" t="s">
        <v>683</v>
      </c>
      <c r="L15" t="s">
        <v>683</v>
      </c>
      <c r="O15" t="s">
        <v>761</v>
      </c>
      <c r="P15" t="s">
        <v>777</v>
      </c>
      <c r="R15" t="s">
        <v>685</v>
      </c>
      <c r="S15" t="s">
        <v>790</v>
      </c>
      <c r="T15" t="s">
        <v>69</v>
      </c>
      <c r="U15" t="s">
        <v>826</v>
      </c>
      <c r="V15" t="s">
        <v>853</v>
      </c>
      <c r="X15" t="s">
        <v>1025</v>
      </c>
      <c r="Y15" t="s">
        <v>1157</v>
      </c>
      <c r="Z15">
        <v>675</v>
      </c>
      <c r="AA15">
        <v>20</v>
      </c>
      <c r="AB15" t="s">
        <v>1163</v>
      </c>
      <c r="AC15" t="s">
        <v>1002</v>
      </c>
      <c r="AD15">
        <v>30</v>
      </c>
      <c r="AE15">
        <v>1</v>
      </c>
      <c r="AF15">
        <v>0</v>
      </c>
      <c r="AG15">
        <v>112.19</v>
      </c>
      <c r="AN15">
        <v>13620</v>
      </c>
      <c r="AP15">
        <v>6.6</v>
      </c>
      <c r="AQ15" t="s">
        <v>1236</v>
      </c>
      <c r="AR15" t="s">
        <v>1254</v>
      </c>
      <c r="AS15" t="s">
        <v>1257</v>
      </c>
    </row>
    <row r="16" spans="1:45">
      <c r="A16" s="1">
        <f>HYPERLINK("https://lsnyc.legalserver.org/matter/dynamic-profile/view/1887229","19-1887229")</f>
        <v>0</v>
      </c>
      <c r="B16" t="s">
        <v>48</v>
      </c>
      <c r="C16" t="s">
        <v>70</v>
      </c>
      <c r="D16" t="s">
        <v>135</v>
      </c>
      <c r="E16" t="s">
        <v>203</v>
      </c>
      <c r="F16" t="s">
        <v>352</v>
      </c>
      <c r="G16" t="s">
        <v>502</v>
      </c>
      <c r="H16">
        <v>6</v>
      </c>
      <c r="I16" t="s">
        <v>682</v>
      </c>
      <c r="J16">
        <v>10009</v>
      </c>
      <c r="K16" t="s">
        <v>683</v>
      </c>
      <c r="L16" t="s">
        <v>683</v>
      </c>
      <c r="N16" t="s">
        <v>695</v>
      </c>
      <c r="O16" t="s">
        <v>764</v>
      </c>
      <c r="P16" t="s">
        <v>778</v>
      </c>
      <c r="Q16" t="s">
        <v>784</v>
      </c>
      <c r="R16" t="s">
        <v>685</v>
      </c>
      <c r="S16" t="s">
        <v>791</v>
      </c>
      <c r="T16" t="s">
        <v>70</v>
      </c>
      <c r="U16" t="s">
        <v>828</v>
      </c>
      <c r="V16" t="s">
        <v>854</v>
      </c>
      <c r="X16" t="s">
        <v>1026</v>
      </c>
      <c r="Y16" t="s">
        <v>1157</v>
      </c>
      <c r="Z16">
        <v>687</v>
      </c>
      <c r="AA16">
        <v>16</v>
      </c>
      <c r="AB16" t="s">
        <v>1168</v>
      </c>
      <c r="AC16" t="s">
        <v>1002</v>
      </c>
      <c r="AD16">
        <v>25</v>
      </c>
      <c r="AE16">
        <v>5</v>
      </c>
      <c r="AF16">
        <v>1</v>
      </c>
      <c r="AG16">
        <v>213.4</v>
      </c>
      <c r="AH16" t="s">
        <v>1179</v>
      </c>
      <c r="AI16" t="s">
        <v>1187</v>
      </c>
      <c r="AJ16" t="s">
        <v>1195</v>
      </c>
      <c r="AK16" t="s">
        <v>1197</v>
      </c>
      <c r="AL16" t="s">
        <v>1216</v>
      </c>
      <c r="AM16" t="s">
        <v>1222</v>
      </c>
      <c r="AN16">
        <v>72000</v>
      </c>
      <c r="AP16">
        <v>31.4</v>
      </c>
      <c r="AQ16" t="s">
        <v>1236</v>
      </c>
      <c r="AR16" t="s">
        <v>1255</v>
      </c>
      <c r="AS16" t="s">
        <v>1257</v>
      </c>
    </row>
    <row r="17" spans="1:45">
      <c r="A17" s="1">
        <f>HYPERLINK("https://lsnyc.legalserver.org/matter/dynamic-profile/view/1887242","19-1887242")</f>
        <v>0</v>
      </c>
      <c r="B17" t="s">
        <v>48</v>
      </c>
      <c r="C17" t="s">
        <v>70</v>
      </c>
      <c r="D17" t="s">
        <v>135</v>
      </c>
      <c r="E17" t="s">
        <v>203</v>
      </c>
      <c r="F17" t="s">
        <v>352</v>
      </c>
      <c r="G17" t="s">
        <v>502</v>
      </c>
      <c r="H17">
        <v>6</v>
      </c>
      <c r="I17" t="s">
        <v>681</v>
      </c>
      <c r="J17">
        <v>10009</v>
      </c>
      <c r="K17" t="s">
        <v>683</v>
      </c>
      <c r="L17" t="s">
        <v>683</v>
      </c>
      <c r="O17" t="s">
        <v>760</v>
      </c>
      <c r="P17" t="s">
        <v>775</v>
      </c>
      <c r="Q17" t="s">
        <v>785</v>
      </c>
      <c r="R17" t="s">
        <v>685</v>
      </c>
      <c r="S17" t="s">
        <v>791</v>
      </c>
      <c r="T17" t="s">
        <v>70</v>
      </c>
      <c r="U17" t="s">
        <v>828</v>
      </c>
      <c r="V17" t="s">
        <v>854</v>
      </c>
      <c r="X17" t="s">
        <v>1026</v>
      </c>
      <c r="Y17" t="s">
        <v>1157</v>
      </c>
      <c r="Z17">
        <v>687</v>
      </c>
      <c r="AA17">
        <v>25</v>
      </c>
      <c r="AB17" t="s">
        <v>1168</v>
      </c>
      <c r="AC17" t="s">
        <v>1002</v>
      </c>
      <c r="AD17">
        <v>16</v>
      </c>
      <c r="AE17">
        <v>5</v>
      </c>
      <c r="AF17">
        <v>1</v>
      </c>
      <c r="AG17">
        <v>213.4</v>
      </c>
      <c r="AL17" t="s">
        <v>1216</v>
      </c>
      <c r="AM17" t="s">
        <v>1222</v>
      </c>
      <c r="AN17">
        <v>72000</v>
      </c>
      <c r="AP17">
        <v>0.1</v>
      </c>
      <c r="AQ17" t="s">
        <v>1236</v>
      </c>
      <c r="AR17" t="s">
        <v>1255</v>
      </c>
      <c r="AS17" t="s">
        <v>1256</v>
      </c>
    </row>
    <row r="18" spans="1:45">
      <c r="A18" s="1">
        <f>HYPERLINK("https://lsnyc.legalserver.org/matter/dynamic-profile/view/1888851","19-1888851")</f>
        <v>0</v>
      </c>
      <c r="B18" t="s">
        <v>48</v>
      </c>
      <c r="C18" t="s">
        <v>71</v>
      </c>
      <c r="E18" t="s">
        <v>204</v>
      </c>
      <c r="F18" t="s">
        <v>353</v>
      </c>
      <c r="G18" t="s">
        <v>503</v>
      </c>
      <c r="H18" t="s">
        <v>610</v>
      </c>
      <c r="I18" t="s">
        <v>681</v>
      </c>
      <c r="J18">
        <v>10128</v>
      </c>
      <c r="K18" t="s">
        <v>683</v>
      </c>
      <c r="L18" t="s">
        <v>683</v>
      </c>
      <c r="M18" t="s">
        <v>686</v>
      </c>
      <c r="N18" t="s">
        <v>696</v>
      </c>
      <c r="O18" t="s">
        <v>764</v>
      </c>
      <c r="P18" t="s">
        <v>778</v>
      </c>
      <c r="R18" t="s">
        <v>685</v>
      </c>
      <c r="S18" t="s">
        <v>788</v>
      </c>
      <c r="T18" t="s">
        <v>71</v>
      </c>
      <c r="U18" t="s">
        <v>821</v>
      </c>
      <c r="V18" t="s">
        <v>855</v>
      </c>
      <c r="X18" t="s">
        <v>1027</v>
      </c>
      <c r="Y18" t="s">
        <v>1157</v>
      </c>
      <c r="Z18">
        <v>1660.44</v>
      </c>
      <c r="AA18">
        <v>19</v>
      </c>
      <c r="AB18" t="s">
        <v>1163</v>
      </c>
      <c r="AC18" t="s">
        <v>1002</v>
      </c>
      <c r="AD18">
        <v>3</v>
      </c>
      <c r="AE18">
        <v>1</v>
      </c>
      <c r="AF18">
        <v>0</v>
      </c>
      <c r="AG18">
        <v>62.45</v>
      </c>
      <c r="AH18" t="s">
        <v>1180</v>
      </c>
      <c r="AI18" t="s">
        <v>827</v>
      </c>
      <c r="AJ18" t="s">
        <v>1196</v>
      </c>
      <c r="AK18" t="s">
        <v>1198</v>
      </c>
      <c r="AN18">
        <v>7800</v>
      </c>
      <c r="AP18">
        <v>20.2</v>
      </c>
      <c r="AQ18" t="s">
        <v>1236</v>
      </c>
      <c r="AR18" t="s">
        <v>1254</v>
      </c>
      <c r="AS18" t="s">
        <v>1257</v>
      </c>
    </row>
    <row r="19" spans="1:45">
      <c r="A19" s="1">
        <f>HYPERLINK("https://lsnyc.legalserver.org/matter/dynamic-profile/view/1891306","19-1891306")</f>
        <v>0</v>
      </c>
      <c r="B19" t="s">
        <v>48</v>
      </c>
      <c r="C19" t="s">
        <v>72</v>
      </c>
      <c r="E19" t="s">
        <v>205</v>
      </c>
      <c r="F19" t="s">
        <v>354</v>
      </c>
      <c r="G19" t="s">
        <v>504</v>
      </c>
      <c r="H19" t="s">
        <v>611</v>
      </c>
      <c r="I19" t="s">
        <v>681</v>
      </c>
      <c r="J19">
        <v>10029</v>
      </c>
      <c r="K19" t="s">
        <v>683</v>
      </c>
      <c r="L19" t="s">
        <v>683</v>
      </c>
      <c r="O19" t="s">
        <v>761</v>
      </c>
      <c r="P19" t="s">
        <v>776</v>
      </c>
      <c r="R19" t="s">
        <v>685</v>
      </c>
      <c r="S19" t="s">
        <v>788</v>
      </c>
      <c r="T19" t="s">
        <v>74</v>
      </c>
      <c r="U19" t="s">
        <v>824</v>
      </c>
      <c r="V19" t="s">
        <v>856</v>
      </c>
      <c r="X19" t="s">
        <v>1028</v>
      </c>
      <c r="Y19" t="s">
        <v>1158</v>
      </c>
      <c r="Z19">
        <v>1500</v>
      </c>
      <c r="AA19">
        <v>8</v>
      </c>
      <c r="AB19" t="s">
        <v>1164</v>
      </c>
      <c r="AC19" t="s">
        <v>1002</v>
      </c>
      <c r="AD19">
        <v>18</v>
      </c>
      <c r="AE19">
        <v>1</v>
      </c>
      <c r="AF19">
        <v>0</v>
      </c>
      <c r="AG19">
        <v>84.55</v>
      </c>
      <c r="AN19">
        <v>10560</v>
      </c>
      <c r="AP19">
        <v>5.5</v>
      </c>
      <c r="AQ19" t="s">
        <v>1239</v>
      </c>
      <c r="AR19" t="s">
        <v>1254</v>
      </c>
      <c r="AS19" t="s">
        <v>1257</v>
      </c>
    </row>
    <row r="20" spans="1:45">
      <c r="A20" s="1">
        <f>HYPERLINK("https://lsnyc.legalserver.org/matter/dynamic-profile/view/1889603","19-1889603")</f>
        <v>0</v>
      </c>
      <c r="B20" t="s">
        <v>48</v>
      </c>
      <c r="C20" t="s">
        <v>73</v>
      </c>
      <c r="E20" t="s">
        <v>206</v>
      </c>
      <c r="F20" t="s">
        <v>355</v>
      </c>
      <c r="G20" t="s">
        <v>505</v>
      </c>
      <c r="H20" t="s">
        <v>612</v>
      </c>
      <c r="I20" t="s">
        <v>681</v>
      </c>
      <c r="J20">
        <v>10035</v>
      </c>
      <c r="K20" t="s">
        <v>683</v>
      </c>
      <c r="L20" t="s">
        <v>683</v>
      </c>
      <c r="N20" t="s">
        <v>697</v>
      </c>
      <c r="O20" t="s">
        <v>764</v>
      </c>
      <c r="P20" t="s">
        <v>778</v>
      </c>
      <c r="R20" t="s">
        <v>685</v>
      </c>
      <c r="S20" t="s">
        <v>788</v>
      </c>
      <c r="T20" t="s">
        <v>74</v>
      </c>
      <c r="U20" t="s">
        <v>823</v>
      </c>
      <c r="V20" t="s">
        <v>857</v>
      </c>
      <c r="X20" t="s">
        <v>1029</v>
      </c>
      <c r="Y20" t="s">
        <v>1157</v>
      </c>
      <c r="Z20">
        <v>3600</v>
      </c>
      <c r="AA20">
        <v>48</v>
      </c>
      <c r="AB20" t="s">
        <v>1169</v>
      </c>
      <c r="AC20" t="s">
        <v>1174</v>
      </c>
      <c r="AD20">
        <v>12</v>
      </c>
      <c r="AE20">
        <v>4</v>
      </c>
      <c r="AF20">
        <v>0</v>
      </c>
      <c r="AG20">
        <v>109.28</v>
      </c>
      <c r="AN20">
        <v>28140</v>
      </c>
      <c r="AP20">
        <v>14.7</v>
      </c>
      <c r="AQ20" t="s">
        <v>1237</v>
      </c>
      <c r="AR20" t="s">
        <v>1254</v>
      </c>
      <c r="AS20" t="s">
        <v>1257</v>
      </c>
    </row>
    <row r="21" spans="1:45">
      <c r="A21" s="1">
        <f>HYPERLINK("https://lsnyc.legalserver.org/matter/dynamic-profile/view/1891535","19-1891535")</f>
        <v>0</v>
      </c>
      <c r="B21" t="s">
        <v>48</v>
      </c>
      <c r="C21" t="s">
        <v>74</v>
      </c>
      <c r="E21" t="s">
        <v>207</v>
      </c>
      <c r="F21" t="s">
        <v>356</v>
      </c>
      <c r="G21" t="s">
        <v>506</v>
      </c>
      <c r="H21" t="s">
        <v>613</v>
      </c>
      <c r="I21" t="s">
        <v>681</v>
      </c>
      <c r="J21">
        <v>10035</v>
      </c>
      <c r="K21" t="s">
        <v>683</v>
      </c>
      <c r="L21" t="s">
        <v>683</v>
      </c>
      <c r="O21" t="s">
        <v>761</v>
      </c>
      <c r="P21" t="s">
        <v>776</v>
      </c>
      <c r="R21" t="s">
        <v>683</v>
      </c>
      <c r="S21" t="s">
        <v>788</v>
      </c>
      <c r="T21" t="s">
        <v>794</v>
      </c>
      <c r="U21" t="s">
        <v>829</v>
      </c>
      <c r="V21" t="s">
        <v>858</v>
      </c>
      <c r="X21" t="s">
        <v>1030</v>
      </c>
      <c r="Y21" t="s">
        <v>1157</v>
      </c>
      <c r="Z21">
        <v>1530</v>
      </c>
      <c r="AA21">
        <v>30</v>
      </c>
      <c r="AB21" t="s">
        <v>1163</v>
      </c>
      <c r="AC21" t="s">
        <v>1002</v>
      </c>
      <c r="AD21">
        <v>3</v>
      </c>
      <c r="AE21">
        <v>1</v>
      </c>
      <c r="AF21">
        <v>1</v>
      </c>
      <c r="AG21">
        <v>92.25</v>
      </c>
      <c r="AN21">
        <v>15600</v>
      </c>
      <c r="AP21">
        <v>58.52</v>
      </c>
      <c r="AQ21" t="s">
        <v>1241</v>
      </c>
      <c r="AR21" t="s">
        <v>1254</v>
      </c>
      <c r="AS21" t="s">
        <v>1257</v>
      </c>
    </row>
    <row r="22" spans="1:45">
      <c r="A22" s="1">
        <f>HYPERLINK("https://lsnyc.legalserver.org/matter/dynamic-profile/view/1893509","19-1893509")</f>
        <v>0</v>
      </c>
      <c r="B22" t="s">
        <v>48</v>
      </c>
      <c r="C22" t="s">
        <v>75</v>
      </c>
      <c r="D22" t="s">
        <v>164</v>
      </c>
      <c r="E22" t="s">
        <v>208</v>
      </c>
      <c r="F22" t="s">
        <v>357</v>
      </c>
      <c r="G22" t="s">
        <v>507</v>
      </c>
      <c r="H22" t="s">
        <v>614</v>
      </c>
      <c r="I22" t="s">
        <v>681</v>
      </c>
      <c r="J22">
        <v>10029</v>
      </c>
      <c r="K22" t="s">
        <v>683</v>
      </c>
      <c r="L22" t="s">
        <v>683</v>
      </c>
      <c r="M22" t="s">
        <v>686</v>
      </c>
      <c r="N22" t="s">
        <v>698</v>
      </c>
      <c r="O22" t="s">
        <v>764</v>
      </c>
      <c r="P22" t="s">
        <v>777</v>
      </c>
      <c r="Q22" t="s">
        <v>781</v>
      </c>
      <c r="R22" t="s">
        <v>685</v>
      </c>
      <c r="S22" t="s">
        <v>792</v>
      </c>
      <c r="T22" t="s">
        <v>76</v>
      </c>
      <c r="U22" t="s">
        <v>829</v>
      </c>
      <c r="V22" t="s">
        <v>859</v>
      </c>
      <c r="W22" t="s">
        <v>1002</v>
      </c>
      <c r="X22" t="s">
        <v>1031</v>
      </c>
      <c r="Y22" t="s">
        <v>1157</v>
      </c>
      <c r="Z22">
        <v>1200</v>
      </c>
      <c r="AA22">
        <v>30</v>
      </c>
      <c r="AB22" t="s">
        <v>1163</v>
      </c>
      <c r="AC22" t="s">
        <v>1002</v>
      </c>
      <c r="AD22">
        <v>25</v>
      </c>
      <c r="AE22">
        <v>1</v>
      </c>
      <c r="AF22">
        <v>0</v>
      </c>
      <c r="AG22">
        <v>83.27</v>
      </c>
      <c r="AN22">
        <v>10400</v>
      </c>
      <c r="AO22" t="s">
        <v>1224</v>
      </c>
      <c r="AP22">
        <v>3.8</v>
      </c>
      <c r="AQ22" t="s">
        <v>1242</v>
      </c>
      <c r="AR22" t="s">
        <v>1255</v>
      </c>
      <c r="AS22" t="s">
        <v>1257</v>
      </c>
    </row>
    <row r="23" spans="1:45">
      <c r="A23" s="1">
        <f>HYPERLINK("https://lsnyc.legalserver.org/matter/dynamic-profile/view/1895189","19-1895189")</f>
        <v>0</v>
      </c>
      <c r="B23" t="s">
        <v>48</v>
      </c>
      <c r="C23" t="s">
        <v>76</v>
      </c>
      <c r="E23" t="s">
        <v>209</v>
      </c>
      <c r="F23" t="s">
        <v>358</v>
      </c>
      <c r="G23" t="s">
        <v>508</v>
      </c>
      <c r="H23" t="s">
        <v>615</v>
      </c>
      <c r="I23" t="s">
        <v>681</v>
      </c>
      <c r="J23">
        <v>10028</v>
      </c>
      <c r="K23" t="s">
        <v>683</v>
      </c>
      <c r="L23" t="s">
        <v>683</v>
      </c>
      <c r="N23" t="s">
        <v>699</v>
      </c>
      <c r="O23" t="s">
        <v>764</v>
      </c>
      <c r="P23" t="s">
        <v>776</v>
      </c>
      <c r="R23" t="s">
        <v>685</v>
      </c>
      <c r="S23" t="s">
        <v>788</v>
      </c>
      <c r="T23" t="s">
        <v>76</v>
      </c>
      <c r="U23" t="s">
        <v>830</v>
      </c>
      <c r="V23" t="s">
        <v>860</v>
      </c>
      <c r="X23" t="s">
        <v>1032</v>
      </c>
      <c r="Y23" t="s">
        <v>1157</v>
      </c>
      <c r="Z23">
        <v>1849.37</v>
      </c>
      <c r="AA23">
        <v>60</v>
      </c>
      <c r="AB23" t="s">
        <v>1165</v>
      </c>
      <c r="AC23" t="s">
        <v>1175</v>
      </c>
      <c r="AD23">
        <v>50</v>
      </c>
      <c r="AE23">
        <v>2</v>
      </c>
      <c r="AF23">
        <v>0</v>
      </c>
      <c r="AG23">
        <v>100.13</v>
      </c>
      <c r="AN23">
        <v>16932</v>
      </c>
      <c r="AP23">
        <v>16.6</v>
      </c>
      <c r="AQ23" t="s">
        <v>1236</v>
      </c>
      <c r="AR23" t="s">
        <v>1254</v>
      </c>
      <c r="AS23" t="s">
        <v>1257</v>
      </c>
    </row>
    <row r="24" spans="1:45">
      <c r="A24" s="1">
        <f>HYPERLINK("https://lsnyc.legalserver.org/matter/dynamic-profile/view/1893340","19-1893340")</f>
        <v>0</v>
      </c>
      <c r="B24" t="s">
        <v>48</v>
      </c>
      <c r="C24" t="s">
        <v>77</v>
      </c>
      <c r="D24" t="s">
        <v>165</v>
      </c>
      <c r="E24" t="s">
        <v>210</v>
      </c>
      <c r="F24" t="s">
        <v>359</v>
      </c>
      <c r="G24" t="s">
        <v>509</v>
      </c>
      <c r="H24" t="s">
        <v>616</v>
      </c>
      <c r="I24" t="s">
        <v>681</v>
      </c>
      <c r="J24">
        <v>10029</v>
      </c>
      <c r="K24" t="s">
        <v>683</v>
      </c>
      <c r="L24" t="s">
        <v>683</v>
      </c>
      <c r="N24" t="s">
        <v>700</v>
      </c>
      <c r="O24" t="s">
        <v>762</v>
      </c>
      <c r="P24" t="s">
        <v>777</v>
      </c>
      <c r="Q24" t="s">
        <v>781</v>
      </c>
      <c r="R24" t="s">
        <v>685</v>
      </c>
      <c r="S24" t="s">
        <v>788</v>
      </c>
      <c r="T24" t="s">
        <v>76</v>
      </c>
      <c r="U24" t="s">
        <v>831</v>
      </c>
      <c r="V24" t="s">
        <v>861</v>
      </c>
      <c r="X24" t="s">
        <v>1033</v>
      </c>
      <c r="Y24" t="s">
        <v>1157</v>
      </c>
      <c r="Z24">
        <v>3287</v>
      </c>
      <c r="AA24">
        <v>36</v>
      </c>
      <c r="AB24" t="s">
        <v>1170</v>
      </c>
      <c r="AC24" t="s">
        <v>1173</v>
      </c>
      <c r="AD24">
        <v>14</v>
      </c>
      <c r="AE24">
        <v>1</v>
      </c>
      <c r="AF24">
        <v>0</v>
      </c>
      <c r="AG24">
        <v>152.47</v>
      </c>
      <c r="AN24">
        <v>19044</v>
      </c>
      <c r="AP24">
        <v>0.9</v>
      </c>
      <c r="AQ24" t="s">
        <v>1241</v>
      </c>
      <c r="AR24" t="s">
        <v>1255</v>
      </c>
      <c r="AS24" t="s">
        <v>1257</v>
      </c>
    </row>
    <row r="25" spans="1:45">
      <c r="A25" s="1">
        <f>HYPERLINK("https://lsnyc.legalserver.org/matter/dynamic-profile/view/1902063","19-1902063")</f>
        <v>0</v>
      </c>
      <c r="B25" t="s">
        <v>48</v>
      </c>
      <c r="C25" t="s">
        <v>78</v>
      </c>
      <c r="E25" t="s">
        <v>211</v>
      </c>
      <c r="F25" t="s">
        <v>360</v>
      </c>
      <c r="G25" t="s">
        <v>510</v>
      </c>
      <c r="H25" t="s">
        <v>613</v>
      </c>
      <c r="I25" t="s">
        <v>681</v>
      </c>
      <c r="J25">
        <v>10024</v>
      </c>
      <c r="K25" t="s">
        <v>683</v>
      </c>
      <c r="L25" t="s">
        <v>684</v>
      </c>
      <c r="M25" t="s">
        <v>686</v>
      </c>
      <c r="O25" t="s">
        <v>761</v>
      </c>
      <c r="P25" t="s">
        <v>776</v>
      </c>
      <c r="R25" t="s">
        <v>683</v>
      </c>
      <c r="S25" t="s">
        <v>788</v>
      </c>
      <c r="T25" t="s">
        <v>78</v>
      </c>
      <c r="U25" t="s">
        <v>827</v>
      </c>
      <c r="V25" t="s">
        <v>862</v>
      </c>
      <c r="X25" t="s">
        <v>1034</v>
      </c>
      <c r="Y25" t="s">
        <v>1157</v>
      </c>
      <c r="Z25">
        <v>437</v>
      </c>
      <c r="AA25">
        <v>24</v>
      </c>
      <c r="AB25" t="s">
        <v>1165</v>
      </c>
      <c r="AC25" t="s">
        <v>1002</v>
      </c>
      <c r="AD25">
        <v>53</v>
      </c>
      <c r="AE25">
        <v>1</v>
      </c>
      <c r="AF25">
        <v>0</v>
      </c>
      <c r="AG25">
        <v>85.89</v>
      </c>
      <c r="AN25">
        <v>10728</v>
      </c>
      <c r="AP25">
        <v>6.5</v>
      </c>
      <c r="AQ25" t="s">
        <v>1236</v>
      </c>
      <c r="AR25" t="s">
        <v>1254</v>
      </c>
      <c r="AS25" t="s">
        <v>1257</v>
      </c>
    </row>
    <row r="26" spans="1:45">
      <c r="A26" s="1">
        <f>HYPERLINK("https://lsnyc.legalserver.org/matter/dynamic-profile/view/1872059","18-1872059")</f>
        <v>0</v>
      </c>
      <c r="B26" t="s">
        <v>49</v>
      </c>
      <c r="C26" t="s">
        <v>79</v>
      </c>
      <c r="D26" t="s">
        <v>119</v>
      </c>
      <c r="E26" t="s">
        <v>212</v>
      </c>
      <c r="F26" t="s">
        <v>361</v>
      </c>
      <c r="G26" t="s">
        <v>511</v>
      </c>
      <c r="H26" t="s">
        <v>617</v>
      </c>
      <c r="I26" t="s">
        <v>681</v>
      </c>
      <c r="J26">
        <v>10035</v>
      </c>
      <c r="K26" t="s">
        <v>683</v>
      </c>
      <c r="L26" t="s">
        <v>683</v>
      </c>
      <c r="M26" t="s">
        <v>686</v>
      </c>
      <c r="N26" t="s">
        <v>701</v>
      </c>
      <c r="O26" t="s">
        <v>764</v>
      </c>
      <c r="P26" t="s">
        <v>778</v>
      </c>
      <c r="Q26" t="s">
        <v>783</v>
      </c>
      <c r="R26" t="s">
        <v>685</v>
      </c>
      <c r="S26" t="s">
        <v>788</v>
      </c>
      <c r="T26" t="s">
        <v>79</v>
      </c>
      <c r="U26" t="s">
        <v>831</v>
      </c>
      <c r="V26" t="s">
        <v>863</v>
      </c>
      <c r="X26" t="s">
        <v>1035</v>
      </c>
      <c r="Y26" t="s">
        <v>1158</v>
      </c>
      <c r="Z26">
        <v>858.95</v>
      </c>
      <c r="AA26">
        <v>35</v>
      </c>
      <c r="AB26" t="s">
        <v>1163</v>
      </c>
      <c r="AC26" t="s">
        <v>1002</v>
      </c>
      <c r="AD26">
        <v>24</v>
      </c>
      <c r="AE26">
        <v>1</v>
      </c>
      <c r="AF26">
        <v>0</v>
      </c>
      <c r="AG26">
        <v>82.37</v>
      </c>
      <c r="AH26" t="s">
        <v>1181</v>
      </c>
      <c r="AI26" t="s">
        <v>1187</v>
      </c>
      <c r="AJ26" t="s">
        <v>1195</v>
      </c>
      <c r="AK26" t="s">
        <v>1199</v>
      </c>
      <c r="AN26">
        <v>10000</v>
      </c>
      <c r="AP26">
        <v>16.5</v>
      </c>
      <c r="AQ26" t="s">
        <v>1236</v>
      </c>
      <c r="AR26" t="s">
        <v>1255</v>
      </c>
      <c r="AS26" t="s">
        <v>1257</v>
      </c>
    </row>
    <row r="27" spans="1:45">
      <c r="A27" s="1">
        <f>HYPERLINK("https://lsnyc.legalserver.org/matter/dynamic-profile/view/1867788","18-1867788")</f>
        <v>0</v>
      </c>
      <c r="B27" t="s">
        <v>49</v>
      </c>
      <c r="C27" t="s">
        <v>80</v>
      </c>
      <c r="D27" t="s">
        <v>166</v>
      </c>
      <c r="E27" t="s">
        <v>213</v>
      </c>
      <c r="F27" t="s">
        <v>362</v>
      </c>
      <c r="G27" t="s">
        <v>512</v>
      </c>
      <c r="H27" t="s">
        <v>618</v>
      </c>
      <c r="I27" t="s">
        <v>681</v>
      </c>
      <c r="J27">
        <v>10029</v>
      </c>
      <c r="K27" t="s">
        <v>683</v>
      </c>
      <c r="L27" t="s">
        <v>683</v>
      </c>
      <c r="N27" t="s">
        <v>702</v>
      </c>
      <c r="O27" t="s">
        <v>764</v>
      </c>
      <c r="P27" t="s">
        <v>778</v>
      </c>
      <c r="Q27" t="s">
        <v>783</v>
      </c>
      <c r="R27" t="s">
        <v>685</v>
      </c>
      <c r="S27" t="s">
        <v>788</v>
      </c>
      <c r="T27" t="s">
        <v>149</v>
      </c>
      <c r="U27" t="s">
        <v>824</v>
      </c>
      <c r="V27" t="s">
        <v>864</v>
      </c>
      <c r="X27" t="s">
        <v>1036</v>
      </c>
      <c r="Y27" t="s">
        <v>1157</v>
      </c>
      <c r="Z27">
        <v>2692.96</v>
      </c>
      <c r="AA27">
        <v>45</v>
      </c>
      <c r="AB27" t="s">
        <v>1164</v>
      </c>
      <c r="AC27" t="s">
        <v>1173</v>
      </c>
      <c r="AD27">
        <v>20</v>
      </c>
      <c r="AE27">
        <v>1</v>
      </c>
      <c r="AF27">
        <v>0</v>
      </c>
      <c r="AG27">
        <v>171.33</v>
      </c>
      <c r="AH27" t="s">
        <v>1181</v>
      </c>
      <c r="AI27" t="s">
        <v>1188</v>
      </c>
      <c r="AJ27" t="s">
        <v>1195</v>
      </c>
      <c r="AK27" t="s">
        <v>1200</v>
      </c>
      <c r="AN27">
        <v>20800</v>
      </c>
      <c r="AP27">
        <v>4.55</v>
      </c>
      <c r="AQ27" t="s">
        <v>1243</v>
      </c>
      <c r="AR27" t="s">
        <v>1255</v>
      </c>
      <c r="AS27" t="s">
        <v>1259</v>
      </c>
    </row>
    <row r="28" spans="1:45">
      <c r="A28" s="1">
        <f>HYPERLINK("https://lsnyc.legalserver.org/matter/dynamic-profile/view/1870468","18-1870468")</f>
        <v>0</v>
      </c>
      <c r="B28" t="s">
        <v>49</v>
      </c>
      <c r="C28" t="s">
        <v>81</v>
      </c>
      <c r="E28" t="s">
        <v>214</v>
      </c>
      <c r="F28" t="s">
        <v>363</v>
      </c>
      <c r="G28" t="s">
        <v>513</v>
      </c>
      <c r="H28" t="s">
        <v>612</v>
      </c>
      <c r="I28" t="s">
        <v>681</v>
      </c>
      <c r="J28">
        <v>10029</v>
      </c>
      <c r="K28" t="s">
        <v>683</v>
      </c>
      <c r="L28" t="s">
        <v>683</v>
      </c>
      <c r="M28" t="s">
        <v>686</v>
      </c>
      <c r="N28" t="s">
        <v>703</v>
      </c>
      <c r="O28" t="s">
        <v>764</v>
      </c>
      <c r="P28" t="s">
        <v>778</v>
      </c>
      <c r="R28" t="s">
        <v>685</v>
      </c>
      <c r="S28" t="s">
        <v>788</v>
      </c>
      <c r="T28" t="s">
        <v>795</v>
      </c>
      <c r="U28" t="s">
        <v>830</v>
      </c>
      <c r="V28" t="s">
        <v>865</v>
      </c>
      <c r="X28" t="s">
        <v>1037</v>
      </c>
      <c r="Y28" t="s">
        <v>1158</v>
      </c>
      <c r="Z28">
        <v>986</v>
      </c>
      <c r="AA28">
        <v>24</v>
      </c>
      <c r="AB28" t="s">
        <v>1170</v>
      </c>
      <c r="AC28" t="s">
        <v>1002</v>
      </c>
      <c r="AD28">
        <v>1</v>
      </c>
      <c r="AE28">
        <v>2</v>
      </c>
      <c r="AF28">
        <v>2</v>
      </c>
      <c r="AG28">
        <v>75.7</v>
      </c>
      <c r="AN28">
        <v>19000</v>
      </c>
      <c r="AP28">
        <v>31.5</v>
      </c>
      <c r="AQ28" t="s">
        <v>1244</v>
      </c>
      <c r="AR28" t="s">
        <v>1254</v>
      </c>
      <c r="AS28" t="s">
        <v>1257</v>
      </c>
    </row>
    <row r="29" spans="1:45">
      <c r="A29" s="1">
        <f>HYPERLINK("https://lsnyc.legalserver.org/matter/dynamic-profile/view/1870310","18-1870310")</f>
        <v>0</v>
      </c>
      <c r="B29" t="s">
        <v>49</v>
      </c>
      <c r="C29" t="s">
        <v>82</v>
      </c>
      <c r="D29" t="s">
        <v>103</v>
      </c>
      <c r="E29" t="s">
        <v>215</v>
      </c>
      <c r="F29" t="s">
        <v>364</v>
      </c>
      <c r="G29" t="s">
        <v>514</v>
      </c>
      <c r="H29" t="s">
        <v>619</v>
      </c>
      <c r="I29" t="s">
        <v>681</v>
      </c>
      <c r="J29">
        <v>10035</v>
      </c>
      <c r="K29" t="s">
        <v>683</v>
      </c>
      <c r="L29" t="s">
        <v>683</v>
      </c>
      <c r="N29" t="s">
        <v>704</v>
      </c>
      <c r="O29" t="s">
        <v>762</v>
      </c>
      <c r="P29" t="s">
        <v>778</v>
      </c>
      <c r="Q29" t="s">
        <v>783</v>
      </c>
      <c r="R29" t="s">
        <v>685</v>
      </c>
      <c r="S29" t="s">
        <v>788</v>
      </c>
      <c r="T29" t="s">
        <v>795</v>
      </c>
      <c r="U29" t="s">
        <v>832</v>
      </c>
      <c r="V29" t="s">
        <v>866</v>
      </c>
      <c r="X29" t="s">
        <v>1038</v>
      </c>
      <c r="Y29" t="s">
        <v>1157</v>
      </c>
      <c r="Z29">
        <v>333</v>
      </c>
      <c r="AA29">
        <v>15</v>
      </c>
      <c r="AB29" t="s">
        <v>1163</v>
      </c>
      <c r="AC29" t="s">
        <v>1002</v>
      </c>
      <c r="AD29">
        <v>29</v>
      </c>
      <c r="AE29">
        <v>3</v>
      </c>
      <c r="AF29">
        <v>3</v>
      </c>
      <c r="AG29">
        <v>27.49</v>
      </c>
      <c r="AI29" t="s">
        <v>1189</v>
      </c>
      <c r="AJ29" t="s">
        <v>1195</v>
      </c>
      <c r="AK29" t="s">
        <v>1201</v>
      </c>
      <c r="AN29">
        <v>9276</v>
      </c>
      <c r="AO29" t="s">
        <v>1225</v>
      </c>
      <c r="AP29">
        <v>11.6</v>
      </c>
      <c r="AQ29" t="s">
        <v>1238</v>
      </c>
      <c r="AR29" t="s">
        <v>1255</v>
      </c>
      <c r="AS29" t="s">
        <v>1257</v>
      </c>
    </row>
    <row r="30" spans="1:45">
      <c r="A30" s="1">
        <f>HYPERLINK("https://lsnyc.legalserver.org/matter/dynamic-profile/view/1874194","18-1874194")</f>
        <v>0</v>
      </c>
      <c r="B30" t="s">
        <v>49</v>
      </c>
      <c r="C30" t="s">
        <v>83</v>
      </c>
      <c r="D30" t="s">
        <v>167</v>
      </c>
      <c r="E30" t="s">
        <v>216</v>
      </c>
      <c r="F30" t="s">
        <v>365</v>
      </c>
      <c r="G30" t="s">
        <v>515</v>
      </c>
      <c r="H30" t="s">
        <v>606</v>
      </c>
      <c r="I30" t="s">
        <v>681</v>
      </c>
      <c r="J30">
        <v>10035</v>
      </c>
      <c r="K30" t="s">
        <v>683</v>
      </c>
      <c r="L30" t="s">
        <v>683</v>
      </c>
      <c r="M30" t="s">
        <v>686</v>
      </c>
      <c r="N30" t="s">
        <v>705</v>
      </c>
      <c r="O30" t="s">
        <v>764</v>
      </c>
      <c r="P30" t="s">
        <v>778</v>
      </c>
      <c r="Q30" t="s">
        <v>783</v>
      </c>
      <c r="R30" t="s">
        <v>685</v>
      </c>
      <c r="S30" t="s">
        <v>788</v>
      </c>
      <c r="T30" t="s">
        <v>83</v>
      </c>
      <c r="U30" t="s">
        <v>824</v>
      </c>
      <c r="V30" t="s">
        <v>867</v>
      </c>
      <c r="X30" t="s">
        <v>1039</v>
      </c>
      <c r="Y30" t="s">
        <v>1157</v>
      </c>
      <c r="Z30">
        <v>953.39</v>
      </c>
      <c r="AA30">
        <v>9</v>
      </c>
      <c r="AB30" t="s">
        <v>1163</v>
      </c>
      <c r="AC30" t="s">
        <v>1176</v>
      </c>
      <c r="AD30">
        <v>3</v>
      </c>
      <c r="AE30">
        <v>1</v>
      </c>
      <c r="AF30">
        <v>0</v>
      </c>
      <c r="AG30">
        <v>39.84</v>
      </c>
      <c r="AH30" t="s">
        <v>1181</v>
      </c>
      <c r="AI30" t="s">
        <v>1190</v>
      </c>
      <c r="AJ30" t="s">
        <v>1195</v>
      </c>
      <c r="AK30" t="s">
        <v>1202</v>
      </c>
      <c r="AN30">
        <v>4836</v>
      </c>
      <c r="AP30">
        <v>42.65</v>
      </c>
      <c r="AQ30" t="s">
        <v>1236</v>
      </c>
      <c r="AR30" t="s">
        <v>1255</v>
      </c>
      <c r="AS30" t="s">
        <v>1257</v>
      </c>
    </row>
    <row r="31" spans="1:45">
      <c r="A31" s="1">
        <f>HYPERLINK("https://lsnyc.legalserver.org/matter/dynamic-profile/view/1873294","18-1873294")</f>
        <v>0</v>
      </c>
      <c r="B31" t="s">
        <v>49</v>
      </c>
      <c r="C31" t="s">
        <v>84</v>
      </c>
      <c r="D31" t="s">
        <v>168</v>
      </c>
      <c r="E31" t="s">
        <v>217</v>
      </c>
      <c r="F31" t="s">
        <v>366</v>
      </c>
      <c r="G31" t="s">
        <v>516</v>
      </c>
      <c r="H31" t="s">
        <v>620</v>
      </c>
      <c r="I31" t="s">
        <v>681</v>
      </c>
      <c r="J31">
        <v>10035</v>
      </c>
      <c r="K31" t="s">
        <v>683</v>
      </c>
      <c r="L31" t="s">
        <v>683</v>
      </c>
      <c r="M31" t="s">
        <v>686</v>
      </c>
      <c r="O31" t="s">
        <v>765</v>
      </c>
      <c r="P31" t="s">
        <v>780</v>
      </c>
      <c r="Q31" t="s">
        <v>785</v>
      </c>
      <c r="R31" t="s">
        <v>685</v>
      </c>
      <c r="S31" t="s">
        <v>788</v>
      </c>
      <c r="T31" t="s">
        <v>83</v>
      </c>
      <c r="U31" t="s">
        <v>827</v>
      </c>
      <c r="V31" t="s">
        <v>868</v>
      </c>
      <c r="X31" t="s">
        <v>1040</v>
      </c>
      <c r="Y31" t="s">
        <v>1157</v>
      </c>
      <c r="Z31">
        <v>1293</v>
      </c>
      <c r="AA31">
        <v>91</v>
      </c>
      <c r="AB31" t="s">
        <v>1163</v>
      </c>
      <c r="AC31" t="s">
        <v>1173</v>
      </c>
      <c r="AD31">
        <v>11</v>
      </c>
      <c r="AE31">
        <v>1</v>
      </c>
      <c r="AF31">
        <v>0</v>
      </c>
      <c r="AG31">
        <v>82.73</v>
      </c>
      <c r="AH31" t="s">
        <v>1182</v>
      </c>
      <c r="AI31" t="s">
        <v>1191</v>
      </c>
      <c r="AJ31" t="s">
        <v>1195</v>
      </c>
      <c r="AK31" t="s">
        <v>1203</v>
      </c>
      <c r="AN31">
        <v>10044</v>
      </c>
      <c r="AO31" t="s">
        <v>1226</v>
      </c>
      <c r="AP31">
        <v>29</v>
      </c>
      <c r="AQ31" t="s">
        <v>1245</v>
      </c>
      <c r="AR31" t="s">
        <v>1255</v>
      </c>
      <c r="AS31" t="s">
        <v>1257</v>
      </c>
    </row>
    <row r="32" spans="1:45">
      <c r="A32" s="1">
        <f>HYPERLINK("https://lsnyc.legalserver.org/matter/dynamic-profile/view/1874178","18-1874178")</f>
        <v>0</v>
      </c>
      <c r="B32" t="s">
        <v>49</v>
      </c>
      <c r="C32" t="s">
        <v>85</v>
      </c>
      <c r="D32" t="s">
        <v>167</v>
      </c>
      <c r="E32" t="s">
        <v>218</v>
      </c>
      <c r="F32" t="s">
        <v>367</v>
      </c>
      <c r="G32" t="s">
        <v>517</v>
      </c>
      <c r="H32">
        <v>207</v>
      </c>
      <c r="I32" t="s">
        <v>682</v>
      </c>
      <c r="J32">
        <v>10029</v>
      </c>
      <c r="K32" t="s">
        <v>683</v>
      </c>
      <c r="L32" t="s">
        <v>683</v>
      </c>
      <c r="M32" t="s">
        <v>686</v>
      </c>
      <c r="N32" t="s">
        <v>706</v>
      </c>
      <c r="O32" t="s">
        <v>764</v>
      </c>
      <c r="P32" t="s">
        <v>778</v>
      </c>
      <c r="Q32" t="s">
        <v>783</v>
      </c>
      <c r="R32" t="s">
        <v>685</v>
      </c>
      <c r="S32" t="s">
        <v>788</v>
      </c>
      <c r="T32" t="s">
        <v>83</v>
      </c>
      <c r="U32" t="s">
        <v>828</v>
      </c>
      <c r="V32" t="s">
        <v>869</v>
      </c>
      <c r="X32" t="s">
        <v>1041</v>
      </c>
      <c r="Y32" t="s">
        <v>1157</v>
      </c>
      <c r="Z32">
        <v>50</v>
      </c>
      <c r="AA32">
        <v>33</v>
      </c>
      <c r="AB32" t="s">
        <v>1162</v>
      </c>
      <c r="AC32" t="s">
        <v>1173</v>
      </c>
      <c r="AD32">
        <v>10</v>
      </c>
      <c r="AE32">
        <v>1</v>
      </c>
      <c r="AF32">
        <v>0</v>
      </c>
      <c r="AG32">
        <v>247.12</v>
      </c>
      <c r="AH32" t="s">
        <v>1181</v>
      </c>
      <c r="AI32" t="s">
        <v>1189</v>
      </c>
      <c r="AJ32" t="s">
        <v>1195</v>
      </c>
      <c r="AK32" t="s">
        <v>1204</v>
      </c>
      <c r="AL32" t="s">
        <v>1216</v>
      </c>
      <c r="AM32" t="s">
        <v>1222</v>
      </c>
      <c r="AN32">
        <v>30000</v>
      </c>
      <c r="AP32">
        <v>12.65</v>
      </c>
      <c r="AQ32" t="s">
        <v>52</v>
      </c>
      <c r="AR32" t="s">
        <v>1255</v>
      </c>
      <c r="AS32" t="s">
        <v>1257</v>
      </c>
    </row>
    <row r="33" spans="1:45">
      <c r="A33" s="1">
        <f>HYPERLINK("https://lsnyc.legalserver.org/matter/dynamic-profile/view/1872111","18-1872111")</f>
        <v>0</v>
      </c>
      <c r="B33" t="s">
        <v>49</v>
      </c>
      <c r="C33" t="s">
        <v>79</v>
      </c>
      <c r="E33" t="s">
        <v>219</v>
      </c>
      <c r="F33" t="s">
        <v>368</v>
      </c>
      <c r="G33" t="s">
        <v>518</v>
      </c>
      <c r="H33" t="s">
        <v>619</v>
      </c>
      <c r="I33" t="s">
        <v>681</v>
      </c>
      <c r="J33">
        <v>10029</v>
      </c>
      <c r="K33" t="s">
        <v>683</v>
      </c>
      <c r="L33" t="s">
        <v>683</v>
      </c>
      <c r="N33" t="s">
        <v>707</v>
      </c>
      <c r="O33" t="s">
        <v>764</v>
      </c>
      <c r="P33" t="s">
        <v>778</v>
      </c>
      <c r="R33" t="s">
        <v>685</v>
      </c>
      <c r="S33" t="s">
        <v>788</v>
      </c>
      <c r="T33" t="s">
        <v>83</v>
      </c>
      <c r="U33" t="s">
        <v>829</v>
      </c>
      <c r="V33" t="s">
        <v>870</v>
      </c>
      <c r="X33" t="s">
        <v>1042</v>
      </c>
      <c r="Y33" t="s">
        <v>1157</v>
      </c>
      <c r="Z33">
        <v>981</v>
      </c>
      <c r="AA33">
        <v>30</v>
      </c>
      <c r="AB33" t="s">
        <v>1163</v>
      </c>
      <c r="AC33" t="s">
        <v>1002</v>
      </c>
      <c r="AD33">
        <v>19</v>
      </c>
      <c r="AE33">
        <v>1</v>
      </c>
      <c r="AF33">
        <v>0</v>
      </c>
      <c r="AG33">
        <v>19.77</v>
      </c>
      <c r="AN33">
        <v>2400</v>
      </c>
      <c r="AO33" t="s">
        <v>1227</v>
      </c>
      <c r="AP33">
        <v>25.05</v>
      </c>
      <c r="AQ33" t="s">
        <v>1242</v>
      </c>
      <c r="AR33" t="s">
        <v>1254</v>
      </c>
      <c r="AS33" t="s">
        <v>1257</v>
      </c>
    </row>
    <row r="34" spans="1:45">
      <c r="A34" s="1">
        <f>HYPERLINK("https://lsnyc.legalserver.org/matter/dynamic-profile/view/1874297","18-1874297")</f>
        <v>0</v>
      </c>
      <c r="B34" t="s">
        <v>49</v>
      </c>
      <c r="C34" t="s">
        <v>86</v>
      </c>
      <c r="E34" t="s">
        <v>220</v>
      </c>
      <c r="F34" t="s">
        <v>369</v>
      </c>
      <c r="G34" t="s">
        <v>519</v>
      </c>
      <c r="H34" t="s">
        <v>614</v>
      </c>
      <c r="I34" t="s">
        <v>681</v>
      </c>
      <c r="J34">
        <v>10031</v>
      </c>
      <c r="K34" t="s">
        <v>683</v>
      </c>
      <c r="L34" t="s">
        <v>683</v>
      </c>
      <c r="N34" t="s">
        <v>708</v>
      </c>
      <c r="O34" t="s">
        <v>766</v>
      </c>
      <c r="P34" t="s">
        <v>778</v>
      </c>
      <c r="R34" t="s">
        <v>683</v>
      </c>
      <c r="S34" t="s">
        <v>788</v>
      </c>
      <c r="T34" t="s">
        <v>86</v>
      </c>
      <c r="U34" t="s">
        <v>822</v>
      </c>
      <c r="V34" t="s">
        <v>871</v>
      </c>
      <c r="X34" t="s">
        <v>1043</v>
      </c>
      <c r="Y34" t="s">
        <v>1158</v>
      </c>
      <c r="Z34">
        <v>2050</v>
      </c>
      <c r="AA34">
        <v>44</v>
      </c>
      <c r="AB34" t="s">
        <v>1162</v>
      </c>
      <c r="AC34" t="s">
        <v>1173</v>
      </c>
      <c r="AD34">
        <v>22</v>
      </c>
      <c r="AE34">
        <v>2</v>
      </c>
      <c r="AF34">
        <v>0</v>
      </c>
      <c r="AG34">
        <v>94.78</v>
      </c>
      <c r="AH34" t="s">
        <v>1182</v>
      </c>
      <c r="AN34">
        <v>15600</v>
      </c>
      <c r="AP34">
        <v>2.75</v>
      </c>
      <c r="AQ34" t="s">
        <v>1236</v>
      </c>
      <c r="AR34" t="s">
        <v>1254</v>
      </c>
      <c r="AS34" t="s">
        <v>1257</v>
      </c>
    </row>
    <row r="35" spans="1:45">
      <c r="A35" s="1">
        <f>HYPERLINK("https://lsnyc.legalserver.org/matter/dynamic-profile/view/1875101","18-1875101")</f>
        <v>0</v>
      </c>
      <c r="B35" t="s">
        <v>49</v>
      </c>
      <c r="C35" t="s">
        <v>87</v>
      </c>
      <c r="E35" t="s">
        <v>221</v>
      </c>
      <c r="F35" t="s">
        <v>370</v>
      </c>
      <c r="G35" t="s">
        <v>520</v>
      </c>
      <c r="H35" t="s">
        <v>615</v>
      </c>
      <c r="I35" t="s">
        <v>681</v>
      </c>
      <c r="J35">
        <v>10031</v>
      </c>
      <c r="K35" t="s">
        <v>683</v>
      </c>
      <c r="L35" t="s">
        <v>683</v>
      </c>
      <c r="M35" t="s">
        <v>686</v>
      </c>
      <c r="N35" t="s">
        <v>709</v>
      </c>
      <c r="O35" t="s">
        <v>766</v>
      </c>
      <c r="P35" t="s">
        <v>778</v>
      </c>
      <c r="R35" t="s">
        <v>683</v>
      </c>
      <c r="S35" t="s">
        <v>788</v>
      </c>
      <c r="T35" t="s">
        <v>87</v>
      </c>
      <c r="U35" t="s">
        <v>822</v>
      </c>
      <c r="V35" t="s">
        <v>872</v>
      </c>
      <c r="Y35" t="s">
        <v>1157</v>
      </c>
      <c r="Z35">
        <v>0</v>
      </c>
      <c r="AA35">
        <v>42</v>
      </c>
      <c r="AB35" t="s">
        <v>1162</v>
      </c>
      <c r="AC35" t="s">
        <v>1173</v>
      </c>
      <c r="AD35">
        <v>31</v>
      </c>
      <c r="AE35">
        <v>1</v>
      </c>
      <c r="AF35">
        <v>0</v>
      </c>
      <c r="AG35">
        <v>77.27</v>
      </c>
      <c r="AH35" t="s">
        <v>1182</v>
      </c>
      <c r="AN35">
        <v>9380.040000000001</v>
      </c>
      <c r="AP35">
        <v>1.25</v>
      </c>
      <c r="AQ35" t="s">
        <v>1236</v>
      </c>
      <c r="AR35" t="s">
        <v>1254</v>
      </c>
      <c r="AS35" t="s">
        <v>1257</v>
      </c>
    </row>
    <row r="36" spans="1:45">
      <c r="A36" s="1">
        <f>HYPERLINK("https://lsnyc.legalserver.org/matter/dynamic-profile/view/1875112","18-1875112")</f>
        <v>0</v>
      </c>
      <c r="B36" t="s">
        <v>49</v>
      </c>
      <c r="C36" t="s">
        <v>87</v>
      </c>
      <c r="E36" t="s">
        <v>222</v>
      </c>
      <c r="F36" t="s">
        <v>371</v>
      </c>
      <c r="G36" t="s">
        <v>519</v>
      </c>
      <c r="I36" t="s">
        <v>681</v>
      </c>
      <c r="J36">
        <v>10031</v>
      </c>
      <c r="K36" t="s">
        <v>683</v>
      </c>
      <c r="L36" t="s">
        <v>683</v>
      </c>
      <c r="N36" t="s">
        <v>708</v>
      </c>
      <c r="O36" t="s">
        <v>766</v>
      </c>
      <c r="P36" t="s">
        <v>777</v>
      </c>
      <c r="R36" t="s">
        <v>683</v>
      </c>
      <c r="S36" t="s">
        <v>788</v>
      </c>
      <c r="T36" t="s">
        <v>87</v>
      </c>
      <c r="U36" t="s">
        <v>822</v>
      </c>
      <c r="V36" t="s">
        <v>873</v>
      </c>
      <c r="W36" t="s">
        <v>1003</v>
      </c>
      <c r="Y36" t="s">
        <v>1158</v>
      </c>
      <c r="Z36">
        <v>1712</v>
      </c>
      <c r="AA36">
        <v>44</v>
      </c>
      <c r="AB36" t="s">
        <v>1162</v>
      </c>
      <c r="AC36" t="s">
        <v>1173</v>
      </c>
      <c r="AD36">
        <v>14</v>
      </c>
      <c r="AE36">
        <v>2</v>
      </c>
      <c r="AF36">
        <v>1</v>
      </c>
      <c r="AG36">
        <v>25.52</v>
      </c>
      <c r="AN36">
        <v>5304</v>
      </c>
      <c r="AO36" t="s">
        <v>1228</v>
      </c>
      <c r="AP36">
        <v>0.3</v>
      </c>
      <c r="AQ36" t="s">
        <v>1236</v>
      </c>
      <c r="AR36" t="s">
        <v>1254</v>
      </c>
      <c r="AS36" t="s">
        <v>1257</v>
      </c>
    </row>
    <row r="37" spans="1:45">
      <c r="A37" s="1">
        <f>HYPERLINK("https://lsnyc.legalserver.org/matter/dynamic-profile/view/1876131","18-1876131")</f>
        <v>0</v>
      </c>
      <c r="B37" t="s">
        <v>49</v>
      </c>
      <c r="C37" t="s">
        <v>88</v>
      </c>
      <c r="E37" t="s">
        <v>223</v>
      </c>
      <c r="F37" t="s">
        <v>372</v>
      </c>
      <c r="G37" t="s">
        <v>520</v>
      </c>
      <c r="H37" t="s">
        <v>603</v>
      </c>
      <c r="I37" t="s">
        <v>681</v>
      </c>
      <c r="J37">
        <v>10031</v>
      </c>
      <c r="K37" t="s">
        <v>683</v>
      </c>
      <c r="L37" t="s">
        <v>683</v>
      </c>
      <c r="O37" t="s">
        <v>761</v>
      </c>
      <c r="P37" t="s">
        <v>777</v>
      </c>
      <c r="R37" t="s">
        <v>683</v>
      </c>
      <c r="S37" t="s">
        <v>788</v>
      </c>
      <c r="T37" t="s">
        <v>88</v>
      </c>
      <c r="U37" t="s">
        <v>822</v>
      </c>
      <c r="V37" t="s">
        <v>874</v>
      </c>
      <c r="Y37" t="s">
        <v>1157</v>
      </c>
      <c r="Z37">
        <v>144</v>
      </c>
      <c r="AA37">
        <v>42</v>
      </c>
      <c r="AB37" t="s">
        <v>1162</v>
      </c>
      <c r="AC37" t="s">
        <v>1173</v>
      </c>
      <c r="AD37">
        <v>23</v>
      </c>
      <c r="AE37">
        <v>1</v>
      </c>
      <c r="AF37">
        <v>0</v>
      </c>
      <c r="AG37">
        <v>77.09999999999999</v>
      </c>
      <c r="AN37">
        <v>9360</v>
      </c>
      <c r="AO37" t="s">
        <v>1224</v>
      </c>
      <c r="AP37">
        <v>0.2</v>
      </c>
      <c r="AQ37" t="s">
        <v>1236</v>
      </c>
      <c r="AR37" t="s">
        <v>1254</v>
      </c>
      <c r="AS37" t="s">
        <v>1257</v>
      </c>
    </row>
    <row r="38" spans="1:45">
      <c r="A38" s="1">
        <f>HYPERLINK("https://lsnyc.legalserver.org/matter/dynamic-profile/view/1876801","18-1876801")</f>
        <v>0</v>
      </c>
      <c r="B38" t="s">
        <v>49</v>
      </c>
      <c r="C38" t="s">
        <v>89</v>
      </c>
      <c r="D38" t="s">
        <v>104</v>
      </c>
      <c r="E38" t="s">
        <v>224</v>
      </c>
      <c r="F38" t="s">
        <v>373</v>
      </c>
      <c r="G38" t="s">
        <v>521</v>
      </c>
      <c r="H38">
        <v>64</v>
      </c>
      <c r="I38" t="s">
        <v>681</v>
      </c>
      <c r="J38">
        <v>10034</v>
      </c>
      <c r="K38" t="s">
        <v>683</v>
      </c>
      <c r="L38" t="s">
        <v>683</v>
      </c>
      <c r="O38" t="s">
        <v>760</v>
      </c>
      <c r="P38" t="s">
        <v>780</v>
      </c>
      <c r="Q38" t="s">
        <v>786</v>
      </c>
      <c r="R38" t="s">
        <v>685</v>
      </c>
      <c r="S38" t="s">
        <v>788</v>
      </c>
      <c r="T38" t="s">
        <v>796</v>
      </c>
      <c r="U38" t="s">
        <v>821</v>
      </c>
      <c r="V38" t="s">
        <v>875</v>
      </c>
      <c r="X38" t="s">
        <v>1044</v>
      </c>
      <c r="Y38" t="s">
        <v>1157</v>
      </c>
      <c r="Z38">
        <v>1085</v>
      </c>
      <c r="AA38">
        <v>38</v>
      </c>
      <c r="AB38" t="s">
        <v>1163</v>
      </c>
      <c r="AC38" t="s">
        <v>1002</v>
      </c>
      <c r="AD38">
        <v>19</v>
      </c>
      <c r="AE38">
        <v>1</v>
      </c>
      <c r="AF38">
        <v>0</v>
      </c>
      <c r="AG38">
        <v>53.54</v>
      </c>
      <c r="AH38" t="s">
        <v>1183</v>
      </c>
      <c r="AI38" t="s">
        <v>1192</v>
      </c>
      <c r="AJ38" t="s">
        <v>1195</v>
      </c>
      <c r="AK38" t="s">
        <v>1205</v>
      </c>
      <c r="AN38">
        <v>6500</v>
      </c>
      <c r="AP38">
        <v>6.55</v>
      </c>
      <c r="AQ38" t="s">
        <v>1236</v>
      </c>
      <c r="AR38" t="s">
        <v>1255</v>
      </c>
      <c r="AS38" t="s">
        <v>1256</v>
      </c>
    </row>
    <row r="39" spans="1:45">
      <c r="A39" s="1">
        <f>HYPERLINK("https://lsnyc.legalserver.org/matter/dynamic-profile/view/1878495","18-1878495")</f>
        <v>0</v>
      </c>
      <c r="B39" t="s">
        <v>49</v>
      </c>
      <c r="C39" t="s">
        <v>90</v>
      </c>
      <c r="D39" t="s">
        <v>169</v>
      </c>
      <c r="E39" t="s">
        <v>225</v>
      </c>
      <c r="F39" t="s">
        <v>374</v>
      </c>
      <c r="G39" t="s">
        <v>522</v>
      </c>
      <c r="H39" t="s">
        <v>621</v>
      </c>
      <c r="I39" t="s">
        <v>681</v>
      </c>
      <c r="J39">
        <v>10035</v>
      </c>
      <c r="K39" t="s">
        <v>683</v>
      </c>
      <c r="L39" t="s">
        <v>683</v>
      </c>
      <c r="M39" t="s">
        <v>686</v>
      </c>
      <c r="N39" t="s">
        <v>710</v>
      </c>
      <c r="O39" t="s">
        <v>764</v>
      </c>
      <c r="P39" t="s">
        <v>778</v>
      </c>
      <c r="Q39" t="s">
        <v>783</v>
      </c>
      <c r="R39" t="s">
        <v>685</v>
      </c>
      <c r="S39" t="s">
        <v>788</v>
      </c>
      <c r="T39" t="s">
        <v>797</v>
      </c>
      <c r="U39" t="s">
        <v>824</v>
      </c>
      <c r="V39" t="s">
        <v>876</v>
      </c>
      <c r="X39" t="s">
        <v>1045</v>
      </c>
      <c r="Y39" t="s">
        <v>1157</v>
      </c>
      <c r="Z39">
        <v>648</v>
      </c>
      <c r="AA39">
        <v>11</v>
      </c>
      <c r="AB39" t="s">
        <v>1163</v>
      </c>
      <c r="AC39" t="s">
        <v>1175</v>
      </c>
      <c r="AD39">
        <v>38</v>
      </c>
      <c r="AE39">
        <v>2</v>
      </c>
      <c r="AF39">
        <v>1</v>
      </c>
      <c r="AG39">
        <v>142.23</v>
      </c>
      <c r="AH39" t="s">
        <v>1181</v>
      </c>
      <c r="AN39">
        <v>29556</v>
      </c>
      <c r="AP39">
        <v>66.90000000000001</v>
      </c>
      <c r="AQ39" t="s">
        <v>1236</v>
      </c>
      <c r="AR39" t="s">
        <v>1255</v>
      </c>
      <c r="AS39" t="s">
        <v>1257</v>
      </c>
    </row>
    <row r="40" spans="1:45">
      <c r="A40" s="1">
        <f>HYPERLINK("https://lsnyc.legalserver.org/matter/dynamic-profile/view/1878888","18-1878888")</f>
        <v>0</v>
      </c>
      <c r="B40" t="s">
        <v>49</v>
      </c>
      <c r="C40" t="s">
        <v>91</v>
      </c>
      <c r="D40" t="s">
        <v>167</v>
      </c>
      <c r="E40" t="s">
        <v>226</v>
      </c>
      <c r="F40" t="s">
        <v>375</v>
      </c>
      <c r="G40" t="s">
        <v>523</v>
      </c>
      <c r="H40" t="s">
        <v>622</v>
      </c>
      <c r="I40" t="s">
        <v>681</v>
      </c>
      <c r="J40">
        <v>10029</v>
      </c>
      <c r="K40" t="s">
        <v>683</v>
      </c>
      <c r="L40" t="s">
        <v>683</v>
      </c>
      <c r="M40" t="s">
        <v>686</v>
      </c>
      <c r="N40" t="s">
        <v>711</v>
      </c>
      <c r="O40" t="s">
        <v>764</v>
      </c>
      <c r="P40" t="s">
        <v>778</v>
      </c>
      <c r="Q40" t="s">
        <v>783</v>
      </c>
      <c r="R40" t="s">
        <v>685</v>
      </c>
      <c r="S40" t="s">
        <v>788</v>
      </c>
      <c r="T40" t="s">
        <v>91</v>
      </c>
      <c r="U40" t="s">
        <v>833</v>
      </c>
      <c r="V40" t="s">
        <v>877</v>
      </c>
      <c r="X40" t="s">
        <v>1046</v>
      </c>
      <c r="Y40" t="s">
        <v>1157</v>
      </c>
      <c r="Z40">
        <v>1100</v>
      </c>
      <c r="AA40">
        <v>120</v>
      </c>
      <c r="AB40" t="s">
        <v>1166</v>
      </c>
      <c r="AC40" t="s">
        <v>1173</v>
      </c>
      <c r="AD40">
        <v>15</v>
      </c>
      <c r="AE40">
        <v>1</v>
      </c>
      <c r="AF40">
        <v>0</v>
      </c>
      <c r="AG40">
        <v>89.59999999999999</v>
      </c>
      <c r="AH40" t="s">
        <v>1180</v>
      </c>
      <c r="AI40" t="s">
        <v>1187</v>
      </c>
      <c r="AJ40" t="s">
        <v>1195</v>
      </c>
      <c r="AK40" t="s">
        <v>1206</v>
      </c>
      <c r="AN40">
        <v>10878</v>
      </c>
      <c r="AP40">
        <v>35.7</v>
      </c>
      <c r="AQ40" t="s">
        <v>1236</v>
      </c>
      <c r="AR40" t="s">
        <v>1255</v>
      </c>
      <c r="AS40" t="s">
        <v>1257</v>
      </c>
    </row>
    <row r="41" spans="1:45">
      <c r="A41" s="1">
        <f>HYPERLINK("https://lsnyc.legalserver.org/matter/dynamic-profile/view/1874063","18-1874063")</f>
        <v>0</v>
      </c>
      <c r="B41" t="s">
        <v>49</v>
      </c>
      <c r="C41" t="s">
        <v>60</v>
      </c>
      <c r="D41" t="s">
        <v>170</v>
      </c>
      <c r="E41" t="s">
        <v>227</v>
      </c>
      <c r="F41" t="s">
        <v>376</v>
      </c>
      <c r="G41" t="s">
        <v>524</v>
      </c>
      <c r="H41" t="s">
        <v>623</v>
      </c>
      <c r="I41" t="s">
        <v>681</v>
      </c>
      <c r="J41">
        <v>10035</v>
      </c>
      <c r="K41" t="s">
        <v>683</v>
      </c>
      <c r="L41" t="s">
        <v>683</v>
      </c>
      <c r="M41" t="s">
        <v>686</v>
      </c>
      <c r="O41" t="s">
        <v>767</v>
      </c>
      <c r="P41" t="s">
        <v>779</v>
      </c>
      <c r="Q41" t="s">
        <v>782</v>
      </c>
      <c r="R41" t="s">
        <v>685</v>
      </c>
      <c r="S41" t="s">
        <v>788</v>
      </c>
      <c r="T41" t="s">
        <v>91</v>
      </c>
      <c r="U41" t="s">
        <v>823</v>
      </c>
      <c r="V41" t="s">
        <v>878</v>
      </c>
      <c r="X41" t="s">
        <v>1047</v>
      </c>
      <c r="Y41" t="s">
        <v>1158</v>
      </c>
      <c r="Z41">
        <v>1323.55</v>
      </c>
      <c r="AA41">
        <v>10</v>
      </c>
      <c r="AB41" t="s">
        <v>1163</v>
      </c>
      <c r="AC41" t="s">
        <v>1175</v>
      </c>
      <c r="AD41">
        <v>32</v>
      </c>
      <c r="AE41">
        <v>1</v>
      </c>
      <c r="AF41">
        <v>0</v>
      </c>
      <c r="AG41">
        <v>93.31</v>
      </c>
      <c r="AN41">
        <v>11328</v>
      </c>
      <c r="AO41" t="s">
        <v>1229</v>
      </c>
      <c r="AP41">
        <v>11.55</v>
      </c>
      <c r="AQ41" t="s">
        <v>1237</v>
      </c>
      <c r="AR41" t="s">
        <v>1255</v>
      </c>
      <c r="AS41" t="s">
        <v>1257</v>
      </c>
    </row>
    <row r="42" spans="1:45">
      <c r="A42" s="1">
        <f>HYPERLINK("https://lsnyc.legalserver.org/matter/dynamic-profile/view/1879757","18-1879757")</f>
        <v>0</v>
      </c>
      <c r="B42" t="s">
        <v>49</v>
      </c>
      <c r="C42" t="s">
        <v>92</v>
      </c>
      <c r="E42" t="s">
        <v>228</v>
      </c>
      <c r="F42" t="s">
        <v>377</v>
      </c>
      <c r="G42" t="s">
        <v>525</v>
      </c>
      <c r="H42">
        <v>805</v>
      </c>
      <c r="I42" t="s">
        <v>681</v>
      </c>
      <c r="J42">
        <v>10029</v>
      </c>
      <c r="K42" t="s">
        <v>683</v>
      </c>
      <c r="L42" t="s">
        <v>683</v>
      </c>
      <c r="M42" t="s">
        <v>686</v>
      </c>
      <c r="N42" t="s">
        <v>712</v>
      </c>
      <c r="O42" t="s">
        <v>762</v>
      </c>
      <c r="P42" t="s">
        <v>778</v>
      </c>
      <c r="R42" t="s">
        <v>685</v>
      </c>
      <c r="S42" t="s">
        <v>788</v>
      </c>
      <c r="T42" t="s">
        <v>159</v>
      </c>
      <c r="U42" t="s">
        <v>832</v>
      </c>
      <c r="V42" t="s">
        <v>879</v>
      </c>
      <c r="X42" t="s">
        <v>1048</v>
      </c>
      <c r="Y42" t="s">
        <v>1157</v>
      </c>
      <c r="Z42">
        <v>1600</v>
      </c>
      <c r="AA42">
        <v>259</v>
      </c>
      <c r="AB42" t="s">
        <v>1163</v>
      </c>
      <c r="AC42" t="s">
        <v>1173</v>
      </c>
      <c r="AD42">
        <v>5</v>
      </c>
      <c r="AE42">
        <v>2</v>
      </c>
      <c r="AF42">
        <v>0</v>
      </c>
      <c r="AG42">
        <v>50.35</v>
      </c>
      <c r="AN42">
        <v>8288</v>
      </c>
      <c r="AO42" t="s">
        <v>1227</v>
      </c>
      <c r="AP42">
        <v>34.28</v>
      </c>
      <c r="AQ42" t="s">
        <v>1239</v>
      </c>
      <c r="AR42" t="s">
        <v>1254</v>
      </c>
      <c r="AS42" t="s">
        <v>1257</v>
      </c>
    </row>
    <row r="43" spans="1:45">
      <c r="A43" s="1">
        <f>HYPERLINK("https://lsnyc.legalserver.org/matter/dynamic-profile/view/1881254","18-1881254")</f>
        <v>0</v>
      </c>
      <c r="B43" t="s">
        <v>49</v>
      </c>
      <c r="C43" t="s">
        <v>93</v>
      </c>
      <c r="E43" t="s">
        <v>229</v>
      </c>
      <c r="F43" t="s">
        <v>378</v>
      </c>
      <c r="G43" t="s">
        <v>526</v>
      </c>
      <c r="H43">
        <v>61</v>
      </c>
      <c r="I43" t="s">
        <v>681</v>
      </c>
      <c r="J43">
        <v>10039</v>
      </c>
      <c r="K43" t="s">
        <v>683</v>
      </c>
      <c r="L43" t="s">
        <v>683</v>
      </c>
      <c r="M43" t="s">
        <v>686</v>
      </c>
      <c r="N43" t="s">
        <v>713</v>
      </c>
      <c r="O43" t="s">
        <v>766</v>
      </c>
      <c r="P43" t="s">
        <v>778</v>
      </c>
      <c r="R43" t="s">
        <v>683</v>
      </c>
      <c r="S43" t="s">
        <v>788</v>
      </c>
      <c r="T43" t="s">
        <v>159</v>
      </c>
      <c r="U43" t="s">
        <v>824</v>
      </c>
      <c r="V43" t="s">
        <v>880</v>
      </c>
      <c r="X43" t="s">
        <v>1049</v>
      </c>
      <c r="Y43" t="s">
        <v>1157</v>
      </c>
      <c r="Z43">
        <v>837.89</v>
      </c>
      <c r="AA43">
        <v>24</v>
      </c>
      <c r="AB43" t="s">
        <v>1163</v>
      </c>
      <c r="AC43" t="s">
        <v>1175</v>
      </c>
      <c r="AD43">
        <v>35</v>
      </c>
      <c r="AE43">
        <v>1</v>
      </c>
      <c r="AF43">
        <v>0</v>
      </c>
      <c r="AG43">
        <v>70.68000000000001</v>
      </c>
      <c r="AN43">
        <v>8580</v>
      </c>
      <c r="AP43">
        <v>0.75</v>
      </c>
      <c r="AQ43" t="s">
        <v>1236</v>
      </c>
      <c r="AR43" t="s">
        <v>1254</v>
      </c>
      <c r="AS43" t="s">
        <v>1257</v>
      </c>
    </row>
    <row r="44" spans="1:45">
      <c r="A44" s="1">
        <f>HYPERLINK("https://lsnyc.legalserver.org/matter/dynamic-profile/view/1878449","18-1878449")</f>
        <v>0</v>
      </c>
      <c r="B44" t="s">
        <v>49</v>
      </c>
      <c r="C44" t="s">
        <v>90</v>
      </c>
      <c r="E44" t="s">
        <v>230</v>
      </c>
      <c r="F44" t="s">
        <v>379</v>
      </c>
      <c r="G44" t="s">
        <v>527</v>
      </c>
      <c r="H44" t="s">
        <v>613</v>
      </c>
      <c r="I44" t="s">
        <v>681</v>
      </c>
      <c r="J44">
        <v>10029</v>
      </c>
      <c r="K44" t="s">
        <v>683</v>
      </c>
      <c r="L44" t="s">
        <v>683</v>
      </c>
      <c r="M44" t="s">
        <v>686</v>
      </c>
      <c r="N44" t="s">
        <v>714</v>
      </c>
      <c r="O44" t="s">
        <v>766</v>
      </c>
      <c r="P44" t="s">
        <v>778</v>
      </c>
      <c r="R44" t="s">
        <v>685</v>
      </c>
      <c r="S44" t="s">
        <v>788</v>
      </c>
      <c r="T44" t="s">
        <v>159</v>
      </c>
      <c r="U44" t="s">
        <v>824</v>
      </c>
      <c r="V44" t="s">
        <v>881</v>
      </c>
      <c r="X44" t="s">
        <v>1050</v>
      </c>
      <c r="Y44" t="s">
        <v>1157</v>
      </c>
      <c r="Z44">
        <v>1138</v>
      </c>
      <c r="AA44">
        <v>10</v>
      </c>
      <c r="AB44" t="s">
        <v>1163</v>
      </c>
      <c r="AC44" t="s">
        <v>1002</v>
      </c>
      <c r="AD44">
        <v>15</v>
      </c>
      <c r="AE44">
        <v>1</v>
      </c>
      <c r="AF44">
        <v>2</v>
      </c>
      <c r="AG44">
        <v>128.2</v>
      </c>
      <c r="AN44">
        <v>26640</v>
      </c>
      <c r="AP44">
        <v>137.05</v>
      </c>
      <c r="AQ44" t="s">
        <v>1246</v>
      </c>
      <c r="AR44" t="s">
        <v>1254</v>
      </c>
      <c r="AS44" t="s">
        <v>1257</v>
      </c>
    </row>
    <row r="45" spans="1:45">
      <c r="A45" s="1">
        <f>HYPERLINK("https://lsnyc.legalserver.org/matter/dynamic-profile/view/1881397","18-1881397")</f>
        <v>0</v>
      </c>
      <c r="B45" t="s">
        <v>49</v>
      </c>
      <c r="C45" t="s">
        <v>94</v>
      </c>
      <c r="E45" t="s">
        <v>231</v>
      </c>
      <c r="F45" t="s">
        <v>380</v>
      </c>
      <c r="G45" t="s">
        <v>519</v>
      </c>
      <c r="H45" t="s">
        <v>624</v>
      </c>
      <c r="I45" t="s">
        <v>681</v>
      </c>
      <c r="J45">
        <v>10031</v>
      </c>
      <c r="K45" t="s">
        <v>683</v>
      </c>
      <c r="L45" t="s">
        <v>683</v>
      </c>
      <c r="N45" t="s">
        <v>715</v>
      </c>
      <c r="O45" t="s">
        <v>766</v>
      </c>
      <c r="P45" t="s">
        <v>778</v>
      </c>
      <c r="R45" t="s">
        <v>683</v>
      </c>
      <c r="S45" t="s">
        <v>788</v>
      </c>
      <c r="T45" t="s">
        <v>159</v>
      </c>
      <c r="U45" t="s">
        <v>822</v>
      </c>
      <c r="V45" t="s">
        <v>882</v>
      </c>
      <c r="X45" t="s">
        <v>1051</v>
      </c>
      <c r="Y45" t="s">
        <v>1157</v>
      </c>
      <c r="Z45">
        <v>457</v>
      </c>
      <c r="AA45">
        <v>44</v>
      </c>
      <c r="AB45" t="s">
        <v>1163</v>
      </c>
      <c r="AC45" t="s">
        <v>1173</v>
      </c>
      <c r="AD45">
        <v>14</v>
      </c>
      <c r="AE45">
        <v>2</v>
      </c>
      <c r="AF45">
        <v>0</v>
      </c>
      <c r="AG45">
        <v>22.38</v>
      </c>
      <c r="AN45">
        <v>3684</v>
      </c>
      <c r="AP45">
        <v>0.25</v>
      </c>
      <c r="AQ45" t="s">
        <v>1236</v>
      </c>
      <c r="AR45" t="s">
        <v>1254</v>
      </c>
      <c r="AS45" t="s">
        <v>1257</v>
      </c>
    </row>
    <row r="46" spans="1:45">
      <c r="A46" s="1">
        <f>HYPERLINK("https://lsnyc.legalserver.org/matter/dynamic-profile/view/1881365","18-1881365")</f>
        <v>0</v>
      </c>
      <c r="B46" t="s">
        <v>49</v>
      </c>
      <c r="C46" t="s">
        <v>94</v>
      </c>
      <c r="E46" t="s">
        <v>232</v>
      </c>
      <c r="F46" t="s">
        <v>381</v>
      </c>
      <c r="G46" t="s">
        <v>519</v>
      </c>
      <c r="H46" t="s">
        <v>625</v>
      </c>
      <c r="I46" t="s">
        <v>681</v>
      </c>
      <c r="J46">
        <v>10031</v>
      </c>
      <c r="K46" t="s">
        <v>683</v>
      </c>
      <c r="L46" t="s">
        <v>683</v>
      </c>
      <c r="N46" t="s">
        <v>715</v>
      </c>
      <c r="O46" t="s">
        <v>766</v>
      </c>
      <c r="P46" t="s">
        <v>778</v>
      </c>
      <c r="R46" t="s">
        <v>683</v>
      </c>
      <c r="S46" t="s">
        <v>788</v>
      </c>
      <c r="T46" t="s">
        <v>159</v>
      </c>
      <c r="U46" t="s">
        <v>826</v>
      </c>
      <c r="V46" t="s">
        <v>883</v>
      </c>
      <c r="X46" t="s">
        <v>1052</v>
      </c>
      <c r="Y46" t="s">
        <v>1157</v>
      </c>
      <c r="Z46">
        <v>2216</v>
      </c>
      <c r="AA46">
        <v>44</v>
      </c>
      <c r="AB46" t="s">
        <v>1162</v>
      </c>
      <c r="AC46" t="s">
        <v>1173</v>
      </c>
      <c r="AD46">
        <v>10</v>
      </c>
      <c r="AE46">
        <v>1</v>
      </c>
      <c r="AF46">
        <v>0</v>
      </c>
      <c r="AG46">
        <v>39.35</v>
      </c>
      <c r="AN46">
        <v>4777</v>
      </c>
      <c r="AP46">
        <v>3</v>
      </c>
      <c r="AQ46" t="s">
        <v>1236</v>
      </c>
      <c r="AR46" t="s">
        <v>1254</v>
      </c>
      <c r="AS46" t="s">
        <v>1257</v>
      </c>
    </row>
    <row r="47" spans="1:45">
      <c r="A47" s="1">
        <f>HYPERLINK("https://lsnyc.legalserver.org/matter/dynamic-profile/view/1881163","18-1881163")</f>
        <v>0</v>
      </c>
      <c r="B47" t="s">
        <v>49</v>
      </c>
      <c r="C47" t="s">
        <v>93</v>
      </c>
      <c r="D47" t="s">
        <v>171</v>
      </c>
      <c r="E47" t="s">
        <v>233</v>
      </c>
      <c r="F47" t="s">
        <v>382</v>
      </c>
      <c r="G47" t="s">
        <v>528</v>
      </c>
      <c r="H47">
        <v>42</v>
      </c>
      <c r="I47" t="s">
        <v>681</v>
      </c>
      <c r="J47">
        <v>10035</v>
      </c>
      <c r="K47" t="s">
        <v>683</v>
      </c>
      <c r="L47" t="s">
        <v>683</v>
      </c>
      <c r="O47" t="s">
        <v>761</v>
      </c>
      <c r="P47" t="s">
        <v>777</v>
      </c>
      <c r="Q47" t="s">
        <v>781</v>
      </c>
      <c r="R47" t="s">
        <v>685</v>
      </c>
      <c r="S47" t="s">
        <v>788</v>
      </c>
      <c r="T47" t="s">
        <v>159</v>
      </c>
      <c r="U47" t="s">
        <v>824</v>
      </c>
      <c r="V47" t="s">
        <v>884</v>
      </c>
      <c r="X47" t="s">
        <v>1053</v>
      </c>
      <c r="Y47" t="s">
        <v>1157</v>
      </c>
      <c r="Z47">
        <v>557</v>
      </c>
      <c r="AA47">
        <v>18</v>
      </c>
      <c r="AB47" t="s">
        <v>1161</v>
      </c>
      <c r="AC47" t="s">
        <v>1175</v>
      </c>
      <c r="AD47">
        <v>25</v>
      </c>
      <c r="AE47">
        <v>1</v>
      </c>
      <c r="AF47">
        <v>0</v>
      </c>
      <c r="AG47">
        <v>54.27</v>
      </c>
      <c r="AN47">
        <v>6588</v>
      </c>
      <c r="AP47">
        <v>0.1</v>
      </c>
      <c r="AQ47" t="s">
        <v>1236</v>
      </c>
      <c r="AR47" t="s">
        <v>1255</v>
      </c>
      <c r="AS47" t="s">
        <v>1257</v>
      </c>
    </row>
    <row r="48" spans="1:45">
      <c r="A48" s="1">
        <f>HYPERLINK("https://lsnyc.legalserver.org/matter/dynamic-profile/view/1881390","18-1881390")</f>
        <v>0</v>
      </c>
      <c r="B48" t="s">
        <v>49</v>
      </c>
      <c r="C48" t="s">
        <v>94</v>
      </c>
      <c r="E48" t="s">
        <v>234</v>
      </c>
      <c r="F48" t="s">
        <v>374</v>
      </c>
      <c r="G48" t="s">
        <v>520</v>
      </c>
      <c r="H48" t="s">
        <v>626</v>
      </c>
      <c r="I48" t="s">
        <v>681</v>
      </c>
      <c r="J48">
        <v>10031</v>
      </c>
      <c r="K48" t="s">
        <v>683</v>
      </c>
      <c r="L48" t="s">
        <v>683</v>
      </c>
      <c r="N48" t="s">
        <v>716</v>
      </c>
      <c r="O48" t="s">
        <v>766</v>
      </c>
      <c r="P48" t="s">
        <v>778</v>
      </c>
      <c r="R48" t="s">
        <v>683</v>
      </c>
      <c r="S48" t="s">
        <v>788</v>
      </c>
      <c r="T48" t="s">
        <v>159</v>
      </c>
      <c r="U48" t="s">
        <v>822</v>
      </c>
      <c r="V48" t="s">
        <v>885</v>
      </c>
      <c r="X48" t="s">
        <v>1054</v>
      </c>
      <c r="Y48" t="s">
        <v>1158</v>
      </c>
      <c r="Z48">
        <v>2126</v>
      </c>
      <c r="AA48">
        <v>42</v>
      </c>
      <c r="AB48" t="s">
        <v>1163</v>
      </c>
      <c r="AC48" t="s">
        <v>1173</v>
      </c>
      <c r="AD48">
        <v>20</v>
      </c>
      <c r="AE48">
        <v>2</v>
      </c>
      <c r="AF48">
        <v>0</v>
      </c>
      <c r="AG48">
        <v>114.68</v>
      </c>
      <c r="AN48">
        <v>18876</v>
      </c>
      <c r="AP48">
        <v>2.2</v>
      </c>
      <c r="AQ48" t="s">
        <v>1236</v>
      </c>
      <c r="AR48" t="s">
        <v>1254</v>
      </c>
      <c r="AS48" t="s">
        <v>1257</v>
      </c>
    </row>
    <row r="49" spans="1:45">
      <c r="A49" s="1">
        <f>HYPERLINK("https://lsnyc.legalserver.org/matter/dynamic-profile/view/1880842","18-1880842")</f>
        <v>0</v>
      </c>
      <c r="B49" t="s">
        <v>49</v>
      </c>
      <c r="C49" t="s">
        <v>95</v>
      </c>
      <c r="D49" t="s">
        <v>171</v>
      </c>
      <c r="E49" t="s">
        <v>235</v>
      </c>
      <c r="F49" t="s">
        <v>383</v>
      </c>
      <c r="G49" t="s">
        <v>529</v>
      </c>
      <c r="H49" t="s">
        <v>610</v>
      </c>
      <c r="I49" t="s">
        <v>681</v>
      </c>
      <c r="J49">
        <v>10029</v>
      </c>
      <c r="K49" t="s">
        <v>683</v>
      </c>
      <c r="L49" t="s">
        <v>683</v>
      </c>
      <c r="N49" t="s">
        <v>717</v>
      </c>
      <c r="O49" t="s">
        <v>764</v>
      </c>
      <c r="P49" t="s">
        <v>777</v>
      </c>
      <c r="Q49" t="s">
        <v>781</v>
      </c>
      <c r="R49" t="s">
        <v>685</v>
      </c>
      <c r="S49" t="s">
        <v>788</v>
      </c>
      <c r="T49" t="s">
        <v>95</v>
      </c>
      <c r="U49" t="s">
        <v>824</v>
      </c>
      <c r="V49" t="s">
        <v>886</v>
      </c>
      <c r="X49" t="s">
        <v>1055</v>
      </c>
      <c r="Y49" t="s">
        <v>1157</v>
      </c>
      <c r="Z49">
        <v>1306.7</v>
      </c>
      <c r="AA49">
        <v>15</v>
      </c>
      <c r="AB49" t="s">
        <v>1163</v>
      </c>
      <c r="AC49" t="s">
        <v>1002</v>
      </c>
      <c r="AD49">
        <v>5</v>
      </c>
      <c r="AE49">
        <v>1</v>
      </c>
      <c r="AF49">
        <v>0</v>
      </c>
      <c r="AG49">
        <v>93.11</v>
      </c>
      <c r="AN49">
        <v>11304</v>
      </c>
      <c r="AP49">
        <v>1.25</v>
      </c>
      <c r="AQ49" t="s">
        <v>1236</v>
      </c>
      <c r="AR49" t="s">
        <v>1255</v>
      </c>
      <c r="AS49" t="s">
        <v>1257</v>
      </c>
    </row>
    <row r="50" spans="1:45">
      <c r="A50" s="1">
        <f>HYPERLINK("https://lsnyc.legalserver.org/matter/dynamic-profile/view/1881268","18-1881268")</f>
        <v>0</v>
      </c>
      <c r="B50" t="s">
        <v>49</v>
      </c>
      <c r="C50" t="s">
        <v>93</v>
      </c>
      <c r="E50" t="s">
        <v>236</v>
      </c>
      <c r="F50" t="s">
        <v>384</v>
      </c>
      <c r="G50" t="s">
        <v>526</v>
      </c>
      <c r="H50">
        <v>34</v>
      </c>
      <c r="I50" t="s">
        <v>681</v>
      </c>
      <c r="J50">
        <v>10039</v>
      </c>
      <c r="K50" t="s">
        <v>683</v>
      </c>
      <c r="L50" t="s">
        <v>683</v>
      </c>
      <c r="M50" t="s">
        <v>686</v>
      </c>
      <c r="N50" t="s">
        <v>713</v>
      </c>
      <c r="O50" t="s">
        <v>766</v>
      </c>
      <c r="P50" t="s">
        <v>778</v>
      </c>
      <c r="R50" t="s">
        <v>683</v>
      </c>
      <c r="S50" t="s">
        <v>788</v>
      </c>
      <c r="T50" t="s">
        <v>96</v>
      </c>
      <c r="U50" t="s">
        <v>824</v>
      </c>
      <c r="V50" t="s">
        <v>887</v>
      </c>
      <c r="X50" t="s">
        <v>1056</v>
      </c>
      <c r="Y50" t="s">
        <v>1157</v>
      </c>
      <c r="Z50">
        <v>1600</v>
      </c>
      <c r="AA50">
        <v>24</v>
      </c>
      <c r="AB50" t="s">
        <v>1161</v>
      </c>
      <c r="AC50" t="s">
        <v>1002</v>
      </c>
      <c r="AD50">
        <v>4</v>
      </c>
      <c r="AE50">
        <v>1</v>
      </c>
      <c r="AF50">
        <v>0</v>
      </c>
      <c r="AG50">
        <v>182.37</v>
      </c>
      <c r="AN50">
        <v>22140</v>
      </c>
      <c r="AP50">
        <v>44.9</v>
      </c>
      <c r="AQ50" t="s">
        <v>1236</v>
      </c>
      <c r="AR50" t="s">
        <v>1254</v>
      </c>
      <c r="AS50" t="s">
        <v>1257</v>
      </c>
    </row>
    <row r="51" spans="1:45">
      <c r="A51" s="1">
        <f>HYPERLINK("https://lsnyc.legalserver.org/matter/dynamic-profile/view/1881281","18-1881281")</f>
        <v>0</v>
      </c>
      <c r="B51" t="s">
        <v>49</v>
      </c>
      <c r="C51" t="s">
        <v>93</v>
      </c>
      <c r="E51" t="s">
        <v>237</v>
      </c>
      <c r="F51" t="s">
        <v>385</v>
      </c>
      <c r="G51" t="s">
        <v>526</v>
      </c>
      <c r="H51">
        <v>2</v>
      </c>
      <c r="I51" t="s">
        <v>681</v>
      </c>
      <c r="J51">
        <v>10039</v>
      </c>
      <c r="K51" t="s">
        <v>683</v>
      </c>
      <c r="L51" t="s">
        <v>683</v>
      </c>
      <c r="N51" t="s">
        <v>713</v>
      </c>
      <c r="O51" t="s">
        <v>766</v>
      </c>
      <c r="P51" t="s">
        <v>778</v>
      </c>
      <c r="R51" t="s">
        <v>683</v>
      </c>
      <c r="S51" t="s">
        <v>788</v>
      </c>
      <c r="T51" t="s">
        <v>96</v>
      </c>
      <c r="U51" t="s">
        <v>824</v>
      </c>
      <c r="V51" t="s">
        <v>888</v>
      </c>
      <c r="X51" t="s">
        <v>1057</v>
      </c>
      <c r="Y51" t="s">
        <v>1157</v>
      </c>
      <c r="Z51">
        <v>1222.79</v>
      </c>
      <c r="AA51">
        <v>24</v>
      </c>
      <c r="AB51" t="s">
        <v>1163</v>
      </c>
      <c r="AC51" t="s">
        <v>1002</v>
      </c>
      <c r="AD51">
        <v>15</v>
      </c>
      <c r="AE51">
        <v>1</v>
      </c>
      <c r="AF51">
        <v>0</v>
      </c>
      <c r="AG51">
        <v>73.05</v>
      </c>
      <c r="AN51">
        <v>8868</v>
      </c>
      <c r="AP51">
        <v>0</v>
      </c>
      <c r="AQ51" t="s">
        <v>1236</v>
      </c>
      <c r="AR51" t="s">
        <v>1254</v>
      </c>
      <c r="AS51" t="s">
        <v>1257</v>
      </c>
    </row>
    <row r="52" spans="1:45">
      <c r="A52" s="1">
        <f>HYPERLINK("https://lsnyc.legalserver.org/matter/dynamic-profile/view/1881294","18-1881294")</f>
        <v>0</v>
      </c>
      <c r="B52" t="s">
        <v>49</v>
      </c>
      <c r="C52" t="s">
        <v>93</v>
      </c>
      <c r="E52" t="s">
        <v>238</v>
      </c>
      <c r="F52" t="s">
        <v>386</v>
      </c>
      <c r="G52" t="s">
        <v>526</v>
      </c>
      <c r="H52">
        <v>52</v>
      </c>
      <c r="I52" t="s">
        <v>681</v>
      </c>
      <c r="J52">
        <v>10039</v>
      </c>
      <c r="K52" t="s">
        <v>683</v>
      </c>
      <c r="L52" t="s">
        <v>683</v>
      </c>
      <c r="N52" t="s">
        <v>713</v>
      </c>
      <c r="O52" t="s">
        <v>766</v>
      </c>
      <c r="P52" t="s">
        <v>778</v>
      </c>
      <c r="R52" t="s">
        <v>683</v>
      </c>
      <c r="S52" t="s">
        <v>788</v>
      </c>
      <c r="T52" t="s">
        <v>96</v>
      </c>
      <c r="U52" t="s">
        <v>824</v>
      </c>
      <c r="V52" t="s">
        <v>889</v>
      </c>
      <c r="X52" t="s">
        <v>1057</v>
      </c>
      <c r="Y52" t="s">
        <v>1157</v>
      </c>
      <c r="Z52">
        <v>196.5</v>
      </c>
      <c r="AA52">
        <v>24</v>
      </c>
      <c r="AB52" t="s">
        <v>1165</v>
      </c>
      <c r="AC52" t="s">
        <v>1002</v>
      </c>
      <c r="AD52">
        <v>50</v>
      </c>
      <c r="AE52">
        <v>2</v>
      </c>
      <c r="AF52">
        <v>0</v>
      </c>
      <c r="AG52">
        <v>103.74</v>
      </c>
      <c r="AN52">
        <v>17076</v>
      </c>
      <c r="AP52">
        <v>0</v>
      </c>
      <c r="AQ52" t="s">
        <v>1236</v>
      </c>
      <c r="AR52" t="s">
        <v>1254</v>
      </c>
      <c r="AS52" t="s">
        <v>1257</v>
      </c>
    </row>
    <row r="53" spans="1:45">
      <c r="A53" s="1">
        <f>HYPERLINK("https://lsnyc.legalserver.org/matter/dynamic-profile/view/1881134","18-1881134")</f>
        <v>0</v>
      </c>
      <c r="B53" t="s">
        <v>49</v>
      </c>
      <c r="C53" t="s">
        <v>96</v>
      </c>
      <c r="D53" t="s">
        <v>171</v>
      </c>
      <c r="E53" t="s">
        <v>239</v>
      </c>
      <c r="F53" t="s">
        <v>387</v>
      </c>
      <c r="G53" t="s">
        <v>530</v>
      </c>
      <c r="H53" t="s">
        <v>627</v>
      </c>
      <c r="I53" t="s">
        <v>681</v>
      </c>
      <c r="J53">
        <v>10029</v>
      </c>
      <c r="K53" t="s">
        <v>683</v>
      </c>
      <c r="L53" t="s">
        <v>683</v>
      </c>
      <c r="O53" t="s">
        <v>761</v>
      </c>
      <c r="P53" t="s">
        <v>777</v>
      </c>
      <c r="Q53" t="s">
        <v>781</v>
      </c>
      <c r="R53" t="s">
        <v>685</v>
      </c>
      <c r="S53" t="s">
        <v>788</v>
      </c>
      <c r="T53" t="s">
        <v>96</v>
      </c>
      <c r="U53" t="s">
        <v>824</v>
      </c>
      <c r="V53" t="s">
        <v>890</v>
      </c>
      <c r="X53" t="s">
        <v>1058</v>
      </c>
      <c r="Y53" t="s">
        <v>1157</v>
      </c>
      <c r="Z53">
        <v>600</v>
      </c>
      <c r="AA53">
        <v>154</v>
      </c>
      <c r="AB53" t="s">
        <v>1163</v>
      </c>
      <c r="AC53" t="s">
        <v>1002</v>
      </c>
      <c r="AD53">
        <v>2</v>
      </c>
      <c r="AE53">
        <v>2</v>
      </c>
      <c r="AF53">
        <v>1</v>
      </c>
      <c r="AG53">
        <v>134.84</v>
      </c>
      <c r="AN53">
        <v>28020</v>
      </c>
      <c r="AP53">
        <v>1.8</v>
      </c>
      <c r="AQ53" t="s">
        <v>1236</v>
      </c>
      <c r="AR53" t="s">
        <v>1255</v>
      </c>
      <c r="AS53" t="s">
        <v>1257</v>
      </c>
    </row>
    <row r="54" spans="1:45">
      <c r="A54" s="1">
        <f>HYPERLINK("https://lsnyc.legalserver.org/matter/dynamic-profile/view/1878781","18-1878781")</f>
        <v>0</v>
      </c>
      <c r="B54" t="s">
        <v>49</v>
      </c>
      <c r="C54" t="s">
        <v>97</v>
      </c>
      <c r="E54" t="s">
        <v>240</v>
      </c>
      <c r="F54" t="s">
        <v>388</v>
      </c>
      <c r="G54" t="s">
        <v>531</v>
      </c>
      <c r="H54">
        <v>7</v>
      </c>
      <c r="I54" t="s">
        <v>681</v>
      </c>
      <c r="J54">
        <v>10029</v>
      </c>
      <c r="K54" t="s">
        <v>683</v>
      </c>
      <c r="L54" t="s">
        <v>683</v>
      </c>
      <c r="N54" t="s">
        <v>718</v>
      </c>
      <c r="O54" t="s">
        <v>766</v>
      </c>
      <c r="P54" t="s">
        <v>778</v>
      </c>
      <c r="R54" t="s">
        <v>683</v>
      </c>
      <c r="S54" t="s">
        <v>788</v>
      </c>
      <c r="T54" t="s">
        <v>798</v>
      </c>
      <c r="U54" t="s">
        <v>829</v>
      </c>
      <c r="V54" t="s">
        <v>891</v>
      </c>
      <c r="X54" t="s">
        <v>1059</v>
      </c>
      <c r="Y54" t="s">
        <v>1158</v>
      </c>
      <c r="Z54">
        <v>900</v>
      </c>
      <c r="AA54">
        <v>8</v>
      </c>
      <c r="AB54" t="s">
        <v>1163</v>
      </c>
      <c r="AC54" t="s">
        <v>1002</v>
      </c>
      <c r="AD54">
        <v>20</v>
      </c>
      <c r="AE54">
        <v>2</v>
      </c>
      <c r="AF54">
        <v>0</v>
      </c>
      <c r="AG54">
        <v>157.96</v>
      </c>
      <c r="AN54">
        <v>26000</v>
      </c>
      <c r="AP54">
        <v>35.75</v>
      </c>
      <c r="AQ54" t="s">
        <v>1246</v>
      </c>
      <c r="AR54" t="s">
        <v>1254</v>
      </c>
      <c r="AS54" t="s">
        <v>1257</v>
      </c>
    </row>
    <row r="55" spans="1:45">
      <c r="A55" s="1">
        <f>HYPERLINK("https://lsnyc.legalserver.org/matter/dynamic-profile/view/1875869","18-1875869")</f>
        <v>0</v>
      </c>
      <c r="B55" t="s">
        <v>49</v>
      </c>
      <c r="C55" t="s">
        <v>98</v>
      </c>
      <c r="D55" t="s">
        <v>171</v>
      </c>
      <c r="E55" t="s">
        <v>241</v>
      </c>
      <c r="F55" t="s">
        <v>389</v>
      </c>
      <c r="G55" t="s">
        <v>532</v>
      </c>
      <c r="H55" t="s">
        <v>628</v>
      </c>
      <c r="I55" t="s">
        <v>681</v>
      </c>
      <c r="J55">
        <v>10035</v>
      </c>
      <c r="K55" t="s">
        <v>683</v>
      </c>
      <c r="L55" t="s">
        <v>683</v>
      </c>
      <c r="N55" t="s">
        <v>719</v>
      </c>
      <c r="O55" t="s">
        <v>764</v>
      </c>
      <c r="P55" t="s">
        <v>777</v>
      </c>
      <c r="Q55" t="s">
        <v>781</v>
      </c>
      <c r="R55" t="s">
        <v>685</v>
      </c>
      <c r="S55" t="s">
        <v>788</v>
      </c>
      <c r="T55" t="s">
        <v>798</v>
      </c>
      <c r="U55" t="s">
        <v>833</v>
      </c>
      <c r="V55" t="s">
        <v>892</v>
      </c>
      <c r="X55" t="s">
        <v>1060</v>
      </c>
      <c r="Y55" t="s">
        <v>1157</v>
      </c>
      <c r="Z55">
        <v>1800</v>
      </c>
      <c r="AA55">
        <v>200</v>
      </c>
      <c r="AB55" t="s">
        <v>1162</v>
      </c>
      <c r="AC55" t="s">
        <v>1173</v>
      </c>
      <c r="AD55">
        <v>6</v>
      </c>
      <c r="AE55">
        <v>1</v>
      </c>
      <c r="AF55">
        <v>0</v>
      </c>
      <c r="AG55">
        <v>158.15</v>
      </c>
      <c r="AN55">
        <v>19200</v>
      </c>
      <c r="AP55">
        <v>1.5</v>
      </c>
      <c r="AQ55" t="s">
        <v>1247</v>
      </c>
      <c r="AR55" t="s">
        <v>1255</v>
      </c>
      <c r="AS55" t="s">
        <v>1257</v>
      </c>
    </row>
    <row r="56" spans="1:45">
      <c r="A56" s="1">
        <f>HYPERLINK("https://lsnyc.legalserver.org/matter/dynamic-profile/view/1882586","18-1882586")</f>
        <v>0</v>
      </c>
      <c r="B56" t="s">
        <v>49</v>
      </c>
      <c r="C56" t="s">
        <v>99</v>
      </c>
      <c r="E56" t="s">
        <v>242</v>
      </c>
      <c r="F56" t="s">
        <v>390</v>
      </c>
      <c r="G56" t="s">
        <v>519</v>
      </c>
      <c r="H56" t="s">
        <v>629</v>
      </c>
      <c r="I56" t="s">
        <v>681</v>
      </c>
      <c r="J56">
        <v>10031</v>
      </c>
      <c r="K56" t="s">
        <v>683</v>
      </c>
      <c r="L56" t="s">
        <v>683</v>
      </c>
      <c r="N56" t="s">
        <v>720</v>
      </c>
      <c r="O56" t="s">
        <v>766</v>
      </c>
      <c r="P56" t="s">
        <v>778</v>
      </c>
      <c r="R56" t="s">
        <v>683</v>
      </c>
      <c r="S56" t="s">
        <v>788</v>
      </c>
      <c r="T56" t="s">
        <v>799</v>
      </c>
      <c r="U56" t="s">
        <v>822</v>
      </c>
      <c r="V56" t="s">
        <v>893</v>
      </c>
      <c r="X56" t="s">
        <v>1061</v>
      </c>
      <c r="Y56" t="s">
        <v>1157</v>
      </c>
      <c r="Z56">
        <v>2697</v>
      </c>
      <c r="AA56">
        <v>44</v>
      </c>
      <c r="AB56" t="s">
        <v>1163</v>
      </c>
      <c r="AC56" t="s">
        <v>1173</v>
      </c>
      <c r="AD56">
        <v>10</v>
      </c>
      <c r="AE56">
        <v>2</v>
      </c>
      <c r="AF56">
        <v>0</v>
      </c>
      <c r="AG56">
        <v>20.33</v>
      </c>
      <c r="AN56">
        <v>3346.2</v>
      </c>
      <c r="AP56">
        <v>2</v>
      </c>
      <c r="AQ56" t="s">
        <v>1236</v>
      </c>
      <c r="AR56" t="s">
        <v>1254</v>
      </c>
      <c r="AS56" t="s">
        <v>1257</v>
      </c>
    </row>
    <row r="57" spans="1:45">
      <c r="A57" s="1">
        <f>HYPERLINK("https://lsnyc.legalserver.org/matter/dynamic-profile/view/1880203","18-1880203")</f>
        <v>0</v>
      </c>
      <c r="B57" t="s">
        <v>49</v>
      </c>
      <c r="C57" t="s">
        <v>100</v>
      </c>
      <c r="D57" t="s">
        <v>171</v>
      </c>
      <c r="E57" t="s">
        <v>243</v>
      </c>
      <c r="F57" t="s">
        <v>391</v>
      </c>
      <c r="G57" t="s">
        <v>533</v>
      </c>
      <c r="H57" t="s">
        <v>617</v>
      </c>
      <c r="I57" t="s">
        <v>681</v>
      </c>
      <c r="J57">
        <v>10029</v>
      </c>
      <c r="K57" t="s">
        <v>683</v>
      </c>
      <c r="L57" t="s">
        <v>683</v>
      </c>
      <c r="O57" t="s">
        <v>761</v>
      </c>
      <c r="P57" t="s">
        <v>777</v>
      </c>
      <c r="Q57" t="s">
        <v>781</v>
      </c>
      <c r="R57" t="s">
        <v>685</v>
      </c>
      <c r="S57" t="s">
        <v>788</v>
      </c>
      <c r="T57" t="s">
        <v>188</v>
      </c>
      <c r="U57" t="s">
        <v>834</v>
      </c>
      <c r="V57" t="s">
        <v>894</v>
      </c>
      <c r="X57" t="s">
        <v>1062</v>
      </c>
      <c r="Y57" t="s">
        <v>1157</v>
      </c>
      <c r="Z57">
        <v>1885</v>
      </c>
      <c r="AA57">
        <v>24</v>
      </c>
      <c r="AB57" t="s">
        <v>1162</v>
      </c>
      <c r="AC57" t="s">
        <v>1173</v>
      </c>
      <c r="AD57">
        <v>6</v>
      </c>
      <c r="AE57">
        <v>1</v>
      </c>
      <c r="AF57">
        <v>0</v>
      </c>
      <c r="AG57">
        <v>108.63</v>
      </c>
      <c r="AN57">
        <v>13188</v>
      </c>
      <c r="AP57">
        <v>1.2</v>
      </c>
      <c r="AQ57" t="s">
        <v>1248</v>
      </c>
      <c r="AR57" t="s">
        <v>1255</v>
      </c>
      <c r="AS57" t="s">
        <v>1257</v>
      </c>
    </row>
    <row r="58" spans="1:45">
      <c r="A58" s="1">
        <f>HYPERLINK("https://lsnyc.legalserver.org/matter/dynamic-profile/view/1885256","18-1885256")</f>
        <v>0</v>
      </c>
      <c r="B58" t="s">
        <v>49</v>
      </c>
      <c r="C58" t="s">
        <v>101</v>
      </c>
      <c r="E58" t="s">
        <v>244</v>
      </c>
      <c r="F58" t="s">
        <v>392</v>
      </c>
      <c r="G58" t="s">
        <v>526</v>
      </c>
      <c r="H58">
        <v>24</v>
      </c>
      <c r="I58" t="s">
        <v>681</v>
      </c>
      <c r="J58">
        <v>10039</v>
      </c>
      <c r="K58" t="s">
        <v>683</v>
      </c>
      <c r="L58" t="s">
        <v>683</v>
      </c>
      <c r="M58" t="s">
        <v>686</v>
      </c>
      <c r="N58" t="s">
        <v>713</v>
      </c>
      <c r="O58" t="s">
        <v>766</v>
      </c>
      <c r="P58" t="s">
        <v>778</v>
      </c>
      <c r="R58" t="s">
        <v>683</v>
      </c>
      <c r="S58" t="s">
        <v>788</v>
      </c>
      <c r="T58" t="s">
        <v>101</v>
      </c>
      <c r="U58" t="s">
        <v>822</v>
      </c>
      <c r="V58" t="s">
        <v>895</v>
      </c>
      <c r="X58" t="s">
        <v>1063</v>
      </c>
      <c r="Y58" t="s">
        <v>1157</v>
      </c>
      <c r="Z58">
        <v>1475</v>
      </c>
      <c r="AA58">
        <v>24</v>
      </c>
      <c r="AB58" t="s">
        <v>1163</v>
      </c>
      <c r="AC58" t="s">
        <v>1002</v>
      </c>
      <c r="AD58">
        <v>8</v>
      </c>
      <c r="AE58">
        <v>2</v>
      </c>
      <c r="AF58">
        <v>0</v>
      </c>
      <c r="AG58">
        <v>327.76</v>
      </c>
      <c r="AN58">
        <v>53950</v>
      </c>
      <c r="AP58">
        <v>0</v>
      </c>
      <c r="AQ58" t="s">
        <v>1236</v>
      </c>
      <c r="AR58" t="s">
        <v>1254</v>
      </c>
      <c r="AS58" t="s">
        <v>1257</v>
      </c>
    </row>
    <row r="59" spans="1:45">
      <c r="A59" s="1">
        <f>HYPERLINK("https://lsnyc.legalserver.org/matter/dynamic-profile/view/1885279","18-1885279")</f>
        <v>0</v>
      </c>
      <c r="B59" t="s">
        <v>49</v>
      </c>
      <c r="C59" t="s">
        <v>101</v>
      </c>
      <c r="E59" t="s">
        <v>245</v>
      </c>
      <c r="F59" t="s">
        <v>393</v>
      </c>
      <c r="G59" t="s">
        <v>531</v>
      </c>
      <c r="H59">
        <v>3</v>
      </c>
      <c r="I59" t="s">
        <v>681</v>
      </c>
      <c r="J59">
        <v>10029</v>
      </c>
      <c r="K59" t="s">
        <v>683</v>
      </c>
      <c r="L59" t="s">
        <v>683</v>
      </c>
      <c r="N59" t="s">
        <v>718</v>
      </c>
      <c r="O59" t="s">
        <v>766</v>
      </c>
      <c r="P59" t="s">
        <v>778</v>
      </c>
      <c r="R59" t="s">
        <v>683</v>
      </c>
      <c r="S59" t="s">
        <v>788</v>
      </c>
      <c r="T59" t="s">
        <v>101</v>
      </c>
      <c r="U59" t="s">
        <v>822</v>
      </c>
      <c r="V59" t="s">
        <v>896</v>
      </c>
      <c r="X59" t="s">
        <v>1064</v>
      </c>
      <c r="Y59" t="s">
        <v>1157</v>
      </c>
      <c r="Z59">
        <v>1542</v>
      </c>
      <c r="AA59">
        <v>6</v>
      </c>
      <c r="AB59" t="s">
        <v>1163</v>
      </c>
      <c r="AC59" t="s">
        <v>1002</v>
      </c>
      <c r="AD59">
        <v>10</v>
      </c>
      <c r="AE59">
        <v>3</v>
      </c>
      <c r="AF59">
        <v>2</v>
      </c>
      <c r="AG59">
        <v>136.98</v>
      </c>
      <c r="AN59">
        <v>40300</v>
      </c>
      <c r="AP59">
        <v>2</v>
      </c>
      <c r="AQ59" t="s">
        <v>1236</v>
      </c>
      <c r="AR59" t="s">
        <v>1254</v>
      </c>
      <c r="AS59" t="s">
        <v>1257</v>
      </c>
    </row>
    <row r="60" spans="1:45">
      <c r="A60" s="1">
        <f>HYPERLINK("https://lsnyc.legalserver.org/matter/dynamic-profile/view/1885272","18-1885272")</f>
        <v>0</v>
      </c>
      <c r="B60" t="s">
        <v>49</v>
      </c>
      <c r="C60" t="s">
        <v>101</v>
      </c>
      <c r="E60" t="s">
        <v>246</v>
      </c>
      <c r="F60" t="s">
        <v>394</v>
      </c>
      <c r="G60" t="s">
        <v>526</v>
      </c>
      <c r="H60">
        <v>62</v>
      </c>
      <c r="I60" t="s">
        <v>681</v>
      </c>
      <c r="J60">
        <v>10039</v>
      </c>
      <c r="K60" t="s">
        <v>683</v>
      </c>
      <c r="L60" t="s">
        <v>683</v>
      </c>
      <c r="N60" t="s">
        <v>713</v>
      </c>
      <c r="O60" t="s">
        <v>766</v>
      </c>
      <c r="P60" t="s">
        <v>778</v>
      </c>
      <c r="R60" t="s">
        <v>683</v>
      </c>
      <c r="S60" t="s">
        <v>788</v>
      </c>
      <c r="T60" t="s">
        <v>101</v>
      </c>
      <c r="U60" t="s">
        <v>822</v>
      </c>
      <c r="V60" t="s">
        <v>897</v>
      </c>
      <c r="X60" t="s">
        <v>1065</v>
      </c>
      <c r="Y60" t="s">
        <v>1157</v>
      </c>
      <c r="Z60">
        <v>235</v>
      </c>
      <c r="AA60">
        <v>24</v>
      </c>
      <c r="AB60" t="s">
        <v>1165</v>
      </c>
      <c r="AC60" t="s">
        <v>1002</v>
      </c>
      <c r="AD60">
        <v>49</v>
      </c>
      <c r="AE60">
        <v>1</v>
      </c>
      <c r="AF60">
        <v>0</v>
      </c>
      <c r="AG60">
        <v>235.58</v>
      </c>
      <c r="AN60">
        <v>28600</v>
      </c>
      <c r="AP60">
        <v>0</v>
      </c>
      <c r="AQ60" t="s">
        <v>1236</v>
      </c>
      <c r="AR60" t="s">
        <v>1254</v>
      </c>
      <c r="AS60" t="s">
        <v>1257</v>
      </c>
    </row>
    <row r="61" spans="1:45">
      <c r="A61" s="1">
        <f>HYPERLINK("https://lsnyc.legalserver.org/matter/dynamic-profile/view/1885229","18-1885229")</f>
        <v>0</v>
      </c>
      <c r="B61" t="s">
        <v>49</v>
      </c>
      <c r="C61" t="s">
        <v>101</v>
      </c>
      <c r="E61" t="s">
        <v>247</v>
      </c>
      <c r="F61" t="s">
        <v>395</v>
      </c>
      <c r="G61" t="s">
        <v>526</v>
      </c>
      <c r="H61">
        <v>64</v>
      </c>
      <c r="I61" t="s">
        <v>681</v>
      </c>
      <c r="J61">
        <v>10039</v>
      </c>
      <c r="K61" t="s">
        <v>683</v>
      </c>
      <c r="L61" t="s">
        <v>683</v>
      </c>
      <c r="N61" t="s">
        <v>713</v>
      </c>
      <c r="O61" t="s">
        <v>766</v>
      </c>
      <c r="P61" t="s">
        <v>778</v>
      </c>
      <c r="R61" t="s">
        <v>683</v>
      </c>
      <c r="S61" t="s">
        <v>788</v>
      </c>
      <c r="T61" t="s">
        <v>101</v>
      </c>
      <c r="U61" t="s">
        <v>822</v>
      </c>
      <c r="V61" t="s">
        <v>898</v>
      </c>
      <c r="X61" t="s">
        <v>1066</v>
      </c>
      <c r="Y61" t="s">
        <v>1157</v>
      </c>
      <c r="Z61">
        <v>611.4400000000001</v>
      </c>
      <c r="AA61">
        <v>245</v>
      </c>
      <c r="AB61" t="s">
        <v>1163</v>
      </c>
      <c r="AC61" t="s">
        <v>1002</v>
      </c>
      <c r="AD61">
        <v>39</v>
      </c>
      <c r="AE61">
        <v>2</v>
      </c>
      <c r="AF61">
        <v>0</v>
      </c>
      <c r="AG61">
        <v>419.2</v>
      </c>
      <c r="AN61">
        <v>69000</v>
      </c>
      <c r="AP61">
        <v>0</v>
      </c>
      <c r="AQ61" t="s">
        <v>1236</v>
      </c>
      <c r="AR61" t="s">
        <v>1254</v>
      </c>
      <c r="AS61" t="s">
        <v>1257</v>
      </c>
    </row>
    <row r="62" spans="1:45">
      <c r="A62" s="1">
        <f>HYPERLINK("https://lsnyc.legalserver.org/matter/dynamic-profile/view/1885698","18-1885698")</f>
        <v>0</v>
      </c>
      <c r="B62" t="s">
        <v>49</v>
      </c>
      <c r="C62" t="s">
        <v>102</v>
      </c>
      <c r="D62" t="s">
        <v>103</v>
      </c>
      <c r="E62" t="s">
        <v>248</v>
      </c>
      <c r="F62" t="s">
        <v>396</v>
      </c>
      <c r="G62" t="s">
        <v>534</v>
      </c>
      <c r="H62">
        <v>510</v>
      </c>
      <c r="I62" t="s">
        <v>681</v>
      </c>
      <c r="J62">
        <v>10035</v>
      </c>
      <c r="K62" t="s">
        <v>683</v>
      </c>
      <c r="L62" t="s">
        <v>683</v>
      </c>
      <c r="O62" t="s">
        <v>767</v>
      </c>
      <c r="P62" t="s">
        <v>775</v>
      </c>
      <c r="Q62" t="s">
        <v>786</v>
      </c>
      <c r="R62" t="s">
        <v>685</v>
      </c>
      <c r="S62" t="s">
        <v>789</v>
      </c>
      <c r="T62" t="s">
        <v>102</v>
      </c>
      <c r="U62" t="s">
        <v>824</v>
      </c>
      <c r="V62" t="s">
        <v>899</v>
      </c>
      <c r="X62" t="s">
        <v>1067</v>
      </c>
      <c r="Y62" t="s">
        <v>1157</v>
      </c>
      <c r="Z62">
        <v>1361</v>
      </c>
      <c r="AA62">
        <v>87</v>
      </c>
      <c r="AB62" t="s">
        <v>1163</v>
      </c>
      <c r="AC62" t="s">
        <v>1173</v>
      </c>
      <c r="AD62">
        <v>3</v>
      </c>
      <c r="AE62">
        <v>2</v>
      </c>
      <c r="AF62">
        <v>0</v>
      </c>
      <c r="AG62">
        <v>15.67</v>
      </c>
      <c r="AI62" t="s">
        <v>1187</v>
      </c>
      <c r="AJ62" t="s">
        <v>1195</v>
      </c>
      <c r="AK62" t="s">
        <v>1207</v>
      </c>
      <c r="AN62">
        <v>2580</v>
      </c>
      <c r="AP62">
        <v>0.2</v>
      </c>
      <c r="AQ62" t="s">
        <v>49</v>
      </c>
      <c r="AR62" t="s">
        <v>1255</v>
      </c>
      <c r="AS62" t="s">
        <v>1256</v>
      </c>
    </row>
    <row r="63" spans="1:45">
      <c r="A63" s="1">
        <f>HYPERLINK("https://lsnyc.legalserver.org/matter/dynamic-profile/view/1881114","18-1881114")</f>
        <v>0</v>
      </c>
      <c r="B63" t="s">
        <v>49</v>
      </c>
      <c r="C63" t="s">
        <v>96</v>
      </c>
      <c r="D63" t="s">
        <v>103</v>
      </c>
      <c r="E63" t="s">
        <v>249</v>
      </c>
      <c r="F63" t="s">
        <v>397</v>
      </c>
      <c r="G63" t="s">
        <v>535</v>
      </c>
      <c r="H63" t="s">
        <v>613</v>
      </c>
      <c r="I63" t="s">
        <v>681</v>
      </c>
      <c r="J63">
        <v>10040</v>
      </c>
      <c r="K63" t="s">
        <v>683</v>
      </c>
      <c r="L63" t="s">
        <v>683</v>
      </c>
      <c r="O63" t="s">
        <v>760</v>
      </c>
      <c r="P63" t="s">
        <v>780</v>
      </c>
      <c r="Q63" t="s">
        <v>786</v>
      </c>
      <c r="R63" t="s">
        <v>685</v>
      </c>
      <c r="S63" t="s">
        <v>788</v>
      </c>
      <c r="T63" t="s">
        <v>102</v>
      </c>
      <c r="U63" t="s">
        <v>824</v>
      </c>
      <c r="V63" t="s">
        <v>900</v>
      </c>
      <c r="X63" t="s">
        <v>1068</v>
      </c>
      <c r="Y63" t="s">
        <v>1157</v>
      </c>
      <c r="Z63">
        <v>1165.99</v>
      </c>
      <c r="AA63">
        <v>42</v>
      </c>
      <c r="AB63" t="s">
        <v>1163</v>
      </c>
      <c r="AC63" t="s">
        <v>1002</v>
      </c>
      <c r="AD63">
        <v>29</v>
      </c>
      <c r="AE63">
        <v>2</v>
      </c>
      <c r="AF63">
        <v>0</v>
      </c>
      <c r="AG63">
        <v>97.18000000000001</v>
      </c>
      <c r="AJ63" t="s">
        <v>1195</v>
      </c>
      <c r="AK63" t="s">
        <v>1208</v>
      </c>
      <c r="AL63" t="s">
        <v>1217</v>
      </c>
      <c r="AM63" t="s">
        <v>1223</v>
      </c>
      <c r="AN63">
        <v>15996</v>
      </c>
      <c r="AP63">
        <v>0.2</v>
      </c>
      <c r="AQ63" t="s">
        <v>1236</v>
      </c>
      <c r="AR63" t="s">
        <v>1255</v>
      </c>
      <c r="AS63" t="s">
        <v>1256</v>
      </c>
    </row>
    <row r="64" spans="1:45">
      <c r="A64" s="1">
        <f>HYPERLINK("https://lsnyc.legalserver.org/matter/dynamic-profile/view/1886018","18-1886018")</f>
        <v>0</v>
      </c>
      <c r="B64" t="s">
        <v>49</v>
      </c>
      <c r="C64" t="s">
        <v>103</v>
      </c>
      <c r="D64" t="s">
        <v>172</v>
      </c>
      <c r="E64" t="s">
        <v>250</v>
      </c>
      <c r="F64" t="s">
        <v>398</v>
      </c>
      <c r="G64" t="s">
        <v>536</v>
      </c>
      <c r="H64">
        <v>8</v>
      </c>
      <c r="I64" t="s">
        <v>681</v>
      </c>
      <c r="J64">
        <v>10034</v>
      </c>
      <c r="K64" t="s">
        <v>683</v>
      </c>
      <c r="L64" t="s">
        <v>685</v>
      </c>
      <c r="O64" t="s">
        <v>768</v>
      </c>
      <c r="P64" t="s">
        <v>775</v>
      </c>
      <c r="Q64" t="s">
        <v>786</v>
      </c>
      <c r="R64" t="s">
        <v>685</v>
      </c>
      <c r="S64" t="s">
        <v>788</v>
      </c>
      <c r="T64" t="s">
        <v>103</v>
      </c>
      <c r="U64" t="s">
        <v>822</v>
      </c>
      <c r="V64" t="s">
        <v>901</v>
      </c>
      <c r="W64" t="s">
        <v>1004</v>
      </c>
      <c r="X64" t="s">
        <v>1069</v>
      </c>
      <c r="Y64" t="s">
        <v>1157</v>
      </c>
      <c r="Z64">
        <v>1668</v>
      </c>
      <c r="AA64">
        <v>23</v>
      </c>
      <c r="AB64" t="s">
        <v>1163</v>
      </c>
      <c r="AC64" t="s">
        <v>1002</v>
      </c>
      <c r="AD64">
        <v>20</v>
      </c>
      <c r="AE64">
        <v>2</v>
      </c>
      <c r="AF64">
        <v>0</v>
      </c>
      <c r="AG64">
        <v>194.41</v>
      </c>
      <c r="AH64" t="s">
        <v>1181</v>
      </c>
      <c r="AI64" t="s">
        <v>1187</v>
      </c>
      <c r="AJ64" t="s">
        <v>1195</v>
      </c>
      <c r="AK64" t="s">
        <v>1209</v>
      </c>
      <c r="AN64">
        <v>32000</v>
      </c>
      <c r="AO64" t="s">
        <v>1230</v>
      </c>
      <c r="AP64">
        <v>0.2</v>
      </c>
      <c r="AQ64" t="s">
        <v>49</v>
      </c>
      <c r="AR64" t="s">
        <v>1255</v>
      </c>
      <c r="AS64" t="s">
        <v>1256</v>
      </c>
    </row>
    <row r="65" spans="1:45">
      <c r="A65" s="1">
        <f>HYPERLINK("https://lsnyc.legalserver.org/matter/dynamic-profile/view/1841872","17-1841872")</f>
        <v>0</v>
      </c>
      <c r="B65" t="s">
        <v>49</v>
      </c>
      <c r="C65" t="s">
        <v>104</v>
      </c>
      <c r="D65" t="s">
        <v>107</v>
      </c>
      <c r="E65" t="s">
        <v>251</v>
      </c>
      <c r="F65" t="s">
        <v>399</v>
      </c>
      <c r="G65" t="s">
        <v>537</v>
      </c>
      <c r="H65" t="s">
        <v>630</v>
      </c>
      <c r="I65" t="s">
        <v>681</v>
      </c>
      <c r="J65">
        <v>10040</v>
      </c>
      <c r="K65" t="s">
        <v>683</v>
      </c>
      <c r="L65" t="s">
        <v>683</v>
      </c>
      <c r="M65" t="s">
        <v>686</v>
      </c>
      <c r="O65" t="s">
        <v>761</v>
      </c>
      <c r="P65" t="s">
        <v>777</v>
      </c>
      <c r="Q65" t="s">
        <v>781</v>
      </c>
      <c r="R65" t="s">
        <v>683</v>
      </c>
      <c r="S65" t="s">
        <v>788</v>
      </c>
      <c r="T65" t="s">
        <v>104</v>
      </c>
      <c r="U65" t="s">
        <v>824</v>
      </c>
      <c r="V65" t="s">
        <v>902</v>
      </c>
      <c r="X65" t="s">
        <v>1070</v>
      </c>
      <c r="Y65" t="s">
        <v>1157</v>
      </c>
      <c r="Z65">
        <v>1148</v>
      </c>
      <c r="AA65">
        <v>30</v>
      </c>
      <c r="AB65" t="s">
        <v>1163</v>
      </c>
      <c r="AC65" t="s">
        <v>1002</v>
      </c>
      <c r="AD65">
        <v>9</v>
      </c>
      <c r="AE65">
        <v>1</v>
      </c>
      <c r="AF65">
        <v>0</v>
      </c>
      <c r="AG65">
        <v>0</v>
      </c>
      <c r="AN65">
        <v>0</v>
      </c>
      <c r="AP65">
        <v>0.7</v>
      </c>
      <c r="AQ65" t="s">
        <v>1249</v>
      </c>
      <c r="AR65" t="s">
        <v>1255</v>
      </c>
      <c r="AS65" t="s">
        <v>1257</v>
      </c>
    </row>
    <row r="66" spans="1:45">
      <c r="A66" s="1">
        <f>HYPERLINK("https://lsnyc.legalserver.org/matter/dynamic-profile/view/1886105","18-1886105")</f>
        <v>0</v>
      </c>
      <c r="B66" t="s">
        <v>49</v>
      </c>
      <c r="C66" t="s">
        <v>104</v>
      </c>
      <c r="E66" t="s">
        <v>252</v>
      </c>
      <c r="F66" t="s">
        <v>400</v>
      </c>
      <c r="G66" t="s">
        <v>531</v>
      </c>
      <c r="H66">
        <v>4</v>
      </c>
      <c r="I66" t="s">
        <v>681</v>
      </c>
      <c r="J66">
        <v>10029</v>
      </c>
      <c r="K66" t="s">
        <v>683</v>
      </c>
      <c r="L66" t="s">
        <v>683</v>
      </c>
      <c r="N66" t="s">
        <v>718</v>
      </c>
      <c r="O66" t="s">
        <v>766</v>
      </c>
      <c r="P66" t="s">
        <v>778</v>
      </c>
      <c r="R66" t="s">
        <v>683</v>
      </c>
      <c r="S66" t="s">
        <v>788</v>
      </c>
      <c r="T66" t="s">
        <v>104</v>
      </c>
      <c r="U66" t="s">
        <v>822</v>
      </c>
      <c r="V66" t="s">
        <v>903</v>
      </c>
      <c r="X66" t="s">
        <v>1071</v>
      </c>
      <c r="Y66" t="s">
        <v>1157</v>
      </c>
      <c r="Z66">
        <v>1081</v>
      </c>
      <c r="AA66">
        <v>6</v>
      </c>
      <c r="AB66" t="s">
        <v>1163</v>
      </c>
      <c r="AC66" t="s">
        <v>1002</v>
      </c>
      <c r="AD66">
        <v>21</v>
      </c>
      <c r="AE66">
        <v>2</v>
      </c>
      <c r="AF66">
        <v>2</v>
      </c>
      <c r="AG66">
        <v>242.07</v>
      </c>
      <c r="AN66">
        <v>60760</v>
      </c>
      <c r="AP66">
        <v>0.75</v>
      </c>
      <c r="AQ66" t="s">
        <v>1236</v>
      </c>
      <c r="AR66" t="s">
        <v>1254</v>
      </c>
      <c r="AS66" t="s">
        <v>1257</v>
      </c>
    </row>
    <row r="67" spans="1:45">
      <c r="A67" s="1">
        <f>HYPERLINK("https://lsnyc.legalserver.org/matter/dynamic-profile/view/1886079","18-1886079")</f>
        <v>0</v>
      </c>
      <c r="B67" t="s">
        <v>49</v>
      </c>
      <c r="C67" t="s">
        <v>104</v>
      </c>
      <c r="E67" t="s">
        <v>253</v>
      </c>
      <c r="F67" t="s">
        <v>401</v>
      </c>
      <c r="G67" t="s">
        <v>531</v>
      </c>
      <c r="H67">
        <v>8</v>
      </c>
      <c r="I67" t="s">
        <v>681</v>
      </c>
      <c r="J67">
        <v>10029</v>
      </c>
      <c r="K67" t="s">
        <v>683</v>
      </c>
      <c r="L67" t="s">
        <v>683</v>
      </c>
      <c r="N67" t="s">
        <v>718</v>
      </c>
      <c r="O67" t="s">
        <v>766</v>
      </c>
      <c r="P67" t="s">
        <v>778</v>
      </c>
      <c r="R67" t="s">
        <v>683</v>
      </c>
      <c r="S67" t="s">
        <v>788</v>
      </c>
      <c r="T67" t="s">
        <v>104</v>
      </c>
      <c r="U67" t="s">
        <v>822</v>
      </c>
      <c r="V67" t="s">
        <v>904</v>
      </c>
      <c r="X67" t="s">
        <v>1072</v>
      </c>
      <c r="Y67" t="s">
        <v>1158</v>
      </c>
      <c r="Z67">
        <v>932.17</v>
      </c>
      <c r="AA67">
        <v>6</v>
      </c>
      <c r="AB67" t="s">
        <v>1163</v>
      </c>
      <c r="AC67" t="s">
        <v>1002</v>
      </c>
      <c r="AD67">
        <v>23</v>
      </c>
      <c r="AE67">
        <v>4</v>
      </c>
      <c r="AF67">
        <v>1</v>
      </c>
      <c r="AG67">
        <v>516.66</v>
      </c>
      <c r="AN67">
        <v>152000</v>
      </c>
      <c r="AP67">
        <v>1.25</v>
      </c>
      <c r="AQ67" t="s">
        <v>1236</v>
      </c>
      <c r="AR67" t="s">
        <v>1254</v>
      </c>
      <c r="AS67" t="s">
        <v>1257</v>
      </c>
    </row>
    <row r="68" spans="1:45">
      <c r="A68" s="1">
        <f>HYPERLINK("https://lsnyc.legalserver.org/matter/dynamic-profile/view/1886182","18-1886182")</f>
        <v>0</v>
      </c>
      <c r="B68" t="s">
        <v>49</v>
      </c>
      <c r="C68" t="s">
        <v>105</v>
      </c>
      <c r="E68" t="s">
        <v>254</v>
      </c>
      <c r="F68" t="s">
        <v>402</v>
      </c>
      <c r="G68" t="s">
        <v>538</v>
      </c>
      <c r="H68" t="s">
        <v>613</v>
      </c>
      <c r="I68" t="s">
        <v>681</v>
      </c>
      <c r="J68">
        <v>10029</v>
      </c>
      <c r="K68" t="s">
        <v>683</v>
      </c>
      <c r="L68" t="s">
        <v>683</v>
      </c>
      <c r="M68" t="s">
        <v>686</v>
      </c>
      <c r="N68" t="s">
        <v>721</v>
      </c>
      <c r="O68" t="s">
        <v>762</v>
      </c>
      <c r="P68" t="s">
        <v>778</v>
      </c>
      <c r="R68" t="s">
        <v>685</v>
      </c>
      <c r="S68" t="s">
        <v>788</v>
      </c>
      <c r="T68" t="s">
        <v>105</v>
      </c>
      <c r="U68" t="s">
        <v>831</v>
      </c>
      <c r="V68" t="s">
        <v>905</v>
      </c>
      <c r="X68" t="s">
        <v>1073</v>
      </c>
      <c r="Y68" t="s">
        <v>1157</v>
      </c>
      <c r="Z68">
        <v>250</v>
      </c>
      <c r="AA68">
        <v>10</v>
      </c>
      <c r="AB68" t="s">
        <v>1163</v>
      </c>
      <c r="AC68" t="s">
        <v>1002</v>
      </c>
      <c r="AD68">
        <v>45</v>
      </c>
      <c r="AE68">
        <v>2</v>
      </c>
      <c r="AF68">
        <v>0</v>
      </c>
      <c r="AG68">
        <v>42.07</v>
      </c>
      <c r="AN68">
        <v>6924</v>
      </c>
      <c r="AP68">
        <v>23.2</v>
      </c>
      <c r="AQ68" t="s">
        <v>1236</v>
      </c>
      <c r="AR68" t="s">
        <v>1254</v>
      </c>
      <c r="AS68" t="s">
        <v>1257</v>
      </c>
    </row>
    <row r="69" spans="1:45">
      <c r="A69" s="1">
        <f>HYPERLINK("https://lsnyc.legalserver.org/matter/dynamic-profile/view/1886801","19-1886801")</f>
        <v>0</v>
      </c>
      <c r="B69" t="s">
        <v>49</v>
      </c>
      <c r="C69" t="s">
        <v>106</v>
      </c>
      <c r="E69" t="s">
        <v>255</v>
      </c>
      <c r="F69" t="s">
        <v>403</v>
      </c>
      <c r="G69" t="s">
        <v>519</v>
      </c>
      <c r="H69" t="s">
        <v>631</v>
      </c>
      <c r="I69" t="s">
        <v>681</v>
      </c>
      <c r="J69">
        <v>10031</v>
      </c>
      <c r="K69" t="s">
        <v>683</v>
      </c>
      <c r="L69" t="s">
        <v>683</v>
      </c>
      <c r="N69" t="s">
        <v>722</v>
      </c>
      <c r="O69" t="s">
        <v>764</v>
      </c>
      <c r="P69" t="s">
        <v>778</v>
      </c>
      <c r="R69" t="s">
        <v>685</v>
      </c>
      <c r="S69" t="s">
        <v>788</v>
      </c>
      <c r="T69" t="s">
        <v>106</v>
      </c>
      <c r="U69" t="s">
        <v>831</v>
      </c>
      <c r="V69" t="s">
        <v>906</v>
      </c>
      <c r="X69" t="s">
        <v>1074</v>
      </c>
      <c r="Y69" t="s">
        <v>1158</v>
      </c>
      <c r="Z69">
        <v>2126</v>
      </c>
      <c r="AA69">
        <v>44</v>
      </c>
      <c r="AB69" t="s">
        <v>1162</v>
      </c>
      <c r="AC69" t="s">
        <v>1173</v>
      </c>
      <c r="AD69">
        <v>23</v>
      </c>
      <c r="AE69">
        <v>2</v>
      </c>
      <c r="AF69">
        <v>0</v>
      </c>
      <c r="AG69">
        <v>65.39</v>
      </c>
      <c r="AN69">
        <v>10764</v>
      </c>
      <c r="AP69">
        <v>8.75</v>
      </c>
      <c r="AQ69" t="s">
        <v>1236</v>
      </c>
      <c r="AR69" t="s">
        <v>1254</v>
      </c>
      <c r="AS69" t="s">
        <v>1257</v>
      </c>
    </row>
    <row r="70" spans="1:45">
      <c r="A70" s="1">
        <f>HYPERLINK("https://lsnyc.legalserver.org/matter/dynamic-profile/view/1888604","19-1888604")</f>
        <v>0</v>
      </c>
      <c r="B70" t="s">
        <v>49</v>
      </c>
      <c r="C70" t="s">
        <v>107</v>
      </c>
      <c r="E70" t="s">
        <v>256</v>
      </c>
      <c r="F70" t="s">
        <v>404</v>
      </c>
      <c r="G70" t="s">
        <v>539</v>
      </c>
      <c r="H70" t="s">
        <v>632</v>
      </c>
      <c r="I70" t="s">
        <v>681</v>
      </c>
      <c r="J70">
        <v>10035</v>
      </c>
      <c r="K70" t="s">
        <v>683</v>
      </c>
      <c r="L70" t="s">
        <v>683</v>
      </c>
      <c r="M70" t="s">
        <v>686</v>
      </c>
      <c r="N70" t="s">
        <v>723</v>
      </c>
      <c r="O70" t="s">
        <v>764</v>
      </c>
      <c r="P70" t="s">
        <v>778</v>
      </c>
      <c r="R70" t="s">
        <v>685</v>
      </c>
      <c r="S70" t="s">
        <v>790</v>
      </c>
      <c r="T70" t="s">
        <v>800</v>
      </c>
      <c r="U70" t="s">
        <v>822</v>
      </c>
      <c r="V70" t="s">
        <v>907</v>
      </c>
      <c r="X70" t="s">
        <v>1075</v>
      </c>
      <c r="Y70" t="s">
        <v>1157</v>
      </c>
      <c r="Z70">
        <v>1230</v>
      </c>
      <c r="AA70">
        <v>54</v>
      </c>
      <c r="AB70" t="s">
        <v>1163</v>
      </c>
      <c r="AC70" t="s">
        <v>1173</v>
      </c>
      <c r="AD70">
        <v>1</v>
      </c>
      <c r="AE70">
        <v>1</v>
      </c>
      <c r="AF70">
        <v>1</v>
      </c>
      <c r="AG70">
        <v>0</v>
      </c>
      <c r="AN70">
        <v>0</v>
      </c>
      <c r="AP70">
        <v>30.45</v>
      </c>
      <c r="AQ70" t="s">
        <v>1236</v>
      </c>
      <c r="AR70" t="s">
        <v>1254</v>
      </c>
      <c r="AS70" t="s">
        <v>1257</v>
      </c>
    </row>
    <row r="71" spans="1:45">
      <c r="A71" s="1">
        <f>HYPERLINK("https://lsnyc.legalserver.org/matter/dynamic-profile/view/1889136","19-1889136")</f>
        <v>0</v>
      </c>
      <c r="B71" t="s">
        <v>49</v>
      </c>
      <c r="C71" t="s">
        <v>108</v>
      </c>
      <c r="D71" t="s">
        <v>173</v>
      </c>
      <c r="E71" t="s">
        <v>257</v>
      </c>
      <c r="F71" t="s">
        <v>405</v>
      </c>
      <c r="G71" t="s">
        <v>540</v>
      </c>
      <c r="I71" t="s">
        <v>681</v>
      </c>
      <c r="J71">
        <v>10029</v>
      </c>
      <c r="K71" t="s">
        <v>683</v>
      </c>
      <c r="L71" t="s">
        <v>683</v>
      </c>
      <c r="M71" t="s">
        <v>686</v>
      </c>
      <c r="O71" t="s">
        <v>761</v>
      </c>
      <c r="P71" t="s">
        <v>777</v>
      </c>
      <c r="Q71" t="s">
        <v>781</v>
      </c>
      <c r="R71" t="s">
        <v>685</v>
      </c>
      <c r="S71" t="s">
        <v>788</v>
      </c>
      <c r="T71" t="s">
        <v>800</v>
      </c>
      <c r="U71" t="s">
        <v>822</v>
      </c>
      <c r="V71" t="s">
        <v>908</v>
      </c>
      <c r="X71" t="s">
        <v>1076</v>
      </c>
      <c r="Y71" t="s">
        <v>1157</v>
      </c>
      <c r="Z71">
        <v>73</v>
      </c>
      <c r="AA71">
        <v>1</v>
      </c>
      <c r="AB71" t="s">
        <v>1166</v>
      </c>
      <c r="AC71" t="s">
        <v>1002</v>
      </c>
      <c r="AD71">
        <v>20</v>
      </c>
      <c r="AE71">
        <v>1</v>
      </c>
      <c r="AF71">
        <v>0</v>
      </c>
      <c r="AG71">
        <v>106.82</v>
      </c>
      <c r="AN71">
        <v>13342</v>
      </c>
      <c r="AO71" t="s">
        <v>1231</v>
      </c>
      <c r="AP71">
        <v>0.1</v>
      </c>
      <c r="AQ71" t="s">
        <v>1236</v>
      </c>
      <c r="AR71" t="s">
        <v>1255</v>
      </c>
      <c r="AS71" t="s">
        <v>1257</v>
      </c>
    </row>
    <row r="72" spans="1:45">
      <c r="A72" s="1">
        <f>HYPERLINK("https://lsnyc.legalserver.org/matter/dynamic-profile/view/1889161","19-1889161")</f>
        <v>0</v>
      </c>
      <c r="B72" t="s">
        <v>49</v>
      </c>
      <c r="C72" t="s">
        <v>108</v>
      </c>
      <c r="D72" t="s">
        <v>173</v>
      </c>
      <c r="E72" t="s">
        <v>258</v>
      </c>
      <c r="F72" t="s">
        <v>406</v>
      </c>
      <c r="G72" t="s">
        <v>541</v>
      </c>
      <c r="H72" t="s">
        <v>619</v>
      </c>
      <c r="I72" t="s">
        <v>681</v>
      </c>
      <c r="J72">
        <v>10031</v>
      </c>
      <c r="K72" t="s">
        <v>683</v>
      </c>
      <c r="L72" t="s">
        <v>683</v>
      </c>
      <c r="M72" t="s">
        <v>686</v>
      </c>
      <c r="O72" t="s">
        <v>761</v>
      </c>
      <c r="P72" t="s">
        <v>777</v>
      </c>
      <c r="Q72" t="s">
        <v>781</v>
      </c>
      <c r="R72" t="s">
        <v>685</v>
      </c>
      <c r="S72" t="s">
        <v>788</v>
      </c>
      <c r="T72" t="s">
        <v>800</v>
      </c>
      <c r="U72" t="s">
        <v>822</v>
      </c>
      <c r="V72" t="s">
        <v>909</v>
      </c>
      <c r="X72" t="s">
        <v>1077</v>
      </c>
      <c r="Y72" t="s">
        <v>1158</v>
      </c>
      <c r="Z72">
        <v>649.61</v>
      </c>
      <c r="AA72">
        <v>37</v>
      </c>
      <c r="AB72" t="s">
        <v>1163</v>
      </c>
      <c r="AC72" t="s">
        <v>1002</v>
      </c>
      <c r="AD72">
        <v>40</v>
      </c>
      <c r="AE72">
        <v>1</v>
      </c>
      <c r="AF72">
        <v>0</v>
      </c>
      <c r="AG72">
        <v>156.12</v>
      </c>
      <c r="AN72">
        <v>19500</v>
      </c>
      <c r="AP72">
        <v>0.1</v>
      </c>
      <c r="AQ72" t="s">
        <v>1236</v>
      </c>
      <c r="AR72" t="s">
        <v>1255</v>
      </c>
      <c r="AS72" t="s">
        <v>1257</v>
      </c>
    </row>
    <row r="73" spans="1:45">
      <c r="A73" s="1">
        <f>HYPERLINK("https://lsnyc.legalserver.org/matter/dynamic-profile/view/1889049","19-1889049")</f>
        <v>0</v>
      </c>
      <c r="B73" t="s">
        <v>49</v>
      </c>
      <c r="C73" t="s">
        <v>109</v>
      </c>
      <c r="E73" t="s">
        <v>259</v>
      </c>
      <c r="F73" t="s">
        <v>407</v>
      </c>
      <c r="G73" t="s">
        <v>542</v>
      </c>
      <c r="H73" t="s">
        <v>633</v>
      </c>
      <c r="I73" t="s">
        <v>681</v>
      </c>
      <c r="J73">
        <v>10035</v>
      </c>
      <c r="K73" t="s">
        <v>683</v>
      </c>
      <c r="L73" t="s">
        <v>683</v>
      </c>
      <c r="O73" t="s">
        <v>761</v>
      </c>
      <c r="P73" t="s">
        <v>777</v>
      </c>
      <c r="R73" t="s">
        <v>685</v>
      </c>
      <c r="S73" t="s">
        <v>788</v>
      </c>
      <c r="T73" t="s">
        <v>800</v>
      </c>
      <c r="U73" t="s">
        <v>822</v>
      </c>
      <c r="V73" t="s">
        <v>910</v>
      </c>
      <c r="X73" t="s">
        <v>1078</v>
      </c>
      <c r="Y73" t="s">
        <v>1157</v>
      </c>
      <c r="Z73">
        <v>1483.36</v>
      </c>
      <c r="AA73">
        <v>1</v>
      </c>
      <c r="AB73" t="s">
        <v>1163</v>
      </c>
      <c r="AC73" t="s">
        <v>1173</v>
      </c>
      <c r="AD73">
        <v>16</v>
      </c>
      <c r="AE73">
        <v>1</v>
      </c>
      <c r="AF73">
        <v>0</v>
      </c>
      <c r="AG73">
        <v>83.68000000000001</v>
      </c>
      <c r="AN73">
        <v>10452</v>
      </c>
      <c r="AO73" t="s">
        <v>1232</v>
      </c>
      <c r="AP73">
        <v>3.2</v>
      </c>
      <c r="AQ73" t="s">
        <v>1236</v>
      </c>
      <c r="AR73" t="s">
        <v>1254</v>
      </c>
      <c r="AS73" t="s">
        <v>1257</v>
      </c>
    </row>
    <row r="74" spans="1:45">
      <c r="A74" s="1">
        <f>HYPERLINK("https://lsnyc.legalserver.org/matter/dynamic-profile/view/1887009","19-1887009")</f>
        <v>0</v>
      </c>
      <c r="B74" t="s">
        <v>49</v>
      </c>
      <c r="C74" t="s">
        <v>69</v>
      </c>
      <c r="D74" t="s">
        <v>119</v>
      </c>
      <c r="E74" t="s">
        <v>260</v>
      </c>
      <c r="F74" t="s">
        <v>408</v>
      </c>
      <c r="G74" t="s">
        <v>543</v>
      </c>
      <c r="H74" t="s">
        <v>621</v>
      </c>
      <c r="I74" t="s">
        <v>681</v>
      </c>
      <c r="J74">
        <v>10029</v>
      </c>
      <c r="K74" t="s">
        <v>683</v>
      </c>
      <c r="L74" t="s">
        <v>683</v>
      </c>
      <c r="M74" t="s">
        <v>686</v>
      </c>
      <c r="N74" t="s">
        <v>724</v>
      </c>
      <c r="O74" t="s">
        <v>764</v>
      </c>
      <c r="P74" t="s">
        <v>777</v>
      </c>
      <c r="Q74" t="s">
        <v>781</v>
      </c>
      <c r="R74" t="s">
        <v>685</v>
      </c>
      <c r="S74" t="s">
        <v>788</v>
      </c>
      <c r="T74" t="s">
        <v>110</v>
      </c>
      <c r="U74" t="s">
        <v>831</v>
      </c>
      <c r="V74" t="s">
        <v>911</v>
      </c>
      <c r="X74" t="s">
        <v>1079</v>
      </c>
      <c r="Y74" t="s">
        <v>1157</v>
      </c>
      <c r="Z74">
        <v>832.3200000000001</v>
      </c>
      <c r="AA74">
        <v>10</v>
      </c>
      <c r="AB74" t="s">
        <v>1163</v>
      </c>
      <c r="AC74" t="s">
        <v>1002</v>
      </c>
      <c r="AD74">
        <v>3</v>
      </c>
      <c r="AE74">
        <v>1</v>
      </c>
      <c r="AF74">
        <v>1</v>
      </c>
      <c r="AG74">
        <v>200.49</v>
      </c>
      <c r="AN74">
        <v>33000</v>
      </c>
      <c r="AP74">
        <v>2</v>
      </c>
      <c r="AQ74" t="s">
        <v>1250</v>
      </c>
      <c r="AR74" t="s">
        <v>1255</v>
      </c>
      <c r="AS74" t="s">
        <v>1257</v>
      </c>
    </row>
    <row r="75" spans="1:45">
      <c r="A75" s="1">
        <f>HYPERLINK("https://lsnyc.legalserver.org/matter/dynamic-profile/view/1888339","19-1888339")</f>
        <v>0</v>
      </c>
      <c r="B75" t="s">
        <v>49</v>
      </c>
      <c r="C75" t="s">
        <v>110</v>
      </c>
      <c r="D75" t="s">
        <v>173</v>
      </c>
      <c r="E75" t="s">
        <v>261</v>
      </c>
      <c r="F75" t="s">
        <v>409</v>
      </c>
      <c r="G75" t="s">
        <v>515</v>
      </c>
      <c r="H75" t="s">
        <v>610</v>
      </c>
      <c r="I75" t="s">
        <v>681</v>
      </c>
      <c r="J75">
        <v>10035</v>
      </c>
      <c r="K75" t="s">
        <v>683</v>
      </c>
      <c r="L75" t="s">
        <v>683</v>
      </c>
      <c r="O75" t="s">
        <v>761</v>
      </c>
      <c r="P75" t="s">
        <v>777</v>
      </c>
      <c r="Q75" t="s">
        <v>781</v>
      </c>
      <c r="R75" t="s">
        <v>683</v>
      </c>
      <c r="S75" t="s">
        <v>788</v>
      </c>
      <c r="T75" t="s">
        <v>110</v>
      </c>
      <c r="U75" t="s">
        <v>835</v>
      </c>
      <c r="V75" t="s">
        <v>912</v>
      </c>
      <c r="X75" t="s">
        <v>1080</v>
      </c>
      <c r="Y75" t="s">
        <v>1157</v>
      </c>
      <c r="Z75">
        <v>1552</v>
      </c>
      <c r="AA75">
        <v>9</v>
      </c>
      <c r="AB75" t="s">
        <v>1163</v>
      </c>
      <c r="AC75" t="s">
        <v>1173</v>
      </c>
      <c r="AD75">
        <v>20</v>
      </c>
      <c r="AE75">
        <v>2</v>
      </c>
      <c r="AF75">
        <v>0</v>
      </c>
      <c r="AG75">
        <v>73.69</v>
      </c>
      <c r="AN75">
        <v>12129</v>
      </c>
      <c r="AP75">
        <v>1</v>
      </c>
      <c r="AQ75" t="s">
        <v>1236</v>
      </c>
      <c r="AR75" t="s">
        <v>1255</v>
      </c>
      <c r="AS75" t="s">
        <v>1257</v>
      </c>
    </row>
    <row r="76" spans="1:45">
      <c r="A76" s="1">
        <f>HYPERLINK("https://lsnyc.legalserver.org/matter/dynamic-profile/view/1895755","19-1895755")</f>
        <v>0</v>
      </c>
      <c r="B76" t="s">
        <v>49</v>
      </c>
      <c r="C76" t="s">
        <v>111</v>
      </c>
      <c r="D76" t="s">
        <v>119</v>
      </c>
      <c r="E76" t="s">
        <v>212</v>
      </c>
      <c r="F76" t="s">
        <v>361</v>
      </c>
      <c r="G76" t="s">
        <v>511</v>
      </c>
      <c r="H76" t="s">
        <v>617</v>
      </c>
      <c r="I76" t="s">
        <v>681</v>
      </c>
      <c r="J76">
        <v>10035</v>
      </c>
      <c r="K76" t="s">
        <v>683</v>
      </c>
      <c r="L76" t="s">
        <v>683</v>
      </c>
      <c r="M76" t="s">
        <v>686</v>
      </c>
      <c r="O76" t="s">
        <v>761</v>
      </c>
      <c r="P76" t="s">
        <v>779</v>
      </c>
      <c r="Q76" t="s">
        <v>782</v>
      </c>
      <c r="R76" t="s">
        <v>685</v>
      </c>
      <c r="S76" t="s">
        <v>788</v>
      </c>
      <c r="T76" t="s">
        <v>111</v>
      </c>
      <c r="U76" t="s">
        <v>831</v>
      </c>
      <c r="V76" t="s">
        <v>863</v>
      </c>
      <c r="X76" t="s">
        <v>1035</v>
      </c>
      <c r="Y76" t="s">
        <v>1158</v>
      </c>
      <c r="Z76">
        <v>858.95</v>
      </c>
      <c r="AA76">
        <v>35</v>
      </c>
      <c r="AB76" t="s">
        <v>1163</v>
      </c>
      <c r="AC76" t="s">
        <v>1002</v>
      </c>
      <c r="AD76">
        <v>24</v>
      </c>
      <c r="AE76">
        <v>1</v>
      </c>
      <c r="AF76">
        <v>0</v>
      </c>
      <c r="AG76">
        <v>80.06</v>
      </c>
      <c r="AN76">
        <v>10000</v>
      </c>
      <c r="AP76">
        <v>0.3</v>
      </c>
      <c r="AQ76" t="s">
        <v>1236</v>
      </c>
      <c r="AR76" t="s">
        <v>1255</v>
      </c>
      <c r="AS76" t="s">
        <v>1257</v>
      </c>
    </row>
    <row r="77" spans="1:45">
      <c r="A77" s="1">
        <f>HYPERLINK("https://lsnyc.legalserver.org/matter/dynamic-profile/view/1895722","19-1895722")</f>
        <v>0</v>
      </c>
      <c r="B77" t="s">
        <v>49</v>
      </c>
      <c r="C77" t="s">
        <v>111</v>
      </c>
      <c r="E77" t="s">
        <v>219</v>
      </c>
      <c r="F77" t="s">
        <v>368</v>
      </c>
      <c r="G77" t="s">
        <v>518</v>
      </c>
      <c r="H77" t="s">
        <v>619</v>
      </c>
      <c r="I77" t="s">
        <v>681</v>
      </c>
      <c r="J77">
        <v>10029</v>
      </c>
      <c r="K77" t="s">
        <v>683</v>
      </c>
      <c r="L77" t="s">
        <v>683</v>
      </c>
      <c r="O77" t="s">
        <v>760</v>
      </c>
      <c r="P77" t="s">
        <v>779</v>
      </c>
      <c r="R77" t="s">
        <v>685</v>
      </c>
      <c r="S77" t="s">
        <v>788</v>
      </c>
      <c r="T77" t="s">
        <v>111</v>
      </c>
      <c r="U77" t="s">
        <v>831</v>
      </c>
      <c r="V77" t="s">
        <v>870</v>
      </c>
      <c r="X77" t="s">
        <v>1042</v>
      </c>
      <c r="Y77" t="s">
        <v>1157</v>
      </c>
      <c r="Z77">
        <v>981</v>
      </c>
      <c r="AA77">
        <v>30</v>
      </c>
      <c r="AB77" t="s">
        <v>1163</v>
      </c>
      <c r="AD77">
        <v>19</v>
      </c>
      <c r="AE77">
        <v>1</v>
      </c>
      <c r="AF77">
        <v>0</v>
      </c>
      <c r="AG77">
        <v>19.22</v>
      </c>
      <c r="AN77">
        <v>2400</v>
      </c>
      <c r="AP77">
        <v>0</v>
      </c>
      <c r="AQ77" t="s">
        <v>1236</v>
      </c>
      <c r="AR77" t="s">
        <v>1254</v>
      </c>
      <c r="AS77" t="s">
        <v>1256</v>
      </c>
    </row>
    <row r="78" spans="1:45">
      <c r="A78" s="1">
        <f>HYPERLINK("https://lsnyc.legalserver.org/matter/dynamic-profile/view/1895732","19-1895732")</f>
        <v>0</v>
      </c>
      <c r="B78" t="s">
        <v>49</v>
      </c>
      <c r="C78" t="s">
        <v>111</v>
      </c>
      <c r="D78" t="s">
        <v>167</v>
      </c>
      <c r="E78" t="s">
        <v>226</v>
      </c>
      <c r="F78" t="s">
        <v>375</v>
      </c>
      <c r="G78" t="s">
        <v>523</v>
      </c>
      <c r="H78" t="s">
        <v>622</v>
      </c>
      <c r="I78" t="s">
        <v>681</v>
      </c>
      <c r="J78">
        <v>10029</v>
      </c>
      <c r="K78" t="s">
        <v>683</v>
      </c>
      <c r="L78" t="s">
        <v>683</v>
      </c>
      <c r="O78" t="s">
        <v>760</v>
      </c>
      <c r="P78" t="s">
        <v>779</v>
      </c>
      <c r="Q78" t="s">
        <v>786</v>
      </c>
      <c r="R78" t="s">
        <v>685</v>
      </c>
      <c r="S78" t="s">
        <v>788</v>
      </c>
      <c r="T78" t="s">
        <v>111</v>
      </c>
      <c r="U78" t="s">
        <v>831</v>
      </c>
      <c r="V78" t="s">
        <v>877</v>
      </c>
      <c r="X78" t="s">
        <v>1046</v>
      </c>
      <c r="Y78" t="s">
        <v>1157</v>
      </c>
      <c r="Z78">
        <v>1100</v>
      </c>
      <c r="AA78">
        <v>120</v>
      </c>
      <c r="AB78" t="s">
        <v>1166</v>
      </c>
      <c r="AC78" t="s">
        <v>1173</v>
      </c>
      <c r="AD78">
        <v>15</v>
      </c>
      <c r="AE78">
        <v>1</v>
      </c>
      <c r="AF78">
        <v>0</v>
      </c>
      <c r="AG78">
        <v>87.09</v>
      </c>
      <c r="AN78">
        <v>10878</v>
      </c>
      <c r="AP78">
        <v>16.25</v>
      </c>
      <c r="AQ78" t="s">
        <v>1236</v>
      </c>
      <c r="AR78" t="s">
        <v>1255</v>
      </c>
      <c r="AS78" t="s">
        <v>1256</v>
      </c>
    </row>
    <row r="79" spans="1:45">
      <c r="A79" s="1">
        <f>HYPERLINK("https://lsnyc.legalserver.org/matter/dynamic-profile/view/1897546","19-1897546")</f>
        <v>0</v>
      </c>
      <c r="B79" t="s">
        <v>49</v>
      </c>
      <c r="C79" t="s">
        <v>112</v>
      </c>
      <c r="E79" t="s">
        <v>262</v>
      </c>
      <c r="F79" t="s">
        <v>410</v>
      </c>
      <c r="G79" t="s">
        <v>544</v>
      </c>
      <c r="H79" t="s">
        <v>634</v>
      </c>
      <c r="I79" t="s">
        <v>682</v>
      </c>
      <c r="J79">
        <v>10039</v>
      </c>
      <c r="K79" t="s">
        <v>683</v>
      </c>
      <c r="L79" t="s">
        <v>683</v>
      </c>
      <c r="N79" t="s">
        <v>725</v>
      </c>
      <c r="O79" t="s">
        <v>764</v>
      </c>
      <c r="P79" t="s">
        <v>778</v>
      </c>
      <c r="R79" t="s">
        <v>685</v>
      </c>
      <c r="S79" t="s">
        <v>788</v>
      </c>
      <c r="T79" t="s">
        <v>56</v>
      </c>
      <c r="U79" t="s">
        <v>828</v>
      </c>
      <c r="V79" t="s">
        <v>913</v>
      </c>
      <c r="X79" t="s">
        <v>1081</v>
      </c>
      <c r="Y79" t="s">
        <v>1157</v>
      </c>
      <c r="Z79">
        <v>844</v>
      </c>
      <c r="AA79">
        <v>360</v>
      </c>
      <c r="AB79" t="s">
        <v>1171</v>
      </c>
      <c r="AC79" t="s">
        <v>1002</v>
      </c>
      <c r="AD79">
        <v>12</v>
      </c>
      <c r="AE79">
        <v>1</v>
      </c>
      <c r="AF79">
        <v>3</v>
      </c>
      <c r="AG79">
        <v>71.86</v>
      </c>
      <c r="AL79" t="s">
        <v>1216</v>
      </c>
      <c r="AM79" t="s">
        <v>1222</v>
      </c>
      <c r="AN79">
        <v>18504</v>
      </c>
      <c r="AP79">
        <v>13</v>
      </c>
      <c r="AQ79" t="s">
        <v>1236</v>
      </c>
      <c r="AR79" t="s">
        <v>1254</v>
      </c>
      <c r="AS79" t="s">
        <v>1260</v>
      </c>
    </row>
    <row r="80" spans="1:45">
      <c r="A80" s="1">
        <f>HYPERLINK("https://lsnyc.legalserver.org/matter/dynamic-profile/view/1887194","19-1887194")</f>
        <v>0</v>
      </c>
      <c r="B80" t="s">
        <v>49</v>
      </c>
      <c r="C80" t="s">
        <v>70</v>
      </c>
      <c r="D80" t="s">
        <v>119</v>
      </c>
      <c r="E80" t="s">
        <v>263</v>
      </c>
      <c r="F80" t="s">
        <v>411</v>
      </c>
      <c r="G80" t="s">
        <v>499</v>
      </c>
      <c r="H80" t="s">
        <v>635</v>
      </c>
      <c r="I80" t="s">
        <v>681</v>
      </c>
      <c r="J80">
        <v>10029</v>
      </c>
      <c r="K80" t="s">
        <v>683</v>
      </c>
      <c r="L80" t="s">
        <v>683</v>
      </c>
      <c r="M80" t="s">
        <v>686</v>
      </c>
      <c r="N80" t="s">
        <v>726</v>
      </c>
      <c r="O80" t="s">
        <v>762</v>
      </c>
      <c r="P80" t="s">
        <v>777</v>
      </c>
      <c r="Q80" t="s">
        <v>781</v>
      </c>
      <c r="R80" t="s">
        <v>685</v>
      </c>
      <c r="S80" t="s">
        <v>788</v>
      </c>
      <c r="T80" t="s">
        <v>175</v>
      </c>
      <c r="U80" t="s">
        <v>831</v>
      </c>
      <c r="V80" t="s">
        <v>914</v>
      </c>
      <c r="X80" t="s">
        <v>1082</v>
      </c>
      <c r="Y80" t="s">
        <v>1157</v>
      </c>
      <c r="Z80">
        <v>3600</v>
      </c>
      <c r="AA80">
        <v>130</v>
      </c>
      <c r="AB80" t="s">
        <v>1164</v>
      </c>
      <c r="AC80" t="s">
        <v>1173</v>
      </c>
      <c r="AD80">
        <v>6</v>
      </c>
      <c r="AE80">
        <v>1</v>
      </c>
      <c r="AF80">
        <v>2</v>
      </c>
      <c r="AG80">
        <v>41.69</v>
      </c>
      <c r="AN80">
        <v>8664</v>
      </c>
      <c r="AP80">
        <v>1.55</v>
      </c>
      <c r="AQ80" t="s">
        <v>1237</v>
      </c>
      <c r="AR80" t="s">
        <v>1255</v>
      </c>
      <c r="AS80" t="s">
        <v>1257</v>
      </c>
    </row>
    <row r="81" spans="1:45">
      <c r="A81" s="1">
        <f>HYPERLINK("https://lsnyc.legalserver.org/matter/dynamic-profile/view/1897584","19-1897584")</f>
        <v>0</v>
      </c>
      <c r="B81" t="s">
        <v>49</v>
      </c>
      <c r="C81" t="s">
        <v>112</v>
      </c>
      <c r="E81" t="s">
        <v>264</v>
      </c>
      <c r="F81" t="s">
        <v>412</v>
      </c>
      <c r="G81" t="s">
        <v>490</v>
      </c>
      <c r="H81" t="s">
        <v>636</v>
      </c>
      <c r="I81" t="s">
        <v>681</v>
      </c>
      <c r="J81">
        <v>10035</v>
      </c>
      <c r="K81" t="s">
        <v>683</v>
      </c>
      <c r="L81" t="s">
        <v>683</v>
      </c>
      <c r="M81" t="s">
        <v>686</v>
      </c>
      <c r="O81" t="s">
        <v>761</v>
      </c>
      <c r="P81" t="s">
        <v>779</v>
      </c>
      <c r="R81" t="s">
        <v>683</v>
      </c>
      <c r="S81" t="s">
        <v>788</v>
      </c>
      <c r="T81" t="s">
        <v>175</v>
      </c>
      <c r="U81" t="s">
        <v>822</v>
      </c>
      <c r="V81" t="s">
        <v>915</v>
      </c>
      <c r="Y81" t="s">
        <v>1157</v>
      </c>
      <c r="Z81">
        <v>258</v>
      </c>
      <c r="AA81">
        <v>60</v>
      </c>
      <c r="AB81" t="s">
        <v>1163</v>
      </c>
      <c r="AC81" t="s">
        <v>1177</v>
      </c>
      <c r="AD81">
        <v>14</v>
      </c>
      <c r="AE81">
        <v>1</v>
      </c>
      <c r="AF81">
        <v>0</v>
      </c>
      <c r="AG81">
        <v>93.67</v>
      </c>
      <c r="AN81">
        <v>11700</v>
      </c>
      <c r="AO81" t="s">
        <v>1228</v>
      </c>
      <c r="AP81">
        <v>0</v>
      </c>
      <c r="AQ81" t="s">
        <v>1236</v>
      </c>
      <c r="AR81" t="s">
        <v>1254</v>
      </c>
      <c r="AS81" t="s">
        <v>1257</v>
      </c>
    </row>
    <row r="82" spans="1:45">
      <c r="A82" s="1">
        <f>HYPERLINK("https://lsnyc.legalserver.org/matter/dynamic-profile/view/1897635","19-1897635")</f>
        <v>0</v>
      </c>
      <c r="B82" t="s">
        <v>49</v>
      </c>
      <c r="C82" t="s">
        <v>112</v>
      </c>
      <c r="E82" t="s">
        <v>265</v>
      </c>
      <c r="F82" t="s">
        <v>413</v>
      </c>
      <c r="G82" t="s">
        <v>490</v>
      </c>
      <c r="H82" t="s">
        <v>637</v>
      </c>
      <c r="I82" t="s">
        <v>681</v>
      </c>
      <c r="J82">
        <v>10035</v>
      </c>
      <c r="K82" t="s">
        <v>683</v>
      </c>
      <c r="L82" t="s">
        <v>683</v>
      </c>
      <c r="M82" t="s">
        <v>686</v>
      </c>
      <c r="O82" t="s">
        <v>761</v>
      </c>
      <c r="P82" t="s">
        <v>779</v>
      </c>
      <c r="R82" t="s">
        <v>683</v>
      </c>
      <c r="S82" t="s">
        <v>788</v>
      </c>
      <c r="T82" t="s">
        <v>175</v>
      </c>
      <c r="U82" t="s">
        <v>822</v>
      </c>
      <c r="V82" t="s">
        <v>916</v>
      </c>
      <c r="Y82" t="s">
        <v>1157</v>
      </c>
      <c r="Z82">
        <v>900</v>
      </c>
      <c r="AA82">
        <v>60</v>
      </c>
      <c r="AB82" t="s">
        <v>1163</v>
      </c>
      <c r="AC82" t="s">
        <v>1002</v>
      </c>
      <c r="AD82">
        <v>15</v>
      </c>
      <c r="AE82">
        <v>1</v>
      </c>
      <c r="AF82">
        <v>1</v>
      </c>
      <c r="AG82">
        <v>224.72</v>
      </c>
      <c r="AN82">
        <v>38000</v>
      </c>
      <c r="AO82" t="s">
        <v>1228</v>
      </c>
      <c r="AP82">
        <v>0</v>
      </c>
      <c r="AQ82" t="s">
        <v>1236</v>
      </c>
      <c r="AR82" t="s">
        <v>1254</v>
      </c>
      <c r="AS82" t="s">
        <v>1257</v>
      </c>
    </row>
    <row r="83" spans="1:45">
      <c r="A83" s="1">
        <f>HYPERLINK("https://lsnyc.legalserver.org/matter/dynamic-profile/view/1897721","19-1897721")</f>
        <v>0</v>
      </c>
      <c r="B83" t="s">
        <v>49</v>
      </c>
      <c r="C83" t="s">
        <v>113</v>
      </c>
      <c r="E83" t="s">
        <v>266</v>
      </c>
      <c r="F83" t="s">
        <v>414</v>
      </c>
      <c r="G83" t="s">
        <v>545</v>
      </c>
      <c r="H83" t="s">
        <v>614</v>
      </c>
      <c r="I83" t="s">
        <v>681</v>
      </c>
      <c r="J83">
        <v>10035</v>
      </c>
      <c r="K83" t="s">
        <v>683</v>
      </c>
      <c r="L83" t="s">
        <v>683</v>
      </c>
      <c r="M83" t="s">
        <v>686</v>
      </c>
      <c r="O83" t="s">
        <v>761</v>
      </c>
      <c r="P83" t="s">
        <v>779</v>
      </c>
      <c r="R83" t="s">
        <v>683</v>
      </c>
      <c r="S83" t="s">
        <v>788</v>
      </c>
      <c r="T83" t="s">
        <v>175</v>
      </c>
      <c r="U83" t="s">
        <v>826</v>
      </c>
      <c r="V83" t="s">
        <v>917</v>
      </c>
      <c r="Y83" t="s">
        <v>1157</v>
      </c>
      <c r="Z83">
        <v>1065</v>
      </c>
      <c r="AA83">
        <v>60</v>
      </c>
      <c r="AB83" t="s">
        <v>1163</v>
      </c>
      <c r="AC83" t="s">
        <v>1002</v>
      </c>
      <c r="AD83">
        <v>14</v>
      </c>
      <c r="AE83">
        <v>2</v>
      </c>
      <c r="AF83">
        <v>0</v>
      </c>
      <c r="AG83">
        <v>313.42</v>
      </c>
      <c r="AN83">
        <v>53000</v>
      </c>
      <c r="AO83" t="s">
        <v>1228</v>
      </c>
      <c r="AP83">
        <v>0</v>
      </c>
      <c r="AQ83" t="s">
        <v>1236</v>
      </c>
      <c r="AR83" t="s">
        <v>1254</v>
      </c>
      <c r="AS83" t="s">
        <v>1257</v>
      </c>
    </row>
    <row r="84" spans="1:45">
      <c r="A84" s="1">
        <f>HYPERLINK("https://lsnyc.legalserver.org/matter/dynamic-profile/view/1897842","19-1897842")</f>
        <v>0</v>
      </c>
      <c r="B84" t="s">
        <v>49</v>
      </c>
      <c r="C84" t="s">
        <v>114</v>
      </c>
      <c r="E84" t="s">
        <v>267</v>
      </c>
      <c r="F84" t="s">
        <v>415</v>
      </c>
      <c r="G84" t="s">
        <v>519</v>
      </c>
      <c r="H84" t="s">
        <v>638</v>
      </c>
      <c r="I84" t="s">
        <v>681</v>
      </c>
      <c r="J84">
        <v>10031</v>
      </c>
      <c r="K84" t="s">
        <v>683</v>
      </c>
      <c r="L84" t="s">
        <v>683</v>
      </c>
      <c r="N84" t="s">
        <v>727</v>
      </c>
      <c r="O84" t="s">
        <v>766</v>
      </c>
      <c r="P84" t="s">
        <v>778</v>
      </c>
      <c r="R84" t="s">
        <v>685</v>
      </c>
      <c r="S84" t="s">
        <v>788</v>
      </c>
      <c r="T84" t="s">
        <v>175</v>
      </c>
      <c r="U84" t="s">
        <v>822</v>
      </c>
      <c r="V84" t="s">
        <v>918</v>
      </c>
      <c r="X84" t="s">
        <v>1083</v>
      </c>
      <c r="Y84" t="s">
        <v>1158</v>
      </c>
      <c r="Z84">
        <v>2130</v>
      </c>
      <c r="AA84">
        <v>44</v>
      </c>
      <c r="AB84" t="s">
        <v>1163</v>
      </c>
      <c r="AC84" t="s">
        <v>1173</v>
      </c>
      <c r="AD84">
        <v>22</v>
      </c>
      <c r="AE84">
        <v>3</v>
      </c>
      <c r="AF84">
        <v>0</v>
      </c>
      <c r="AG84">
        <v>68.06999999999999</v>
      </c>
      <c r="AN84">
        <v>14520</v>
      </c>
      <c r="AP84">
        <v>0</v>
      </c>
      <c r="AQ84" t="s">
        <v>1236</v>
      </c>
      <c r="AR84" t="s">
        <v>1254</v>
      </c>
      <c r="AS84" t="s">
        <v>1257</v>
      </c>
    </row>
    <row r="85" spans="1:45">
      <c r="A85" s="1">
        <f>HYPERLINK("https://lsnyc.legalserver.org/matter/dynamic-profile/view/1897751","19-1897751")</f>
        <v>0</v>
      </c>
      <c r="B85" t="s">
        <v>49</v>
      </c>
      <c r="C85" t="s">
        <v>113</v>
      </c>
      <c r="E85" t="s">
        <v>268</v>
      </c>
      <c r="F85" t="s">
        <v>416</v>
      </c>
      <c r="G85" t="s">
        <v>490</v>
      </c>
      <c r="H85" t="s">
        <v>639</v>
      </c>
      <c r="I85" t="s">
        <v>681</v>
      </c>
      <c r="J85">
        <v>10035</v>
      </c>
      <c r="K85" t="s">
        <v>683</v>
      </c>
      <c r="L85" t="s">
        <v>683</v>
      </c>
      <c r="O85" t="s">
        <v>761</v>
      </c>
      <c r="P85" t="s">
        <v>779</v>
      </c>
      <c r="R85" t="s">
        <v>683</v>
      </c>
      <c r="S85" t="s">
        <v>788</v>
      </c>
      <c r="T85" t="s">
        <v>175</v>
      </c>
      <c r="U85" t="s">
        <v>826</v>
      </c>
      <c r="V85" t="s">
        <v>919</v>
      </c>
      <c r="X85" t="s">
        <v>1084</v>
      </c>
      <c r="Y85" t="s">
        <v>1158</v>
      </c>
      <c r="Z85">
        <v>2500</v>
      </c>
      <c r="AA85">
        <v>60</v>
      </c>
      <c r="AB85" t="s">
        <v>1163</v>
      </c>
      <c r="AC85" t="s">
        <v>1173</v>
      </c>
      <c r="AD85">
        <v>14</v>
      </c>
      <c r="AE85">
        <v>1</v>
      </c>
      <c r="AF85">
        <v>0</v>
      </c>
      <c r="AG85">
        <v>80.8</v>
      </c>
      <c r="AN85">
        <v>10092</v>
      </c>
      <c r="AP85">
        <v>0</v>
      </c>
      <c r="AQ85" t="s">
        <v>1236</v>
      </c>
      <c r="AR85" t="s">
        <v>1254</v>
      </c>
      <c r="AS85" t="s">
        <v>1257</v>
      </c>
    </row>
    <row r="86" spans="1:45">
      <c r="A86" s="1">
        <f>HYPERLINK("https://lsnyc.legalserver.org/matter/dynamic-profile/view/1897620","19-1897620")</f>
        <v>0</v>
      </c>
      <c r="B86" t="s">
        <v>49</v>
      </c>
      <c r="C86" t="s">
        <v>112</v>
      </c>
      <c r="E86" t="s">
        <v>269</v>
      </c>
      <c r="F86" t="s">
        <v>403</v>
      </c>
      <c r="G86" t="s">
        <v>490</v>
      </c>
      <c r="H86" t="s">
        <v>640</v>
      </c>
      <c r="I86" t="s">
        <v>681</v>
      </c>
      <c r="J86">
        <v>10035</v>
      </c>
      <c r="K86" t="s">
        <v>683</v>
      </c>
      <c r="L86" t="s">
        <v>683</v>
      </c>
      <c r="O86" t="s">
        <v>761</v>
      </c>
      <c r="P86" t="s">
        <v>779</v>
      </c>
      <c r="R86" t="s">
        <v>683</v>
      </c>
      <c r="S86" t="s">
        <v>788</v>
      </c>
      <c r="T86" t="s">
        <v>175</v>
      </c>
      <c r="U86" t="s">
        <v>826</v>
      </c>
      <c r="V86" t="s">
        <v>920</v>
      </c>
      <c r="X86" t="s">
        <v>1085</v>
      </c>
      <c r="Y86" t="s">
        <v>1158</v>
      </c>
      <c r="Z86">
        <v>1104.42</v>
      </c>
      <c r="AA86">
        <v>60</v>
      </c>
      <c r="AB86" t="s">
        <v>1163</v>
      </c>
      <c r="AC86" t="s">
        <v>1002</v>
      </c>
      <c r="AD86">
        <v>7</v>
      </c>
      <c r="AE86">
        <v>1</v>
      </c>
      <c r="AF86">
        <v>0</v>
      </c>
      <c r="AG86">
        <v>96.08</v>
      </c>
      <c r="AN86">
        <v>12000</v>
      </c>
      <c r="AP86">
        <v>0</v>
      </c>
      <c r="AQ86" t="s">
        <v>1236</v>
      </c>
      <c r="AR86" t="s">
        <v>1254</v>
      </c>
      <c r="AS86" t="s">
        <v>1257</v>
      </c>
    </row>
    <row r="87" spans="1:45">
      <c r="A87" s="1">
        <f>HYPERLINK("https://lsnyc.legalserver.org/matter/dynamic-profile/view/1897745","19-1897745")</f>
        <v>0</v>
      </c>
      <c r="B87" t="s">
        <v>49</v>
      </c>
      <c r="C87" t="s">
        <v>113</v>
      </c>
      <c r="E87" t="s">
        <v>270</v>
      </c>
      <c r="F87" t="s">
        <v>417</v>
      </c>
      <c r="G87" t="s">
        <v>490</v>
      </c>
      <c r="H87" t="s">
        <v>630</v>
      </c>
      <c r="I87" t="s">
        <v>681</v>
      </c>
      <c r="J87">
        <v>10035</v>
      </c>
      <c r="K87" t="s">
        <v>683</v>
      </c>
      <c r="L87" t="s">
        <v>683</v>
      </c>
      <c r="O87" t="s">
        <v>761</v>
      </c>
      <c r="P87" t="s">
        <v>779</v>
      </c>
      <c r="R87" t="s">
        <v>683</v>
      </c>
      <c r="S87" t="s">
        <v>788</v>
      </c>
      <c r="T87" t="s">
        <v>175</v>
      </c>
      <c r="U87" t="s">
        <v>826</v>
      </c>
      <c r="V87" t="s">
        <v>921</v>
      </c>
      <c r="X87" t="s">
        <v>1086</v>
      </c>
      <c r="Y87" t="s">
        <v>1157</v>
      </c>
      <c r="Z87">
        <v>1350</v>
      </c>
      <c r="AA87">
        <v>60</v>
      </c>
      <c r="AB87" t="s">
        <v>1163</v>
      </c>
      <c r="AC87" t="s">
        <v>1002</v>
      </c>
      <c r="AD87">
        <v>7</v>
      </c>
      <c r="AE87">
        <v>2</v>
      </c>
      <c r="AF87">
        <v>4</v>
      </c>
      <c r="AG87">
        <v>98.87</v>
      </c>
      <c r="AN87">
        <v>34200</v>
      </c>
      <c r="AP87">
        <v>0</v>
      </c>
      <c r="AQ87" t="s">
        <v>1236</v>
      </c>
      <c r="AR87" t="s">
        <v>1254</v>
      </c>
      <c r="AS87" t="s">
        <v>1257</v>
      </c>
    </row>
    <row r="88" spans="1:45">
      <c r="A88" s="1">
        <f>HYPERLINK("https://lsnyc.legalserver.org/matter/dynamic-profile/view/1898384","19-1898384")</f>
        <v>0</v>
      </c>
      <c r="B88" t="s">
        <v>49</v>
      </c>
      <c r="C88" t="s">
        <v>115</v>
      </c>
      <c r="E88" t="s">
        <v>271</v>
      </c>
      <c r="F88" t="s">
        <v>418</v>
      </c>
      <c r="G88" t="s">
        <v>519</v>
      </c>
      <c r="H88" t="s">
        <v>641</v>
      </c>
      <c r="I88" t="s">
        <v>681</v>
      </c>
      <c r="J88">
        <v>10031</v>
      </c>
      <c r="K88" t="s">
        <v>683</v>
      </c>
      <c r="L88" t="s">
        <v>683</v>
      </c>
      <c r="O88" t="s">
        <v>761</v>
      </c>
      <c r="P88" t="s">
        <v>779</v>
      </c>
      <c r="R88" t="s">
        <v>683</v>
      </c>
      <c r="S88" t="s">
        <v>788</v>
      </c>
      <c r="T88" t="s">
        <v>175</v>
      </c>
      <c r="U88" t="s">
        <v>826</v>
      </c>
      <c r="V88" t="s">
        <v>922</v>
      </c>
      <c r="X88" t="s">
        <v>1087</v>
      </c>
      <c r="Y88" t="s">
        <v>1157</v>
      </c>
      <c r="Z88">
        <v>2100</v>
      </c>
      <c r="AA88">
        <v>44</v>
      </c>
      <c r="AB88" t="s">
        <v>1163</v>
      </c>
      <c r="AC88" t="s">
        <v>1173</v>
      </c>
      <c r="AD88">
        <v>40</v>
      </c>
      <c r="AE88">
        <v>2</v>
      </c>
      <c r="AF88">
        <v>0</v>
      </c>
      <c r="AG88">
        <v>136.01</v>
      </c>
      <c r="AN88">
        <v>23000</v>
      </c>
      <c r="AP88">
        <v>0.25</v>
      </c>
      <c r="AQ88" t="s">
        <v>1236</v>
      </c>
      <c r="AR88" t="s">
        <v>1254</v>
      </c>
      <c r="AS88" t="s">
        <v>1257</v>
      </c>
    </row>
    <row r="89" spans="1:45">
      <c r="A89" s="1">
        <f>HYPERLINK("https://lsnyc.legalserver.org/matter/dynamic-profile/view/1897690","19-1897690")</f>
        <v>0</v>
      </c>
      <c r="B89" t="s">
        <v>49</v>
      </c>
      <c r="C89" t="s">
        <v>113</v>
      </c>
      <c r="E89" t="s">
        <v>272</v>
      </c>
      <c r="F89" t="s">
        <v>419</v>
      </c>
      <c r="G89" t="s">
        <v>490</v>
      </c>
      <c r="H89" t="s">
        <v>642</v>
      </c>
      <c r="I89" t="s">
        <v>681</v>
      </c>
      <c r="J89">
        <v>10035</v>
      </c>
      <c r="K89" t="s">
        <v>683</v>
      </c>
      <c r="L89" t="s">
        <v>683</v>
      </c>
      <c r="O89" t="s">
        <v>761</v>
      </c>
      <c r="P89" t="s">
        <v>779</v>
      </c>
      <c r="R89" t="s">
        <v>683</v>
      </c>
      <c r="S89" t="s">
        <v>788</v>
      </c>
      <c r="T89" t="s">
        <v>175</v>
      </c>
      <c r="U89" t="s">
        <v>826</v>
      </c>
      <c r="V89" t="s">
        <v>923</v>
      </c>
      <c r="X89" t="s">
        <v>1088</v>
      </c>
      <c r="Y89" t="s">
        <v>1157</v>
      </c>
      <c r="Z89">
        <v>892</v>
      </c>
      <c r="AA89">
        <v>60</v>
      </c>
      <c r="AB89" t="s">
        <v>1163</v>
      </c>
      <c r="AC89" t="s">
        <v>1173</v>
      </c>
      <c r="AD89">
        <v>5</v>
      </c>
      <c r="AE89">
        <v>2</v>
      </c>
      <c r="AF89">
        <v>3</v>
      </c>
      <c r="AG89">
        <v>145.84</v>
      </c>
      <c r="AN89">
        <v>44000</v>
      </c>
      <c r="AP89">
        <v>0</v>
      </c>
      <c r="AQ89" t="s">
        <v>1236</v>
      </c>
      <c r="AR89" t="s">
        <v>1254</v>
      </c>
      <c r="AS89" t="s">
        <v>1257</v>
      </c>
    </row>
    <row r="90" spans="1:45">
      <c r="A90" s="1">
        <f>HYPERLINK("https://lsnyc.legalserver.org/matter/dynamic-profile/view/1897550","19-1897550")</f>
        <v>0</v>
      </c>
      <c r="B90" t="s">
        <v>49</v>
      </c>
      <c r="C90" t="s">
        <v>112</v>
      </c>
      <c r="E90" t="s">
        <v>256</v>
      </c>
      <c r="F90" t="s">
        <v>420</v>
      </c>
      <c r="G90" t="s">
        <v>490</v>
      </c>
      <c r="H90" t="s">
        <v>606</v>
      </c>
      <c r="I90" t="s">
        <v>681</v>
      </c>
      <c r="J90">
        <v>10035</v>
      </c>
      <c r="K90" t="s">
        <v>683</v>
      </c>
      <c r="L90" t="s">
        <v>683</v>
      </c>
      <c r="O90" t="s">
        <v>761</v>
      </c>
      <c r="P90" t="s">
        <v>779</v>
      </c>
      <c r="R90" t="s">
        <v>683</v>
      </c>
      <c r="S90" t="s">
        <v>788</v>
      </c>
      <c r="T90" t="s">
        <v>175</v>
      </c>
      <c r="U90" t="s">
        <v>826</v>
      </c>
      <c r="V90" t="s">
        <v>924</v>
      </c>
      <c r="X90" t="s">
        <v>1089</v>
      </c>
      <c r="Y90" t="s">
        <v>1157</v>
      </c>
      <c r="Z90">
        <v>1051</v>
      </c>
      <c r="AA90">
        <v>60</v>
      </c>
      <c r="AB90" t="s">
        <v>1163</v>
      </c>
      <c r="AC90" t="s">
        <v>1002</v>
      </c>
      <c r="AD90">
        <v>14</v>
      </c>
      <c r="AE90">
        <v>3</v>
      </c>
      <c r="AF90">
        <v>1</v>
      </c>
      <c r="AG90">
        <v>166.99</v>
      </c>
      <c r="AN90">
        <v>43000</v>
      </c>
      <c r="AP90">
        <v>0</v>
      </c>
      <c r="AQ90" t="s">
        <v>1236</v>
      </c>
      <c r="AR90" t="s">
        <v>1254</v>
      </c>
      <c r="AS90" t="s">
        <v>1257</v>
      </c>
    </row>
    <row r="91" spans="1:45">
      <c r="A91" s="1">
        <f>HYPERLINK("https://lsnyc.legalserver.org/matter/dynamic-profile/view/1897575","19-1897575")</f>
        <v>0</v>
      </c>
      <c r="B91" t="s">
        <v>49</v>
      </c>
      <c r="C91" t="s">
        <v>112</v>
      </c>
      <c r="E91" t="s">
        <v>273</v>
      </c>
      <c r="F91" t="s">
        <v>351</v>
      </c>
      <c r="G91" t="s">
        <v>490</v>
      </c>
      <c r="H91" t="s">
        <v>643</v>
      </c>
      <c r="I91" t="s">
        <v>681</v>
      </c>
      <c r="J91">
        <v>10035</v>
      </c>
      <c r="K91" t="s">
        <v>683</v>
      </c>
      <c r="L91" t="s">
        <v>683</v>
      </c>
      <c r="O91" t="s">
        <v>761</v>
      </c>
      <c r="P91" t="s">
        <v>779</v>
      </c>
      <c r="R91" t="s">
        <v>683</v>
      </c>
      <c r="S91" t="s">
        <v>788</v>
      </c>
      <c r="T91" t="s">
        <v>175</v>
      </c>
      <c r="U91" t="s">
        <v>822</v>
      </c>
      <c r="V91" t="s">
        <v>925</v>
      </c>
      <c r="X91" t="s">
        <v>1090</v>
      </c>
      <c r="Y91" t="s">
        <v>1157</v>
      </c>
      <c r="Z91">
        <v>985</v>
      </c>
      <c r="AA91">
        <v>60</v>
      </c>
      <c r="AB91" t="s">
        <v>1163</v>
      </c>
      <c r="AC91" t="s">
        <v>1002</v>
      </c>
      <c r="AD91">
        <v>10</v>
      </c>
      <c r="AE91">
        <v>3</v>
      </c>
      <c r="AF91">
        <v>1</v>
      </c>
      <c r="AG91">
        <v>201.94</v>
      </c>
      <c r="AN91">
        <v>52000</v>
      </c>
      <c r="AP91">
        <v>0</v>
      </c>
      <c r="AQ91" t="s">
        <v>1236</v>
      </c>
      <c r="AR91" t="s">
        <v>1254</v>
      </c>
      <c r="AS91" t="s">
        <v>1257</v>
      </c>
    </row>
    <row r="92" spans="1:45">
      <c r="A92" s="1">
        <f>HYPERLINK("https://lsnyc.legalserver.org/matter/dynamic-profile/view/1897686","19-1897686")</f>
        <v>0</v>
      </c>
      <c r="B92" t="s">
        <v>49</v>
      </c>
      <c r="C92" t="s">
        <v>113</v>
      </c>
      <c r="E92" t="s">
        <v>274</v>
      </c>
      <c r="F92" t="s">
        <v>421</v>
      </c>
      <c r="G92" t="s">
        <v>490</v>
      </c>
      <c r="H92" t="s">
        <v>644</v>
      </c>
      <c r="I92" t="s">
        <v>681</v>
      </c>
      <c r="J92">
        <v>10035</v>
      </c>
      <c r="K92" t="s">
        <v>683</v>
      </c>
      <c r="L92" t="s">
        <v>683</v>
      </c>
      <c r="O92" t="s">
        <v>761</v>
      </c>
      <c r="P92" t="s">
        <v>779</v>
      </c>
      <c r="R92" t="s">
        <v>683</v>
      </c>
      <c r="S92" t="s">
        <v>788</v>
      </c>
      <c r="T92" t="s">
        <v>175</v>
      </c>
      <c r="U92" t="s">
        <v>822</v>
      </c>
      <c r="V92" t="s">
        <v>926</v>
      </c>
      <c r="X92" t="s">
        <v>1091</v>
      </c>
      <c r="Y92" t="s">
        <v>1157</v>
      </c>
      <c r="Z92">
        <v>1230</v>
      </c>
      <c r="AA92">
        <v>60</v>
      </c>
      <c r="AB92" t="s">
        <v>1165</v>
      </c>
      <c r="AC92" t="s">
        <v>1002</v>
      </c>
      <c r="AD92">
        <v>8</v>
      </c>
      <c r="AE92">
        <v>2</v>
      </c>
      <c r="AF92">
        <v>0</v>
      </c>
      <c r="AG92">
        <v>413.96</v>
      </c>
      <c r="AN92">
        <v>70000</v>
      </c>
      <c r="AP92">
        <v>0</v>
      </c>
      <c r="AQ92" t="s">
        <v>1236</v>
      </c>
      <c r="AR92" t="s">
        <v>1254</v>
      </c>
      <c r="AS92" t="s">
        <v>1257</v>
      </c>
    </row>
    <row r="93" spans="1:45">
      <c r="A93" s="1">
        <f>HYPERLINK("https://lsnyc.legalserver.org/matter/dynamic-profile/view/1895050","19-1895050")</f>
        <v>0</v>
      </c>
      <c r="B93" t="s">
        <v>49</v>
      </c>
      <c r="C93" t="s">
        <v>116</v>
      </c>
      <c r="D93" t="s">
        <v>173</v>
      </c>
      <c r="E93" t="s">
        <v>226</v>
      </c>
      <c r="F93" t="s">
        <v>422</v>
      </c>
      <c r="G93" t="s">
        <v>546</v>
      </c>
      <c r="H93" t="s">
        <v>645</v>
      </c>
      <c r="I93" t="s">
        <v>681</v>
      </c>
      <c r="J93">
        <v>10029</v>
      </c>
      <c r="K93" t="s">
        <v>683</v>
      </c>
      <c r="L93" t="s">
        <v>683</v>
      </c>
      <c r="M93" t="s">
        <v>686</v>
      </c>
      <c r="N93" t="s">
        <v>728</v>
      </c>
      <c r="O93" t="s">
        <v>762</v>
      </c>
      <c r="P93" t="s">
        <v>777</v>
      </c>
      <c r="Q93" t="s">
        <v>781</v>
      </c>
      <c r="R93" t="s">
        <v>685</v>
      </c>
      <c r="S93" t="s">
        <v>788</v>
      </c>
      <c r="T93" t="s">
        <v>801</v>
      </c>
      <c r="U93" t="s">
        <v>832</v>
      </c>
      <c r="V93" t="s">
        <v>927</v>
      </c>
      <c r="W93" t="s">
        <v>1005</v>
      </c>
      <c r="X93" t="s">
        <v>1092</v>
      </c>
      <c r="Y93" t="s">
        <v>1157</v>
      </c>
      <c r="Z93">
        <v>2210</v>
      </c>
      <c r="AA93">
        <v>130</v>
      </c>
      <c r="AB93" t="s">
        <v>1167</v>
      </c>
      <c r="AC93" t="s">
        <v>1173</v>
      </c>
      <c r="AD93">
        <v>30</v>
      </c>
      <c r="AE93">
        <v>2</v>
      </c>
      <c r="AF93">
        <v>0</v>
      </c>
      <c r="AG93">
        <v>117.16</v>
      </c>
      <c r="AN93">
        <v>19812</v>
      </c>
      <c r="AP93">
        <v>6.3</v>
      </c>
      <c r="AQ93" t="s">
        <v>1240</v>
      </c>
      <c r="AR93" t="s">
        <v>1255</v>
      </c>
      <c r="AS93" t="s">
        <v>1257</v>
      </c>
    </row>
    <row r="94" spans="1:45">
      <c r="A94" s="1">
        <f>HYPERLINK("https://lsnyc.legalserver.org/matter/dynamic-profile/view/1897816","19-1897816")</f>
        <v>0</v>
      </c>
      <c r="B94" t="s">
        <v>49</v>
      </c>
      <c r="C94" t="s">
        <v>114</v>
      </c>
      <c r="E94" t="s">
        <v>197</v>
      </c>
      <c r="F94" t="s">
        <v>423</v>
      </c>
      <c r="G94" t="s">
        <v>490</v>
      </c>
      <c r="H94" t="s">
        <v>646</v>
      </c>
      <c r="I94" t="s">
        <v>681</v>
      </c>
      <c r="J94">
        <v>10035</v>
      </c>
      <c r="K94" t="s">
        <v>683</v>
      </c>
      <c r="L94" t="s">
        <v>683</v>
      </c>
      <c r="M94" t="s">
        <v>686</v>
      </c>
      <c r="O94" t="s">
        <v>761</v>
      </c>
      <c r="P94" t="s">
        <v>779</v>
      </c>
      <c r="R94" t="s">
        <v>683</v>
      </c>
      <c r="S94" t="s">
        <v>788</v>
      </c>
      <c r="T94" t="s">
        <v>114</v>
      </c>
      <c r="U94" t="s">
        <v>826</v>
      </c>
      <c r="V94" t="s">
        <v>928</v>
      </c>
      <c r="Y94" t="s">
        <v>1157</v>
      </c>
      <c r="Z94">
        <v>552</v>
      </c>
      <c r="AA94">
        <v>60</v>
      </c>
      <c r="AB94" t="s">
        <v>1163</v>
      </c>
      <c r="AC94" t="s">
        <v>1173</v>
      </c>
      <c r="AD94">
        <v>14</v>
      </c>
      <c r="AE94">
        <v>1</v>
      </c>
      <c r="AF94">
        <v>0</v>
      </c>
      <c r="AG94">
        <v>160.13</v>
      </c>
      <c r="AN94">
        <v>20000</v>
      </c>
      <c r="AO94" t="s">
        <v>1228</v>
      </c>
      <c r="AP94">
        <v>0</v>
      </c>
      <c r="AQ94" t="s">
        <v>1236</v>
      </c>
      <c r="AR94" t="s">
        <v>1254</v>
      </c>
      <c r="AS94" t="s">
        <v>1257</v>
      </c>
    </row>
    <row r="95" spans="1:45">
      <c r="A95" s="1">
        <f>HYPERLINK("https://lsnyc.legalserver.org/matter/dynamic-profile/view/1897828","19-1897828")</f>
        <v>0</v>
      </c>
      <c r="B95" t="s">
        <v>49</v>
      </c>
      <c r="C95" t="s">
        <v>114</v>
      </c>
      <c r="E95" t="s">
        <v>197</v>
      </c>
      <c r="F95" t="s">
        <v>424</v>
      </c>
      <c r="G95" t="s">
        <v>490</v>
      </c>
      <c r="H95" t="s">
        <v>629</v>
      </c>
      <c r="I95" t="s">
        <v>681</v>
      </c>
      <c r="J95">
        <v>10035</v>
      </c>
      <c r="K95" t="s">
        <v>683</v>
      </c>
      <c r="L95" t="s">
        <v>683</v>
      </c>
      <c r="M95" t="s">
        <v>686</v>
      </c>
      <c r="O95" t="s">
        <v>761</v>
      </c>
      <c r="P95" t="s">
        <v>779</v>
      </c>
      <c r="R95" t="s">
        <v>683</v>
      </c>
      <c r="S95" t="s">
        <v>788</v>
      </c>
      <c r="T95" t="s">
        <v>114</v>
      </c>
      <c r="U95" t="s">
        <v>826</v>
      </c>
      <c r="V95" t="s">
        <v>929</v>
      </c>
      <c r="Y95" t="s">
        <v>1157</v>
      </c>
      <c r="Z95">
        <v>1066.31</v>
      </c>
      <c r="AA95">
        <v>60</v>
      </c>
      <c r="AB95" t="s">
        <v>1163</v>
      </c>
      <c r="AC95" t="s">
        <v>1002</v>
      </c>
      <c r="AD95">
        <v>15</v>
      </c>
      <c r="AE95">
        <v>3</v>
      </c>
      <c r="AF95">
        <v>0</v>
      </c>
      <c r="AG95">
        <v>335.68</v>
      </c>
      <c r="AN95">
        <v>71600</v>
      </c>
      <c r="AO95" t="s">
        <v>1228</v>
      </c>
      <c r="AP95">
        <v>0</v>
      </c>
      <c r="AQ95" t="s">
        <v>1236</v>
      </c>
      <c r="AR95" t="s">
        <v>1254</v>
      </c>
      <c r="AS95" t="s">
        <v>1257</v>
      </c>
    </row>
    <row r="96" spans="1:45">
      <c r="A96" s="1">
        <f>HYPERLINK("https://lsnyc.legalserver.org/matter/dynamic-profile/view/1898568","19-1898568")</f>
        <v>0</v>
      </c>
      <c r="B96" t="s">
        <v>49</v>
      </c>
      <c r="C96" t="s">
        <v>117</v>
      </c>
      <c r="E96" t="s">
        <v>191</v>
      </c>
      <c r="F96" t="s">
        <v>340</v>
      </c>
      <c r="G96" t="s">
        <v>490</v>
      </c>
      <c r="H96" t="s">
        <v>603</v>
      </c>
      <c r="I96" t="s">
        <v>681</v>
      </c>
      <c r="J96">
        <v>10035</v>
      </c>
      <c r="K96" t="s">
        <v>683</v>
      </c>
      <c r="L96" t="s">
        <v>683</v>
      </c>
      <c r="M96" t="s">
        <v>686</v>
      </c>
      <c r="O96" t="s">
        <v>761</v>
      </c>
      <c r="P96" t="s">
        <v>779</v>
      </c>
      <c r="R96" t="s">
        <v>683</v>
      </c>
      <c r="S96" t="s">
        <v>788</v>
      </c>
      <c r="T96" t="s">
        <v>802</v>
      </c>
      <c r="U96" t="s">
        <v>826</v>
      </c>
      <c r="V96" t="s">
        <v>842</v>
      </c>
      <c r="X96" t="s">
        <v>1014</v>
      </c>
      <c r="Y96" t="s">
        <v>1157</v>
      </c>
      <c r="Z96">
        <v>847</v>
      </c>
      <c r="AA96">
        <v>60</v>
      </c>
      <c r="AB96" t="s">
        <v>1163</v>
      </c>
      <c r="AC96" t="s">
        <v>1173</v>
      </c>
      <c r="AD96">
        <v>14</v>
      </c>
      <c r="AE96">
        <v>1</v>
      </c>
      <c r="AF96">
        <v>2</v>
      </c>
      <c r="AG96">
        <v>170.65</v>
      </c>
      <c r="AN96">
        <v>36400</v>
      </c>
      <c r="AP96">
        <v>19.8</v>
      </c>
      <c r="AQ96" t="s">
        <v>1236</v>
      </c>
      <c r="AR96" t="s">
        <v>1254</v>
      </c>
      <c r="AS96" t="s">
        <v>1257</v>
      </c>
    </row>
    <row r="97" spans="1:45">
      <c r="A97" s="1">
        <f>HYPERLINK("https://lsnyc.legalserver.org/matter/dynamic-profile/view/1903017","19-1903017")</f>
        <v>0</v>
      </c>
      <c r="B97" t="s">
        <v>49</v>
      </c>
      <c r="C97" t="s">
        <v>118</v>
      </c>
      <c r="E97" t="s">
        <v>234</v>
      </c>
      <c r="F97" t="s">
        <v>425</v>
      </c>
      <c r="G97" t="s">
        <v>489</v>
      </c>
      <c r="H97">
        <v>409</v>
      </c>
      <c r="I97" t="s">
        <v>681</v>
      </c>
      <c r="J97">
        <v>10029</v>
      </c>
      <c r="K97" t="s">
        <v>683</v>
      </c>
      <c r="L97" t="s">
        <v>684</v>
      </c>
      <c r="M97" t="s">
        <v>686</v>
      </c>
      <c r="O97" t="s">
        <v>766</v>
      </c>
      <c r="P97" t="s">
        <v>778</v>
      </c>
      <c r="R97" t="s">
        <v>683</v>
      </c>
      <c r="S97" t="s">
        <v>788</v>
      </c>
      <c r="T97" t="s">
        <v>803</v>
      </c>
      <c r="U97" t="s">
        <v>831</v>
      </c>
      <c r="V97" t="s">
        <v>930</v>
      </c>
      <c r="X97" t="s">
        <v>1093</v>
      </c>
      <c r="Y97" t="s">
        <v>1158</v>
      </c>
      <c r="Z97">
        <v>271</v>
      </c>
      <c r="AA97">
        <v>108</v>
      </c>
      <c r="AB97" t="s">
        <v>1162</v>
      </c>
      <c r="AC97" t="s">
        <v>1173</v>
      </c>
      <c r="AD97">
        <v>30</v>
      </c>
      <c r="AE97">
        <v>1</v>
      </c>
      <c r="AF97">
        <v>0</v>
      </c>
      <c r="AG97">
        <v>88.39</v>
      </c>
      <c r="AN97">
        <v>11040</v>
      </c>
      <c r="AP97">
        <v>0.25</v>
      </c>
      <c r="AQ97" t="s">
        <v>1236</v>
      </c>
      <c r="AR97" t="s">
        <v>1254</v>
      </c>
      <c r="AS97" t="s">
        <v>1257</v>
      </c>
    </row>
    <row r="98" spans="1:45">
      <c r="A98" s="1">
        <f>HYPERLINK("https://lsnyc.legalserver.org/matter/dynamic-profile/view/1903020","19-1903020")</f>
        <v>0</v>
      </c>
      <c r="B98" t="s">
        <v>49</v>
      </c>
      <c r="C98" t="s">
        <v>118</v>
      </c>
      <c r="E98" t="s">
        <v>275</v>
      </c>
      <c r="F98" t="s">
        <v>426</v>
      </c>
      <c r="G98" t="s">
        <v>489</v>
      </c>
      <c r="H98">
        <v>709</v>
      </c>
      <c r="I98" t="s">
        <v>681</v>
      </c>
      <c r="J98">
        <v>10029</v>
      </c>
      <c r="K98" t="s">
        <v>683</v>
      </c>
      <c r="L98" t="s">
        <v>684</v>
      </c>
      <c r="M98" t="s">
        <v>686</v>
      </c>
      <c r="O98" t="s">
        <v>766</v>
      </c>
      <c r="P98" t="s">
        <v>778</v>
      </c>
      <c r="R98" t="s">
        <v>683</v>
      </c>
      <c r="S98" t="s">
        <v>788</v>
      </c>
      <c r="T98" t="s">
        <v>803</v>
      </c>
      <c r="U98" t="s">
        <v>831</v>
      </c>
      <c r="V98" t="s">
        <v>931</v>
      </c>
      <c r="X98" t="s">
        <v>1094</v>
      </c>
      <c r="Y98" t="s">
        <v>1158</v>
      </c>
      <c r="Z98">
        <v>0</v>
      </c>
      <c r="AA98">
        <v>108</v>
      </c>
      <c r="AB98" t="s">
        <v>1162</v>
      </c>
      <c r="AC98" t="s">
        <v>1173</v>
      </c>
      <c r="AD98">
        <v>32</v>
      </c>
      <c r="AE98">
        <v>2</v>
      </c>
      <c r="AF98">
        <v>0</v>
      </c>
      <c r="AG98">
        <v>132.42</v>
      </c>
      <c r="AN98">
        <v>22392</v>
      </c>
      <c r="AP98">
        <v>9.5</v>
      </c>
      <c r="AQ98" t="s">
        <v>1236</v>
      </c>
      <c r="AR98" t="s">
        <v>1254</v>
      </c>
      <c r="AS98" t="s">
        <v>1257</v>
      </c>
    </row>
    <row r="99" spans="1:45">
      <c r="A99" s="1">
        <f>HYPERLINK("https://lsnyc.legalserver.org/matter/dynamic-profile/view/1903011","19-1903011")</f>
        <v>0</v>
      </c>
      <c r="B99" t="s">
        <v>49</v>
      </c>
      <c r="C99" t="s">
        <v>118</v>
      </c>
      <c r="E99" t="s">
        <v>195</v>
      </c>
      <c r="F99" t="s">
        <v>427</v>
      </c>
      <c r="G99" t="s">
        <v>489</v>
      </c>
      <c r="H99">
        <v>509</v>
      </c>
      <c r="I99" t="s">
        <v>681</v>
      </c>
      <c r="J99">
        <v>10029</v>
      </c>
      <c r="K99" t="s">
        <v>683</v>
      </c>
      <c r="L99" t="s">
        <v>684</v>
      </c>
      <c r="M99" t="s">
        <v>686</v>
      </c>
      <c r="O99" t="s">
        <v>766</v>
      </c>
      <c r="P99" t="s">
        <v>778</v>
      </c>
      <c r="R99" t="s">
        <v>683</v>
      </c>
      <c r="S99" t="s">
        <v>788</v>
      </c>
      <c r="T99" t="s">
        <v>803</v>
      </c>
      <c r="U99" t="s">
        <v>831</v>
      </c>
      <c r="V99" t="s">
        <v>932</v>
      </c>
      <c r="X99" t="s">
        <v>1095</v>
      </c>
      <c r="Y99" t="s">
        <v>1157</v>
      </c>
      <c r="Z99">
        <v>905</v>
      </c>
      <c r="AA99">
        <v>108</v>
      </c>
      <c r="AB99" t="s">
        <v>1162</v>
      </c>
      <c r="AC99" t="s">
        <v>1173</v>
      </c>
      <c r="AD99">
        <v>7</v>
      </c>
      <c r="AE99">
        <v>1</v>
      </c>
      <c r="AF99">
        <v>2</v>
      </c>
      <c r="AG99">
        <v>192.22</v>
      </c>
      <c r="AN99">
        <v>41000</v>
      </c>
      <c r="AO99" t="s">
        <v>1227</v>
      </c>
      <c r="AP99">
        <v>7</v>
      </c>
      <c r="AQ99" t="s">
        <v>1236</v>
      </c>
      <c r="AR99" t="s">
        <v>1254</v>
      </c>
      <c r="AS99" t="s">
        <v>1257</v>
      </c>
    </row>
    <row r="100" spans="1:45">
      <c r="A100" s="1">
        <f>HYPERLINK("https://lsnyc.legalserver.org/matter/dynamic-profile/view/1903229","19-1903229")</f>
        <v>0</v>
      </c>
      <c r="B100" t="s">
        <v>49</v>
      </c>
      <c r="C100" t="s">
        <v>119</v>
      </c>
      <c r="E100" t="s">
        <v>276</v>
      </c>
      <c r="F100" t="s">
        <v>428</v>
      </c>
      <c r="G100" t="s">
        <v>547</v>
      </c>
      <c r="H100" t="s">
        <v>647</v>
      </c>
      <c r="I100" t="s">
        <v>681</v>
      </c>
      <c r="J100">
        <v>10034</v>
      </c>
      <c r="K100" t="s">
        <v>683</v>
      </c>
      <c r="L100" t="s">
        <v>684</v>
      </c>
      <c r="M100" t="s">
        <v>686</v>
      </c>
      <c r="O100" t="s">
        <v>761</v>
      </c>
      <c r="P100" t="s">
        <v>779</v>
      </c>
      <c r="R100" t="s">
        <v>685</v>
      </c>
      <c r="S100" t="s">
        <v>788</v>
      </c>
      <c r="T100" t="s">
        <v>119</v>
      </c>
      <c r="U100" t="s">
        <v>831</v>
      </c>
      <c r="V100" t="s">
        <v>864</v>
      </c>
      <c r="X100" t="s">
        <v>1096</v>
      </c>
      <c r="Y100" t="s">
        <v>1157</v>
      </c>
      <c r="Z100">
        <v>544.6799999999999</v>
      </c>
      <c r="AA100">
        <v>200</v>
      </c>
      <c r="AB100" t="s">
        <v>1165</v>
      </c>
      <c r="AC100" t="s">
        <v>1002</v>
      </c>
      <c r="AD100">
        <v>24</v>
      </c>
      <c r="AE100">
        <v>1</v>
      </c>
      <c r="AF100">
        <v>0</v>
      </c>
      <c r="AG100">
        <v>74.47</v>
      </c>
      <c r="AN100">
        <v>9301.32</v>
      </c>
      <c r="AP100">
        <v>0</v>
      </c>
      <c r="AQ100" t="s">
        <v>1236</v>
      </c>
      <c r="AR100" t="s">
        <v>1254</v>
      </c>
      <c r="AS100" t="s">
        <v>1257</v>
      </c>
    </row>
    <row r="101" spans="1:45">
      <c r="A101" s="1">
        <f>HYPERLINK("https://lsnyc.legalserver.org/matter/dynamic-profile/view/1903247","19-1903247")</f>
        <v>0</v>
      </c>
      <c r="B101" t="s">
        <v>49</v>
      </c>
      <c r="C101" t="s">
        <v>119</v>
      </c>
      <c r="E101" t="s">
        <v>236</v>
      </c>
      <c r="F101" t="s">
        <v>384</v>
      </c>
      <c r="G101" t="s">
        <v>526</v>
      </c>
      <c r="H101">
        <v>34</v>
      </c>
      <c r="I101" t="s">
        <v>681</v>
      </c>
      <c r="J101">
        <v>10039</v>
      </c>
      <c r="K101" t="s">
        <v>683</v>
      </c>
      <c r="L101" t="s">
        <v>684</v>
      </c>
      <c r="M101" t="s">
        <v>686</v>
      </c>
      <c r="N101" t="s">
        <v>729</v>
      </c>
      <c r="O101" t="s">
        <v>769</v>
      </c>
      <c r="P101" t="s">
        <v>778</v>
      </c>
      <c r="R101" t="s">
        <v>683</v>
      </c>
      <c r="S101" t="s">
        <v>788</v>
      </c>
      <c r="T101" t="s">
        <v>119</v>
      </c>
      <c r="U101" t="s">
        <v>831</v>
      </c>
      <c r="V101" t="s">
        <v>887</v>
      </c>
      <c r="X101" t="s">
        <v>1056</v>
      </c>
      <c r="Y101" t="s">
        <v>1157</v>
      </c>
      <c r="Z101">
        <v>1600</v>
      </c>
      <c r="AA101">
        <v>34</v>
      </c>
      <c r="AB101" t="s">
        <v>1167</v>
      </c>
      <c r="AC101" t="s">
        <v>1002</v>
      </c>
      <c r="AD101">
        <v>4</v>
      </c>
      <c r="AE101">
        <v>1</v>
      </c>
      <c r="AF101">
        <v>0</v>
      </c>
      <c r="AG101">
        <v>215.69</v>
      </c>
      <c r="AN101">
        <v>26940</v>
      </c>
      <c r="AP101">
        <v>7.5</v>
      </c>
      <c r="AQ101" t="s">
        <v>1236</v>
      </c>
      <c r="AR101" t="s">
        <v>1254</v>
      </c>
      <c r="AS101" t="s">
        <v>1257</v>
      </c>
    </row>
    <row r="102" spans="1:45">
      <c r="A102" s="1">
        <f>HYPERLINK("https://lsnyc.legalserver.org/matter/dynamic-profile/view/1875504","18-1875504")</f>
        <v>0</v>
      </c>
      <c r="B102" t="s">
        <v>50</v>
      </c>
      <c r="C102" t="s">
        <v>120</v>
      </c>
      <c r="D102" t="s">
        <v>174</v>
      </c>
      <c r="E102" t="s">
        <v>190</v>
      </c>
      <c r="F102" t="s">
        <v>339</v>
      </c>
      <c r="G102" t="s">
        <v>489</v>
      </c>
      <c r="H102">
        <v>801</v>
      </c>
      <c r="I102" t="s">
        <v>681</v>
      </c>
      <c r="J102">
        <v>10029</v>
      </c>
      <c r="K102" t="s">
        <v>683</v>
      </c>
      <c r="L102" t="s">
        <v>683</v>
      </c>
      <c r="M102" t="s">
        <v>686</v>
      </c>
      <c r="N102" t="s">
        <v>730</v>
      </c>
      <c r="O102" t="s">
        <v>764</v>
      </c>
      <c r="P102" t="s">
        <v>778</v>
      </c>
      <c r="Q102" t="s">
        <v>787</v>
      </c>
      <c r="R102" t="s">
        <v>685</v>
      </c>
      <c r="S102" t="s">
        <v>788</v>
      </c>
      <c r="T102" t="s">
        <v>120</v>
      </c>
      <c r="U102" t="s">
        <v>831</v>
      </c>
      <c r="V102" t="s">
        <v>841</v>
      </c>
      <c r="X102" t="s">
        <v>1013</v>
      </c>
      <c r="Y102" t="s">
        <v>1157</v>
      </c>
      <c r="Z102">
        <v>987</v>
      </c>
      <c r="AA102">
        <v>108</v>
      </c>
      <c r="AB102" t="s">
        <v>1162</v>
      </c>
      <c r="AC102" t="s">
        <v>1173</v>
      </c>
      <c r="AD102">
        <v>20</v>
      </c>
      <c r="AE102">
        <v>1</v>
      </c>
      <c r="AF102">
        <v>0</v>
      </c>
      <c r="AG102">
        <v>350.08</v>
      </c>
      <c r="AH102" t="s">
        <v>1184</v>
      </c>
      <c r="AI102" t="s">
        <v>1193</v>
      </c>
      <c r="AJ102" t="s">
        <v>1195</v>
      </c>
      <c r="AK102" t="s">
        <v>1210</v>
      </c>
      <c r="AL102" t="s">
        <v>1218</v>
      </c>
      <c r="AM102" t="s">
        <v>1221</v>
      </c>
      <c r="AN102">
        <v>42500</v>
      </c>
      <c r="AP102">
        <v>28.7</v>
      </c>
      <c r="AQ102" t="s">
        <v>1236</v>
      </c>
      <c r="AR102" t="s">
        <v>1255</v>
      </c>
      <c r="AS102" t="s">
        <v>1257</v>
      </c>
    </row>
    <row r="103" spans="1:45">
      <c r="A103" s="1">
        <f>HYPERLINK("https://lsnyc.legalserver.org/matter/dynamic-profile/view/1877623","18-1877623")</f>
        <v>0</v>
      </c>
      <c r="B103" t="s">
        <v>50</v>
      </c>
      <c r="C103" t="s">
        <v>64</v>
      </c>
      <c r="D103" t="s">
        <v>175</v>
      </c>
      <c r="E103" t="s">
        <v>277</v>
      </c>
      <c r="F103" t="s">
        <v>429</v>
      </c>
      <c r="G103" t="s">
        <v>548</v>
      </c>
      <c r="H103" t="s">
        <v>648</v>
      </c>
      <c r="I103" t="s">
        <v>681</v>
      </c>
      <c r="J103">
        <v>10029</v>
      </c>
      <c r="K103" t="s">
        <v>683</v>
      </c>
      <c r="L103" t="s">
        <v>683</v>
      </c>
      <c r="M103" t="s">
        <v>686</v>
      </c>
      <c r="N103" t="s">
        <v>731</v>
      </c>
      <c r="O103" t="s">
        <v>764</v>
      </c>
      <c r="P103" t="s">
        <v>778</v>
      </c>
      <c r="Q103" t="s">
        <v>787</v>
      </c>
      <c r="R103" t="s">
        <v>685</v>
      </c>
      <c r="S103" t="s">
        <v>788</v>
      </c>
      <c r="T103" t="s">
        <v>804</v>
      </c>
      <c r="U103" t="s">
        <v>824</v>
      </c>
      <c r="V103" t="s">
        <v>933</v>
      </c>
      <c r="X103" t="s">
        <v>1097</v>
      </c>
      <c r="Y103" t="s">
        <v>1158</v>
      </c>
      <c r="Z103">
        <v>1925</v>
      </c>
      <c r="AA103">
        <v>38</v>
      </c>
      <c r="AB103" t="s">
        <v>1162</v>
      </c>
      <c r="AC103" t="s">
        <v>1173</v>
      </c>
      <c r="AD103">
        <v>14</v>
      </c>
      <c r="AE103">
        <v>2</v>
      </c>
      <c r="AF103">
        <v>2</v>
      </c>
      <c r="AG103">
        <v>52.4</v>
      </c>
      <c r="AI103" t="s">
        <v>1191</v>
      </c>
      <c r="AJ103" t="s">
        <v>1195</v>
      </c>
      <c r="AK103" t="s">
        <v>1211</v>
      </c>
      <c r="AN103">
        <v>13152</v>
      </c>
      <c r="AP103">
        <v>25.14</v>
      </c>
      <c r="AQ103" t="s">
        <v>1250</v>
      </c>
      <c r="AR103" t="s">
        <v>1255</v>
      </c>
      <c r="AS103" t="s">
        <v>1257</v>
      </c>
    </row>
    <row r="104" spans="1:45">
      <c r="A104" s="1">
        <f>HYPERLINK("https://lsnyc.legalserver.org/matter/dynamic-profile/view/1878390","18-1878390")</f>
        <v>0</v>
      </c>
      <c r="B104" t="s">
        <v>50</v>
      </c>
      <c r="C104" t="s">
        <v>121</v>
      </c>
      <c r="E104" t="s">
        <v>278</v>
      </c>
      <c r="F104" t="s">
        <v>430</v>
      </c>
      <c r="G104" t="s">
        <v>549</v>
      </c>
      <c r="H104" t="s">
        <v>649</v>
      </c>
      <c r="I104" t="s">
        <v>681</v>
      </c>
      <c r="J104">
        <v>10029</v>
      </c>
      <c r="K104" t="s">
        <v>683</v>
      </c>
      <c r="L104" t="s">
        <v>683</v>
      </c>
      <c r="M104" t="s">
        <v>686</v>
      </c>
      <c r="N104" t="s">
        <v>732</v>
      </c>
      <c r="O104" t="s">
        <v>764</v>
      </c>
      <c r="P104" t="s">
        <v>778</v>
      </c>
      <c r="R104" t="s">
        <v>683</v>
      </c>
      <c r="S104" t="s">
        <v>788</v>
      </c>
      <c r="T104" t="s">
        <v>100</v>
      </c>
      <c r="U104" t="s">
        <v>822</v>
      </c>
      <c r="V104" t="s">
        <v>934</v>
      </c>
      <c r="X104" t="s">
        <v>1098</v>
      </c>
      <c r="Y104" t="s">
        <v>1157</v>
      </c>
      <c r="Z104">
        <v>3958</v>
      </c>
      <c r="AA104">
        <v>758</v>
      </c>
      <c r="AB104" t="s">
        <v>1162</v>
      </c>
      <c r="AC104" t="s">
        <v>1173</v>
      </c>
      <c r="AD104">
        <v>38</v>
      </c>
      <c r="AE104">
        <v>1</v>
      </c>
      <c r="AF104">
        <v>0</v>
      </c>
      <c r="AG104">
        <v>80.45999999999999</v>
      </c>
      <c r="AN104">
        <v>9768</v>
      </c>
      <c r="AP104">
        <v>31.25</v>
      </c>
      <c r="AQ104" t="s">
        <v>1247</v>
      </c>
      <c r="AR104" t="s">
        <v>1254</v>
      </c>
      <c r="AS104" t="s">
        <v>1257</v>
      </c>
    </row>
    <row r="105" spans="1:45">
      <c r="A105" s="1">
        <f>HYPERLINK("https://lsnyc.legalserver.org/matter/dynamic-profile/view/1889370","19-1889370")</f>
        <v>0</v>
      </c>
      <c r="B105" t="s">
        <v>50</v>
      </c>
      <c r="C105" t="s">
        <v>122</v>
      </c>
      <c r="E105" t="s">
        <v>189</v>
      </c>
      <c r="F105" t="s">
        <v>338</v>
      </c>
      <c r="G105" t="s">
        <v>488</v>
      </c>
      <c r="H105" t="s">
        <v>602</v>
      </c>
      <c r="I105" t="s">
        <v>681</v>
      </c>
      <c r="J105">
        <v>10029</v>
      </c>
      <c r="K105" t="s">
        <v>683</v>
      </c>
      <c r="L105" t="s">
        <v>683</v>
      </c>
      <c r="M105" t="s">
        <v>686</v>
      </c>
      <c r="O105" t="s">
        <v>761</v>
      </c>
      <c r="P105" t="s">
        <v>775</v>
      </c>
      <c r="R105" t="s">
        <v>685</v>
      </c>
      <c r="S105" t="s">
        <v>788</v>
      </c>
      <c r="T105" t="s">
        <v>122</v>
      </c>
      <c r="U105" t="s">
        <v>832</v>
      </c>
      <c r="V105" t="s">
        <v>840</v>
      </c>
      <c r="X105" t="s">
        <v>1099</v>
      </c>
      <c r="Y105" t="s">
        <v>1157</v>
      </c>
      <c r="Z105">
        <v>650</v>
      </c>
      <c r="AA105">
        <v>33</v>
      </c>
      <c r="AB105" t="s">
        <v>1161</v>
      </c>
      <c r="AC105" t="s">
        <v>1002</v>
      </c>
      <c r="AD105">
        <v>31</v>
      </c>
      <c r="AE105">
        <v>1</v>
      </c>
      <c r="AF105">
        <v>0</v>
      </c>
      <c r="AG105">
        <v>192.15</v>
      </c>
      <c r="AN105">
        <v>24000</v>
      </c>
      <c r="AP105">
        <v>24.45</v>
      </c>
      <c r="AQ105" t="s">
        <v>1248</v>
      </c>
      <c r="AR105" t="s">
        <v>1254</v>
      </c>
      <c r="AS105" t="s">
        <v>1257</v>
      </c>
    </row>
    <row r="106" spans="1:45">
      <c r="A106" s="1">
        <f>HYPERLINK("https://lsnyc.legalserver.org/matter/dynamic-profile/view/1892732","19-1892732")</f>
        <v>0</v>
      </c>
      <c r="B106" t="s">
        <v>50</v>
      </c>
      <c r="C106" t="s">
        <v>123</v>
      </c>
      <c r="D106" t="s">
        <v>56</v>
      </c>
      <c r="E106" t="s">
        <v>279</v>
      </c>
      <c r="F106" t="s">
        <v>431</v>
      </c>
      <c r="G106" t="s">
        <v>523</v>
      </c>
      <c r="H106" t="s">
        <v>650</v>
      </c>
      <c r="I106" t="s">
        <v>681</v>
      </c>
      <c r="J106">
        <v>10029</v>
      </c>
      <c r="K106" t="s">
        <v>683</v>
      </c>
      <c r="L106" t="s">
        <v>683</v>
      </c>
      <c r="M106" t="s">
        <v>686</v>
      </c>
      <c r="O106" t="s">
        <v>770</v>
      </c>
      <c r="P106" t="s">
        <v>777</v>
      </c>
      <c r="Q106" t="s">
        <v>781</v>
      </c>
      <c r="R106" t="s">
        <v>685</v>
      </c>
      <c r="S106" t="s">
        <v>788</v>
      </c>
      <c r="T106" t="s">
        <v>124</v>
      </c>
      <c r="U106" t="s">
        <v>826</v>
      </c>
      <c r="V106" t="s">
        <v>935</v>
      </c>
      <c r="X106" t="s">
        <v>1100</v>
      </c>
      <c r="Y106" t="s">
        <v>1157</v>
      </c>
      <c r="Z106">
        <v>1400</v>
      </c>
      <c r="AA106">
        <v>120</v>
      </c>
      <c r="AB106" t="s">
        <v>1164</v>
      </c>
      <c r="AC106" t="s">
        <v>1002</v>
      </c>
      <c r="AD106">
        <v>3</v>
      </c>
      <c r="AE106">
        <v>1</v>
      </c>
      <c r="AF106">
        <v>0</v>
      </c>
      <c r="AG106">
        <v>9.609999999999999</v>
      </c>
      <c r="AN106">
        <v>1200</v>
      </c>
      <c r="AP106">
        <v>2.5</v>
      </c>
      <c r="AQ106" t="s">
        <v>1241</v>
      </c>
      <c r="AR106" t="s">
        <v>1255</v>
      </c>
      <c r="AS106" t="s">
        <v>1257</v>
      </c>
    </row>
    <row r="107" spans="1:45">
      <c r="A107" s="1">
        <f>HYPERLINK("https://lsnyc.legalserver.org/matter/dynamic-profile/view/1894538","19-1894538")</f>
        <v>0</v>
      </c>
      <c r="B107" t="s">
        <v>50</v>
      </c>
      <c r="C107" t="s">
        <v>124</v>
      </c>
      <c r="D107" t="s">
        <v>56</v>
      </c>
      <c r="E107" t="s">
        <v>280</v>
      </c>
      <c r="F107" t="s">
        <v>342</v>
      </c>
      <c r="G107" t="s">
        <v>550</v>
      </c>
      <c r="H107">
        <v>65</v>
      </c>
      <c r="I107" t="s">
        <v>681</v>
      </c>
      <c r="J107">
        <v>10029</v>
      </c>
      <c r="K107" t="s">
        <v>683</v>
      </c>
      <c r="L107" t="s">
        <v>683</v>
      </c>
      <c r="N107" t="s">
        <v>733</v>
      </c>
      <c r="O107" t="s">
        <v>762</v>
      </c>
      <c r="P107" t="s">
        <v>779</v>
      </c>
      <c r="Q107" t="s">
        <v>781</v>
      </c>
      <c r="R107" t="s">
        <v>685</v>
      </c>
      <c r="S107" t="s">
        <v>788</v>
      </c>
      <c r="T107" t="s">
        <v>124</v>
      </c>
      <c r="U107" t="s">
        <v>831</v>
      </c>
      <c r="V107" t="s">
        <v>936</v>
      </c>
      <c r="X107" t="s">
        <v>1101</v>
      </c>
      <c r="Y107" t="s">
        <v>1157</v>
      </c>
      <c r="Z107">
        <v>1029.77</v>
      </c>
      <c r="AA107">
        <v>30</v>
      </c>
      <c r="AB107" t="s">
        <v>1163</v>
      </c>
      <c r="AC107" t="s">
        <v>1002</v>
      </c>
      <c r="AD107">
        <v>22</v>
      </c>
      <c r="AE107">
        <v>2</v>
      </c>
      <c r="AF107">
        <v>0</v>
      </c>
      <c r="AG107">
        <v>56.35</v>
      </c>
      <c r="AI107" t="s">
        <v>827</v>
      </c>
      <c r="AN107">
        <v>9528</v>
      </c>
      <c r="AP107">
        <v>4.35</v>
      </c>
      <c r="AQ107" t="s">
        <v>1236</v>
      </c>
      <c r="AR107" t="s">
        <v>1255</v>
      </c>
      <c r="AS107" t="s">
        <v>1257</v>
      </c>
    </row>
    <row r="108" spans="1:45">
      <c r="A108" s="1">
        <f>HYPERLINK("https://lsnyc.legalserver.org/matter/dynamic-profile/view/1893787","19-1893787")</f>
        <v>0</v>
      </c>
      <c r="B108" t="s">
        <v>50</v>
      </c>
      <c r="C108" t="s">
        <v>125</v>
      </c>
      <c r="D108" t="s">
        <v>165</v>
      </c>
      <c r="E108" t="s">
        <v>281</v>
      </c>
      <c r="F108" t="s">
        <v>432</v>
      </c>
      <c r="G108" t="s">
        <v>551</v>
      </c>
      <c r="H108">
        <v>6</v>
      </c>
      <c r="I108" t="s">
        <v>681</v>
      </c>
      <c r="J108">
        <v>10029</v>
      </c>
      <c r="K108" t="s">
        <v>683</v>
      </c>
      <c r="L108" t="s">
        <v>683</v>
      </c>
      <c r="M108" t="s">
        <v>686</v>
      </c>
      <c r="O108" t="s">
        <v>767</v>
      </c>
      <c r="P108" t="s">
        <v>779</v>
      </c>
      <c r="Q108" t="s">
        <v>781</v>
      </c>
      <c r="R108" t="s">
        <v>685</v>
      </c>
      <c r="S108" t="s">
        <v>788</v>
      </c>
      <c r="T108" t="s">
        <v>805</v>
      </c>
      <c r="U108" t="s">
        <v>826</v>
      </c>
      <c r="V108" t="s">
        <v>937</v>
      </c>
      <c r="Y108" t="s">
        <v>1157</v>
      </c>
      <c r="Z108">
        <v>1200</v>
      </c>
      <c r="AA108">
        <v>12</v>
      </c>
      <c r="AB108" t="s">
        <v>1163</v>
      </c>
      <c r="AC108" t="s">
        <v>1002</v>
      </c>
      <c r="AD108">
        <v>19</v>
      </c>
      <c r="AE108">
        <v>1</v>
      </c>
      <c r="AF108">
        <v>0</v>
      </c>
      <c r="AG108">
        <v>0</v>
      </c>
      <c r="AN108">
        <v>0</v>
      </c>
      <c r="AP108">
        <v>5.6</v>
      </c>
      <c r="AQ108" t="s">
        <v>1246</v>
      </c>
      <c r="AR108" t="s">
        <v>1255</v>
      </c>
      <c r="AS108" t="s">
        <v>1257</v>
      </c>
    </row>
    <row r="109" spans="1:45">
      <c r="A109" s="1">
        <f>HYPERLINK("https://lsnyc.legalserver.org/matter/dynamic-profile/view/1894530","19-1894530")</f>
        <v>0</v>
      </c>
      <c r="B109" t="s">
        <v>50</v>
      </c>
      <c r="C109" t="s">
        <v>124</v>
      </c>
      <c r="E109" t="s">
        <v>282</v>
      </c>
      <c r="F109" t="s">
        <v>357</v>
      </c>
      <c r="G109" t="s">
        <v>532</v>
      </c>
      <c r="H109" t="s">
        <v>651</v>
      </c>
      <c r="I109" t="s">
        <v>681</v>
      </c>
      <c r="J109">
        <v>10035</v>
      </c>
      <c r="K109" t="s">
        <v>683</v>
      </c>
      <c r="L109" t="s">
        <v>683</v>
      </c>
      <c r="M109" t="s">
        <v>686</v>
      </c>
      <c r="N109" t="s">
        <v>734</v>
      </c>
      <c r="O109" t="s">
        <v>764</v>
      </c>
      <c r="P109" t="s">
        <v>778</v>
      </c>
      <c r="R109" t="s">
        <v>685</v>
      </c>
      <c r="S109" t="s">
        <v>789</v>
      </c>
      <c r="T109" t="s">
        <v>805</v>
      </c>
      <c r="U109" t="s">
        <v>836</v>
      </c>
      <c r="V109" t="s">
        <v>938</v>
      </c>
      <c r="X109" t="s">
        <v>1102</v>
      </c>
      <c r="Y109" t="s">
        <v>1157</v>
      </c>
      <c r="Z109">
        <v>1027</v>
      </c>
      <c r="AA109">
        <v>255</v>
      </c>
      <c r="AB109" t="s">
        <v>1162</v>
      </c>
      <c r="AC109" t="s">
        <v>1173</v>
      </c>
      <c r="AD109">
        <v>27</v>
      </c>
      <c r="AE109">
        <v>1</v>
      </c>
      <c r="AF109">
        <v>0</v>
      </c>
      <c r="AG109">
        <v>376.12</v>
      </c>
      <c r="AL109" t="s">
        <v>1219</v>
      </c>
      <c r="AM109" t="s">
        <v>1221</v>
      </c>
      <c r="AN109">
        <v>46977</v>
      </c>
      <c r="AP109">
        <v>16.75</v>
      </c>
      <c r="AQ109" t="s">
        <v>1238</v>
      </c>
      <c r="AR109" t="s">
        <v>1254</v>
      </c>
      <c r="AS109" t="s">
        <v>1257</v>
      </c>
    </row>
    <row r="110" spans="1:45">
      <c r="A110" s="1">
        <f>HYPERLINK("https://lsnyc.legalserver.org/matter/dynamic-profile/view/1898713","19-1898713")</f>
        <v>0</v>
      </c>
      <c r="B110" t="s">
        <v>50</v>
      </c>
      <c r="C110" t="s">
        <v>126</v>
      </c>
      <c r="D110" t="s">
        <v>176</v>
      </c>
      <c r="E110" t="s">
        <v>283</v>
      </c>
      <c r="F110" t="s">
        <v>391</v>
      </c>
      <c r="G110" t="s">
        <v>523</v>
      </c>
      <c r="H110" t="s">
        <v>652</v>
      </c>
      <c r="I110" t="s">
        <v>681</v>
      </c>
      <c r="J110">
        <v>10029</v>
      </c>
      <c r="K110" t="s">
        <v>683</v>
      </c>
      <c r="L110" t="s">
        <v>683</v>
      </c>
      <c r="M110" t="s">
        <v>686</v>
      </c>
      <c r="O110" t="s">
        <v>761</v>
      </c>
      <c r="P110" t="s">
        <v>777</v>
      </c>
      <c r="Q110" t="s">
        <v>781</v>
      </c>
      <c r="R110" t="s">
        <v>685</v>
      </c>
      <c r="S110" t="s">
        <v>788</v>
      </c>
      <c r="T110" t="s">
        <v>126</v>
      </c>
      <c r="U110" t="s">
        <v>822</v>
      </c>
      <c r="V110" t="s">
        <v>939</v>
      </c>
      <c r="Y110" t="s">
        <v>1157</v>
      </c>
      <c r="Z110">
        <v>480</v>
      </c>
      <c r="AA110">
        <v>1267</v>
      </c>
      <c r="AB110" t="s">
        <v>1166</v>
      </c>
      <c r="AC110" t="s">
        <v>1173</v>
      </c>
      <c r="AD110">
        <v>37</v>
      </c>
      <c r="AE110">
        <v>2</v>
      </c>
      <c r="AF110">
        <v>1</v>
      </c>
      <c r="AG110">
        <v>75.89</v>
      </c>
      <c r="AN110">
        <v>16188</v>
      </c>
      <c r="AP110">
        <v>0.1</v>
      </c>
      <c r="AQ110" t="s">
        <v>1251</v>
      </c>
      <c r="AR110" t="s">
        <v>1255</v>
      </c>
      <c r="AS110" t="s">
        <v>1257</v>
      </c>
    </row>
    <row r="111" spans="1:45">
      <c r="A111" s="1">
        <f>HYPERLINK("https://lsnyc.legalserver.org/matter/dynamic-profile/view/1898707","19-1898707")</f>
        <v>0</v>
      </c>
      <c r="B111" t="s">
        <v>50</v>
      </c>
      <c r="C111" t="s">
        <v>126</v>
      </c>
      <c r="D111" t="s">
        <v>177</v>
      </c>
      <c r="E111" t="s">
        <v>284</v>
      </c>
      <c r="F111" t="s">
        <v>433</v>
      </c>
      <c r="G111" t="s">
        <v>552</v>
      </c>
      <c r="H111" t="s">
        <v>653</v>
      </c>
      <c r="I111" t="s">
        <v>681</v>
      </c>
      <c r="J111">
        <v>10035</v>
      </c>
      <c r="K111" t="s">
        <v>683</v>
      </c>
      <c r="L111" t="s">
        <v>683</v>
      </c>
      <c r="O111" t="s">
        <v>767</v>
      </c>
      <c r="P111" t="s">
        <v>777</v>
      </c>
      <c r="Q111" t="s">
        <v>781</v>
      </c>
      <c r="R111" t="s">
        <v>685</v>
      </c>
      <c r="S111" t="s">
        <v>788</v>
      </c>
      <c r="T111" t="s">
        <v>806</v>
      </c>
      <c r="U111" t="s">
        <v>822</v>
      </c>
      <c r="V111" t="s">
        <v>940</v>
      </c>
      <c r="X111" t="s">
        <v>1103</v>
      </c>
      <c r="Y111" t="s">
        <v>1157</v>
      </c>
      <c r="Z111">
        <v>677.1</v>
      </c>
      <c r="AA111">
        <v>185</v>
      </c>
      <c r="AB111" t="s">
        <v>1163</v>
      </c>
      <c r="AC111" t="s">
        <v>1002</v>
      </c>
      <c r="AD111">
        <v>10</v>
      </c>
      <c r="AE111">
        <v>1</v>
      </c>
      <c r="AF111">
        <v>0</v>
      </c>
      <c r="AG111">
        <v>111.45</v>
      </c>
      <c r="AN111">
        <v>13920</v>
      </c>
      <c r="AP111">
        <v>1</v>
      </c>
      <c r="AQ111" t="s">
        <v>1251</v>
      </c>
      <c r="AR111" t="s">
        <v>1255</v>
      </c>
      <c r="AS111" t="s">
        <v>1257</v>
      </c>
    </row>
    <row r="112" spans="1:45">
      <c r="A112" s="1">
        <f>HYPERLINK("https://lsnyc.legalserver.org/matter/dynamic-profile/view/1900521","19-1900521")</f>
        <v>0</v>
      </c>
      <c r="B112" t="s">
        <v>50</v>
      </c>
      <c r="C112" t="s">
        <v>127</v>
      </c>
      <c r="E112" t="s">
        <v>285</v>
      </c>
      <c r="F112" t="s">
        <v>434</v>
      </c>
      <c r="G112" t="s">
        <v>553</v>
      </c>
      <c r="H112" t="s">
        <v>654</v>
      </c>
      <c r="I112" t="s">
        <v>681</v>
      </c>
      <c r="J112">
        <v>10035</v>
      </c>
      <c r="K112" t="s">
        <v>683</v>
      </c>
      <c r="L112" t="s">
        <v>684</v>
      </c>
      <c r="M112" t="s">
        <v>687</v>
      </c>
      <c r="N112" t="s">
        <v>735</v>
      </c>
      <c r="O112" t="s">
        <v>762</v>
      </c>
      <c r="P112" t="s">
        <v>778</v>
      </c>
      <c r="R112" t="s">
        <v>685</v>
      </c>
      <c r="S112" t="s">
        <v>792</v>
      </c>
      <c r="T112" t="s">
        <v>127</v>
      </c>
      <c r="U112" t="s">
        <v>822</v>
      </c>
      <c r="V112" t="s">
        <v>941</v>
      </c>
      <c r="W112">
        <v>230649601</v>
      </c>
      <c r="X112" t="s">
        <v>1104</v>
      </c>
      <c r="Y112" t="s">
        <v>1157</v>
      </c>
      <c r="Z112">
        <v>1390</v>
      </c>
      <c r="AA112">
        <v>96</v>
      </c>
      <c r="AB112" t="s">
        <v>1163</v>
      </c>
      <c r="AC112" t="s">
        <v>827</v>
      </c>
      <c r="AD112">
        <v>19</v>
      </c>
      <c r="AE112">
        <v>1</v>
      </c>
      <c r="AF112">
        <v>0</v>
      </c>
      <c r="AG112">
        <v>12.49</v>
      </c>
      <c r="AN112">
        <v>1560</v>
      </c>
      <c r="AP112">
        <v>18.65</v>
      </c>
      <c r="AQ112" t="s">
        <v>1251</v>
      </c>
      <c r="AR112" t="s">
        <v>1254</v>
      </c>
      <c r="AS112" t="s">
        <v>1257</v>
      </c>
    </row>
    <row r="113" spans="1:45">
      <c r="A113" s="1">
        <f>HYPERLINK("https://lsnyc.legalserver.org/matter/dynamic-profile/view/1900547","19-1900547")</f>
        <v>0</v>
      </c>
      <c r="B113" t="s">
        <v>50</v>
      </c>
      <c r="C113" t="s">
        <v>127</v>
      </c>
      <c r="D113" t="s">
        <v>57</v>
      </c>
      <c r="E113" t="s">
        <v>286</v>
      </c>
      <c r="F113" t="s">
        <v>435</v>
      </c>
      <c r="G113" t="s">
        <v>554</v>
      </c>
      <c r="H113" t="s">
        <v>655</v>
      </c>
      <c r="I113" t="s">
        <v>681</v>
      </c>
      <c r="J113">
        <v>10065</v>
      </c>
      <c r="K113" t="s">
        <v>683</v>
      </c>
      <c r="L113" t="s">
        <v>684</v>
      </c>
      <c r="M113" t="s">
        <v>686</v>
      </c>
      <c r="O113" t="s">
        <v>761</v>
      </c>
      <c r="P113" t="s">
        <v>777</v>
      </c>
      <c r="Q113" t="s">
        <v>781</v>
      </c>
      <c r="R113" t="s">
        <v>685</v>
      </c>
      <c r="S113" t="s">
        <v>788</v>
      </c>
      <c r="T113" t="s">
        <v>127</v>
      </c>
      <c r="U113" t="s">
        <v>822</v>
      </c>
      <c r="V113" t="s">
        <v>942</v>
      </c>
      <c r="X113" t="s">
        <v>1105</v>
      </c>
      <c r="Y113" t="s">
        <v>1157</v>
      </c>
      <c r="Z113">
        <v>1500</v>
      </c>
      <c r="AA113">
        <v>131</v>
      </c>
      <c r="AB113" t="s">
        <v>1163</v>
      </c>
      <c r="AC113" t="s">
        <v>1002</v>
      </c>
      <c r="AD113">
        <v>20</v>
      </c>
      <c r="AE113">
        <v>1</v>
      </c>
      <c r="AF113">
        <v>0</v>
      </c>
      <c r="AG113">
        <v>144.12</v>
      </c>
      <c r="AN113">
        <v>18000</v>
      </c>
      <c r="AP113">
        <v>3.4</v>
      </c>
      <c r="AQ113" t="s">
        <v>1251</v>
      </c>
      <c r="AR113" t="s">
        <v>1255</v>
      </c>
      <c r="AS113" t="s">
        <v>1257</v>
      </c>
    </row>
    <row r="114" spans="1:45">
      <c r="A114" s="1">
        <f>HYPERLINK("https://lsnyc.legalserver.org/matter/dynamic-profile/view/1871646","18-1871646")</f>
        <v>0</v>
      </c>
      <c r="B114" t="s">
        <v>51</v>
      </c>
      <c r="C114" t="s">
        <v>128</v>
      </c>
      <c r="E114" t="s">
        <v>287</v>
      </c>
      <c r="F114" t="s">
        <v>436</v>
      </c>
      <c r="G114" t="s">
        <v>555</v>
      </c>
      <c r="H114">
        <v>504</v>
      </c>
      <c r="I114" t="s">
        <v>681</v>
      </c>
      <c r="J114">
        <v>10029</v>
      </c>
      <c r="K114" t="s">
        <v>683</v>
      </c>
      <c r="L114" t="s">
        <v>683</v>
      </c>
      <c r="M114" t="s">
        <v>686</v>
      </c>
      <c r="N114" t="s">
        <v>736</v>
      </c>
      <c r="O114" t="s">
        <v>762</v>
      </c>
      <c r="P114" t="s">
        <v>778</v>
      </c>
      <c r="R114" t="s">
        <v>685</v>
      </c>
      <c r="S114" t="s">
        <v>788</v>
      </c>
      <c r="T114" t="s">
        <v>128</v>
      </c>
      <c r="U114" t="s">
        <v>824</v>
      </c>
      <c r="V114" t="s">
        <v>943</v>
      </c>
      <c r="X114" t="s">
        <v>1106</v>
      </c>
      <c r="Y114" t="s">
        <v>1158</v>
      </c>
      <c r="Z114">
        <v>1000</v>
      </c>
      <c r="AA114">
        <v>78</v>
      </c>
      <c r="AB114" t="s">
        <v>1163</v>
      </c>
      <c r="AC114" t="s">
        <v>1173</v>
      </c>
      <c r="AD114">
        <v>9</v>
      </c>
      <c r="AE114">
        <v>1</v>
      </c>
      <c r="AF114">
        <v>0</v>
      </c>
      <c r="AG114">
        <v>76.11</v>
      </c>
      <c r="AN114">
        <v>9240</v>
      </c>
      <c r="AP114">
        <v>90.2</v>
      </c>
      <c r="AQ114" t="s">
        <v>1236</v>
      </c>
      <c r="AR114" t="s">
        <v>1254</v>
      </c>
      <c r="AS114" t="s">
        <v>1257</v>
      </c>
    </row>
    <row r="115" spans="1:45">
      <c r="A115" s="1">
        <f>HYPERLINK("https://lsnyc.legalserver.org/matter/dynamic-profile/view/1870264","18-1870264")</f>
        <v>0</v>
      </c>
      <c r="B115" t="s">
        <v>51</v>
      </c>
      <c r="C115" t="s">
        <v>129</v>
      </c>
      <c r="E115" t="s">
        <v>288</v>
      </c>
      <c r="F115" t="s">
        <v>437</v>
      </c>
      <c r="G115" t="s">
        <v>556</v>
      </c>
      <c r="H115">
        <v>3</v>
      </c>
      <c r="I115" t="s">
        <v>681</v>
      </c>
      <c r="J115">
        <v>10035</v>
      </c>
      <c r="K115" t="s">
        <v>683</v>
      </c>
      <c r="L115" t="s">
        <v>683</v>
      </c>
      <c r="M115" t="s">
        <v>686</v>
      </c>
      <c r="N115" t="s">
        <v>737</v>
      </c>
      <c r="O115" t="s">
        <v>762</v>
      </c>
      <c r="P115" t="s">
        <v>778</v>
      </c>
      <c r="R115" t="s">
        <v>685</v>
      </c>
      <c r="S115" t="s">
        <v>788</v>
      </c>
      <c r="T115" t="s">
        <v>79</v>
      </c>
      <c r="U115" t="s">
        <v>831</v>
      </c>
      <c r="V115" t="s">
        <v>944</v>
      </c>
      <c r="X115" t="s">
        <v>1107</v>
      </c>
      <c r="Y115" t="s">
        <v>1157</v>
      </c>
      <c r="Z115">
        <v>900</v>
      </c>
      <c r="AA115">
        <v>6</v>
      </c>
      <c r="AB115" t="s">
        <v>1163</v>
      </c>
      <c r="AC115" t="s">
        <v>1173</v>
      </c>
      <c r="AD115">
        <v>18</v>
      </c>
      <c r="AE115">
        <v>1</v>
      </c>
      <c r="AF115">
        <v>0</v>
      </c>
      <c r="AG115">
        <v>82.73</v>
      </c>
      <c r="AN115">
        <v>10044</v>
      </c>
      <c r="AO115" t="s">
        <v>1233</v>
      </c>
      <c r="AP115">
        <v>54.3</v>
      </c>
      <c r="AQ115" t="s">
        <v>1237</v>
      </c>
      <c r="AR115" t="s">
        <v>1254</v>
      </c>
      <c r="AS115" t="s">
        <v>1257</v>
      </c>
    </row>
    <row r="116" spans="1:45">
      <c r="A116" s="1">
        <f>HYPERLINK("https://lsnyc.legalserver.org/matter/dynamic-profile/view/1866214","18-1866214")</f>
        <v>0</v>
      </c>
      <c r="B116" t="s">
        <v>51</v>
      </c>
      <c r="C116" t="s">
        <v>130</v>
      </c>
      <c r="E116" t="s">
        <v>288</v>
      </c>
      <c r="F116" t="s">
        <v>437</v>
      </c>
      <c r="G116" t="s">
        <v>556</v>
      </c>
      <c r="H116">
        <v>3</v>
      </c>
      <c r="I116" t="s">
        <v>681</v>
      </c>
      <c r="J116">
        <v>10035</v>
      </c>
      <c r="K116" t="s">
        <v>683</v>
      </c>
      <c r="L116" t="s">
        <v>683</v>
      </c>
      <c r="O116" t="s">
        <v>761</v>
      </c>
      <c r="P116" t="s">
        <v>779</v>
      </c>
      <c r="R116" t="s">
        <v>685</v>
      </c>
      <c r="T116" t="s">
        <v>807</v>
      </c>
      <c r="U116" t="s">
        <v>832</v>
      </c>
      <c r="V116" t="s">
        <v>944</v>
      </c>
      <c r="X116" t="s">
        <v>1108</v>
      </c>
      <c r="Y116" t="s">
        <v>1157</v>
      </c>
      <c r="Z116">
        <v>900</v>
      </c>
      <c r="AA116">
        <v>6</v>
      </c>
      <c r="AB116" t="s">
        <v>1163</v>
      </c>
      <c r="AC116" t="s">
        <v>1173</v>
      </c>
      <c r="AD116">
        <v>17</v>
      </c>
      <c r="AE116">
        <v>1</v>
      </c>
      <c r="AF116">
        <v>0</v>
      </c>
      <c r="AG116">
        <v>79.08</v>
      </c>
      <c r="AN116">
        <v>9600</v>
      </c>
      <c r="AP116">
        <v>25.68</v>
      </c>
      <c r="AQ116" t="s">
        <v>1243</v>
      </c>
      <c r="AR116" t="s">
        <v>1254</v>
      </c>
      <c r="AS116" t="s">
        <v>1259</v>
      </c>
    </row>
    <row r="117" spans="1:45">
      <c r="A117" s="1">
        <f>HYPERLINK("https://lsnyc.legalserver.org/matter/dynamic-profile/view/1878114","18-1878114")</f>
        <v>0</v>
      </c>
      <c r="B117" t="s">
        <v>51</v>
      </c>
      <c r="C117" t="s">
        <v>131</v>
      </c>
      <c r="D117" t="s">
        <v>111</v>
      </c>
      <c r="E117" t="s">
        <v>289</v>
      </c>
      <c r="F117" t="s">
        <v>438</v>
      </c>
      <c r="G117" t="s">
        <v>557</v>
      </c>
      <c r="H117" t="s">
        <v>656</v>
      </c>
      <c r="I117" t="s">
        <v>681</v>
      </c>
      <c r="J117">
        <v>10029</v>
      </c>
      <c r="K117" t="s">
        <v>683</v>
      </c>
      <c r="L117" t="s">
        <v>683</v>
      </c>
      <c r="M117" t="s">
        <v>686</v>
      </c>
      <c r="O117" t="s">
        <v>771</v>
      </c>
      <c r="P117" t="s">
        <v>780</v>
      </c>
      <c r="Q117" t="s">
        <v>783</v>
      </c>
      <c r="R117" t="s">
        <v>685</v>
      </c>
      <c r="S117" t="s">
        <v>788</v>
      </c>
      <c r="T117" t="s">
        <v>804</v>
      </c>
      <c r="U117" t="s">
        <v>829</v>
      </c>
      <c r="V117" t="s">
        <v>945</v>
      </c>
      <c r="X117" t="s">
        <v>1109</v>
      </c>
      <c r="Y117" t="s">
        <v>1157</v>
      </c>
      <c r="Z117">
        <v>1123</v>
      </c>
      <c r="AA117">
        <v>180</v>
      </c>
      <c r="AB117" t="s">
        <v>1166</v>
      </c>
      <c r="AC117" t="s">
        <v>1002</v>
      </c>
      <c r="AD117">
        <v>54</v>
      </c>
      <c r="AE117">
        <v>2</v>
      </c>
      <c r="AF117">
        <v>0</v>
      </c>
      <c r="AG117">
        <v>340</v>
      </c>
      <c r="AH117" t="s">
        <v>1182</v>
      </c>
      <c r="AJ117" t="s">
        <v>1196</v>
      </c>
      <c r="AK117" t="s">
        <v>1212</v>
      </c>
      <c r="AL117" t="s">
        <v>1220</v>
      </c>
      <c r="AM117" t="s">
        <v>1221</v>
      </c>
      <c r="AN117">
        <v>55964</v>
      </c>
      <c r="AP117">
        <v>55.5</v>
      </c>
      <c r="AQ117" t="s">
        <v>1242</v>
      </c>
      <c r="AR117" t="s">
        <v>1255</v>
      </c>
      <c r="AS117" t="s">
        <v>1257</v>
      </c>
    </row>
    <row r="118" spans="1:45">
      <c r="A118" s="1">
        <f>HYPERLINK("https://lsnyc.legalserver.org/matter/dynamic-profile/view/1886680","18-1886680")</f>
        <v>0</v>
      </c>
      <c r="B118" t="s">
        <v>51</v>
      </c>
      <c r="C118" t="s">
        <v>132</v>
      </c>
      <c r="E118" t="s">
        <v>290</v>
      </c>
      <c r="F118" t="s">
        <v>439</v>
      </c>
      <c r="G118" t="s">
        <v>558</v>
      </c>
      <c r="H118" t="s">
        <v>657</v>
      </c>
      <c r="I118" t="s">
        <v>681</v>
      </c>
      <c r="J118">
        <v>10029</v>
      </c>
      <c r="K118" t="s">
        <v>683</v>
      </c>
      <c r="L118" t="s">
        <v>683</v>
      </c>
      <c r="M118" t="s">
        <v>686</v>
      </c>
      <c r="O118" t="s">
        <v>766</v>
      </c>
      <c r="P118" t="s">
        <v>776</v>
      </c>
      <c r="R118" t="s">
        <v>683</v>
      </c>
      <c r="S118" t="s">
        <v>788</v>
      </c>
      <c r="T118" t="s">
        <v>132</v>
      </c>
      <c r="U118" t="s">
        <v>822</v>
      </c>
      <c r="V118" t="s">
        <v>946</v>
      </c>
      <c r="X118" t="s">
        <v>1110</v>
      </c>
      <c r="Y118" t="s">
        <v>1157</v>
      </c>
      <c r="Z118">
        <v>1160</v>
      </c>
      <c r="AA118">
        <v>0</v>
      </c>
      <c r="AB118" t="s">
        <v>1163</v>
      </c>
      <c r="AC118" t="s">
        <v>1002</v>
      </c>
      <c r="AD118">
        <v>22</v>
      </c>
      <c r="AE118">
        <v>5</v>
      </c>
      <c r="AF118">
        <v>0</v>
      </c>
      <c r="AG118">
        <v>300.48</v>
      </c>
      <c r="AN118">
        <v>88400</v>
      </c>
      <c r="AP118">
        <v>0</v>
      </c>
      <c r="AQ118" t="s">
        <v>1236</v>
      </c>
      <c r="AR118" t="s">
        <v>1254</v>
      </c>
      <c r="AS118" t="s">
        <v>1257</v>
      </c>
    </row>
    <row r="119" spans="1:45">
      <c r="A119" s="1">
        <f>HYPERLINK("https://lsnyc.legalserver.org/matter/dynamic-profile/view/1886662","18-1886662")</f>
        <v>0</v>
      </c>
      <c r="B119" t="s">
        <v>51</v>
      </c>
      <c r="C119" t="s">
        <v>132</v>
      </c>
      <c r="E119" t="s">
        <v>291</v>
      </c>
      <c r="F119" t="s">
        <v>440</v>
      </c>
      <c r="G119" t="s">
        <v>558</v>
      </c>
      <c r="H119" t="s">
        <v>658</v>
      </c>
      <c r="I119" t="s">
        <v>681</v>
      </c>
      <c r="J119">
        <v>10029</v>
      </c>
      <c r="K119" t="s">
        <v>683</v>
      </c>
      <c r="L119" t="s">
        <v>683</v>
      </c>
      <c r="M119" t="s">
        <v>686</v>
      </c>
      <c r="O119" t="s">
        <v>766</v>
      </c>
      <c r="P119" t="s">
        <v>776</v>
      </c>
      <c r="R119" t="s">
        <v>683</v>
      </c>
      <c r="S119" t="s">
        <v>788</v>
      </c>
      <c r="T119" t="s">
        <v>132</v>
      </c>
      <c r="U119" t="s">
        <v>822</v>
      </c>
      <c r="V119" t="s">
        <v>947</v>
      </c>
      <c r="X119" t="s">
        <v>1111</v>
      </c>
      <c r="Y119" t="s">
        <v>1159</v>
      </c>
      <c r="Z119">
        <v>2300</v>
      </c>
      <c r="AA119">
        <v>0</v>
      </c>
      <c r="AB119" t="s">
        <v>1167</v>
      </c>
      <c r="AC119" t="s">
        <v>1002</v>
      </c>
      <c r="AD119">
        <v>1</v>
      </c>
      <c r="AE119">
        <v>4</v>
      </c>
      <c r="AF119">
        <v>0</v>
      </c>
      <c r="AG119">
        <v>350.6</v>
      </c>
      <c r="AN119">
        <v>88000</v>
      </c>
      <c r="AP119">
        <v>15</v>
      </c>
      <c r="AQ119" t="s">
        <v>1236</v>
      </c>
      <c r="AR119" t="s">
        <v>1254</v>
      </c>
      <c r="AS119" t="s">
        <v>1257</v>
      </c>
    </row>
    <row r="120" spans="1:45">
      <c r="A120" s="1">
        <f>HYPERLINK("https://lsnyc.legalserver.org/matter/dynamic-profile/view/1888887","19-1888887")</f>
        <v>0</v>
      </c>
      <c r="B120" t="s">
        <v>51</v>
      </c>
      <c r="C120" t="s">
        <v>71</v>
      </c>
      <c r="E120" t="s">
        <v>292</v>
      </c>
      <c r="F120" t="s">
        <v>441</v>
      </c>
      <c r="G120" t="s">
        <v>559</v>
      </c>
      <c r="H120">
        <v>602</v>
      </c>
      <c r="I120" t="s">
        <v>681</v>
      </c>
      <c r="J120">
        <v>10029</v>
      </c>
      <c r="K120" t="s">
        <v>683</v>
      </c>
      <c r="L120" t="s">
        <v>683</v>
      </c>
      <c r="O120" t="s">
        <v>761</v>
      </c>
      <c r="P120" t="s">
        <v>775</v>
      </c>
      <c r="R120" t="s">
        <v>685</v>
      </c>
      <c r="S120" t="s">
        <v>788</v>
      </c>
      <c r="T120" t="s">
        <v>73</v>
      </c>
      <c r="U120" t="s">
        <v>831</v>
      </c>
      <c r="V120" t="s">
        <v>948</v>
      </c>
      <c r="X120" t="s">
        <v>1112</v>
      </c>
      <c r="Y120" t="s">
        <v>1158</v>
      </c>
      <c r="Z120">
        <v>505</v>
      </c>
      <c r="AA120">
        <v>40</v>
      </c>
      <c r="AB120" t="s">
        <v>1165</v>
      </c>
      <c r="AC120" t="s">
        <v>1002</v>
      </c>
      <c r="AD120">
        <v>8</v>
      </c>
      <c r="AE120">
        <v>1</v>
      </c>
      <c r="AF120">
        <v>0</v>
      </c>
      <c r="AG120">
        <v>73.98</v>
      </c>
      <c r="AN120">
        <v>9240</v>
      </c>
      <c r="AP120">
        <v>25.6</v>
      </c>
      <c r="AQ120" t="s">
        <v>1240</v>
      </c>
      <c r="AR120" t="s">
        <v>1254</v>
      </c>
      <c r="AS120" t="s">
        <v>1257</v>
      </c>
    </row>
    <row r="121" spans="1:45">
      <c r="A121" s="1">
        <f>HYPERLINK("https://lsnyc.legalserver.org/matter/dynamic-profile/view/1887728","19-1887728")</f>
        <v>0</v>
      </c>
      <c r="B121" t="s">
        <v>51</v>
      </c>
      <c r="C121" t="s">
        <v>133</v>
      </c>
      <c r="E121" t="s">
        <v>282</v>
      </c>
      <c r="F121" t="s">
        <v>342</v>
      </c>
      <c r="G121" t="s">
        <v>560</v>
      </c>
      <c r="H121" t="s">
        <v>610</v>
      </c>
      <c r="I121" t="s">
        <v>681</v>
      </c>
      <c r="J121">
        <v>10029</v>
      </c>
      <c r="K121" t="s">
        <v>683</v>
      </c>
      <c r="L121" t="s">
        <v>683</v>
      </c>
      <c r="N121" t="s">
        <v>738</v>
      </c>
      <c r="O121" t="s">
        <v>764</v>
      </c>
      <c r="P121" t="s">
        <v>776</v>
      </c>
      <c r="R121" t="s">
        <v>685</v>
      </c>
      <c r="S121" t="s">
        <v>788</v>
      </c>
      <c r="T121" t="s">
        <v>808</v>
      </c>
      <c r="U121" t="s">
        <v>835</v>
      </c>
      <c r="V121" t="s">
        <v>949</v>
      </c>
      <c r="W121" t="s">
        <v>1006</v>
      </c>
      <c r="X121" t="s">
        <v>1113</v>
      </c>
      <c r="Y121" t="s">
        <v>1158</v>
      </c>
      <c r="Z121">
        <v>1311</v>
      </c>
      <c r="AA121">
        <v>13</v>
      </c>
      <c r="AB121" t="s">
        <v>1163</v>
      </c>
      <c r="AC121" t="s">
        <v>1178</v>
      </c>
      <c r="AD121">
        <v>4</v>
      </c>
      <c r="AE121">
        <v>1</v>
      </c>
      <c r="AF121">
        <v>4</v>
      </c>
      <c r="AG121">
        <v>27.66</v>
      </c>
      <c r="AN121">
        <v>8138</v>
      </c>
      <c r="AP121">
        <v>104.2</v>
      </c>
      <c r="AQ121" t="s">
        <v>1240</v>
      </c>
      <c r="AR121" t="s">
        <v>1254</v>
      </c>
      <c r="AS121" t="s">
        <v>1257</v>
      </c>
    </row>
    <row r="122" spans="1:45">
      <c r="A122" s="1">
        <f>HYPERLINK("https://lsnyc.legalserver.org/matter/dynamic-profile/view/1887724","19-1887724")</f>
        <v>0</v>
      </c>
      <c r="B122" t="s">
        <v>51</v>
      </c>
      <c r="C122" t="s">
        <v>133</v>
      </c>
      <c r="D122" t="s">
        <v>123</v>
      </c>
      <c r="E122" t="s">
        <v>293</v>
      </c>
      <c r="F122" t="s">
        <v>442</v>
      </c>
      <c r="G122" t="s">
        <v>561</v>
      </c>
      <c r="H122" t="s">
        <v>659</v>
      </c>
      <c r="I122" t="s">
        <v>681</v>
      </c>
      <c r="J122">
        <v>10029</v>
      </c>
      <c r="K122" t="s">
        <v>683</v>
      </c>
      <c r="L122" t="s">
        <v>683</v>
      </c>
      <c r="O122" t="s">
        <v>761</v>
      </c>
      <c r="P122" t="s">
        <v>777</v>
      </c>
      <c r="Q122" t="s">
        <v>781</v>
      </c>
      <c r="R122" t="s">
        <v>685</v>
      </c>
      <c r="S122" t="s">
        <v>788</v>
      </c>
      <c r="T122" t="s">
        <v>808</v>
      </c>
      <c r="U122" t="s">
        <v>827</v>
      </c>
      <c r="V122" t="s">
        <v>950</v>
      </c>
      <c r="X122" t="s">
        <v>1114</v>
      </c>
      <c r="Y122" t="s">
        <v>1157</v>
      </c>
      <c r="Z122">
        <v>838</v>
      </c>
      <c r="AA122">
        <v>56</v>
      </c>
      <c r="AB122" t="s">
        <v>1163</v>
      </c>
      <c r="AC122" t="s">
        <v>1002</v>
      </c>
      <c r="AD122">
        <v>3</v>
      </c>
      <c r="AE122">
        <v>1</v>
      </c>
      <c r="AF122">
        <v>0</v>
      </c>
      <c r="AG122">
        <v>30.44</v>
      </c>
      <c r="AN122">
        <v>3696</v>
      </c>
      <c r="AP122">
        <v>2.6</v>
      </c>
      <c r="AQ122" t="s">
        <v>1237</v>
      </c>
      <c r="AR122" t="s">
        <v>1255</v>
      </c>
      <c r="AS122" t="s">
        <v>1257</v>
      </c>
    </row>
    <row r="123" spans="1:45">
      <c r="A123" s="1">
        <f>HYPERLINK("https://lsnyc.legalserver.org/matter/dynamic-profile/view/1889301","19-1889301")</f>
        <v>0</v>
      </c>
      <c r="B123" t="s">
        <v>51</v>
      </c>
      <c r="C123" t="s">
        <v>122</v>
      </c>
      <c r="E123" t="s">
        <v>294</v>
      </c>
      <c r="F123" t="s">
        <v>443</v>
      </c>
      <c r="G123" t="s">
        <v>562</v>
      </c>
      <c r="H123" t="s">
        <v>610</v>
      </c>
      <c r="I123" t="s">
        <v>681</v>
      </c>
      <c r="J123">
        <v>10035</v>
      </c>
      <c r="K123" t="s">
        <v>683</v>
      </c>
      <c r="L123" t="s">
        <v>683</v>
      </c>
      <c r="M123" t="s">
        <v>686</v>
      </c>
      <c r="N123" t="s">
        <v>739</v>
      </c>
      <c r="O123" t="s">
        <v>764</v>
      </c>
      <c r="P123" t="s">
        <v>778</v>
      </c>
      <c r="R123" t="s">
        <v>685</v>
      </c>
      <c r="S123" t="s">
        <v>788</v>
      </c>
      <c r="T123" t="s">
        <v>809</v>
      </c>
      <c r="U123" t="s">
        <v>831</v>
      </c>
      <c r="V123" t="s">
        <v>951</v>
      </c>
      <c r="W123" t="s">
        <v>1007</v>
      </c>
      <c r="X123" t="s">
        <v>1115</v>
      </c>
      <c r="Y123" t="s">
        <v>1158</v>
      </c>
      <c r="Z123">
        <v>817.16</v>
      </c>
      <c r="AA123">
        <v>4</v>
      </c>
      <c r="AB123" t="s">
        <v>1165</v>
      </c>
      <c r="AC123" t="s">
        <v>1173</v>
      </c>
      <c r="AD123">
        <v>19</v>
      </c>
      <c r="AE123">
        <v>3</v>
      </c>
      <c r="AF123">
        <v>0</v>
      </c>
      <c r="AG123">
        <v>31.39</v>
      </c>
      <c r="AN123">
        <v>6696</v>
      </c>
      <c r="AP123">
        <v>25.75</v>
      </c>
      <c r="AQ123" t="s">
        <v>1251</v>
      </c>
      <c r="AR123" t="s">
        <v>1254</v>
      </c>
      <c r="AS123" t="s">
        <v>1257</v>
      </c>
    </row>
    <row r="124" spans="1:45">
      <c r="A124" s="1">
        <f>HYPERLINK("https://lsnyc.legalserver.org/matter/dynamic-profile/view/1891890","19-1891890")</f>
        <v>0</v>
      </c>
      <c r="B124" t="s">
        <v>51</v>
      </c>
      <c r="C124" t="s">
        <v>134</v>
      </c>
      <c r="D124" t="s">
        <v>178</v>
      </c>
      <c r="E124" t="s">
        <v>295</v>
      </c>
      <c r="F124" t="s">
        <v>444</v>
      </c>
      <c r="G124" t="s">
        <v>563</v>
      </c>
      <c r="H124" t="s">
        <v>660</v>
      </c>
      <c r="I124" t="s">
        <v>681</v>
      </c>
      <c r="J124">
        <v>10029</v>
      </c>
      <c r="K124" t="s">
        <v>683</v>
      </c>
      <c r="L124" t="s">
        <v>683</v>
      </c>
      <c r="O124" t="s">
        <v>761</v>
      </c>
      <c r="P124" t="s">
        <v>779</v>
      </c>
      <c r="Q124" t="s">
        <v>782</v>
      </c>
      <c r="R124" t="s">
        <v>685</v>
      </c>
      <c r="S124" t="s">
        <v>788</v>
      </c>
      <c r="T124" t="s">
        <v>794</v>
      </c>
      <c r="U124" t="s">
        <v>836</v>
      </c>
      <c r="V124" t="s">
        <v>952</v>
      </c>
      <c r="X124" t="s">
        <v>1116</v>
      </c>
      <c r="Y124" t="s">
        <v>1157</v>
      </c>
      <c r="Z124">
        <v>351.16</v>
      </c>
      <c r="AA124">
        <v>12</v>
      </c>
      <c r="AB124" t="s">
        <v>1165</v>
      </c>
      <c r="AC124" t="s">
        <v>1002</v>
      </c>
      <c r="AD124">
        <v>22</v>
      </c>
      <c r="AE124">
        <v>1</v>
      </c>
      <c r="AF124">
        <v>0</v>
      </c>
      <c r="AG124">
        <v>146.42</v>
      </c>
      <c r="AN124">
        <v>18288</v>
      </c>
      <c r="AP124">
        <v>3</v>
      </c>
      <c r="AQ124" t="s">
        <v>1240</v>
      </c>
      <c r="AR124" t="s">
        <v>1255</v>
      </c>
      <c r="AS124" t="s">
        <v>1257</v>
      </c>
    </row>
    <row r="125" spans="1:45">
      <c r="A125" s="1">
        <f>HYPERLINK("https://lsnyc.legalserver.org/matter/dynamic-profile/view/1892542","19-1892542")</f>
        <v>0</v>
      </c>
      <c r="B125" t="s">
        <v>51</v>
      </c>
      <c r="C125" t="s">
        <v>135</v>
      </c>
      <c r="D125" t="s">
        <v>179</v>
      </c>
      <c r="E125" t="s">
        <v>236</v>
      </c>
      <c r="F125" t="s">
        <v>445</v>
      </c>
      <c r="G125" t="s">
        <v>564</v>
      </c>
      <c r="H125" t="s">
        <v>661</v>
      </c>
      <c r="I125" t="s">
        <v>681</v>
      </c>
      <c r="J125">
        <v>10029</v>
      </c>
      <c r="K125" t="s">
        <v>683</v>
      </c>
      <c r="L125" t="s">
        <v>683</v>
      </c>
      <c r="M125" t="s">
        <v>686</v>
      </c>
      <c r="N125" t="s">
        <v>740</v>
      </c>
      <c r="O125" t="s">
        <v>762</v>
      </c>
      <c r="P125" t="s">
        <v>777</v>
      </c>
      <c r="Q125" t="s">
        <v>781</v>
      </c>
      <c r="R125" t="s">
        <v>685</v>
      </c>
      <c r="S125" t="s">
        <v>788</v>
      </c>
      <c r="T125" t="s">
        <v>810</v>
      </c>
      <c r="U125" t="s">
        <v>832</v>
      </c>
      <c r="V125" t="s">
        <v>953</v>
      </c>
      <c r="X125" t="s">
        <v>1117</v>
      </c>
      <c r="Y125" t="s">
        <v>1157</v>
      </c>
      <c r="Z125">
        <v>4098</v>
      </c>
      <c r="AA125">
        <v>50</v>
      </c>
      <c r="AB125" t="s">
        <v>1163</v>
      </c>
      <c r="AC125" t="s">
        <v>1002</v>
      </c>
      <c r="AD125">
        <v>10</v>
      </c>
      <c r="AE125">
        <v>1</v>
      </c>
      <c r="AF125">
        <v>0</v>
      </c>
      <c r="AG125">
        <v>0</v>
      </c>
      <c r="AN125">
        <v>0</v>
      </c>
      <c r="AP125">
        <v>6.35</v>
      </c>
      <c r="AQ125" t="s">
        <v>1248</v>
      </c>
      <c r="AR125" t="s">
        <v>1255</v>
      </c>
      <c r="AS125" t="s">
        <v>1257</v>
      </c>
    </row>
    <row r="126" spans="1:45">
      <c r="A126" s="1">
        <f>HYPERLINK("https://lsnyc.legalserver.org/matter/dynamic-profile/view/1891912","19-1891912")</f>
        <v>0</v>
      </c>
      <c r="B126" t="s">
        <v>51</v>
      </c>
      <c r="C126" t="s">
        <v>134</v>
      </c>
      <c r="D126" t="s">
        <v>179</v>
      </c>
      <c r="E126" t="s">
        <v>193</v>
      </c>
      <c r="F126" t="s">
        <v>357</v>
      </c>
      <c r="G126" t="s">
        <v>565</v>
      </c>
      <c r="H126" t="s">
        <v>662</v>
      </c>
      <c r="I126" t="s">
        <v>681</v>
      </c>
      <c r="J126">
        <v>10035</v>
      </c>
      <c r="K126" t="s">
        <v>683</v>
      </c>
      <c r="L126" t="s">
        <v>683</v>
      </c>
      <c r="O126" t="s">
        <v>761</v>
      </c>
      <c r="P126" t="s">
        <v>777</v>
      </c>
      <c r="Q126" t="s">
        <v>781</v>
      </c>
      <c r="R126" t="s">
        <v>685</v>
      </c>
      <c r="S126" t="s">
        <v>788</v>
      </c>
      <c r="T126" t="s">
        <v>810</v>
      </c>
      <c r="U126" t="s">
        <v>835</v>
      </c>
      <c r="V126" t="s">
        <v>954</v>
      </c>
      <c r="X126" t="s">
        <v>1118</v>
      </c>
      <c r="Y126" t="s">
        <v>1157</v>
      </c>
      <c r="Z126">
        <v>1706</v>
      </c>
      <c r="AA126">
        <v>160</v>
      </c>
      <c r="AB126" t="s">
        <v>1163</v>
      </c>
      <c r="AC126" t="s">
        <v>1002</v>
      </c>
      <c r="AD126">
        <v>1</v>
      </c>
      <c r="AE126">
        <v>1</v>
      </c>
      <c r="AF126">
        <v>1</v>
      </c>
      <c r="AG126">
        <v>214.72</v>
      </c>
      <c r="AN126">
        <v>36309</v>
      </c>
      <c r="AP126">
        <v>2.5</v>
      </c>
      <c r="AQ126" t="s">
        <v>1243</v>
      </c>
      <c r="AR126" t="s">
        <v>1255</v>
      </c>
      <c r="AS126" t="s">
        <v>1257</v>
      </c>
    </row>
    <row r="127" spans="1:45">
      <c r="A127" s="1">
        <f>HYPERLINK("https://lsnyc.legalserver.org/matter/dynamic-profile/view/1893391","19-1893391")</f>
        <v>0</v>
      </c>
      <c r="B127" t="s">
        <v>51</v>
      </c>
      <c r="C127" t="s">
        <v>77</v>
      </c>
      <c r="E127" t="s">
        <v>296</v>
      </c>
      <c r="F127" t="s">
        <v>446</v>
      </c>
      <c r="G127" t="s">
        <v>511</v>
      </c>
      <c r="H127" t="s">
        <v>619</v>
      </c>
      <c r="I127" t="s">
        <v>681</v>
      </c>
      <c r="J127">
        <v>10035</v>
      </c>
      <c r="K127" t="s">
        <v>683</v>
      </c>
      <c r="L127" t="s">
        <v>684</v>
      </c>
      <c r="M127" t="s">
        <v>686</v>
      </c>
      <c r="N127" t="s">
        <v>741</v>
      </c>
      <c r="O127" t="s">
        <v>761</v>
      </c>
      <c r="P127" t="s">
        <v>776</v>
      </c>
      <c r="R127" t="s">
        <v>683</v>
      </c>
      <c r="S127" t="s">
        <v>788</v>
      </c>
      <c r="T127" t="s">
        <v>77</v>
      </c>
      <c r="U127" t="s">
        <v>831</v>
      </c>
      <c r="V127" t="s">
        <v>955</v>
      </c>
      <c r="X127" t="s">
        <v>1119</v>
      </c>
      <c r="Y127" t="s">
        <v>1157</v>
      </c>
      <c r="Z127">
        <v>831</v>
      </c>
      <c r="AA127">
        <v>35</v>
      </c>
      <c r="AB127" t="s">
        <v>1163</v>
      </c>
      <c r="AC127" t="s">
        <v>1175</v>
      </c>
      <c r="AD127">
        <v>32</v>
      </c>
      <c r="AE127">
        <v>1</v>
      </c>
      <c r="AF127">
        <v>0</v>
      </c>
      <c r="AG127">
        <v>103.28</v>
      </c>
      <c r="AN127">
        <v>12900</v>
      </c>
      <c r="AP127">
        <v>7.5</v>
      </c>
      <c r="AQ127" t="s">
        <v>1236</v>
      </c>
      <c r="AR127" t="s">
        <v>1254</v>
      </c>
      <c r="AS127" t="s">
        <v>1257</v>
      </c>
    </row>
    <row r="128" spans="1:45">
      <c r="A128" s="1">
        <f>HYPERLINK("https://lsnyc.legalserver.org/matter/dynamic-profile/view/1893642","19-1893642")</f>
        <v>0</v>
      </c>
      <c r="B128" t="s">
        <v>51</v>
      </c>
      <c r="C128" t="s">
        <v>136</v>
      </c>
      <c r="D128" t="s">
        <v>111</v>
      </c>
      <c r="E128" t="s">
        <v>297</v>
      </c>
      <c r="F128" t="s">
        <v>447</v>
      </c>
      <c r="G128" t="s">
        <v>566</v>
      </c>
      <c r="H128">
        <v>50</v>
      </c>
      <c r="I128" t="s">
        <v>682</v>
      </c>
      <c r="J128">
        <v>10029</v>
      </c>
      <c r="K128" t="s">
        <v>683</v>
      </c>
      <c r="L128" t="s">
        <v>683</v>
      </c>
      <c r="O128" t="s">
        <v>761</v>
      </c>
      <c r="P128" t="s">
        <v>779</v>
      </c>
      <c r="Q128" t="s">
        <v>782</v>
      </c>
      <c r="R128" t="s">
        <v>685</v>
      </c>
      <c r="S128" t="s">
        <v>788</v>
      </c>
      <c r="T128" t="s">
        <v>75</v>
      </c>
      <c r="U128" t="s">
        <v>828</v>
      </c>
      <c r="V128" t="s">
        <v>956</v>
      </c>
      <c r="X128" t="s">
        <v>1120</v>
      </c>
      <c r="Y128" t="s">
        <v>1157</v>
      </c>
      <c r="Z128">
        <v>1867</v>
      </c>
      <c r="AA128">
        <v>80</v>
      </c>
      <c r="AB128" t="s">
        <v>1163</v>
      </c>
      <c r="AC128" t="s">
        <v>1002</v>
      </c>
      <c r="AD128">
        <v>5</v>
      </c>
      <c r="AE128">
        <v>2</v>
      </c>
      <c r="AF128">
        <v>1</v>
      </c>
      <c r="AG128">
        <v>34.37</v>
      </c>
      <c r="AL128" t="s">
        <v>1216</v>
      </c>
      <c r="AM128" t="s">
        <v>1222</v>
      </c>
      <c r="AN128">
        <v>7332</v>
      </c>
      <c r="AP128">
        <v>20.9</v>
      </c>
      <c r="AQ128" t="s">
        <v>1236</v>
      </c>
      <c r="AR128" t="s">
        <v>1255</v>
      </c>
      <c r="AS128" t="s">
        <v>1257</v>
      </c>
    </row>
    <row r="129" spans="1:45">
      <c r="A129" s="1">
        <f>HYPERLINK("https://lsnyc.legalserver.org/matter/dynamic-profile/view/1893577","19-1893577")</f>
        <v>0</v>
      </c>
      <c r="B129" t="s">
        <v>51</v>
      </c>
      <c r="C129" t="s">
        <v>136</v>
      </c>
      <c r="D129" t="s">
        <v>180</v>
      </c>
      <c r="E129" t="s">
        <v>298</v>
      </c>
      <c r="F129" t="s">
        <v>448</v>
      </c>
      <c r="G129" t="s">
        <v>567</v>
      </c>
      <c r="H129" t="s">
        <v>663</v>
      </c>
      <c r="I129" t="s">
        <v>681</v>
      </c>
      <c r="J129">
        <v>10035</v>
      </c>
      <c r="K129" t="s">
        <v>683</v>
      </c>
      <c r="L129" t="s">
        <v>683</v>
      </c>
      <c r="O129" t="s">
        <v>761</v>
      </c>
      <c r="P129" t="s">
        <v>779</v>
      </c>
      <c r="Q129" t="s">
        <v>782</v>
      </c>
      <c r="R129" t="s">
        <v>685</v>
      </c>
      <c r="S129" t="s">
        <v>788</v>
      </c>
      <c r="T129" t="s">
        <v>75</v>
      </c>
      <c r="U129" t="s">
        <v>822</v>
      </c>
      <c r="V129" t="s">
        <v>957</v>
      </c>
      <c r="X129" t="s">
        <v>1121</v>
      </c>
      <c r="Y129" t="s">
        <v>1157</v>
      </c>
      <c r="Z129">
        <v>2212.04</v>
      </c>
      <c r="AA129">
        <v>13</v>
      </c>
      <c r="AB129" t="s">
        <v>1165</v>
      </c>
      <c r="AC129" t="s">
        <v>1002</v>
      </c>
      <c r="AD129">
        <v>13</v>
      </c>
      <c r="AE129">
        <v>1</v>
      </c>
      <c r="AF129">
        <v>0</v>
      </c>
      <c r="AG129">
        <v>76.86</v>
      </c>
      <c r="AN129">
        <v>9600</v>
      </c>
      <c r="AP129">
        <v>4.25</v>
      </c>
      <c r="AQ129" t="s">
        <v>1236</v>
      </c>
      <c r="AR129" t="s">
        <v>1255</v>
      </c>
      <c r="AS129" t="s">
        <v>1257</v>
      </c>
    </row>
    <row r="130" spans="1:45">
      <c r="A130" s="1">
        <f>HYPERLINK("https://lsnyc.legalserver.org/matter/dynamic-profile/view/1894203","19-1894203")</f>
        <v>0</v>
      </c>
      <c r="B130" t="s">
        <v>51</v>
      </c>
      <c r="C130" t="s">
        <v>137</v>
      </c>
      <c r="E130" t="s">
        <v>299</v>
      </c>
      <c r="F130" t="s">
        <v>449</v>
      </c>
      <c r="G130" t="s">
        <v>492</v>
      </c>
      <c r="H130">
        <v>16</v>
      </c>
      <c r="I130" t="s">
        <v>681</v>
      </c>
      <c r="J130">
        <v>10029</v>
      </c>
      <c r="K130" t="s">
        <v>683</v>
      </c>
      <c r="L130" t="s">
        <v>683</v>
      </c>
      <c r="O130" t="s">
        <v>772</v>
      </c>
      <c r="P130" t="s">
        <v>779</v>
      </c>
      <c r="R130" t="s">
        <v>685</v>
      </c>
      <c r="S130" t="s">
        <v>788</v>
      </c>
      <c r="T130" t="s">
        <v>137</v>
      </c>
      <c r="U130" t="s">
        <v>834</v>
      </c>
      <c r="V130" t="s">
        <v>958</v>
      </c>
      <c r="X130" t="s">
        <v>1122</v>
      </c>
      <c r="Y130" t="s">
        <v>1157</v>
      </c>
      <c r="Z130">
        <v>2100</v>
      </c>
      <c r="AA130">
        <v>40</v>
      </c>
      <c r="AB130" t="s">
        <v>1163</v>
      </c>
      <c r="AC130" t="s">
        <v>1002</v>
      </c>
      <c r="AD130">
        <v>1</v>
      </c>
      <c r="AE130">
        <v>1</v>
      </c>
      <c r="AF130">
        <v>0</v>
      </c>
      <c r="AG130">
        <v>0</v>
      </c>
      <c r="AN130">
        <v>0</v>
      </c>
      <c r="AP130">
        <v>3.25</v>
      </c>
      <c r="AQ130" t="s">
        <v>51</v>
      </c>
      <c r="AR130" t="s">
        <v>1254</v>
      </c>
      <c r="AS130" t="s">
        <v>1257</v>
      </c>
    </row>
    <row r="131" spans="1:45">
      <c r="A131" s="1">
        <f>HYPERLINK("https://lsnyc.legalserver.org/matter/dynamic-profile/view/1892720","19-1892720")</f>
        <v>0</v>
      </c>
      <c r="B131" t="s">
        <v>51</v>
      </c>
      <c r="C131" t="s">
        <v>123</v>
      </c>
      <c r="E131" t="s">
        <v>300</v>
      </c>
      <c r="F131" t="s">
        <v>450</v>
      </c>
      <c r="G131" t="s">
        <v>513</v>
      </c>
      <c r="H131" t="s">
        <v>621</v>
      </c>
      <c r="I131" t="s">
        <v>681</v>
      </c>
      <c r="J131">
        <v>10029</v>
      </c>
      <c r="K131" t="s">
        <v>683</v>
      </c>
      <c r="L131" t="s">
        <v>683</v>
      </c>
      <c r="M131" t="s">
        <v>686</v>
      </c>
      <c r="N131" t="s">
        <v>742</v>
      </c>
      <c r="O131" t="s">
        <v>764</v>
      </c>
      <c r="P131" t="s">
        <v>779</v>
      </c>
      <c r="R131" t="s">
        <v>685</v>
      </c>
      <c r="S131" t="s">
        <v>788</v>
      </c>
      <c r="T131" t="s">
        <v>811</v>
      </c>
      <c r="U131" t="s">
        <v>834</v>
      </c>
      <c r="V131" t="s">
        <v>959</v>
      </c>
      <c r="X131" t="s">
        <v>1123</v>
      </c>
      <c r="Y131" t="s">
        <v>1157</v>
      </c>
      <c r="Z131">
        <v>676</v>
      </c>
      <c r="AA131">
        <v>40</v>
      </c>
      <c r="AB131" t="s">
        <v>1162</v>
      </c>
      <c r="AC131" t="s">
        <v>1173</v>
      </c>
      <c r="AD131">
        <v>5</v>
      </c>
      <c r="AE131">
        <v>1</v>
      </c>
      <c r="AF131">
        <v>0</v>
      </c>
      <c r="AG131">
        <v>232.19</v>
      </c>
      <c r="AN131">
        <v>29000</v>
      </c>
      <c r="AP131">
        <v>52.5</v>
      </c>
      <c r="AQ131" t="s">
        <v>51</v>
      </c>
      <c r="AR131" t="s">
        <v>1254</v>
      </c>
      <c r="AS131" t="s">
        <v>1259</v>
      </c>
    </row>
    <row r="132" spans="1:45">
      <c r="A132" s="1">
        <f>HYPERLINK("https://lsnyc.legalserver.org/matter/dynamic-profile/view/1896915","19-1896915")</f>
        <v>0</v>
      </c>
      <c r="B132" t="s">
        <v>51</v>
      </c>
      <c r="C132" t="s">
        <v>56</v>
      </c>
      <c r="E132" t="s">
        <v>301</v>
      </c>
      <c r="F132" t="s">
        <v>451</v>
      </c>
      <c r="G132" t="s">
        <v>568</v>
      </c>
      <c r="H132" t="s">
        <v>615</v>
      </c>
      <c r="I132" t="s">
        <v>681</v>
      </c>
      <c r="J132">
        <v>10035</v>
      </c>
      <c r="K132" t="s">
        <v>683</v>
      </c>
      <c r="L132" t="s">
        <v>683</v>
      </c>
      <c r="M132" t="s">
        <v>686</v>
      </c>
      <c r="N132" t="s">
        <v>743</v>
      </c>
      <c r="O132" t="s">
        <v>764</v>
      </c>
      <c r="P132" t="s">
        <v>776</v>
      </c>
      <c r="R132" t="s">
        <v>685</v>
      </c>
      <c r="S132" t="s">
        <v>788</v>
      </c>
      <c r="T132" t="s">
        <v>812</v>
      </c>
      <c r="U132" t="s">
        <v>824</v>
      </c>
      <c r="V132" t="s">
        <v>960</v>
      </c>
      <c r="X132" t="s">
        <v>1124</v>
      </c>
      <c r="Y132" t="s">
        <v>1157</v>
      </c>
      <c r="Z132">
        <v>1978</v>
      </c>
      <c r="AA132">
        <v>72</v>
      </c>
      <c r="AB132" t="s">
        <v>1163</v>
      </c>
      <c r="AC132" t="s">
        <v>1173</v>
      </c>
      <c r="AD132">
        <v>36</v>
      </c>
      <c r="AE132">
        <v>1</v>
      </c>
      <c r="AF132">
        <v>0</v>
      </c>
      <c r="AG132">
        <v>74.08</v>
      </c>
      <c r="AN132">
        <v>9252</v>
      </c>
      <c r="AP132">
        <v>10.1</v>
      </c>
      <c r="AQ132" t="s">
        <v>1243</v>
      </c>
      <c r="AR132" t="s">
        <v>1254</v>
      </c>
      <c r="AS132" t="s">
        <v>1257</v>
      </c>
    </row>
    <row r="133" spans="1:45">
      <c r="A133" s="1">
        <f>HYPERLINK("https://lsnyc.legalserver.org/matter/dynamic-profile/view/1900563","19-1900563")</f>
        <v>0</v>
      </c>
      <c r="B133" t="s">
        <v>51</v>
      </c>
      <c r="C133" t="s">
        <v>127</v>
      </c>
      <c r="E133" t="s">
        <v>302</v>
      </c>
      <c r="F133" t="s">
        <v>452</v>
      </c>
      <c r="G133" t="s">
        <v>558</v>
      </c>
      <c r="H133" t="s">
        <v>663</v>
      </c>
      <c r="I133" t="s">
        <v>681</v>
      </c>
      <c r="J133">
        <v>10029</v>
      </c>
      <c r="K133" t="s">
        <v>683</v>
      </c>
      <c r="L133" t="s">
        <v>684</v>
      </c>
      <c r="M133" t="s">
        <v>686</v>
      </c>
      <c r="O133" t="s">
        <v>766</v>
      </c>
      <c r="P133" t="s">
        <v>776</v>
      </c>
      <c r="R133" t="s">
        <v>685</v>
      </c>
      <c r="S133" t="s">
        <v>788</v>
      </c>
      <c r="T133" t="s">
        <v>813</v>
      </c>
      <c r="U133" t="s">
        <v>822</v>
      </c>
      <c r="V133" t="s">
        <v>961</v>
      </c>
      <c r="Y133" t="s">
        <v>1158</v>
      </c>
      <c r="Z133">
        <v>1085</v>
      </c>
      <c r="AA133">
        <v>10</v>
      </c>
      <c r="AB133" t="s">
        <v>1163</v>
      </c>
      <c r="AC133" t="s">
        <v>1002</v>
      </c>
      <c r="AD133">
        <v>21</v>
      </c>
      <c r="AE133">
        <v>4</v>
      </c>
      <c r="AF133">
        <v>1</v>
      </c>
      <c r="AG133">
        <v>68.94</v>
      </c>
      <c r="AN133">
        <v>20800</v>
      </c>
      <c r="AP133">
        <v>14.5</v>
      </c>
      <c r="AQ133" t="s">
        <v>1236</v>
      </c>
      <c r="AR133" t="s">
        <v>1254</v>
      </c>
      <c r="AS133" t="s">
        <v>1257</v>
      </c>
    </row>
    <row r="134" spans="1:45">
      <c r="A134" s="1">
        <f>HYPERLINK("https://lsnyc.legalserver.org/matter/dynamic-profile/view/1900516","19-1900516")</f>
        <v>0</v>
      </c>
      <c r="B134" t="s">
        <v>51</v>
      </c>
      <c r="C134" t="s">
        <v>127</v>
      </c>
      <c r="D134" t="s">
        <v>181</v>
      </c>
      <c r="E134" t="s">
        <v>303</v>
      </c>
      <c r="F134" t="s">
        <v>453</v>
      </c>
      <c r="G134" t="s">
        <v>511</v>
      </c>
      <c r="H134" t="s">
        <v>604</v>
      </c>
      <c r="I134" t="s">
        <v>681</v>
      </c>
      <c r="J134">
        <v>10035</v>
      </c>
      <c r="K134" t="s">
        <v>683</v>
      </c>
      <c r="L134" t="s">
        <v>684</v>
      </c>
      <c r="M134" t="s">
        <v>686</v>
      </c>
      <c r="N134" t="s">
        <v>744</v>
      </c>
      <c r="O134" t="s">
        <v>764</v>
      </c>
      <c r="P134" t="s">
        <v>778</v>
      </c>
      <c r="Q134" t="s">
        <v>783</v>
      </c>
      <c r="R134" t="s">
        <v>685</v>
      </c>
      <c r="S134" t="s">
        <v>788</v>
      </c>
      <c r="T134" t="s">
        <v>813</v>
      </c>
      <c r="U134" t="s">
        <v>831</v>
      </c>
      <c r="V134" t="s">
        <v>962</v>
      </c>
      <c r="Y134" t="s">
        <v>1157</v>
      </c>
      <c r="Z134">
        <v>1574.13</v>
      </c>
      <c r="AA134">
        <v>25</v>
      </c>
      <c r="AB134" t="s">
        <v>1163</v>
      </c>
      <c r="AC134" t="s">
        <v>1002</v>
      </c>
      <c r="AD134">
        <v>19</v>
      </c>
      <c r="AE134">
        <v>4</v>
      </c>
      <c r="AF134">
        <v>0</v>
      </c>
      <c r="AG134">
        <v>419.42</v>
      </c>
      <c r="AH134" t="s">
        <v>1181</v>
      </c>
      <c r="AI134" t="s">
        <v>1194</v>
      </c>
      <c r="AJ134" t="s">
        <v>1195</v>
      </c>
      <c r="AK134" t="s">
        <v>1213</v>
      </c>
      <c r="AN134">
        <v>108000</v>
      </c>
      <c r="AP134">
        <v>13.75</v>
      </c>
      <c r="AQ134" t="s">
        <v>1236</v>
      </c>
      <c r="AR134" t="s">
        <v>1255</v>
      </c>
      <c r="AS134" t="s">
        <v>1257</v>
      </c>
    </row>
    <row r="135" spans="1:45">
      <c r="A135" s="1">
        <f>HYPERLINK("https://lsnyc.legalserver.org/matter/dynamic-profile/view/1893400","19-1893400")</f>
        <v>0</v>
      </c>
      <c r="B135" t="s">
        <v>51</v>
      </c>
      <c r="C135" t="s">
        <v>77</v>
      </c>
      <c r="E135" t="s">
        <v>304</v>
      </c>
      <c r="F135" t="s">
        <v>454</v>
      </c>
      <c r="G135" t="s">
        <v>511</v>
      </c>
      <c r="H135" t="s">
        <v>664</v>
      </c>
      <c r="I135" t="s">
        <v>681</v>
      </c>
      <c r="J135">
        <v>10035</v>
      </c>
      <c r="K135" t="s">
        <v>684</v>
      </c>
      <c r="L135" t="s">
        <v>684</v>
      </c>
      <c r="N135" t="s">
        <v>741</v>
      </c>
      <c r="O135" t="s">
        <v>766</v>
      </c>
      <c r="P135" t="s">
        <v>778</v>
      </c>
      <c r="R135" t="s">
        <v>683</v>
      </c>
      <c r="S135" t="s">
        <v>788</v>
      </c>
      <c r="U135" t="s">
        <v>831</v>
      </c>
      <c r="V135" t="s">
        <v>963</v>
      </c>
      <c r="Y135" t="s">
        <v>1158</v>
      </c>
      <c r="Z135">
        <v>1415</v>
      </c>
      <c r="AA135">
        <v>35</v>
      </c>
      <c r="AB135" t="s">
        <v>1163</v>
      </c>
      <c r="AD135">
        <v>7</v>
      </c>
      <c r="AE135">
        <v>3</v>
      </c>
      <c r="AF135">
        <v>0</v>
      </c>
      <c r="AG135">
        <v>254.74</v>
      </c>
      <c r="AN135">
        <v>54336</v>
      </c>
      <c r="AP135">
        <v>2.5</v>
      </c>
      <c r="AQ135" t="s">
        <v>1236</v>
      </c>
      <c r="AR135" t="s">
        <v>1254</v>
      </c>
      <c r="AS135" t="s">
        <v>1257</v>
      </c>
    </row>
    <row r="136" spans="1:45">
      <c r="A136" s="1">
        <f>HYPERLINK("https://lsnyc.legalserver.org/matter/dynamic-profile/view/0806528","16-0806528")</f>
        <v>0</v>
      </c>
      <c r="B136" t="s">
        <v>51</v>
      </c>
      <c r="C136" t="s">
        <v>138</v>
      </c>
      <c r="D136" t="s">
        <v>182</v>
      </c>
      <c r="G136" t="s">
        <v>569</v>
      </c>
      <c r="I136" t="s">
        <v>681</v>
      </c>
      <c r="J136">
        <v>10035</v>
      </c>
      <c r="K136" t="s">
        <v>684</v>
      </c>
      <c r="L136" t="s">
        <v>684</v>
      </c>
      <c r="Q136" t="s">
        <v>783</v>
      </c>
      <c r="Z136">
        <v>0</v>
      </c>
      <c r="AA136">
        <v>0</v>
      </c>
      <c r="AD136">
        <v>0</v>
      </c>
      <c r="AE136">
        <v>0</v>
      </c>
      <c r="AF136">
        <v>0</v>
      </c>
      <c r="AG136">
        <v>0</v>
      </c>
      <c r="AN136">
        <v>0</v>
      </c>
      <c r="AP136">
        <v>128.43</v>
      </c>
      <c r="AQ136" t="s">
        <v>1252</v>
      </c>
      <c r="AR136" t="s">
        <v>1255</v>
      </c>
      <c r="AS136" t="s">
        <v>1257</v>
      </c>
    </row>
    <row r="137" spans="1:45">
      <c r="A137" s="1">
        <f>HYPERLINK("https://lsnyc.legalserver.org/matter/dynamic-profile/view/1874744","18-1874744")</f>
        <v>0</v>
      </c>
      <c r="B137" t="s">
        <v>52</v>
      </c>
      <c r="C137" t="s">
        <v>139</v>
      </c>
      <c r="E137" t="s">
        <v>305</v>
      </c>
      <c r="F137" t="s">
        <v>455</v>
      </c>
      <c r="G137" t="s">
        <v>570</v>
      </c>
      <c r="H137" t="s">
        <v>630</v>
      </c>
      <c r="I137" t="s">
        <v>681</v>
      </c>
      <c r="J137">
        <v>10035</v>
      </c>
      <c r="K137" t="s">
        <v>683</v>
      </c>
      <c r="L137" t="s">
        <v>683</v>
      </c>
      <c r="O137" t="s">
        <v>760</v>
      </c>
      <c r="P137" t="s">
        <v>780</v>
      </c>
      <c r="R137" t="s">
        <v>685</v>
      </c>
      <c r="S137" t="s">
        <v>788</v>
      </c>
      <c r="T137" t="s">
        <v>139</v>
      </c>
      <c r="U137" t="s">
        <v>821</v>
      </c>
      <c r="V137" t="s">
        <v>964</v>
      </c>
      <c r="W137" t="s">
        <v>1008</v>
      </c>
      <c r="X137" t="s">
        <v>1125</v>
      </c>
      <c r="Y137" t="s">
        <v>1157</v>
      </c>
      <c r="Z137">
        <v>550</v>
      </c>
      <c r="AA137">
        <v>30</v>
      </c>
      <c r="AB137" t="s">
        <v>1163</v>
      </c>
      <c r="AC137" t="s">
        <v>1002</v>
      </c>
      <c r="AD137">
        <v>20</v>
      </c>
      <c r="AE137">
        <v>1</v>
      </c>
      <c r="AF137">
        <v>2</v>
      </c>
      <c r="AG137">
        <v>10.97</v>
      </c>
      <c r="AN137">
        <v>2280</v>
      </c>
      <c r="AP137">
        <v>16.3</v>
      </c>
      <c r="AQ137" t="s">
        <v>1236</v>
      </c>
      <c r="AR137" t="s">
        <v>1254</v>
      </c>
      <c r="AS137" t="s">
        <v>1256</v>
      </c>
    </row>
    <row r="138" spans="1:45">
      <c r="A138" s="1">
        <f>HYPERLINK("https://lsnyc.legalserver.org/matter/dynamic-profile/view/1876399","18-1876399")</f>
        <v>0</v>
      </c>
      <c r="B138" t="s">
        <v>52</v>
      </c>
      <c r="C138" t="s">
        <v>140</v>
      </c>
      <c r="E138" t="s">
        <v>306</v>
      </c>
      <c r="F138" t="s">
        <v>456</v>
      </c>
      <c r="G138" t="s">
        <v>571</v>
      </c>
      <c r="H138" t="s">
        <v>632</v>
      </c>
      <c r="I138" t="s">
        <v>681</v>
      </c>
      <c r="J138">
        <v>10035</v>
      </c>
      <c r="K138" t="s">
        <v>683</v>
      </c>
      <c r="L138" t="s">
        <v>683</v>
      </c>
      <c r="O138" t="s">
        <v>760</v>
      </c>
      <c r="P138" t="s">
        <v>780</v>
      </c>
      <c r="R138" t="s">
        <v>685</v>
      </c>
      <c r="S138" t="s">
        <v>788</v>
      </c>
      <c r="T138" t="s">
        <v>814</v>
      </c>
      <c r="U138" t="s">
        <v>821</v>
      </c>
      <c r="V138" t="s">
        <v>965</v>
      </c>
      <c r="X138" t="s">
        <v>1126</v>
      </c>
      <c r="Y138" t="s">
        <v>1157</v>
      </c>
      <c r="Z138">
        <v>2100</v>
      </c>
      <c r="AA138">
        <v>35</v>
      </c>
      <c r="AB138" t="s">
        <v>1162</v>
      </c>
      <c r="AC138" t="s">
        <v>1173</v>
      </c>
      <c r="AD138">
        <v>15</v>
      </c>
      <c r="AE138">
        <v>1</v>
      </c>
      <c r="AF138">
        <v>0</v>
      </c>
      <c r="AG138">
        <v>78.09</v>
      </c>
      <c r="AN138">
        <v>9480</v>
      </c>
      <c r="AP138">
        <v>3.5</v>
      </c>
      <c r="AQ138" t="s">
        <v>1236</v>
      </c>
      <c r="AR138" t="s">
        <v>1254</v>
      </c>
      <c r="AS138" t="s">
        <v>1256</v>
      </c>
    </row>
    <row r="139" spans="1:45">
      <c r="A139" s="1">
        <f>HYPERLINK("https://lsnyc.legalserver.org/matter/dynamic-profile/view/1878377","18-1878377")</f>
        <v>0</v>
      </c>
      <c r="B139" t="s">
        <v>52</v>
      </c>
      <c r="C139" t="s">
        <v>121</v>
      </c>
      <c r="D139" t="s">
        <v>160</v>
      </c>
      <c r="E139" t="s">
        <v>307</v>
      </c>
      <c r="F139" t="s">
        <v>457</v>
      </c>
      <c r="G139" t="s">
        <v>572</v>
      </c>
      <c r="H139" t="s">
        <v>665</v>
      </c>
      <c r="I139" t="s">
        <v>682</v>
      </c>
      <c r="J139">
        <v>10034</v>
      </c>
      <c r="K139" t="s">
        <v>683</v>
      </c>
      <c r="L139" t="s">
        <v>683</v>
      </c>
      <c r="O139" t="s">
        <v>761</v>
      </c>
      <c r="P139" t="s">
        <v>777</v>
      </c>
      <c r="Q139" t="s">
        <v>781</v>
      </c>
      <c r="R139" t="s">
        <v>685</v>
      </c>
      <c r="S139" t="s">
        <v>788</v>
      </c>
      <c r="T139" t="s">
        <v>121</v>
      </c>
      <c r="U139" t="s">
        <v>828</v>
      </c>
      <c r="V139" t="s">
        <v>966</v>
      </c>
      <c r="X139" t="s">
        <v>1127</v>
      </c>
      <c r="Y139" t="s">
        <v>1157</v>
      </c>
      <c r="Z139">
        <v>1300</v>
      </c>
      <c r="AA139">
        <v>20</v>
      </c>
      <c r="AB139" t="s">
        <v>1165</v>
      </c>
      <c r="AC139" t="s">
        <v>1002</v>
      </c>
      <c r="AD139">
        <v>2</v>
      </c>
      <c r="AE139">
        <v>2</v>
      </c>
      <c r="AF139">
        <v>0</v>
      </c>
      <c r="AG139">
        <v>321.99</v>
      </c>
      <c r="AL139" t="s">
        <v>1216</v>
      </c>
      <c r="AM139" t="s">
        <v>1222</v>
      </c>
      <c r="AN139">
        <v>53000</v>
      </c>
      <c r="AP139">
        <v>1</v>
      </c>
      <c r="AQ139" t="s">
        <v>52</v>
      </c>
      <c r="AR139" t="s">
        <v>1255</v>
      </c>
      <c r="AS139" t="s">
        <v>1257</v>
      </c>
    </row>
    <row r="140" spans="1:45">
      <c r="A140" s="1">
        <f>HYPERLINK("https://lsnyc.legalserver.org/matter/dynamic-profile/view/1878529","18-1878529")</f>
        <v>0</v>
      </c>
      <c r="B140" t="s">
        <v>52</v>
      </c>
      <c r="C140" t="s">
        <v>90</v>
      </c>
      <c r="E140" t="s">
        <v>280</v>
      </c>
      <c r="F140" t="s">
        <v>342</v>
      </c>
      <c r="G140" t="s">
        <v>550</v>
      </c>
      <c r="H140">
        <v>65</v>
      </c>
      <c r="I140" t="s">
        <v>681</v>
      </c>
      <c r="J140">
        <v>10029</v>
      </c>
      <c r="K140" t="s">
        <v>683</v>
      </c>
      <c r="L140" t="s">
        <v>683</v>
      </c>
      <c r="O140" t="s">
        <v>760</v>
      </c>
      <c r="P140" t="s">
        <v>780</v>
      </c>
      <c r="R140" t="s">
        <v>685</v>
      </c>
      <c r="S140" t="s">
        <v>788</v>
      </c>
      <c r="T140" t="s">
        <v>90</v>
      </c>
      <c r="U140" t="s">
        <v>837</v>
      </c>
      <c r="V140" t="s">
        <v>936</v>
      </c>
      <c r="Y140" t="s">
        <v>1157</v>
      </c>
      <c r="Z140">
        <v>1029.07</v>
      </c>
      <c r="AA140">
        <v>65</v>
      </c>
      <c r="AB140" t="s">
        <v>1164</v>
      </c>
      <c r="AC140" t="s">
        <v>1002</v>
      </c>
      <c r="AD140">
        <v>21</v>
      </c>
      <c r="AE140">
        <v>2</v>
      </c>
      <c r="AF140">
        <v>0</v>
      </c>
      <c r="AG140">
        <v>54.68</v>
      </c>
      <c r="AN140">
        <v>9000</v>
      </c>
      <c r="AP140">
        <v>3.5</v>
      </c>
      <c r="AQ140" t="s">
        <v>1236</v>
      </c>
      <c r="AR140" t="s">
        <v>1254</v>
      </c>
      <c r="AS140" t="s">
        <v>1256</v>
      </c>
    </row>
    <row r="141" spans="1:45">
      <c r="A141" s="1">
        <f>HYPERLINK("https://lsnyc.legalserver.org/matter/dynamic-profile/view/1878828","18-1878828")</f>
        <v>0</v>
      </c>
      <c r="B141" t="s">
        <v>52</v>
      </c>
      <c r="C141" t="s">
        <v>97</v>
      </c>
      <c r="E141" t="s">
        <v>308</v>
      </c>
      <c r="F141" t="s">
        <v>458</v>
      </c>
      <c r="G141" t="s">
        <v>573</v>
      </c>
      <c r="H141" t="s">
        <v>666</v>
      </c>
      <c r="I141" t="s">
        <v>681</v>
      </c>
      <c r="J141">
        <v>10029</v>
      </c>
      <c r="K141" t="s">
        <v>683</v>
      </c>
      <c r="L141" t="s">
        <v>683</v>
      </c>
      <c r="O141" t="s">
        <v>760</v>
      </c>
      <c r="P141" t="s">
        <v>779</v>
      </c>
      <c r="R141" t="s">
        <v>685</v>
      </c>
      <c r="S141" t="s">
        <v>788</v>
      </c>
      <c r="T141" t="s">
        <v>97</v>
      </c>
      <c r="U141" t="s">
        <v>821</v>
      </c>
      <c r="V141" t="s">
        <v>967</v>
      </c>
      <c r="X141" t="s">
        <v>1128</v>
      </c>
      <c r="Y141" t="s">
        <v>1157</v>
      </c>
      <c r="Z141">
        <v>1146</v>
      </c>
      <c r="AA141">
        <v>400</v>
      </c>
      <c r="AB141" t="s">
        <v>1166</v>
      </c>
      <c r="AC141" t="s">
        <v>1175</v>
      </c>
      <c r="AD141">
        <v>41</v>
      </c>
      <c r="AE141">
        <v>1</v>
      </c>
      <c r="AF141">
        <v>0</v>
      </c>
      <c r="AG141">
        <v>79.08</v>
      </c>
      <c r="AN141">
        <v>9600</v>
      </c>
      <c r="AP141">
        <v>2.5</v>
      </c>
      <c r="AQ141" t="s">
        <v>1236</v>
      </c>
      <c r="AR141" t="s">
        <v>1254</v>
      </c>
      <c r="AS141" t="s">
        <v>1256</v>
      </c>
    </row>
    <row r="142" spans="1:45">
      <c r="A142" s="1">
        <f>HYPERLINK("https://lsnyc.legalserver.org/matter/dynamic-profile/view/1874350","18-1874350")</f>
        <v>0</v>
      </c>
      <c r="B142" t="s">
        <v>53</v>
      </c>
      <c r="C142" t="s">
        <v>86</v>
      </c>
      <c r="D142" t="s">
        <v>115</v>
      </c>
      <c r="E142" t="s">
        <v>309</v>
      </c>
      <c r="F142" t="s">
        <v>459</v>
      </c>
      <c r="G142" t="s">
        <v>574</v>
      </c>
      <c r="H142" t="s">
        <v>629</v>
      </c>
      <c r="I142" t="s">
        <v>681</v>
      </c>
      <c r="J142">
        <v>10034</v>
      </c>
      <c r="K142" t="s">
        <v>683</v>
      </c>
      <c r="L142" t="s">
        <v>683</v>
      </c>
      <c r="O142" t="s">
        <v>760</v>
      </c>
      <c r="P142" t="s">
        <v>780</v>
      </c>
      <c r="Q142" t="s">
        <v>786</v>
      </c>
      <c r="R142" t="s">
        <v>685</v>
      </c>
      <c r="S142" t="s">
        <v>788</v>
      </c>
      <c r="T142" t="s">
        <v>86</v>
      </c>
      <c r="U142" t="s">
        <v>824</v>
      </c>
      <c r="V142" t="s">
        <v>968</v>
      </c>
      <c r="X142" t="s">
        <v>1129</v>
      </c>
      <c r="Y142" t="s">
        <v>1157</v>
      </c>
      <c r="Z142">
        <v>960</v>
      </c>
      <c r="AA142">
        <v>101</v>
      </c>
      <c r="AB142" t="s">
        <v>1164</v>
      </c>
      <c r="AC142" t="s">
        <v>1002</v>
      </c>
      <c r="AD142">
        <v>16</v>
      </c>
      <c r="AE142">
        <v>1</v>
      </c>
      <c r="AF142">
        <v>0</v>
      </c>
      <c r="AG142">
        <v>477.76</v>
      </c>
      <c r="AH142" t="s">
        <v>1180</v>
      </c>
      <c r="AI142" t="s">
        <v>1187</v>
      </c>
      <c r="AJ142" t="s">
        <v>1195</v>
      </c>
      <c r="AK142" t="s">
        <v>1212</v>
      </c>
      <c r="AN142">
        <v>58000</v>
      </c>
      <c r="AP142">
        <v>53.15</v>
      </c>
      <c r="AQ142" t="s">
        <v>1236</v>
      </c>
      <c r="AR142" t="s">
        <v>1255</v>
      </c>
      <c r="AS142" t="s">
        <v>1256</v>
      </c>
    </row>
    <row r="143" spans="1:45">
      <c r="A143" s="1">
        <f>HYPERLINK("https://lsnyc.legalserver.org/matter/dynamic-profile/view/1882553","18-1882553")</f>
        <v>0</v>
      </c>
      <c r="B143" t="s">
        <v>53</v>
      </c>
      <c r="C143" t="s">
        <v>141</v>
      </c>
      <c r="D143" t="s">
        <v>165</v>
      </c>
      <c r="E143" t="s">
        <v>310</v>
      </c>
      <c r="F143" t="s">
        <v>350</v>
      </c>
      <c r="G143" t="s">
        <v>489</v>
      </c>
      <c r="H143">
        <v>314</v>
      </c>
      <c r="I143" t="s">
        <v>681</v>
      </c>
      <c r="J143">
        <v>10029</v>
      </c>
      <c r="K143" t="s">
        <v>683</v>
      </c>
      <c r="L143" t="s">
        <v>683</v>
      </c>
      <c r="O143" t="s">
        <v>761</v>
      </c>
      <c r="P143" t="s">
        <v>779</v>
      </c>
      <c r="Q143" t="s">
        <v>782</v>
      </c>
      <c r="R143" t="s">
        <v>685</v>
      </c>
      <c r="S143" t="s">
        <v>788</v>
      </c>
      <c r="T143" t="s">
        <v>141</v>
      </c>
      <c r="U143" t="s">
        <v>831</v>
      </c>
      <c r="V143" t="s">
        <v>969</v>
      </c>
      <c r="X143" t="s">
        <v>1130</v>
      </c>
      <c r="Y143" t="s">
        <v>1158</v>
      </c>
      <c r="Z143">
        <v>356</v>
      </c>
      <c r="AA143">
        <v>108</v>
      </c>
      <c r="AB143" t="s">
        <v>1163</v>
      </c>
      <c r="AC143" t="s">
        <v>1002</v>
      </c>
      <c r="AD143">
        <v>3</v>
      </c>
      <c r="AE143">
        <v>2</v>
      </c>
      <c r="AF143">
        <v>0</v>
      </c>
      <c r="AG143">
        <v>114.17</v>
      </c>
      <c r="AN143">
        <v>18792</v>
      </c>
      <c r="AP143">
        <v>5.4</v>
      </c>
      <c r="AQ143" t="s">
        <v>1236</v>
      </c>
      <c r="AR143" t="s">
        <v>1255</v>
      </c>
      <c r="AS143" t="s">
        <v>1257</v>
      </c>
    </row>
    <row r="144" spans="1:45">
      <c r="A144" s="1">
        <f>HYPERLINK("https://lsnyc.legalserver.org/matter/dynamic-profile/view/1885182","18-1885182")</f>
        <v>0</v>
      </c>
      <c r="B144" t="s">
        <v>53</v>
      </c>
      <c r="C144" t="s">
        <v>101</v>
      </c>
      <c r="D144" t="s">
        <v>115</v>
      </c>
      <c r="E144" t="s">
        <v>311</v>
      </c>
      <c r="F144" t="s">
        <v>460</v>
      </c>
      <c r="G144" t="s">
        <v>575</v>
      </c>
      <c r="H144">
        <v>24</v>
      </c>
      <c r="I144" t="s">
        <v>681</v>
      </c>
      <c r="J144">
        <v>10035</v>
      </c>
      <c r="K144" t="s">
        <v>683</v>
      </c>
      <c r="L144" t="s">
        <v>683</v>
      </c>
      <c r="M144" t="s">
        <v>686</v>
      </c>
      <c r="O144" t="s">
        <v>760</v>
      </c>
      <c r="P144" t="s">
        <v>780</v>
      </c>
      <c r="Q144" t="s">
        <v>786</v>
      </c>
      <c r="R144" t="s">
        <v>685</v>
      </c>
      <c r="S144" t="s">
        <v>788</v>
      </c>
      <c r="T144" t="s">
        <v>101</v>
      </c>
      <c r="U144" t="s">
        <v>821</v>
      </c>
      <c r="V144" t="s">
        <v>970</v>
      </c>
      <c r="X144" t="s">
        <v>1131</v>
      </c>
      <c r="Y144" t="s">
        <v>1157</v>
      </c>
      <c r="Z144">
        <v>2037</v>
      </c>
      <c r="AA144">
        <v>35</v>
      </c>
      <c r="AB144" t="s">
        <v>1163</v>
      </c>
      <c r="AC144" t="s">
        <v>1173</v>
      </c>
      <c r="AD144">
        <v>27</v>
      </c>
      <c r="AE144">
        <v>3</v>
      </c>
      <c r="AF144">
        <v>0</v>
      </c>
      <c r="AG144">
        <v>91.33</v>
      </c>
      <c r="AN144">
        <v>18978.96</v>
      </c>
      <c r="AP144">
        <v>22.5</v>
      </c>
      <c r="AQ144" t="s">
        <v>1236</v>
      </c>
      <c r="AR144" t="s">
        <v>1255</v>
      </c>
      <c r="AS144" t="s">
        <v>1256</v>
      </c>
    </row>
    <row r="145" spans="1:45">
      <c r="A145" s="1">
        <f>HYPERLINK("https://lsnyc.legalserver.org/matter/dynamic-profile/view/1892335","19-1892335")</f>
        <v>0</v>
      </c>
      <c r="B145" t="s">
        <v>53</v>
      </c>
      <c r="C145" t="s">
        <v>142</v>
      </c>
      <c r="D145" t="s">
        <v>165</v>
      </c>
      <c r="E145" t="s">
        <v>312</v>
      </c>
      <c r="F145" t="s">
        <v>461</v>
      </c>
      <c r="G145" t="s">
        <v>576</v>
      </c>
      <c r="H145">
        <v>5</v>
      </c>
      <c r="I145" t="s">
        <v>681</v>
      </c>
      <c r="J145">
        <v>10029</v>
      </c>
      <c r="K145" t="s">
        <v>683</v>
      </c>
      <c r="L145" t="s">
        <v>683</v>
      </c>
      <c r="O145" t="s">
        <v>760</v>
      </c>
      <c r="P145" t="s">
        <v>775</v>
      </c>
      <c r="Q145" t="s">
        <v>786</v>
      </c>
      <c r="R145" t="s">
        <v>685</v>
      </c>
      <c r="S145" t="s">
        <v>788</v>
      </c>
      <c r="T145" t="s">
        <v>134</v>
      </c>
      <c r="U145" t="s">
        <v>821</v>
      </c>
      <c r="V145" t="s">
        <v>971</v>
      </c>
      <c r="W145" t="s">
        <v>1009</v>
      </c>
      <c r="Y145" t="s">
        <v>1158</v>
      </c>
      <c r="Z145">
        <v>1223.47</v>
      </c>
      <c r="AA145">
        <v>0</v>
      </c>
      <c r="AB145" t="s">
        <v>1163</v>
      </c>
      <c r="AC145" t="s">
        <v>1002</v>
      </c>
      <c r="AD145">
        <v>10</v>
      </c>
      <c r="AE145">
        <v>1</v>
      </c>
      <c r="AF145">
        <v>4</v>
      </c>
      <c r="AG145">
        <v>90.56999999999999</v>
      </c>
      <c r="AN145">
        <v>27324</v>
      </c>
      <c r="AP145">
        <v>9.5</v>
      </c>
      <c r="AQ145" t="s">
        <v>1236</v>
      </c>
      <c r="AR145" t="s">
        <v>1255</v>
      </c>
      <c r="AS145" t="s">
        <v>1256</v>
      </c>
    </row>
    <row r="146" spans="1:45">
      <c r="A146" s="1">
        <f>HYPERLINK("https://lsnyc.legalserver.org/matter/dynamic-profile/view/1892807","19-1892807")</f>
        <v>0</v>
      </c>
      <c r="B146" t="s">
        <v>53</v>
      </c>
      <c r="C146" t="s">
        <v>143</v>
      </c>
      <c r="D146" t="s">
        <v>117</v>
      </c>
      <c r="E146" t="s">
        <v>313</v>
      </c>
      <c r="F146" t="s">
        <v>462</v>
      </c>
      <c r="G146" t="s">
        <v>577</v>
      </c>
      <c r="H146" t="s">
        <v>667</v>
      </c>
      <c r="I146" t="s">
        <v>681</v>
      </c>
      <c r="J146">
        <v>10037</v>
      </c>
      <c r="K146" t="s">
        <v>683</v>
      </c>
      <c r="L146" t="s">
        <v>683</v>
      </c>
      <c r="O146" t="s">
        <v>760</v>
      </c>
      <c r="P146" t="s">
        <v>775</v>
      </c>
      <c r="Q146" t="s">
        <v>785</v>
      </c>
      <c r="R146" t="s">
        <v>685</v>
      </c>
      <c r="S146" t="s">
        <v>788</v>
      </c>
      <c r="T146" t="s">
        <v>123</v>
      </c>
      <c r="U146" t="s">
        <v>821</v>
      </c>
      <c r="V146" t="s">
        <v>972</v>
      </c>
      <c r="X146" t="s">
        <v>1132</v>
      </c>
      <c r="Y146" t="s">
        <v>1157</v>
      </c>
      <c r="Z146">
        <v>2041</v>
      </c>
      <c r="AA146">
        <v>108</v>
      </c>
      <c r="AB146" t="s">
        <v>1163</v>
      </c>
      <c r="AC146" t="s">
        <v>1173</v>
      </c>
      <c r="AD146">
        <v>27</v>
      </c>
      <c r="AE146">
        <v>2</v>
      </c>
      <c r="AF146">
        <v>1</v>
      </c>
      <c r="AG146">
        <v>32.07</v>
      </c>
      <c r="AN146">
        <v>6840</v>
      </c>
      <c r="AP146">
        <v>7.75</v>
      </c>
      <c r="AQ146" t="s">
        <v>1236</v>
      </c>
      <c r="AR146" t="s">
        <v>1255</v>
      </c>
      <c r="AS146" t="s">
        <v>1256</v>
      </c>
    </row>
    <row r="147" spans="1:45">
      <c r="A147" s="1">
        <f>HYPERLINK("https://lsnyc.legalserver.org/matter/dynamic-profile/view/1894817","19-1894817")</f>
        <v>0</v>
      </c>
      <c r="B147" t="s">
        <v>53</v>
      </c>
      <c r="C147" t="s">
        <v>144</v>
      </c>
      <c r="D147" t="s">
        <v>117</v>
      </c>
      <c r="E147" t="s">
        <v>234</v>
      </c>
      <c r="F147" t="s">
        <v>463</v>
      </c>
      <c r="G147" t="s">
        <v>578</v>
      </c>
      <c r="H147" t="s">
        <v>638</v>
      </c>
      <c r="I147" t="s">
        <v>681</v>
      </c>
      <c r="J147">
        <v>10029</v>
      </c>
      <c r="K147" t="s">
        <v>683</v>
      </c>
      <c r="L147" t="s">
        <v>683</v>
      </c>
      <c r="O147" t="s">
        <v>760</v>
      </c>
      <c r="P147" t="s">
        <v>775</v>
      </c>
      <c r="Q147" t="s">
        <v>786</v>
      </c>
      <c r="R147" t="s">
        <v>685</v>
      </c>
      <c r="S147" t="s">
        <v>788</v>
      </c>
      <c r="T147" t="s">
        <v>144</v>
      </c>
      <c r="U147" t="s">
        <v>821</v>
      </c>
      <c r="V147" t="s">
        <v>973</v>
      </c>
      <c r="W147" t="s">
        <v>1010</v>
      </c>
      <c r="Y147" t="s">
        <v>1158</v>
      </c>
      <c r="Z147">
        <v>1580</v>
      </c>
      <c r="AA147">
        <v>0</v>
      </c>
      <c r="AB147" t="s">
        <v>1163</v>
      </c>
      <c r="AD147">
        <v>20</v>
      </c>
      <c r="AE147">
        <v>4</v>
      </c>
      <c r="AF147">
        <v>2</v>
      </c>
      <c r="AG147">
        <v>131.83</v>
      </c>
      <c r="AN147">
        <v>45600</v>
      </c>
      <c r="AP147">
        <v>10.75</v>
      </c>
      <c r="AQ147" t="s">
        <v>1236</v>
      </c>
      <c r="AR147" t="s">
        <v>1255</v>
      </c>
      <c r="AS147" t="s">
        <v>1256</v>
      </c>
    </row>
    <row r="148" spans="1:45">
      <c r="A148" s="1">
        <f>HYPERLINK("https://lsnyc.legalserver.org/matter/dynamic-profile/view/1895458","19-1895458")</f>
        <v>0</v>
      </c>
      <c r="B148" t="s">
        <v>53</v>
      </c>
      <c r="C148" t="s">
        <v>145</v>
      </c>
      <c r="D148" t="s">
        <v>117</v>
      </c>
      <c r="E148" t="s">
        <v>277</v>
      </c>
      <c r="F148" t="s">
        <v>429</v>
      </c>
      <c r="G148" t="s">
        <v>548</v>
      </c>
      <c r="H148" t="s">
        <v>648</v>
      </c>
      <c r="I148" t="s">
        <v>681</v>
      </c>
      <c r="J148">
        <v>10029</v>
      </c>
      <c r="K148" t="s">
        <v>683</v>
      </c>
      <c r="L148" t="s">
        <v>683</v>
      </c>
      <c r="O148" t="s">
        <v>760</v>
      </c>
      <c r="P148" t="s">
        <v>775</v>
      </c>
      <c r="Q148" t="s">
        <v>786</v>
      </c>
      <c r="R148" t="s">
        <v>685</v>
      </c>
      <c r="S148" t="s">
        <v>788</v>
      </c>
      <c r="T148" t="s">
        <v>145</v>
      </c>
      <c r="U148" t="s">
        <v>821</v>
      </c>
      <c r="V148" t="s">
        <v>933</v>
      </c>
      <c r="X148" t="s">
        <v>1097</v>
      </c>
      <c r="Y148" t="s">
        <v>1158</v>
      </c>
      <c r="Z148">
        <v>714</v>
      </c>
      <c r="AA148">
        <v>48</v>
      </c>
      <c r="AB148" t="s">
        <v>1162</v>
      </c>
      <c r="AC148" t="s">
        <v>1173</v>
      </c>
      <c r="AD148">
        <v>0</v>
      </c>
      <c r="AE148">
        <v>3</v>
      </c>
      <c r="AF148">
        <v>1</v>
      </c>
      <c r="AG148">
        <v>100.19</v>
      </c>
      <c r="AN148">
        <v>25800</v>
      </c>
      <c r="AP148">
        <v>2.5</v>
      </c>
      <c r="AQ148" t="s">
        <v>1236</v>
      </c>
      <c r="AR148" t="s">
        <v>1255</v>
      </c>
      <c r="AS148" t="s">
        <v>1256</v>
      </c>
    </row>
    <row r="149" spans="1:45">
      <c r="A149" s="1">
        <f>HYPERLINK("https://lsnyc.legalserver.org/matter/dynamic-profile/view/1900955","19-1900955")</f>
        <v>0</v>
      </c>
      <c r="B149" t="s">
        <v>53</v>
      </c>
      <c r="C149" t="s">
        <v>57</v>
      </c>
      <c r="D149" t="s">
        <v>181</v>
      </c>
      <c r="E149" t="s">
        <v>295</v>
      </c>
      <c r="F149" t="s">
        <v>464</v>
      </c>
      <c r="G149" t="s">
        <v>579</v>
      </c>
      <c r="H149" t="s">
        <v>668</v>
      </c>
      <c r="I149" t="s">
        <v>681</v>
      </c>
      <c r="J149">
        <v>10029</v>
      </c>
      <c r="K149" t="s">
        <v>683</v>
      </c>
      <c r="L149" t="s">
        <v>684</v>
      </c>
      <c r="M149" t="s">
        <v>686</v>
      </c>
      <c r="O149" t="s">
        <v>760</v>
      </c>
      <c r="P149" t="s">
        <v>775</v>
      </c>
      <c r="Q149" t="s">
        <v>786</v>
      </c>
      <c r="R149" t="s">
        <v>685</v>
      </c>
      <c r="S149" t="s">
        <v>788</v>
      </c>
      <c r="T149" t="s">
        <v>815</v>
      </c>
      <c r="U149" t="s">
        <v>821</v>
      </c>
      <c r="V149" t="s">
        <v>974</v>
      </c>
      <c r="W149" t="s">
        <v>1011</v>
      </c>
      <c r="X149" t="s">
        <v>1133</v>
      </c>
      <c r="Y149" t="s">
        <v>1157</v>
      </c>
      <c r="Z149">
        <v>98</v>
      </c>
      <c r="AA149">
        <v>120</v>
      </c>
      <c r="AB149" t="s">
        <v>1163</v>
      </c>
      <c r="AC149" t="s">
        <v>1173</v>
      </c>
      <c r="AD149">
        <v>0</v>
      </c>
      <c r="AE149">
        <v>1</v>
      </c>
      <c r="AF149">
        <v>3</v>
      </c>
      <c r="AG149">
        <v>179.45</v>
      </c>
      <c r="AN149">
        <v>46207.92</v>
      </c>
      <c r="AP149">
        <v>3.5</v>
      </c>
      <c r="AQ149" t="s">
        <v>1236</v>
      </c>
      <c r="AR149" t="s">
        <v>1255</v>
      </c>
      <c r="AS149" t="s">
        <v>1256</v>
      </c>
    </row>
    <row r="150" spans="1:45">
      <c r="A150" s="1">
        <f>HYPERLINK("https://lsnyc.legalserver.org/matter/dynamic-profile/view/1869644","18-1869644")</f>
        <v>0</v>
      </c>
      <c r="B150" t="s">
        <v>54</v>
      </c>
      <c r="C150" t="s">
        <v>62</v>
      </c>
      <c r="D150" t="s">
        <v>135</v>
      </c>
      <c r="E150" t="s">
        <v>314</v>
      </c>
      <c r="F150" t="s">
        <v>360</v>
      </c>
      <c r="G150" t="s">
        <v>580</v>
      </c>
      <c r="H150">
        <v>407</v>
      </c>
      <c r="I150" t="s">
        <v>681</v>
      </c>
      <c r="J150">
        <v>10029</v>
      </c>
      <c r="K150" t="s">
        <v>683</v>
      </c>
      <c r="L150" t="s">
        <v>683</v>
      </c>
      <c r="O150" t="s">
        <v>761</v>
      </c>
      <c r="P150" t="s">
        <v>777</v>
      </c>
      <c r="Q150" t="s">
        <v>781</v>
      </c>
      <c r="R150" t="s">
        <v>685</v>
      </c>
      <c r="S150" t="s">
        <v>788</v>
      </c>
      <c r="T150" t="s">
        <v>128</v>
      </c>
      <c r="U150" t="s">
        <v>836</v>
      </c>
      <c r="V150" t="s">
        <v>975</v>
      </c>
      <c r="X150" t="s">
        <v>1134</v>
      </c>
      <c r="Y150" t="s">
        <v>1158</v>
      </c>
      <c r="Z150">
        <v>1412</v>
      </c>
      <c r="AA150">
        <v>71</v>
      </c>
      <c r="AB150" t="s">
        <v>1164</v>
      </c>
      <c r="AC150" t="s">
        <v>1173</v>
      </c>
      <c r="AD150">
        <v>20</v>
      </c>
      <c r="AE150">
        <v>2</v>
      </c>
      <c r="AF150">
        <v>0</v>
      </c>
      <c r="AG150">
        <v>130.57</v>
      </c>
      <c r="AN150">
        <v>21492</v>
      </c>
      <c r="AP150">
        <v>2.75</v>
      </c>
      <c r="AQ150" t="s">
        <v>1246</v>
      </c>
      <c r="AR150" t="s">
        <v>1255</v>
      </c>
      <c r="AS150" t="s">
        <v>1257</v>
      </c>
    </row>
    <row r="151" spans="1:45">
      <c r="A151" s="1">
        <f>HYPERLINK("https://lsnyc.legalserver.org/matter/dynamic-profile/view/1885352","18-1885352")</f>
        <v>0</v>
      </c>
      <c r="B151" t="s">
        <v>54</v>
      </c>
      <c r="C151" t="s">
        <v>146</v>
      </c>
      <c r="D151" t="s">
        <v>172</v>
      </c>
      <c r="E151" t="s">
        <v>306</v>
      </c>
      <c r="F151" t="s">
        <v>465</v>
      </c>
      <c r="G151" t="s">
        <v>581</v>
      </c>
      <c r="H151" t="s">
        <v>669</v>
      </c>
      <c r="I151" t="s">
        <v>681</v>
      </c>
      <c r="J151">
        <v>10002</v>
      </c>
      <c r="K151" t="s">
        <v>683</v>
      </c>
      <c r="L151" t="s">
        <v>683</v>
      </c>
      <c r="O151" t="s">
        <v>761</v>
      </c>
      <c r="P151" t="s">
        <v>777</v>
      </c>
      <c r="Q151" t="s">
        <v>781</v>
      </c>
      <c r="R151" t="s">
        <v>685</v>
      </c>
      <c r="S151" t="s">
        <v>788</v>
      </c>
      <c r="T151" t="s">
        <v>816</v>
      </c>
      <c r="U151" t="s">
        <v>822</v>
      </c>
      <c r="V151" t="s">
        <v>976</v>
      </c>
      <c r="X151" t="s">
        <v>1135</v>
      </c>
      <c r="Y151" t="s">
        <v>1157</v>
      </c>
      <c r="Z151">
        <v>680</v>
      </c>
      <c r="AA151">
        <v>124</v>
      </c>
      <c r="AB151" t="s">
        <v>1166</v>
      </c>
      <c r="AC151" t="s">
        <v>1002</v>
      </c>
      <c r="AD151">
        <v>1</v>
      </c>
      <c r="AE151">
        <v>1</v>
      </c>
      <c r="AF151">
        <v>0</v>
      </c>
      <c r="AG151">
        <v>230.64</v>
      </c>
      <c r="AN151">
        <v>28000</v>
      </c>
      <c r="AP151">
        <v>1</v>
      </c>
      <c r="AQ151" t="s">
        <v>1236</v>
      </c>
      <c r="AR151" t="s">
        <v>1255</v>
      </c>
      <c r="AS151" t="s">
        <v>1257</v>
      </c>
    </row>
    <row r="152" spans="1:45">
      <c r="A152" s="1">
        <f>HYPERLINK("https://lsnyc.legalserver.org/matter/dynamic-profile/view/1870630","18-1870630")</f>
        <v>0</v>
      </c>
      <c r="B152" t="s">
        <v>54</v>
      </c>
      <c r="C152" t="s">
        <v>147</v>
      </c>
      <c r="D152" t="s">
        <v>142</v>
      </c>
      <c r="E152" t="s">
        <v>315</v>
      </c>
      <c r="F152" t="s">
        <v>466</v>
      </c>
      <c r="G152" t="s">
        <v>548</v>
      </c>
      <c r="H152" t="s">
        <v>670</v>
      </c>
      <c r="I152" t="s">
        <v>681</v>
      </c>
      <c r="J152">
        <v>10029</v>
      </c>
      <c r="K152" t="s">
        <v>683</v>
      </c>
      <c r="L152" t="s">
        <v>683</v>
      </c>
      <c r="N152" t="s">
        <v>745</v>
      </c>
      <c r="O152" t="s">
        <v>764</v>
      </c>
      <c r="P152" t="s">
        <v>778</v>
      </c>
      <c r="Q152" t="s">
        <v>783</v>
      </c>
      <c r="R152" t="s">
        <v>685</v>
      </c>
      <c r="S152" t="s">
        <v>788</v>
      </c>
      <c r="T152" t="s">
        <v>817</v>
      </c>
      <c r="U152" t="s">
        <v>823</v>
      </c>
      <c r="V152" t="s">
        <v>977</v>
      </c>
      <c r="X152" t="s">
        <v>1136</v>
      </c>
      <c r="Y152" t="s">
        <v>1157</v>
      </c>
      <c r="Z152">
        <v>1335</v>
      </c>
      <c r="AA152">
        <v>42</v>
      </c>
      <c r="AB152" t="s">
        <v>1164</v>
      </c>
      <c r="AC152" t="s">
        <v>1173</v>
      </c>
      <c r="AD152">
        <v>3</v>
      </c>
      <c r="AE152">
        <v>1</v>
      </c>
      <c r="AF152">
        <v>0</v>
      </c>
      <c r="AG152">
        <v>237.23</v>
      </c>
      <c r="AL152" t="s">
        <v>1218</v>
      </c>
      <c r="AM152" t="s">
        <v>1221</v>
      </c>
      <c r="AN152">
        <v>28800</v>
      </c>
      <c r="AP152">
        <v>17.38</v>
      </c>
      <c r="AQ152" t="s">
        <v>1245</v>
      </c>
      <c r="AR152" t="s">
        <v>1255</v>
      </c>
      <c r="AS152" t="s">
        <v>1257</v>
      </c>
    </row>
    <row r="153" spans="1:45">
      <c r="A153" s="1">
        <f>HYPERLINK("https://lsnyc.legalserver.org/matter/dynamic-profile/view/1874587","18-1874587")</f>
        <v>0</v>
      </c>
      <c r="B153" t="s">
        <v>54</v>
      </c>
      <c r="C153" t="s">
        <v>148</v>
      </c>
      <c r="D153" t="s">
        <v>142</v>
      </c>
      <c r="E153" t="s">
        <v>316</v>
      </c>
      <c r="F153" t="s">
        <v>467</v>
      </c>
      <c r="G153" t="s">
        <v>546</v>
      </c>
      <c r="H153" t="s">
        <v>671</v>
      </c>
      <c r="I153" t="s">
        <v>681</v>
      </c>
      <c r="J153">
        <v>10029</v>
      </c>
      <c r="K153" t="s">
        <v>683</v>
      </c>
      <c r="L153" t="s">
        <v>683</v>
      </c>
      <c r="N153" t="s">
        <v>746</v>
      </c>
      <c r="O153" t="s">
        <v>764</v>
      </c>
      <c r="P153" t="s">
        <v>778</v>
      </c>
      <c r="Q153" t="s">
        <v>786</v>
      </c>
      <c r="R153" t="s">
        <v>683</v>
      </c>
      <c r="S153" t="s">
        <v>788</v>
      </c>
      <c r="T153" t="s">
        <v>83</v>
      </c>
      <c r="U153" t="s">
        <v>831</v>
      </c>
      <c r="V153" t="s">
        <v>978</v>
      </c>
      <c r="X153" t="s">
        <v>1137</v>
      </c>
      <c r="Y153" t="s">
        <v>1157</v>
      </c>
      <c r="Z153">
        <v>2200</v>
      </c>
      <c r="AA153">
        <v>323</v>
      </c>
      <c r="AB153" t="s">
        <v>1163</v>
      </c>
      <c r="AC153" t="s">
        <v>1173</v>
      </c>
      <c r="AD153">
        <v>18</v>
      </c>
      <c r="AE153">
        <v>2</v>
      </c>
      <c r="AF153">
        <v>2</v>
      </c>
      <c r="AG153">
        <v>33.9</v>
      </c>
      <c r="AN153">
        <v>8508</v>
      </c>
      <c r="AP153">
        <v>37.4</v>
      </c>
      <c r="AQ153" t="s">
        <v>1236</v>
      </c>
      <c r="AR153" t="s">
        <v>1255</v>
      </c>
      <c r="AS153" t="s">
        <v>1257</v>
      </c>
    </row>
    <row r="154" spans="1:45">
      <c r="A154" s="1">
        <f>HYPERLINK("https://lsnyc.legalserver.org/matter/dynamic-profile/view/1872340","18-1872340")</f>
        <v>0</v>
      </c>
      <c r="B154" t="s">
        <v>54</v>
      </c>
      <c r="C154" t="s">
        <v>149</v>
      </c>
      <c r="E154" t="s">
        <v>280</v>
      </c>
      <c r="F154" t="s">
        <v>342</v>
      </c>
      <c r="G154" t="s">
        <v>550</v>
      </c>
      <c r="H154">
        <v>65</v>
      </c>
      <c r="I154" t="s">
        <v>681</v>
      </c>
      <c r="J154">
        <v>10029</v>
      </c>
      <c r="K154" t="s">
        <v>683</v>
      </c>
      <c r="L154" t="s">
        <v>683</v>
      </c>
      <c r="M154" t="s">
        <v>686</v>
      </c>
      <c r="N154" t="s">
        <v>747</v>
      </c>
      <c r="O154" t="s">
        <v>764</v>
      </c>
      <c r="P154" t="s">
        <v>778</v>
      </c>
      <c r="R154" t="s">
        <v>685</v>
      </c>
      <c r="S154" t="s">
        <v>793</v>
      </c>
      <c r="T154" t="s">
        <v>139</v>
      </c>
      <c r="U154" t="s">
        <v>837</v>
      </c>
      <c r="V154" t="s">
        <v>936</v>
      </c>
      <c r="Y154" t="s">
        <v>1157</v>
      </c>
      <c r="Z154">
        <v>1029.07</v>
      </c>
      <c r="AA154">
        <v>65</v>
      </c>
      <c r="AB154" t="s">
        <v>1164</v>
      </c>
      <c r="AC154" t="s">
        <v>1002</v>
      </c>
      <c r="AD154">
        <v>21</v>
      </c>
      <c r="AE154">
        <v>2</v>
      </c>
      <c r="AF154">
        <v>0</v>
      </c>
      <c r="AG154">
        <v>54.68</v>
      </c>
      <c r="AN154">
        <v>9000</v>
      </c>
      <c r="AO154" t="s">
        <v>1234</v>
      </c>
      <c r="AP154">
        <v>19</v>
      </c>
      <c r="AQ154" t="s">
        <v>1244</v>
      </c>
      <c r="AR154" t="s">
        <v>1254</v>
      </c>
      <c r="AS154" t="s">
        <v>1257</v>
      </c>
    </row>
    <row r="155" spans="1:45">
      <c r="A155" s="1">
        <f>HYPERLINK("https://lsnyc.legalserver.org/matter/dynamic-profile/view/1874696","18-1874696")</f>
        <v>0</v>
      </c>
      <c r="B155" t="s">
        <v>54</v>
      </c>
      <c r="C155" t="s">
        <v>139</v>
      </c>
      <c r="D155" t="s">
        <v>172</v>
      </c>
      <c r="E155" t="s">
        <v>317</v>
      </c>
      <c r="F155" t="s">
        <v>468</v>
      </c>
      <c r="G155" t="s">
        <v>582</v>
      </c>
      <c r="H155" t="s">
        <v>602</v>
      </c>
      <c r="I155" t="s">
        <v>681</v>
      </c>
      <c r="J155">
        <v>10029</v>
      </c>
      <c r="K155" t="s">
        <v>683</v>
      </c>
      <c r="L155" t="s">
        <v>683</v>
      </c>
      <c r="N155" t="s">
        <v>748</v>
      </c>
      <c r="O155" t="s">
        <v>764</v>
      </c>
      <c r="P155" t="s">
        <v>778</v>
      </c>
      <c r="Q155" t="s">
        <v>783</v>
      </c>
      <c r="R155" t="s">
        <v>685</v>
      </c>
      <c r="S155" t="s">
        <v>788</v>
      </c>
      <c r="T155" t="s">
        <v>139</v>
      </c>
      <c r="U155" t="s">
        <v>838</v>
      </c>
      <c r="V155" t="s">
        <v>979</v>
      </c>
      <c r="X155" t="s">
        <v>1138</v>
      </c>
      <c r="Y155" t="s">
        <v>1157</v>
      </c>
      <c r="Z155">
        <v>968</v>
      </c>
      <c r="AA155">
        <v>20</v>
      </c>
      <c r="AB155" t="s">
        <v>1163</v>
      </c>
      <c r="AC155" t="s">
        <v>1002</v>
      </c>
      <c r="AD155">
        <v>18</v>
      </c>
      <c r="AE155">
        <v>1</v>
      </c>
      <c r="AF155">
        <v>0</v>
      </c>
      <c r="AG155">
        <v>74.14</v>
      </c>
      <c r="AN155">
        <v>9000</v>
      </c>
      <c r="AP155">
        <v>4.5</v>
      </c>
      <c r="AQ155" t="s">
        <v>1236</v>
      </c>
      <c r="AR155" t="s">
        <v>1255</v>
      </c>
      <c r="AS155" t="s">
        <v>1257</v>
      </c>
    </row>
    <row r="156" spans="1:45">
      <c r="A156" s="1">
        <f>HYPERLINK("https://lsnyc.legalserver.org/matter/dynamic-profile/view/1872328","18-1872328")</f>
        <v>0</v>
      </c>
      <c r="B156" t="s">
        <v>54</v>
      </c>
      <c r="C156" t="s">
        <v>149</v>
      </c>
      <c r="D156" t="s">
        <v>142</v>
      </c>
      <c r="E156" t="s">
        <v>318</v>
      </c>
      <c r="F156" t="s">
        <v>469</v>
      </c>
      <c r="G156" t="s">
        <v>583</v>
      </c>
      <c r="H156" t="s">
        <v>672</v>
      </c>
      <c r="I156" t="s">
        <v>681</v>
      </c>
      <c r="J156">
        <v>10029</v>
      </c>
      <c r="K156" t="s">
        <v>683</v>
      </c>
      <c r="L156" t="s">
        <v>683</v>
      </c>
      <c r="N156" t="s">
        <v>749</v>
      </c>
      <c r="O156" t="s">
        <v>764</v>
      </c>
      <c r="P156" t="s">
        <v>778</v>
      </c>
      <c r="Q156" t="s">
        <v>787</v>
      </c>
      <c r="R156" t="s">
        <v>685</v>
      </c>
      <c r="S156" t="s">
        <v>788</v>
      </c>
      <c r="T156" t="s">
        <v>139</v>
      </c>
      <c r="U156" t="s">
        <v>829</v>
      </c>
      <c r="V156" t="s">
        <v>980</v>
      </c>
      <c r="Y156" t="s">
        <v>1157</v>
      </c>
      <c r="Z156">
        <v>964.5</v>
      </c>
      <c r="AA156">
        <v>11</v>
      </c>
      <c r="AB156" t="s">
        <v>1163</v>
      </c>
      <c r="AC156" t="s">
        <v>1002</v>
      </c>
      <c r="AD156">
        <v>12</v>
      </c>
      <c r="AE156">
        <v>1</v>
      </c>
      <c r="AF156">
        <v>0</v>
      </c>
      <c r="AG156">
        <v>172.78</v>
      </c>
      <c r="AN156">
        <v>20976</v>
      </c>
      <c r="AO156" t="s">
        <v>1224</v>
      </c>
      <c r="AP156">
        <v>5</v>
      </c>
      <c r="AQ156" t="s">
        <v>1242</v>
      </c>
      <c r="AR156" t="s">
        <v>1255</v>
      </c>
      <c r="AS156" t="s">
        <v>1257</v>
      </c>
    </row>
    <row r="157" spans="1:45">
      <c r="A157" s="1">
        <f>HYPERLINK("https://lsnyc.legalserver.org/matter/dynamic-profile/view/1872492","18-1872492")</f>
        <v>0</v>
      </c>
      <c r="B157" t="s">
        <v>54</v>
      </c>
      <c r="C157" t="s">
        <v>150</v>
      </c>
      <c r="D157" t="s">
        <v>146</v>
      </c>
      <c r="E157" t="s">
        <v>319</v>
      </c>
      <c r="F157" t="s">
        <v>470</v>
      </c>
      <c r="G157" t="s">
        <v>584</v>
      </c>
      <c r="H157" t="s">
        <v>673</v>
      </c>
      <c r="I157" t="s">
        <v>681</v>
      </c>
      <c r="J157">
        <v>10029</v>
      </c>
      <c r="K157" t="s">
        <v>683</v>
      </c>
      <c r="L157" t="s">
        <v>683</v>
      </c>
      <c r="N157" t="s">
        <v>750</v>
      </c>
      <c r="O157" t="s">
        <v>764</v>
      </c>
      <c r="P157" t="s">
        <v>777</v>
      </c>
      <c r="Q157" t="s">
        <v>781</v>
      </c>
      <c r="R157" t="s">
        <v>685</v>
      </c>
      <c r="S157" t="s">
        <v>788</v>
      </c>
      <c r="T157" t="s">
        <v>139</v>
      </c>
      <c r="U157" t="s">
        <v>827</v>
      </c>
      <c r="V157" t="s">
        <v>981</v>
      </c>
      <c r="X157" t="s">
        <v>1139</v>
      </c>
      <c r="Y157" t="s">
        <v>1157</v>
      </c>
      <c r="Z157">
        <v>2200</v>
      </c>
      <c r="AA157">
        <v>6</v>
      </c>
      <c r="AB157" t="s">
        <v>1167</v>
      </c>
      <c r="AC157" t="s">
        <v>1002</v>
      </c>
      <c r="AD157">
        <v>3</v>
      </c>
      <c r="AE157">
        <v>2</v>
      </c>
      <c r="AF157">
        <v>0</v>
      </c>
      <c r="AG157">
        <v>291.62</v>
      </c>
      <c r="AL157" t="s">
        <v>1218</v>
      </c>
      <c r="AM157" t="s">
        <v>1221</v>
      </c>
      <c r="AN157">
        <v>48000</v>
      </c>
      <c r="AP157">
        <v>1.2</v>
      </c>
      <c r="AQ157" t="s">
        <v>1240</v>
      </c>
      <c r="AR157" t="s">
        <v>1255</v>
      </c>
      <c r="AS157" t="s">
        <v>1257</v>
      </c>
    </row>
    <row r="158" spans="1:45">
      <c r="A158" s="1">
        <f>HYPERLINK("https://lsnyc.legalserver.org/matter/dynamic-profile/view/1878600","18-1878600")</f>
        <v>0</v>
      </c>
      <c r="B158" t="s">
        <v>54</v>
      </c>
      <c r="C158" t="s">
        <v>151</v>
      </c>
      <c r="D158" t="s">
        <v>142</v>
      </c>
      <c r="E158" t="s">
        <v>320</v>
      </c>
      <c r="F158" t="s">
        <v>468</v>
      </c>
      <c r="G158" t="s">
        <v>585</v>
      </c>
      <c r="H158" t="s">
        <v>613</v>
      </c>
      <c r="I158" t="s">
        <v>681</v>
      </c>
      <c r="J158">
        <v>10035</v>
      </c>
      <c r="K158" t="s">
        <v>683</v>
      </c>
      <c r="L158" t="s">
        <v>683</v>
      </c>
      <c r="M158" t="s">
        <v>686</v>
      </c>
      <c r="N158" t="s">
        <v>751</v>
      </c>
      <c r="O158" t="s">
        <v>762</v>
      </c>
      <c r="P158" t="s">
        <v>778</v>
      </c>
      <c r="Q158" t="s">
        <v>783</v>
      </c>
      <c r="R158" t="s">
        <v>685</v>
      </c>
      <c r="S158" t="s">
        <v>788</v>
      </c>
      <c r="T158" t="s">
        <v>87</v>
      </c>
      <c r="U158" t="s">
        <v>839</v>
      </c>
      <c r="V158" t="s">
        <v>982</v>
      </c>
      <c r="Y158" t="s">
        <v>1157</v>
      </c>
      <c r="Z158">
        <v>0</v>
      </c>
      <c r="AA158">
        <v>24</v>
      </c>
      <c r="AB158" t="s">
        <v>1163</v>
      </c>
      <c r="AC158" t="s">
        <v>1173</v>
      </c>
      <c r="AD158">
        <v>22</v>
      </c>
      <c r="AE158">
        <v>3</v>
      </c>
      <c r="AF158">
        <v>0</v>
      </c>
      <c r="AG158">
        <v>67.56</v>
      </c>
      <c r="AN158">
        <v>14040</v>
      </c>
      <c r="AP158">
        <v>6.5</v>
      </c>
      <c r="AQ158" t="s">
        <v>1236</v>
      </c>
      <c r="AR158" t="s">
        <v>1255</v>
      </c>
      <c r="AS158" t="s">
        <v>1257</v>
      </c>
    </row>
    <row r="159" spans="1:45">
      <c r="A159" s="1">
        <f>HYPERLINK("https://lsnyc.legalserver.org/matter/dynamic-profile/view/1872562","18-1872562")</f>
        <v>0</v>
      </c>
      <c r="B159" t="s">
        <v>54</v>
      </c>
      <c r="C159" t="s">
        <v>150</v>
      </c>
      <c r="E159" t="s">
        <v>234</v>
      </c>
      <c r="F159" t="s">
        <v>471</v>
      </c>
      <c r="G159" t="s">
        <v>586</v>
      </c>
      <c r="H159" t="s">
        <v>674</v>
      </c>
      <c r="I159" t="s">
        <v>681</v>
      </c>
      <c r="J159">
        <v>10029</v>
      </c>
      <c r="K159" t="s">
        <v>683</v>
      </c>
      <c r="L159" t="s">
        <v>683</v>
      </c>
      <c r="N159" t="s">
        <v>752</v>
      </c>
      <c r="O159" t="s">
        <v>764</v>
      </c>
      <c r="P159" t="s">
        <v>779</v>
      </c>
      <c r="R159" t="s">
        <v>685</v>
      </c>
      <c r="S159" t="s">
        <v>788</v>
      </c>
      <c r="T159" t="s">
        <v>155</v>
      </c>
      <c r="U159" t="s">
        <v>823</v>
      </c>
      <c r="V159" t="s">
        <v>983</v>
      </c>
      <c r="X159" t="s">
        <v>1140</v>
      </c>
      <c r="Y159" t="s">
        <v>1158</v>
      </c>
      <c r="Z159">
        <v>900</v>
      </c>
      <c r="AA159">
        <v>51</v>
      </c>
      <c r="AB159" t="s">
        <v>1163</v>
      </c>
      <c r="AC159" t="s">
        <v>1002</v>
      </c>
      <c r="AD159">
        <v>26</v>
      </c>
      <c r="AE159">
        <v>2</v>
      </c>
      <c r="AF159">
        <v>0</v>
      </c>
      <c r="AG159">
        <v>153.27</v>
      </c>
      <c r="AN159">
        <v>25228</v>
      </c>
      <c r="AP159">
        <v>4.7</v>
      </c>
      <c r="AQ159" t="s">
        <v>1248</v>
      </c>
      <c r="AR159" t="s">
        <v>1254</v>
      </c>
      <c r="AS159" t="s">
        <v>1257</v>
      </c>
    </row>
    <row r="160" spans="1:45">
      <c r="A160" s="1">
        <f>HYPERLINK("https://lsnyc.legalserver.org/matter/dynamic-profile/view/1874429","18-1874429")</f>
        <v>0</v>
      </c>
      <c r="B160" t="s">
        <v>54</v>
      </c>
      <c r="C160" t="s">
        <v>85</v>
      </c>
      <c r="E160" t="s">
        <v>321</v>
      </c>
      <c r="F160" t="s">
        <v>391</v>
      </c>
      <c r="G160" t="s">
        <v>587</v>
      </c>
      <c r="H160" t="s">
        <v>675</v>
      </c>
      <c r="I160" t="s">
        <v>681</v>
      </c>
      <c r="J160">
        <v>10029</v>
      </c>
      <c r="K160" t="s">
        <v>683</v>
      </c>
      <c r="L160" t="s">
        <v>683</v>
      </c>
      <c r="O160" t="s">
        <v>761</v>
      </c>
      <c r="P160" t="s">
        <v>776</v>
      </c>
      <c r="R160" t="s">
        <v>685</v>
      </c>
      <c r="S160" t="s">
        <v>788</v>
      </c>
      <c r="T160" t="s">
        <v>814</v>
      </c>
      <c r="V160" t="s">
        <v>984</v>
      </c>
      <c r="Y160" t="s">
        <v>1158</v>
      </c>
      <c r="Z160">
        <v>1600</v>
      </c>
      <c r="AA160">
        <v>10</v>
      </c>
      <c r="AB160" t="s">
        <v>1164</v>
      </c>
      <c r="AC160" t="s">
        <v>1002</v>
      </c>
      <c r="AD160">
        <v>8</v>
      </c>
      <c r="AE160">
        <v>2</v>
      </c>
      <c r="AF160">
        <v>2</v>
      </c>
      <c r="AG160">
        <v>118.73</v>
      </c>
      <c r="AN160">
        <v>29800</v>
      </c>
      <c r="AP160">
        <v>4.5</v>
      </c>
      <c r="AQ160" t="s">
        <v>1243</v>
      </c>
      <c r="AR160" t="s">
        <v>1254</v>
      </c>
      <c r="AS160" t="s">
        <v>1257</v>
      </c>
    </row>
    <row r="161" spans="1:45">
      <c r="A161" s="1">
        <f>HYPERLINK("https://lsnyc.legalserver.org/matter/dynamic-profile/view/1874758","18-1874758")</f>
        <v>0</v>
      </c>
      <c r="B161" t="s">
        <v>54</v>
      </c>
      <c r="C161" t="s">
        <v>139</v>
      </c>
      <c r="D161" t="s">
        <v>142</v>
      </c>
      <c r="E161" t="s">
        <v>322</v>
      </c>
      <c r="F161" t="s">
        <v>472</v>
      </c>
      <c r="G161" t="s">
        <v>588</v>
      </c>
      <c r="H161" t="s">
        <v>676</v>
      </c>
      <c r="I161" t="s">
        <v>681</v>
      </c>
      <c r="J161">
        <v>10035</v>
      </c>
      <c r="K161" t="s">
        <v>683</v>
      </c>
      <c r="L161" t="s">
        <v>683</v>
      </c>
      <c r="M161" t="s">
        <v>686</v>
      </c>
      <c r="O161" t="s">
        <v>761</v>
      </c>
      <c r="P161" t="s">
        <v>777</v>
      </c>
      <c r="Q161" t="s">
        <v>781</v>
      </c>
      <c r="R161" t="s">
        <v>685</v>
      </c>
      <c r="S161" t="s">
        <v>788</v>
      </c>
      <c r="T161" t="s">
        <v>818</v>
      </c>
      <c r="U161" t="s">
        <v>831</v>
      </c>
      <c r="V161" t="s">
        <v>985</v>
      </c>
      <c r="Y161" t="s">
        <v>1158</v>
      </c>
      <c r="Z161">
        <v>1600</v>
      </c>
      <c r="AA161">
        <v>3</v>
      </c>
      <c r="AB161" t="s">
        <v>1164</v>
      </c>
      <c r="AC161" t="s">
        <v>1002</v>
      </c>
      <c r="AD161">
        <v>7</v>
      </c>
      <c r="AE161">
        <v>4</v>
      </c>
      <c r="AF161">
        <v>2</v>
      </c>
      <c r="AG161">
        <v>46.24</v>
      </c>
      <c r="AN161">
        <v>15600</v>
      </c>
      <c r="AP161">
        <v>2.6</v>
      </c>
      <c r="AQ161" t="s">
        <v>1243</v>
      </c>
      <c r="AR161" t="s">
        <v>1255</v>
      </c>
      <c r="AS161" t="s">
        <v>1257</v>
      </c>
    </row>
    <row r="162" spans="1:45">
      <c r="A162" s="1">
        <f>HYPERLINK("https://lsnyc.legalserver.org/matter/dynamic-profile/view/1874712","18-1874712")</f>
        <v>0</v>
      </c>
      <c r="B162" t="s">
        <v>54</v>
      </c>
      <c r="C162" t="s">
        <v>139</v>
      </c>
      <c r="D162" t="s">
        <v>183</v>
      </c>
      <c r="E162" t="s">
        <v>323</v>
      </c>
      <c r="F162" t="s">
        <v>473</v>
      </c>
      <c r="G162" t="s">
        <v>493</v>
      </c>
      <c r="H162">
        <v>3210</v>
      </c>
      <c r="I162" t="s">
        <v>681</v>
      </c>
      <c r="J162">
        <v>10029</v>
      </c>
      <c r="K162" t="s">
        <v>683</v>
      </c>
      <c r="L162" t="s">
        <v>683</v>
      </c>
      <c r="N162" t="s">
        <v>753</v>
      </c>
      <c r="O162" t="s">
        <v>761</v>
      </c>
      <c r="P162" t="s">
        <v>777</v>
      </c>
      <c r="Q162" t="s">
        <v>781</v>
      </c>
      <c r="R162" t="s">
        <v>685</v>
      </c>
      <c r="S162" t="s">
        <v>788</v>
      </c>
      <c r="T162" t="s">
        <v>818</v>
      </c>
      <c r="U162" t="s">
        <v>821</v>
      </c>
      <c r="V162" t="s">
        <v>986</v>
      </c>
      <c r="X162" t="s">
        <v>1141</v>
      </c>
      <c r="Y162" t="s">
        <v>1157</v>
      </c>
      <c r="Z162">
        <v>1200</v>
      </c>
      <c r="AA162">
        <v>320</v>
      </c>
      <c r="AB162" t="s">
        <v>1162</v>
      </c>
      <c r="AC162" t="s">
        <v>1173</v>
      </c>
      <c r="AD162">
        <v>43</v>
      </c>
      <c r="AE162">
        <v>1</v>
      </c>
      <c r="AF162">
        <v>0</v>
      </c>
      <c r="AG162">
        <v>143.13</v>
      </c>
      <c r="AN162">
        <v>17376</v>
      </c>
      <c r="AP162">
        <v>0.5</v>
      </c>
      <c r="AQ162" t="s">
        <v>1250</v>
      </c>
      <c r="AR162" t="s">
        <v>1255</v>
      </c>
      <c r="AS162" t="s">
        <v>1257</v>
      </c>
    </row>
    <row r="163" spans="1:45">
      <c r="A163" s="1">
        <f>HYPERLINK("https://lsnyc.legalserver.org/matter/dynamic-profile/view/1877169","18-1877169")</f>
        <v>0</v>
      </c>
      <c r="B163" t="s">
        <v>54</v>
      </c>
      <c r="C163" t="s">
        <v>152</v>
      </c>
      <c r="D163" t="s">
        <v>146</v>
      </c>
      <c r="E163" t="s">
        <v>205</v>
      </c>
      <c r="F163" t="s">
        <v>354</v>
      </c>
      <c r="G163" t="s">
        <v>504</v>
      </c>
      <c r="H163" t="s">
        <v>611</v>
      </c>
      <c r="I163" t="s">
        <v>681</v>
      </c>
      <c r="J163">
        <v>10029</v>
      </c>
      <c r="K163" t="s">
        <v>683</v>
      </c>
      <c r="L163" t="s">
        <v>683</v>
      </c>
      <c r="O163" t="s">
        <v>761</v>
      </c>
      <c r="P163" t="s">
        <v>777</v>
      </c>
      <c r="Q163" t="s">
        <v>781</v>
      </c>
      <c r="R163" t="s">
        <v>685</v>
      </c>
      <c r="S163" t="s">
        <v>788</v>
      </c>
      <c r="T163" t="s">
        <v>804</v>
      </c>
      <c r="U163" t="s">
        <v>826</v>
      </c>
      <c r="V163" t="s">
        <v>856</v>
      </c>
      <c r="X163" t="s">
        <v>1028</v>
      </c>
      <c r="Y163" t="s">
        <v>1158</v>
      </c>
      <c r="Z163">
        <v>1280</v>
      </c>
      <c r="AA163">
        <v>8</v>
      </c>
      <c r="AB163" t="s">
        <v>1163</v>
      </c>
      <c r="AC163" t="s">
        <v>1173</v>
      </c>
      <c r="AD163">
        <v>18</v>
      </c>
      <c r="AE163">
        <v>1</v>
      </c>
      <c r="AF163">
        <v>0</v>
      </c>
      <c r="AG163">
        <v>79.08</v>
      </c>
      <c r="AN163">
        <v>9600</v>
      </c>
      <c r="AP163">
        <v>0.65</v>
      </c>
      <c r="AQ163" t="s">
        <v>1239</v>
      </c>
      <c r="AR163" t="s">
        <v>1255</v>
      </c>
      <c r="AS163" t="s">
        <v>1257</v>
      </c>
    </row>
    <row r="164" spans="1:45">
      <c r="A164" s="1">
        <f>HYPERLINK("https://lsnyc.legalserver.org/matter/dynamic-profile/view/1877362","18-1877362")</f>
        <v>0</v>
      </c>
      <c r="B164" t="s">
        <v>54</v>
      </c>
      <c r="C164" t="s">
        <v>153</v>
      </c>
      <c r="D164" t="s">
        <v>146</v>
      </c>
      <c r="E164" t="s">
        <v>197</v>
      </c>
      <c r="F164" t="s">
        <v>474</v>
      </c>
      <c r="G164" t="s">
        <v>589</v>
      </c>
      <c r="H164" t="s">
        <v>677</v>
      </c>
      <c r="I164" t="s">
        <v>681</v>
      </c>
      <c r="J164">
        <v>10035</v>
      </c>
      <c r="K164" t="s">
        <v>683</v>
      </c>
      <c r="L164" t="s">
        <v>683</v>
      </c>
      <c r="N164" t="s">
        <v>753</v>
      </c>
      <c r="O164" t="s">
        <v>773</v>
      </c>
      <c r="P164" t="s">
        <v>777</v>
      </c>
      <c r="Q164" t="s">
        <v>781</v>
      </c>
      <c r="R164" t="s">
        <v>685</v>
      </c>
      <c r="S164" t="s">
        <v>788</v>
      </c>
      <c r="T164" t="s">
        <v>804</v>
      </c>
      <c r="U164" t="s">
        <v>826</v>
      </c>
      <c r="V164" t="s">
        <v>926</v>
      </c>
      <c r="X164" t="s">
        <v>1142</v>
      </c>
      <c r="Y164" t="s">
        <v>1158</v>
      </c>
      <c r="Z164">
        <v>3272</v>
      </c>
      <c r="AA164">
        <v>448</v>
      </c>
      <c r="AB164" t="s">
        <v>1163</v>
      </c>
      <c r="AC164" t="s">
        <v>1002</v>
      </c>
      <c r="AD164">
        <v>-1</v>
      </c>
      <c r="AE164">
        <v>1</v>
      </c>
      <c r="AF164">
        <v>1</v>
      </c>
      <c r="AG164">
        <v>164.28</v>
      </c>
      <c r="AN164">
        <v>27040</v>
      </c>
      <c r="AP164">
        <v>0.6</v>
      </c>
      <c r="AQ164" t="s">
        <v>1239</v>
      </c>
      <c r="AR164" t="s">
        <v>1255</v>
      </c>
      <c r="AS164" t="s">
        <v>1257</v>
      </c>
    </row>
    <row r="165" spans="1:45">
      <c r="A165" s="1">
        <f>HYPERLINK("https://lsnyc.legalserver.org/matter/dynamic-profile/view/1880240","18-1880240")</f>
        <v>0</v>
      </c>
      <c r="B165" t="s">
        <v>54</v>
      </c>
      <c r="C165" t="s">
        <v>100</v>
      </c>
      <c r="D165" t="s">
        <v>142</v>
      </c>
      <c r="E165" t="s">
        <v>222</v>
      </c>
      <c r="F165" t="s">
        <v>391</v>
      </c>
      <c r="G165" t="s">
        <v>590</v>
      </c>
      <c r="H165">
        <v>6</v>
      </c>
      <c r="I165" t="s">
        <v>681</v>
      </c>
      <c r="J165">
        <v>10029</v>
      </c>
      <c r="K165" t="s">
        <v>683</v>
      </c>
      <c r="L165" t="s">
        <v>683</v>
      </c>
      <c r="N165" t="s">
        <v>754</v>
      </c>
      <c r="O165" t="s">
        <v>764</v>
      </c>
      <c r="P165" t="s">
        <v>778</v>
      </c>
      <c r="Q165" t="s">
        <v>783</v>
      </c>
      <c r="R165" t="s">
        <v>685</v>
      </c>
      <c r="S165" t="s">
        <v>788</v>
      </c>
      <c r="T165" t="s">
        <v>819</v>
      </c>
      <c r="U165" t="s">
        <v>821</v>
      </c>
      <c r="V165" t="s">
        <v>987</v>
      </c>
      <c r="X165" t="s">
        <v>1143</v>
      </c>
      <c r="Y165" t="s">
        <v>1157</v>
      </c>
      <c r="Z165">
        <v>550</v>
      </c>
      <c r="AA165">
        <v>10</v>
      </c>
      <c r="AB165" t="s">
        <v>1163</v>
      </c>
      <c r="AC165" t="s">
        <v>1002</v>
      </c>
      <c r="AD165">
        <v>8</v>
      </c>
      <c r="AE165">
        <v>1</v>
      </c>
      <c r="AF165">
        <v>0</v>
      </c>
      <c r="AG165">
        <v>79.08</v>
      </c>
      <c r="AK165" t="s">
        <v>1214</v>
      </c>
      <c r="AN165">
        <v>9600</v>
      </c>
      <c r="AP165">
        <v>3</v>
      </c>
      <c r="AQ165" t="s">
        <v>1236</v>
      </c>
      <c r="AR165" t="s">
        <v>1255</v>
      </c>
      <c r="AS165" t="s">
        <v>1257</v>
      </c>
    </row>
    <row r="166" spans="1:45">
      <c r="A166" s="1">
        <f>HYPERLINK("https://lsnyc.legalserver.org/matter/dynamic-profile/view/1874499","18-1874499")</f>
        <v>0</v>
      </c>
      <c r="B166" t="s">
        <v>54</v>
      </c>
      <c r="C166" t="s">
        <v>85</v>
      </c>
      <c r="D166" t="s">
        <v>146</v>
      </c>
      <c r="E166" t="s">
        <v>324</v>
      </c>
      <c r="F166" t="s">
        <v>475</v>
      </c>
      <c r="G166" t="s">
        <v>523</v>
      </c>
      <c r="H166" t="s">
        <v>678</v>
      </c>
      <c r="I166" t="s">
        <v>681</v>
      </c>
      <c r="J166">
        <v>10029</v>
      </c>
      <c r="K166" t="s">
        <v>683</v>
      </c>
      <c r="L166" t="s">
        <v>683</v>
      </c>
      <c r="N166" t="s">
        <v>755</v>
      </c>
      <c r="O166" t="s">
        <v>774</v>
      </c>
      <c r="P166" t="s">
        <v>777</v>
      </c>
      <c r="Q166" t="s">
        <v>781</v>
      </c>
      <c r="R166" t="s">
        <v>685</v>
      </c>
      <c r="S166" t="s">
        <v>791</v>
      </c>
      <c r="T166" t="s">
        <v>100</v>
      </c>
      <c r="U166" t="s">
        <v>827</v>
      </c>
      <c r="V166" t="s">
        <v>988</v>
      </c>
      <c r="X166" t="s">
        <v>1144</v>
      </c>
      <c r="Y166" t="s">
        <v>1157</v>
      </c>
      <c r="Z166">
        <v>1320</v>
      </c>
      <c r="AA166">
        <v>144</v>
      </c>
      <c r="AB166" t="s">
        <v>1166</v>
      </c>
      <c r="AC166" t="s">
        <v>1173</v>
      </c>
      <c r="AD166">
        <v>13</v>
      </c>
      <c r="AE166">
        <v>1</v>
      </c>
      <c r="AF166">
        <v>0</v>
      </c>
      <c r="AG166">
        <v>74.95999999999999</v>
      </c>
      <c r="AN166">
        <v>9100</v>
      </c>
      <c r="AP166">
        <v>1.6</v>
      </c>
      <c r="AQ166" t="s">
        <v>1248</v>
      </c>
      <c r="AR166" t="s">
        <v>1255</v>
      </c>
      <c r="AS166" t="s">
        <v>1257</v>
      </c>
    </row>
    <row r="167" spans="1:45">
      <c r="A167" s="1">
        <f>HYPERLINK("https://lsnyc.legalserver.org/matter/dynamic-profile/view/1878299","18-1878299")</f>
        <v>0</v>
      </c>
      <c r="B167" t="s">
        <v>54</v>
      </c>
      <c r="C167" t="s">
        <v>154</v>
      </c>
      <c r="D167" t="s">
        <v>146</v>
      </c>
      <c r="E167" t="s">
        <v>325</v>
      </c>
      <c r="F167" t="s">
        <v>476</v>
      </c>
      <c r="G167" t="s">
        <v>591</v>
      </c>
      <c r="H167">
        <v>109</v>
      </c>
      <c r="I167" t="s">
        <v>681</v>
      </c>
      <c r="J167">
        <v>10035</v>
      </c>
      <c r="K167" t="s">
        <v>683</v>
      </c>
      <c r="L167" t="s">
        <v>683</v>
      </c>
      <c r="N167" t="s">
        <v>756</v>
      </c>
      <c r="O167" t="s">
        <v>762</v>
      </c>
      <c r="P167" t="s">
        <v>777</v>
      </c>
      <c r="Q167" t="s">
        <v>781</v>
      </c>
      <c r="R167" t="s">
        <v>685</v>
      </c>
      <c r="S167" t="s">
        <v>791</v>
      </c>
      <c r="T167" t="s">
        <v>100</v>
      </c>
      <c r="U167" t="s">
        <v>831</v>
      </c>
      <c r="V167" t="s">
        <v>989</v>
      </c>
      <c r="X167" t="s">
        <v>1145</v>
      </c>
      <c r="Y167" t="s">
        <v>1157</v>
      </c>
      <c r="Z167">
        <v>1519</v>
      </c>
      <c r="AA167">
        <v>132</v>
      </c>
      <c r="AB167" t="s">
        <v>1161</v>
      </c>
      <c r="AC167" t="s">
        <v>1002</v>
      </c>
      <c r="AD167">
        <v>22</v>
      </c>
      <c r="AE167">
        <v>1</v>
      </c>
      <c r="AF167">
        <v>0</v>
      </c>
      <c r="AG167">
        <v>88.95999999999999</v>
      </c>
      <c r="AN167">
        <v>10800</v>
      </c>
      <c r="AP167">
        <v>0.2</v>
      </c>
      <c r="AQ167" t="s">
        <v>1253</v>
      </c>
      <c r="AR167" t="s">
        <v>1255</v>
      </c>
      <c r="AS167" t="s">
        <v>1257</v>
      </c>
    </row>
    <row r="168" spans="1:45">
      <c r="A168" s="1">
        <f>HYPERLINK("https://lsnyc.legalserver.org/matter/dynamic-profile/view/1875523","18-1875523")</f>
        <v>0</v>
      </c>
      <c r="B168" t="s">
        <v>54</v>
      </c>
      <c r="C168" t="s">
        <v>120</v>
      </c>
      <c r="D168" t="s">
        <v>146</v>
      </c>
      <c r="E168" t="s">
        <v>326</v>
      </c>
      <c r="F168" t="s">
        <v>370</v>
      </c>
      <c r="G168" t="s">
        <v>592</v>
      </c>
      <c r="H168" t="s">
        <v>632</v>
      </c>
      <c r="I168" t="s">
        <v>681</v>
      </c>
      <c r="J168">
        <v>10035</v>
      </c>
      <c r="K168" t="s">
        <v>683</v>
      </c>
      <c r="L168" t="s">
        <v>683</v>
      </c>
      <c r="O168" t="s">
        <v>761</v>
      </c>
      <c r="P168" t="s">
        <v>777</v>
      </c>
      <c r="Q168" t="s">
        <v>781</v>
      </c>
      <c r="R168" t="s">
        <v>685</v>
      </c>
      <c r="S168" t="s">
        <v>788</v>
      </c>
      <c r="T168" t="s">
        <v>100</v>
      </c>
      <c r="U168" t="s">
        <v>836</v>
      </c>
      <c r="V168" t="s">
        <v>990</v>
      </c>
      <c r="X168" t="s">
        <v>1146</v>
      </c>
      <c r="Y168" t="s">
        <v>1157</v>
      </c>
      <c r="Z168">
        <v>1850</v>
      </c>
      <c r="AA168">
        <v>40</v>
      </c>
      <c r="AB168" t="s">
        <v>1163</v>
      </c>
      <c r="AC168" t="s">
        <v>1002</v>
      </c>
      <c r="AD168">
        <v>-1</v>
      </c>
      <c r="AE168">
        <v>2</v>
      </c>
      <c r="AF168">
        <v>0</v>
      </c>
      <c r="AG168">
        <v>160.48</v>
      </c>
      <c r="AN168">
        <v>26414.4</v>
      </c>
      <c r="AP168">
        <v>1.2</v>
      </c>
      <c r="AQ168" t="s">
        <v>1240</v>
      </c>
      <c r="AR168" t="s">
        <v>1255</v>
      </c>
      <c r="AS168" t="s">
        <v>1257</v>
      </c>
    </row>
    <row r="169" spans="1:45">
      <c r="A169" s="1">
        <f>HYPERLINK("https://lsnyc.legalserver.org/matter/dynamic-profile/view/1881117","18-1881117")</f>
        <v>0</v>
      </c>
      <c r="B169" t="s">
        <v>54</v>
      </c>
      <c r="C169" t="s">
        <v>96</v>
      </c>
      <c r="D169" t="s">
        <v>184</v>
      </c>
      <c r="E169" t="s">
        <v>327</v>
      </c>
      <c r="F169" t="s">
        <v>477</v>
      </c>
      <c r="G169" t="s">
        <v>516</v>
      </c>
      <c r="H169">
        <v>611</v>
      </c>
      <c r="I169" t="s">
        <v>681</v>
      </c>
      <c r="J169">
        <v>10035</v>
      </c>
      <c r="K169" t="s">
        <v>683</v>
      </c>
      <c r="L169" t="s">
        <v>683</v>
      </c>
      <c r="M169" t="s">
        <v>686</v>
      </c>
      <c r="O169" t="s">
        <v>761</v>
      </c>
      <c r="P169" t="s">
        <v>777</v>
      </c>
      <c r="Q169" t="s">
        <v>781</v>
      </c>
      <c r="R169" t="s">
        <v>685</v>
      </c>
      <c r="S169" t="s">
        <v>788</v>
      </c>
      <c r="T169" t="s">
        <v>67</v>
      </c>
      <c r="U169" t="s">
        <v>835</v>
      </c>
      <c r="V169" t="s">
        <v>991</v>
      </c>
      <c r="X169" t="s">
        <v>1147</v>
      </c>
      <c r="Y169" t="s">
        <v>1157</v>
      </c>
      <c r="Z169">
        <v>0</v>
      </c>
      <c r="AA169">
        <v>91</v>
      </c>
      <c r="AB169" t="s">
        <v>1172</v>
      </c>
      <c r="AC169" t="s">
        <v>1173</v>
      </c>
      <c r="AD169">
        <v>2</v>
      </c>
      <c r="AE169">
        <v>1</v>
      </c>
      <c r="AF169">
        <v>0</v>
      </c>
      <c r="AG169">
        <v>79.08</v>
      </c>
      <c r="AN169">
        <v>9600</v>
      </c>
      <c r="AP169">
        <v>1</v>
      </c>
      <c r="AQ169" t="s">
        <v>1241</v>
      </c>
      <c r="AR169" t="s">
        <v>1255</v>
      </c>
      <c r="AS169" t="s">
        <v>1257</v>
      </c>
    </row>
    <row r="170" spans="1:45">
      <c r="A170" s="1">
        <f>HYPERLINK("https://lsnyc.legalserver.org/matter/dynamic-profile/view/1886177","18-1886177")</f>
        <v>0</v>
      </c>
      <c r="B170" t="s">
        <v>54</v>
      </c>
      <c r="C170" t="s">
        <v>105</v>
      </c>
      <c r="D170" t="s">
        <v>142</v>
      </c>
      <c r="E170" t="s">
        <v>328</v>
      </c>
      <c r="F170" t="s">
        <v>478</v>
      </c>
      <c r="G170" t="s">
        <v>593</v>
      </c>
      <c r="I170" t="s">
        <v>681</v>
      </c>
      <c r="J170">
        <v>10029</v>
      </c>
      <c r="K170" t="s">
        <v>683</v>
      </c>
      <c r="L170" t="s">
        <v>683</v>
      </c>
      <c r="O170" t="s">
        <v>761</v>
      </c>
      <c r="P170" t="s">
        <v>777</v>
      </c>
      <c r="Q170" t="s">
        <v>781</v>
      </c>
      <c r="R170" t="s">
        <v>685</v>
      </c>
      <c r="S170" t="s">
        <v>788</v>
      </c>
      <c r="T170" t="s">
        <v>105</v>
      </c>
      <c r="U170" t="s">
        <v>824</v>
      </c>
      <c r="V170" t="s">
        <v>992</v>
      </c>
      <c r="Y170" t="s">
        <v>1157</v>
      </c>
      <c r="Z170">
        <v>1396</v>
      </c>
      <c r="AA170">
        <v>90</v>
      </c>
      <c r="AB170" t="s">
        <v>1163</v>
      </c>
      <c r="AC170" t="s">
        <v>1173</v>
      </c>
      <c r="AD170">
        <v>38</v>
      </c>
      <c r="AE170">
        <v>1</v>
      </c>
      <c r="AF170">
        <v>0</v>
      </c>
      <c r="AG170">
        <v>71.95999999999999</v>
      </c>
      <c r="AN170">
        <v>8736</v>
      </c>
      <c r="AO170" t="s">
        <v>1224</v>
      </c>
      <c r="AP170">
        <v>0.1</v>
      </c>
      <c r="AQ170" t="s">
        <v>1236</v>
      </c>
      <c r="AR170" t="s">
        <v>1255</v>
      </c>
      <c r="AS170" t="s">
        <v>1257</v>
      </c>
    </row>
    <row r="171" spans="1:45">
      <c r="A171" s="1">
        <f>HYPERLINK("https://lsnyc.legalserver.org/matter/dynamic-profile/view/1886234","18-1886234")</f>
        <v>0</v>
      </c>
      <c r="B171" t="s">
        <v>54</v>
      </c>
      <c r="C171" t="s">
        <v>105</v>
      </c>
      <c r="D171" t="s">
        <v>142</v>
      </c>
      <c r="E171" t="s">
        <v>329</v>
      </c>
      <c r="F171" t="s">
        <v>327</v>
      </c>
      <c r="G171" t="s">
        <v>555</v>
      </c>
      <c r="H171">
        <v>201</v>
      </c>
      <c r="I171" t="s">
        <v>681</v>
      </c>
      <c r="J171">
        <v>10029</v>
      </c>
      <c r="K171" t="s">
        <v>683</v>
      </c>
      <c r="L171" t="s">
        <v>683</v>
      </c>
      <c r="O171" t="s">
        <v>761</v>
      </c>
      <c r="P171" t="s">
        <v>777</v>
      </c>
      <c r="Q171" t="s">
        <v>781</v>
      </c>
      <c r="R171" t="s">
        <v>685</v>
      </c>
      <c r="S171" t="s">
        <v>788</v>
      </c>
      <c r="T171" t="s">
        <v>105</v>
      </c>
      <c r="U171" t="s">
        <v>822</v>
      </c>
      <c r="V171" t="s">
        <v>993</v>
      </c>
      <c r="X171" t="s">
        <v>1148</v>
      </c>
      <c r="Y171" t="s">
        <v>1157</v>
      </c>
      <c r="Z171">
        <v>398</v>
      </c>
      <c r="AA171">
        <v>82</v>
      </c>
      <c r="AB171" t="s">
        <v>1162</v>
      </c>
      <c r="AC171" t="s">
        <v>1173</v>
      </c>
      <c r="AD171">
        <v>32</v>
      </c>
      <c r="AE171">
        <v>3</v>
      </c>
      <c r="AF171">
        <v>0</v>
      </c>
      <c r="AG171">
        <v>309.05</v>
      </c>
      <c r="AN171">
        <v>64220</v>
      </c>
      <c r="AP171">
        <v>0.1</v>
      </c>
      <c r="AQ171" t="s">
        <v>1236</v>
      </c>
      <c r="AR171" t="s">
        <v>1255</v>
      </c>
      <c r="AS171" t="s">
        <v>1257</v>
      </c>
    </row>
    <row r="172" spans="1:45">
      <c r="A172" s="1">
        <f>HYPERLINK("https://lsnyc.legalserver.org/matter/dynamic-profile/view/1872358","18-1872358")</f>
        <v>0</v>
      </c>
      <c r="B172" t="s">
        <v>55</v>
      </c>
      <c r="C172" t="s">
        <v>149</v>
      </c>
      <c r="D172" t="s">
        <v>185</v>
      </c>
      <c r="E172" t="s">
        <v>330</v>
      </c>
      <c r="F172" t="s">
        <v>479</v>
      </c>
      <c r="G172" t="s">
        <v>594</v>
      </c>
      <c r="H172">
        <v>8</v>
      </c>
      <c r="I172" t="s">
        <v>681</v>
      </c>
      <c r="J172">
        <v>10029</v>
      </c>
      <c r="K172" t="s">
        <v>683</v>
      </c>
      <c r="L172" t="s">
        <v>683</v>
      </c>
      <c r="N172" t="s">
        <v>757</v>
      </c>
      <c r="O172" t="s">
        <v>764</v>
      </c>
      <c r="P172" t="s">
        <v>779</v>
      </c>
      <c r="Q172" t="s">
        <v>782</v>
      </c>
      <c r="R172" t="s">
        <v>685</v>
      </c>
      <c r="S172" t="s">
        <v>788</v>
      </c>
      <c r="T172" t="s">
        <v>155</v>
      </c>
      <c r="U172" t="s">
        <v>830</v>
      </c>
      <c r="V172" t="s">
        <v>994</v>
      </c>
      <c r="X172" t="s">
        <v>1149</v>
      </c>
      <c r="Y172" t="s">
        <v>1157</v>
      </c>
      <c r="Z172">
        <v>1250</v>
      </c>
      <c r="AA172">
        <v>25</v>
      </c>
      <c r="AB172" t="s">
        <v>1164</v>
      </c>
      <c r="AC172" t="s">
        <v>1173</v>
      </c>
      <c r="AD172">
        <v>16</v>
      </c>
      <c r="AE172">
        <v>1</v>
      </c>
      <c r="AF172">
        <v>0</v>
      </c>
      <c r="AG172">
        <v>81.05</v>
      </c>
      <c r="AN172">
        <v>9840</v>
      </c>
      <c r="AP172">
        <v>2.65</v>
      </c>
      <c r="AQ172" t="s">
        <v>1244</v>
      </c>
      <c r="AR172" t="s">
        <v>1255</v>
      </c>
      <c r="AS172" t="s">
        <v>1257</v>
      </c>
    </row>
    <row r="173" spans="1:45">
      <c r="A173" s="1">
        <f>HYPERLINK("https://lsnyc.legalserver.org/matter/dynamic-profile/view/1875266","18-1875266")</f>
        <v>0</v>
      </c>
      <c r="B173" t="s">
        <v>55</v>
      </c>
      <c r="C173" t="s">
        <v>155</v>
      </c>
      <c r="D173" t="s">
        <v>186</v>
      </c>
      <c r="E173" t="s">
        <v>331</v>
      </c>
      <c r="F173" t="s">
        <v>480</v>
      </c>
      <c r="G173" t="s">
        <v>595</v>
      </c>
      <c r="H173">
        <v>12</v>
      </c>
      <c r="I173" t="s">
        <v>681</v>
      </c>
      <c r="J173">
        <v>10029</v>
      </c>
      <c r="K173" t="s">
        <v>683</v>
      </c>
      <c r="L173" t="s">
        <v>683</v>
      </c>
      <c r="O173" t="s">
        <v>761</v>
      </c>
      <c r="P173" t="s">
        <v>779</v>
      </c>
      <c r="Q173" t="s">
        <v>782</v>
      </c>
      <c r="R173" t="s">
        <v>685</v>
      </c>
      <c r="S173" t="s">
        <v>788</v>
      </c>
      <c r="T173" t="s">
        <v>155</v>
      </c>
      <c r="U173" t="s">
        <v>824</v>
      </c>
      <c r="V173" t="s">
        <v>995</v>
      </c>
      <c r="X173" t="s">
        <v>1150</v>
      </c>
      <c r="Y173" t="s">
        <v>1157</v>
      </c>
      <c r="Z173">
        <v>1700</v>
      </c>
      <c r="AA173">
        <v>16</v>
      </c>
      <c r="AB173" t="s">
        <v>1164</v>
      </c>
      <c r="AC173" t="s">
        <v>1002</v>
      </c>
      <c r="AD173">
        <v>31</v>
      </c>
      <c r="AE173">
        <v>2</v>
      </c>
      <c r="AF173">
        <v>0</v>
      </c>
      <c r="AG173">
        <v>94.78</v>
      </c>
      <c r="AN173">
        <v>15600</v>
      </c>
      <c r="AP173">
        <v>3.7</v>
      </c>
      <c r="AQ173" t="s">
        <v>1236</v>
      </c>
      <c r="AR173" t="s">
        <v>1255</v>
      </c>
      <c r="AS173" t="s">
        <v>1257</v>
      </c>
    </row>
    <row r="174" spans="1:45">
      <c r="A174" s="1">
        <f>HYPERLINK("https://lsnyc.legalserver.org/matter/dynamic-profile/view/1872408","18-1872408")</f>
        <v>0</v>
      </c>
      <c r="B174" t="s">
        <v>55</v>
      </c>
      <c r="C174" t="s">
        <v>149</v>
      </c>
      <c r="D174" t="s">
        <v>186</v>
      </c>
      <c r="E174" t="s">
        <v>332</v>
      </c>
      <c r="F174" t="s">
        <v>481</v>
      </c>
      <c r="G174" t="s">
        <v>596</v>
      </c>
      <c r="H174">
        <v>606</v>
      </c>
      <c r="I174" t="s">
        <v>681</v>
      </c>
      <c r="J174">
        <v>10029</v>
      </c>
      <c r="K174" t="s">
        <v>683</v>
      </c>
      <c r="L174" t="s">
        <v>683</v>
      </c>
      <c r="M174" t="s">
        <v>686</v>
      </c>
      <c r="N174" t="s">
        <v>758</v>
      </c>
      <c r="O174" t="s">
        <v>762</v>
      </c>
      <c r="P174" t="s">
        <v>777</v>
      </c>
      <c r="Q174" t="s">
        <v>781</v>
      </c>
      <c r="R174" t="s">
        <v>685</v>
      </c>
      <c r="S174" t="s">
        <v>788</v>
      </c>
      <c r="T174" t="s">
        <v>98</v>
      </c>
      <c r="U174" t="s">
        <v>830</v>
      </c>
      <c r="V174" t="s">
        <v>996</v>
      </c>
      <c r="X174" t="s">
        <v>1151</v>
      </c>
      <c r="Y174" t="s">
        <v>1160</v>
      </c>
      <c r="Z174">
        <v>4000</v>
      </c>
      <c r="AA174">
        <v>54</v>
      </c>
      <c r="AB174" t="s">
        <v>1167</v>
      </c>
      <c r="AC174" t="s">
        <v>1002</v>
      </c>
      <c r="AD174">
        <v>9</v>
      </c>
      <c r="AE174">
        <v>1</v>
      </c>
      <c r="AF174">
        <v>0</v>
      </c>
      <c r="AG174">
        <v>120.59</v>
      </c>
      <c r="AN174">
        <v>14640</v>
      </c>
      <c r="AP174">
        <v>6.3</v>
      </c>
      <c r="AQ174" t="s">
        <v>1244</v>
      </c>
      <c r="AR174" t="s">
        <v>1255</v>
      </c>
      <c r="AS174" t="s">
        <v>1257</v>
      </c>
    </row>
    <row r="175" spans="1:45">
      <c r="A175" s="1">
        <f>HYPERLINK("https://lsnyc.legalserver.org/matter/dynamic-profile/view/1873919","18-1873919")</f>
        <v>0</v>
      </c>
      <c r="B175" t="s">
        <v>55</v>
      </c>
      <c r="C175" t="s">
        <v>156</v>
      </c>
      <c r="D175" t="s">
        <v>163</v>
      </c>
      <c r="E175" t="s">
        <v>333</v>
      </c>
      <c r="F175" t="s">
        <v>482</v>
      </c>
      <c r="G175" t="s">
        <v>597</v>
      </c>
      <c r="H175">
        <v>6</v>
      </c>
      <c r="I175" t="s">
        <v>681</v>
      </c>
      <c r="J175">
        <v>10029</v>
      </c>
      <c r="K175" t="s">
        <v>683</v>
      </c>
      <c r="L175" t="s">
        <v>683</v>
      </c>
      <c r="O175" t="s">
        <v>761</v>
      </c>
      <c r="P175" t="s">
        <v>777</v>
      </c>
      <c r="Q175" t="s">
        <v>781</v>
      </c>
      <c r="R175" t="s">
        <v>685</v>
      </c>
      <c r="S175" t="s">
        <v>788</v>
      </c>
      <c r="T175" t="s">
        <v>820</v>
      </c>
      <c r="U175" t="s">
        <v>822</v>
      </c>
      <c r="V175" t="s">
        <v>997</v>
      </c>
      <c r="X175" t="s">
        <v>1152</v>
      </c>
      <c r="Y175" t="s">
        <v>1158</v>
      </c>
      <c r="Z175">
        <v>1108</v>
      </c>
      <c r="AA175">
        <v>15</v>
      </c>
      <c r="AB175" t="s">
        <v>1163</v>
      </c>
      <c r="AC175" t="s">
        <v>1173</v>
      </c>
      <c r="AD175">
        <v>11</v>
      </c>
      <c r="AE175">
        <v>1</v>
      </c>
      <c r="AF175">
        <v>1</v>
      </c>
      <c r="AG175">
        <v>67.91</v>
      </c>
      <c r="AN175">
        <v>11178</v>
      </c>
      <c r="AP175">
        <v>3.1</v>
      </c>
      <c r="AQ175" t="s">
        <v>1239</v>
      </c>
      <c r="AR175" t="s">
        <v>1255</v>
      </c>
      <c r="AS175" t="s">
        <v>1257</v>
      </c>
    </row>
    <row r="176" spans="1:45">
      <c r="A176" s="1">
        <f>HYPERLINK("https://lsnyc.legalserver.org/matter/dynamic-profile/view/1874115","18-1874115")</f>
        <v>0</v>
      </c>
      <c r="B176" t="s">
        <v>55</v>
      </c>
      <c r="C176" t="s">
        <v>60</v>
      </c>
      <c r="D176" t="s">
        <v>187</v>
      </c>
      <c r="E176" t="s">
        <v>334</v>
      </c>
      <c r="F176" t="s">
        <v>483</v>
      </c>
      <c r="G176" t="s">
        <v>598</v>
      </c>
      <c r="H176" t="s">
        <v>623</v>
      </c>
      <c r="I176" t="s">
        <v>681</v>
      </c>
      <c r="J176">
        <v>10029</v>
      </c>
      <c r="K176" t="s">
        <v>683</v>
      </c>
      <c r="L176" t="s">
        <v>683</v>
      </c>
      <c r="M176" t="s">
        <v>686</v>
      </c>
      <c r="N176" t="s">
        <v>759</v>
      </c>
      <c r="O176" t="s">
        <v>766</v>
      </c>
      <c r="P176" t="s">
        <v>777</v>
      </c>
      <c r="Q176" t="s">
        <v>781</v>
      </c>
      <c r="R176" t="s">
        <v>683</v>
      </c>
      <c r="S176" t="s">
        <v>788</v>
      </c>
      <c r="T176" t="s">
        <v>140</v>
      </c>
      <c r="U176" t="s">
        <v>829</v>
      </c>
      <c r="V176" t="s">
        <v>998</v>
      </c>
      <c r="X176" t="s">
        <v>1153</v>
      </c>
      <c r="Y176" t="s">
        <v>1157</v>
      </c>
      <c r="Z176">
        <v>1101</v>
      </c>
      <c r="AA176">
        <v>76</v>
      </c>
      <c r="AB176" t="s">
        <v>1163</v>
      </c>
      <c r="AC176" t="s">
        <v>1002</v>
      </c>
      <c r="AD176">
        <v>5</v>
      </c>
      <c r="AE176">
        <v>1</v>
      </c>
      <c r="AF176">
        <v>1</v>
      </c>
      <c r="AG176">
        <v>196.84</v>
      </c>
      <c r="AN176">
        <v>32400</v>
      </c>
      <c r="AP176">
        <v>2</v>
      </c>
      <c r="AQ176" t="s">
        <v>1247</v>
      </c>
      <c r="AR176" t="s">
        <v>1255</v>
      </c>
      <c r="AS176" t="s">
        <v>1257</v>
      </c>
    </row>
    <row r="177" spans="1:45">
      <c r="A177" s="1">
        <f>HYPERLINK("https://lsnyc.legalserver.org/matter/dynamic-profile/view/1875358","18-1875358")</f>
        <v>0</v>
      </c>
      <c r="B177" t="s">
        <v>55</v>
      </c>
      <c r="C177" t="s">
        <v>157</v>
      </c>
      <c r="D177" t="s">
        <v>186</v>
      </c>
      <c r="E177" t="s">
        <v>335</v>
      </c>
      <c r="F177" t="s">
        <v>484</v>
      </c>
      <c r="G177" t="s">
        <v>599</v>
      </c>
      <c r="H177" t="s">
        <v>612</v>
      </c>
      <c r="I177" t="s">
        <v>681</v>
      </c>
      <c r="J177">
        <v>10029</v>
      </c>
      <c r="K177" t="s">
        <v>683</v>
      </c>
      <c r="L177" t="s">
        <v>683</v>
      </c>
      <c r="M177" t="s">
        <v>686</v>
      </c>
      <c r="O177" t="s">
        <v>761</v>
      </c>
      <c r="P177" t="s">
        <v>777</v>
      </c>
      <c r="Q177" t="s">
        <v>781</v>
      </c>
      <c r="R177" t="s">
        <v>685</v>
      </c>
      <c r="S177" t="s">
        <v>788</v>
      </c>
      <c r="T177" t="s">
        <v>64</v>
      </c>
      <c r="U177" t="s">
        <v>829</v>
      </c>
      <c r="V177" t="s">
        <v>999</v>
      </c>
      <c r="X177" t="s">
        <v>1154</v>
      </c>
      <c r="Y177" t="s">
        <v>1157</v>
      </c>
      <c r="Z177">
        <v>900</v>
      </c>
      <c r="AA177">
        <v>42</v>
      </c>
      <c r="AB177" t="s">
        <v>1163</v>
      </c>
      <c r="AC177" t="s">
        <v>1002</v>
      </c>
      <c r="AD177">
        <v>10</v>
      </c>
      <c r="AE177">
        <v>1</v>
      </c>
      <c r="AF177">
        <v>0</v>
      </c>
      <c r="AG177">
        <v>239.6</v>
      </c>
      <c r="AL177" t="s">
        <v>1218</v>
      </c>
      <c r="AM177" t="s">
        <v>1221</v>
      </c>
      <c r="AN177">
        <v>29088</v>
      </c>
      <c r="AP177">
        <v>2</v>
      </c>
      <c r="AQ177" t="s">
        <v>1242</v>
      </c>
      <c r="AR177" t="s">
        <v>1255</v>
      </c>
      <c r="AS177" t="s">
        <v>1257</v>
      </c>
    </row>
    <row r="178" spans="1:45">
      <c r="A178" s="1">
        <f>HYPERLINK("https://lsnyc.legalserver.org/matter/dynamic-profile/view/1875480","18-1875480")</f>
        <v>0</v>
      </c>
      <c r="B178" t="s">
        <v>55</v>
      </c>
      <c r="C178" t="s">
        <v>120</v>
      </c>
      <c r="D178" t="s">
        <v>185</v>
      </c>
      <c r="E178" t="s">
        <v>336</v>
      </c>
      <c r="F178" t="s">
        <v>485</v>
      </c>
      <c r="G178" t="s">
        <v>600</v>
      </c>
      <c r="H178" t="s">
        <v>614</v>
      </c>
      <c r="I178" t="s">
        <v>681</v>
      </c>
      <c r="J178">
        <v>10029</v>
      </c>
      <c r="K178" t="s">
        <v>683</v>
      </c>
      <c r="L178" t="s">
        <v>683</v>
      </c>
      <c r="O178" t="s">
        <v>772</v>
      </c>
      <c r="P178" t="s">
        <v>777</v>
      </c>
      <c r="Q178" t="s">
        <v>781</v>
      </c>
      <c r="R178" t="s">
        <v>685</v>
      </c>
      <c r="S178" t="s">
        <v>788</v>
      </c>
      <c r="T178" t="s">
        <v>121</v>
      </c>
      <c r="U178" t="s">
        <v>827</v>
      </c>
      <c r="V178" t="s">
        <v>1000</v>
      </c>
      <c r="X178" t="s">
        <v>1155</v>
      </c>
      <c r="Y178" t="s">
        <v>1158</v>
      </c>
      <c r="Z178">
        <v>400</v>
      </c>
      <c r="AA178">
        <v>300</v>
      </c>
      <c r="AB178" t="s">
        <v>1166</v>
      </c>
      <c r="AC178" t="s">
        <v>827</v>
      </c>
      <c r="AD178">
        <v>14</v>
      </c>
      <c r="AE178">
        <v>1</v>
      </c>
      <c r="AF178">
        <v>2</v>
      </c>
      <c r="AG178">
        <v>74.51000000000001</v>
      </c>
      <c r="AN178">
        <v>15484</v>
      </c>
      <c r="AP178">
        <v>1.66</v>
      </c>
      <c r="AQ178" t="s">
        <v>1250</v>
      </c>
      <c r="AR178" t="s">
        <v>1255</v>
      </c>
      <c r="AS178" t="s">
        <v>1257</v>
      </c>
    </row>
    <row r="179" spans="1:45">
      <c r="A179" s="1">
        <f>HYPERLINK("https://lsnyc.legalserver.org/matter/dynamic-profile/view/1880854","18-1880854")</f>
        <v>0</v>
      </c>
      <c r="B179" t="s">
        <v>55</v>
      </c>
      <c r="C179" t="s">
        <v>95</v>
      </c>
      <c r="D179" t="s">
        <v>188</v>
      </c>
      <c r="E179" t="s">
        <v>337</v>
      </c>
      <c r="F179" t="s">
        <v>486</v>
      </c>
      <c r="G179" t="s">
        <v>578</v>
      </c>
      <c r="H179" t="s">
        <v>679</v>
      </c>
      <c r="I179" t="s">
        <v>681</v>
      </c>
      <c r="J179">
        <v>10029</v>
      </c>
      <c r="K179" t="s">
        <v>683</v>
      </c>
      <c r="L179" t="s">
        <v>683</v>
      </c>
      <c r="M179" t="s">
        <v>686</v>
      </c>
      <c r="O179" t="s">
        <v>761</v>
      </c>
      <c r="P179" t="s">
        <v>777</v>
      </c>
      <c r="Q179" t="s">
        <v>781</v>
      </c>
      <c r="R179" t="s">
        <v>685</v>
      </c>
      <c r="S179" t="s">
        <v>788</v>
      </c>
      <c r="T179" t="s">
        <v>95</v>
      </c>
      <c r="U179" t="s">
        <v>824</v>
      </c>
      <c r="V179" t="s">
        <v>1001</v>
      </c>
      <c r="X179" t="s">
        <v>1156</v>
      </c>
      <c r="Y179" t="s">
        <v>1157</v>
      </c>
      <c r="Z179">
        <v>1650</v>
      </c>
      <c r="AA179">
        <v>48</v>
      </c>
      <c r="AB179" t="s">
        <v>1163</v>
      </c>
      <c r="AC179" t="s">
        <v>1002</v>
      </c>
      <c r="AD179">
        <v>-1</v>
      </c>
      <c r="AE179">
        <v>1</v>
      </c>
      <c r="AF179">
        <v>0</v>
      </c>
      <c r="AG179">
        <v>27.84</v>
      </c>
      <c r="AN179">
        <v>3380</v>
      </c>
      <c r="AP179">
        <v>0.75</v>
      </c>
      <c r="AQ179" t="s">
        <v>1236</v>
      </c>
      <c r="AR179" t="s">
        <v>1255</v>
      </c>
      <c r="AS179" t="s">
        <v>1257</v>
      </c>
    </row>
    <row r="180" spans="1:45">
      <c r="A180" s="1">
        <f>HYPERLINK("https://lsnyc.legalserver.org/matter/dynamic-profile/view/1882611","18-1882611")</f>
        <v>0</v>
      </c>
      <c r="B180" t="s">
        <v>55</v>
      </c>
      <c r="C180" t="s">
        <v>99</v>
      </c>
      <c r="D180" t="s">
        <v>146</v>
      </c>
      <c r="E180" t="s">
        <v>262</v>
      </c>
      <c r="F180" t="s">
        <v>410</v>
      </c>
      <c r="G180" t="s">
        <v>601</v>
      </c>
      <c r="H180" t="s">
        <v>680</v>
      </c>
      <c r="I180" t="s">
        <v>682</v>
      </c>
      <c r="J180">
        <v>10457</v>
      </c>
      <c r="K180" t="s">
        <v>683</v>
      </c>
      <c r="L180" t="s">
        <v>683</v>
      </c>
      <c r="O180" t="s">
        <v>761</v>
      </c>
      <c r="P180" t="s">
        <v>777</v>
      </c>
      <c r="Q180" t="s">
        <v>781</v>
      </c>
      <c r="R180" t="s">
        <v>685</v>
      </c>
      <c r="S180" t="s">
        <v>788</v>
      </c>
      <c r="T180" t="s">
        <v>158</v>
      </c>
      <c r="U180" t="s">
        <v>828</v>
      </c>
      <c r="V180" t="s">
        <v>913</v>
      </c>
      <c r="X180" t="s">
        <v>1081</v>
      </c>
      <c r="Y180" t="s">
        <v>1157</v>
      </c>
      <c r="Z180">
        <v>0</v>
      </c>
      <c r="AA180">
        <v>58</v>
      </c>
      <c r="AB180" t="s">
        <v>1171</v>
      </c>
      <c r="AC180" t="s">
        <v>1002</v>
      </c>
      <c r="AD180">
        <v>0</v>
      </c>
      <c r="AE180">
        <v>1</v>
      </c>
      <c r="AF180">
        <v>3</v>
      </c>
      <c r="AG180">
        <v>62.01</v>
      </c>
      <c r="AL180" t="s">
        <v>1216</v>
      </c>
      <c r="AM180" t="s">
        <v>1222</v>
      </c>
      <c r="AN180">
        <v>15564</v>
      </c>
      <c r="AP180">
        <v>0.5</v>
      </c>
      <c r="AQ180" t="s">
        <v>1236</v>
      </c>
      <c r="AR180" t="s">
        <v>1255</v>
      </c>
      <c r="AS180" t="s">
        <v>1260</v>
      </c>
    </row>
    <row r="181" spans="1:45">
      <c r="A181" s="1">
        <f>HYPERLINK("https://lsnyc.legalserver.org/matter/dynamic-profile/view/1878287","18-1878287")</f>
        <v>0</v>
      </c>
      <c r="B181" t="s">
        <v>55</v>
      </c>
      <c r="C181" t="s">
        <v>154</v>
      </c>
      <c r="D181" t="s">
        <v>95</v>
      </c>
      <c r="E181" t="s">
        <v>235</v>
      </c>
      <c r="F181" t="s">
        <v>487</v>
      </c>
      <c r="G181" t="s">
        <v>529</v>
      </c>
      <c r="H181" t="s">
        <v>610</v>
      </c>
      <c r="I181" t="s">
        <v>681</v>
      </c>
      <c r="J181">
        <v>10029</v>
      </c>
      <c r="K181" t="s">
        <v>683</v>
      </c>
      <c r="L181" t="s">
        <v>683</v>
      </c>
      <c r="M181" t="s">
        <v>686</v>
      </c>
      <c r="N181" t="s">
        <v>717</v>
      </c>
      <c r="O181" t="s">
        <v>764</v>
      </c>
      <c r="P181" t="s">
        <v>777</v>
      </c>
      <c r="Q181" t="s">
        <v>781</v>
      </c>
      <c r="R181" t="s">
        <v>685</v>
      </c>
      <c r="S181" t="s">
        <v>788</v>
      </c>
      <c r="T181" t="s">
        <v>810</v>
      </c>
      <c r="U181" t="s">
        <v>831</v>
      </c>
      <c r="V181" t="s">
        <v>886</v>
      </c>
      <c r="X181" t="s">
        <v>1055</v>
      </c>
      <c r="Y181" t="s">
        <v>1157</v>
      </c>
      <c r="Z181">
        <v>1300</v>
      </c>
      <c r="AA181">
        <v>18</v>
      </c>
      <c r="AB181" t="s">
        <v>1163</v>
      </c>
      <c r="AC181" t="s">
        <v>1002</v>
      </c>
      <c r="AD181">
        <v>5</v>
      </c>
      <c r="AE181">
        <v>1</v>
      </c>
      <c r="AF181">
        <v>0</v>
      </c>
      <c r="AG181">
        <v>0</v>
      </c>
      <c r="AN181">
        <v>0</v>
      </c>
      <c r="AO181" t="s">
        <v>1235</v>
      </c>
      <c r="AP181">
        <v>1</v>
      </c>
      <c r="AQ181" t="s">
        <v>1241</v>
      </c>
      <c r="AR181" t="s">
        <v>1255</v>
      </c>
      <c r="AS181" t="s">
        <v>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2019-07-15T14:35:09Z</dcterms:created>
  <dcterms:modified xsi:type="dcterms:W3CDTF">2019-07-15T14:35:09Z</dcterms:modified>
</cp:coreProperties>
</file>