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<sst xmlns="http://schemas.openxmlformats.org/spreadsheetml/2006/main" count="1665" uniqueCount="526">
  <si>
    <t>Hyperlinked Case #</t>
  </si>
  <si>
    <t>Primary Advocate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</si>
  <si>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</si>
  <si>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</si>
  <si>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</si>
  <si>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</si>
  <si>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</si>
  <si>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</si>
  <si>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</si>
  <si>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</si>
  <si>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</si>
  <si>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Income Verification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</si>
  <si>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</si>
  <si>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</si>
  <si>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</si>
  <si>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</si>
  <si>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</si>
  <si>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</si>
  <si>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Housing Posture of Case on Eligibility Date</t>
  </si>
  <si>
    <t>HAL Eligibility Date</t>
  </si>
  <si>
    <t>Housing Total Monthly Rent</t>
  </si>
  <si>
    <t>Referral Source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</si>
  <si>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</si>
  <si>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</si>
  <si>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</si>
  <si>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</si>
  <si>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</si>
  <si>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</si>
  <si>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</si>
  <si>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</si>
  <si>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</si>
  <si>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</si>
  <si>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</si>
  <si>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</si>
  <si>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</si>
  <si>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</si>
  <si>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</si>
  <si>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</si>
  <si>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</si>
  <si>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</si>
  <si>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</si>
  <si>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</si>
  <si>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Secondary Funding Codes</t>
  </si>
  <si>
    <t>Legal Problem Code</t>
  </si>
  <si>
    <t>Caseworker Name</t>
  </si>
  <si>
    <t>Delgadillo, Omar</t>
  </si>
  <si>
    <t>Heller, Steven</t>
  </si>
  <si>
    <t>Latterner, Matt</t>
  </si>
  <si>
    <t>Almanzar, Yocari</t>
  </si>
  <si>
    <t>Brand, Holdyn</t>
  </si>
  <si>
    <t>10/25/2019</t>
  </si>
  <si>
    <t>10/24/2019</t>
  </si>
  <si>
    <t>08/28/2019</t>
  </si>
  <si>
    <t>10/31/2019</t>
  </si>
  <si>
    <t>05/25/2016</t>
  </si>
  <si>
    <t>08/30/2019</t>
  </si>
  <si>
    <t>09/26/2019</t>
  </si>
  <si>
    <t>09/20/2019</t>
  </si>
  <si>
    <t>10/08/2019</t>
  </si>
  <si>
    <t>09/09/2019</t>
  </si>
  <si>
    <t>08/08/2019</t>
  </si>
  <si>
    <t>08/21/2019</t>
  </si>
  <si>
    <t>08/29/2019</t>
  </si>
  <si>
    <t>09/03/2019</t>
  </si>
  <si>
    <t>09/13/2019</t>
  </si>
  <si>
    <t>09/24/2019</t>
  </si>
  <si>
    <t>10/02/2019</t>
  </si>
  <si>
    <t>10/15/2019</t>
  </si>
  <si>
    <t>10/16/2019</t>
  </si>
  <si>
    <t>10/21/2019</t>
  </si>
  <si>
    <t>10/23/2019</t>
  </si>
  <si>
    <t>07/08/2019</t>
  </si>
  <si>
    <t>07/18/2019</t>
  </si>
  <si>
    <t>07/19/2019</t>
  </si>
  <si>
    <t>08/15/2019</t>
  </si>
  <si>
    <t>09/05/2019</t>
  </si>
  <si>
    <t>10/22/2019</t>
  </si>
  <si>
    <t>10/28/2019</t>
  </si>
  <si>
    <t>07/17/2019</t>
  </si>
  <si>
    <t>07/03/2019</t>
  </si>
  <si>
    <t>07/10/2019</t>
  </si>
  <si>
    <t>09/18/2019</t>
  </si>
  <si>
    <t>10/03/2019</t>
  </si>
  <si>
    <t>10/11/2019</t>
  </si>
  <si>
    <t>10/30/2019</t>
  </si>
  <si>
    <t>07/02/2019</t>
  </si>
  <si>
    <t>Kelvin</t>
  </si>
  <si>
    <t>Tyeonna</t>
  </si>
  <si>
    <t>Grace</t>
  </si>
  <si>
    <t>Maria</t>
  </si>
  <si>
    <t>Teonila</t>
  </si>
  <si>
    <t>Adolfo</t>
  </si>
  <si>
    <t>Rodney</t>
  </si>
  <si>
    <t>Rhonda</t>
  </si>
  <si>
    <t>Mario</t>
  </si>
  <si>
    <t>Joshua</t>
  </si>
  <si>
    <t>Julie</t>
  </si>
  <si>
    <t>Martiza</t>
  </si>
  <si>
    <t>Cathy</t>
  </si>
  <si>
    <t>David</t>
  </si>
  <si>
    <t>Barbara</t>
  </si>
  <si>
    <t>Jessie</t>
  </si>
  <si>
    <t>Hernando</t>
  </si>
  <si>
    <t>Jessica</t>
  </si>
  <si>
    <t>Samantha</t>
  </si>
  <si>
    <t>Emily</t>
  </si>
  <si>
    <t>James</t>
  </si>
  <si>
    <t>Denise</t>
  </si>
  <si>
    <t>Carolyn</t>
  </si>
  <si>
    <t>Dawn</t>
  </si>
  <si>
    <t>Tabitha</t>
  </si>
  <si>
    <t>Christina</t>
  </si>
  <si>
    <t>Nicole</t>
  </si>
  <si>
    <t>Phyllis</t>
  </si>
  <si>
    <t>Roberto</t>
  </si>
  <si>
    <t>Russell</t>
  </si>
  <si>
    <t>Rosario</t>
  </si>
  <si>
    <t>Elizabeth</t>
  </si>
  <si>
    <t>Alexander</t>
  </si>
  <si>
    <t>Widisaberto</t>
  </si>
  <si>
    <t>Brenda</t>
  </si>
  <si>
    <t>Zulma</t>
  </si>
  <si>
    <t>Rob</t>
  </si>
  <si>
    <t>Janice</t>
  </si>
  <si>
    <t>Joy</t>
  </si>
  <si>
    <t>Carol</t>
  </si>
  <si>
    <t>Carmen</t>
  </si>
  <si>
    <t>Jose</t>
  </si>
  <si>
    <t>Luis</t>
  </si>
  <si>
    <t>Francesca</t>
  </si>
  <si>
    <t>Mujahid</t>
  </si>
  <si>
    <t>Diana</t>
  </si>
  <si>
    <t>Rosa</t>
  </si>
  <si>
    <t>Virginia</t>
  </si>
  <si>
    <t>Latif</t>
  </si>
  <si>
    <t>Rosaly</t>
  </si>
  <si>
    <t>Veronica</t>
  </si>
  <si>
    <t>Jasmine</t>
  </si>
  <si>
    <t>Ellen</t>
  </si>
  <si>
    <t>Gabriella</t>
  </si>
  <si>
    <t>Laura</t>
  </si>
  <si>
    <t>Jennifer</t>
  </si>
  <si>
    <t>Caridad</t>
  </si>
  <si>
    <t>Kelli</t>
  </si>
  <si>
    <t>Cristian</t>
  </si>
  <si>
    <t>Selena</t>
  </si>
  <si>
    <t>Mitchell</t>
  </si>
  <si>
    <t>Ward</t>
  </si>
  <si>
    <t>Carter</t>
  </si>
  <si>
    <t>carlesimo</t>
  </si>
  <si>
    <t>Leonard</t>
  </si>
  <si>
    <t>Garcia</t>
  </si>
  <si>
    <t>Newell</t>
  </si>
  <si>
    <t>Reid</t>
  </si>
  <si>
    <t>Osorio</t>
  </si>
  <si>
    <t>Medina</t>
  </si>
  <si>
    <t>Peng</t>
  </si>
  <si>
    <t>McCarthy</t>
  </si>
  <si>
    <t>Stephens</t>
  </si>
  <si>
    <t>Randall</t>
  </si>
  <si>
    <t>Del Pilar Cabrera</t>
  </si>
  <si>
    <t>Lopes Malave</t>
  </si>
  <si>
    <t>Brown</t>
  </si>
  <si>
    <t>Arias</t>
  </si>
  <si>
    <t>Taylor</t>
  </si>
  <si>
    <t>Davis</t>
  </si>
  <si>
    <t>Shoup</t>
  </si>
  <si>
    <t>Bragg</t>
  </si>
  <si>
    <t>Rivera</t>
  </si>
  <si>
    <t>Lindsey</t>
  </si>
  <si>
    <t>Wells</t>
  </si>
  <si>
    <t>Rodriguez</t>
  </si>
  <si>
    <t>Thomas</t>
  </si>
  <si>
    <t>Orta</t>
  </si>
  <si>
    <t>Tweel</t>
  </si>
  <si>
    <t>Hicks</t>
  </si>
  <si>
    <t>Valverde</t>
  </si>
  <si>
    <t>Alvarez</t>
  </si>
  <si>
    <t>Laird</t>
  </si>
  <si>
    <t>Sanders</t>
  </si>
  <si>
    <t>Tavalin</t>
  </si>
  <si>
    <t>Gonzalez</t>
  </si>
  <si>
    <t>Edwards</t>
  </si>
  <si>
    <t>Robinson</t>
  </si>
  <si>
    <t>Hooks</t>
  </si>
  <si>
    <t>Maillard</t>
  </si>
  <si>
    <t>Fortuna</t>
  </si>
  <si>
    <t>Willson</t>
  </si>
  <si>
    <t>Santiago</t>
  </si>
  <si>
    <t>Washington</t>
  </si>
  <si>
    <t>Wilson</t>
  </si>
  <si>
    <t>Matos</t>
  </si>
  <si>
    <t>Pacheco</t>
  </si>
  <si>
    <t>Cordero</t>
  </si>
  <si>
    <t>Summers</t>
  </si>
  <si>
    <t>Diaz</t>
  </si>
  <si>
    <t>Falu</t>
  </si>
  <si>
    <t>Ruiz</t>
  </si>
  <si>
    <t>Toste</t>
  </si>
  <si>
    <t>Adams</t>
  </si>
  <si>
    <t>Mancuso</t>
  </si>
  <si>
    <t>Rodriguez Rodado</t>
  </si>
  <si>
    <t>Leibowitz</t>
  </si>
  <si>
    <t>Poteat</t>
  </si>
  <si>
    <t>Maldonado</t>
  </si>
  <si>
    <t>Snipes</t>
  </si>
  <si>
    <t>Laboy</t>
  </si>
  <si>
    <t>Paraez</t>
  </si>
  <si>
    <t>2116 5th Ave</t>
  </si>
  <si>
    <t>451 E 116th St</t>
  </si>
  <si>
    <t>205 E 124th St # 7</t>
  </si>
  <si>
    <t>51 E 97th St</t>
  </si>
  <si>
    <t>2101 Lexington Ave</t>
  </si>
  <si>
    <t>2085 Lexington Ave</t>
  </si>
  <si>
    <t>114 E 104th St</t>
  </si>
  <si>
    <t>426 E 118th st</t>
  </si>
  <si>
    <t>124 E 117th St</t>
  </si>
  <si>
    <t>91 E 116th St</t>
  </si>
  <si>
    <t>234 E 119th St</t>
  </si>
  <si>
    <t>2167 2nd Ave</t>
  </si>
  <si>
    <t>1954 1st Ave</t>
  </si>
  <si>
    <t>454 E 119th St</t>
  </si>
  <si>
    <t>2305 2nd Ave</t>
  </si>
  <si>
    <t>13 E 124th St</t>
  </si>
  <si>
    <t>158 E 119th St</t>
  </si>
  <si>
    <t>1652 Park Ave</t>
  </si>
  <si>
    <t>51 E 129th St</t>
  </si>
  <si>
    <t>152 E 84th St</t>
  </si>
  <si>
    <t>2022 3rd Ave</t>
  </si>
  <si>
    <t>15 W 139th St</t>
  </si>
  <si>
    <t>340 E 112th St</t>
  </si>
  <si>
    <t>630 Lenox Ave</t>
  </si>
  <si>
    <t>302 E 126th St</t>
  </si>
  <si>
    <t>127 E 107th St</t>
  </si>
  <si>
    <t>167 W 83rd St</t>
  </si>
  <si>
    <t>1760 Madison Ave</t>
  </si>
  <si>
    <t>88 Seaman Ave</t>
  </si>
  <si>
    <t>2999 8th Ave</t>
  </si>
  <si>
    <t>1795 Riverside Dr</t>
  </si>
  <si>
    <t>58 E 117th St</t>
  </si>
  <si>
    <t>1115 1st Ave</t>
  </si>
  <si>
    <t>100 W 83rd St</t>
  </si>
  <si>
    <t>1295 5th Ave</t>
  </si>
  <si>
    <t>221 E 122nd St</t>
  </si>
  <si>
    <t>107 E 129th St # 123</t>
  </si>
  <si>
    <t>510 W 55th St</t>
  </si>
  <si>
    <t>2D</t>
  </si>
  <si>
    <t>4E</t>
  </si>
  <si>
    <t>6L</t>
  </si>
  <si>
    <t>3A</t>
  </si>
  <si>
    <t>1K</t>
  </si>
  <si>
    <t>5F</t>
  </si>
  <si>
    <t>2b</t>
  </si>
  <si>
    <t>4B</t>
  </si>
  <si>
    <t>6A</t>
  </si>
  <si>
    <t>13P</t>
  </si>
  <si>
    <t>1C</t>
  </si>
  <si>
    <t>1R</t>
  </si>
  <si>
    <t>6H</t>
  </si>
  <si>
    <t>2J</t>
  </si>
  <si>
    <t>4I</t>
  </si>
  <si>
    <t>2B</t>
  </si>
  <si>
    <t>4H</t>
  </si>
  <si>
    <t>2N</t>
  </si>
  <si>
    <t>4J</t>
  </si>
  <si>
    <t>5B</t>
  </si>
  <si>
    <t>6F</t>
  </si>
  <si>
    <t>6C</t>
  </si>
  <si>
    <t>1D</t>
  </si>
  <si>
    <t>4C</t>
  </si>
  <si>
    <t>B</t>
  </si>
  <si>
    <t>11P</t>
  </si>
  <si>
    <t>3J</t>
  </si>
  <si>
    <t>6D</t>
  </si>
  <si>
    <t>1A</t>
  </si>
  <si>
    <t>7K</t>
  </si>
  <si>
    <t>3B</t>
  </si>
  <si>
    <t>1B</t>
  </si>
  <si>
    <t>1E</t>
  </si>
  <si>
    <t>17A</t>
  </si>
  <si>
    <t>6B</t>
  </si>
  <si>
    <t>3G</t>
  </si>
  <si>
    <t>16N</t>
  </si>
  <si>
    <t>4b</t>
  </si>
  <si>
    <t>4A</t>
  </si>
  <si>
    <t>5G</t>
  </si>
  <si>
    <t>5 H</t>
  </si>
  <si>
    <t>5S</t>
  </si>
  <si>
    <t>New York</t>
  </si>
  <si>
    <t xml:space="preserve"> </t>
  </si>
  <si>
    <t>Yes</t>
  </si>
  <si>
    <t>DHCI Form</t>
  </si>
  <si>
    <t>LT-251335-19/NY</t>
  </si>
  <si>
    <t>LT-070228-19/NY</t>
  </si>
  <si>
    <t>LT-150157-19/NY</t>
  </si>
  <si>
    <t>LT-250726-19/NY</t>
  </si>
  <si>
    <t>LT-251164-19/NY</t>
  </si>
  <si>
    <t>LT-251141-19/NY</t>
  </si>
  <si>
    <t>LT-252448-19/NY</t>
  </si>
  <si>
    <t>LT-250785-19/NY</t>
  </si>
  <si>
    <t>LT-251353-19/NY</t>
  </si>
  <si>
    <t>HP-410071-OM</t>
  </si>
  <si>
    <t>LT-012645-19/NY</t>
  </si>
  <si>
    <t>LT-251121-19/NY</t>
  </si>
  <si>
    <t>LT-251349-19/NY</t>
  </si>
  <si>
    <t>LT-200074-18/NY</t>
  </si>
  <si>
    <t>LT-69910-19/NY</t>
  </si>
  <si>
    <t>LT-251530-19/NY</t>
  </si>
  <si>
    <t>Holdover</t>
  </si>
  <si>
    <t>Non-payment</t>
  </si>
  <si>
    <t>Tenant Rights</t>
  </si>
  <si>
    <t>No Case</t>
  </si>
  <si>
    <t>PA Issue: Other</t>
  </si>
  <si>
    <t>HP Action</t>
  </si>
  <si>
    <t>Non-Litigation Advocacy</t>
  </si>
  <si>
    <t>DHCR Administrative Action</t>
  </si>
  <si>
    <t>NYCHA Housing Grievance</t>
  </si>
  <si>
    <t>Sec. 8 Termination</t>
  </si>
  <si>
    <t>Hold For Review</t>
  </si>
  <si>
    <t>Brief Service</t>
  </si>
  <si>
    <t>Out-of-Court Advocacy</t>
  </si>
  <si>
    <t>Representation - State Court</t>
  </si>
  <si>
    <t>Representation - Admin. Agency</t>
  </si>
  <si>
    <t>Advice</t>
  </si>
  <si>
    <t>G - Negotiated Settlement with Litigation</t>
  </si>
  <si>
    <t>A - Counsel and Advice</t>
  </si>
  <si>
    <t>3018 Tenant Rights Coalition (TRC)</t>
  </si>
  <si>
    <t>3011 TRC FJC Initiative</t>
  </si>
  <si>
    <t>No</t>
  </si>
  <si>
    <t>No Stipulation; No Judgment</t>
  </si>
  <si>
    <t>No Stipulation; No Judgment, Post-Stipulation, No Judgment</t>
  </si>
  <si>
    <t>Post-Judgment, Tenant in Possession-Judgment Due to Other</t>
  </si>
  <si>
    <t>Post-Stipulation, No Judgment</t>
  </si>
  <si>
    <t>10/17/2019</t>
  </si>
  <si>
    <t>08/20/2019</t>
  </si>
  <si>
    <t>10/10/2019</t>
  </si>
  <si>
    <t>08/01/2019</t>
  </si>
  <si>
    <t>08/07/2019</t>
  </si>
  <si>
    <t>08/22/2019</t>
  </si>
  <si>
    <t>09/12/2019</t>
  </si>
  <si>
    <t>09/16/2019</t>
  </si>
  <si>
    <t>09/19/2019</t>
  </si>
  <si>
    <t>07/05/2019</t>
  </si>
  <si>
    <t>08/14/2019</t>
  </si>
  <si>
    <t>10/04/2019</t>
  </si>
  <si>
    <t>10/07/2019</t>
  </si>
  <si>
    <t>07/01/2019</t>
  </si>
  <si>
    <t>07/09/2019</t>
  </si>
  <si>
    <t>Community Organization</t>
  </si>
  <si>
    <t>Court Referral-NON HRA</t>
  </si>
  <si>
    <t>Tenant Support Unit</t>
  </si>
  <si>
    <t>3-1-1</t>
  </si>
  <si>
    <t>Returning Client</t>
  </si>
  <si>
    <t>Outreach</t>
  </si>
  <si>
    <t>Other City Agency</t>
  </si>
  <si>
    <t>Other</t>
  </si>
  <si>
    <t>Elected Official</t>
  </si>
  <si>
    <t>Self-referred</t>
  </si>
  <si>
    <t>FJC Housing Intake</t>
  </si>
  <si>
    <t>In-House</t>
  </si>
  <si>
    <t>05/22/1959</t>
  </si>
  <si>
    <t>11/10/1979</t>
  </si>
  <si>
    <t>03/19/1932</t>
  </si>
  <si>
    <t>12/22/1929</t>
  </si>
  <si>
    <t>08/23/1939</t>
  </si>
  <si>
    <t>01/22/1976</t>
  </si>
  <si>
    <t>08/22/1963</t>
  </si>
  <si>
    <t>05/21/1964</t>
  </si>
  <si>
    <t>10/30/1977</t>
  </si>
  <si>
    <t>12/21/1994</t>
  </si>
  <si>
    <t>07/23/1977</t>
  </si>
  <si>
    <t>10/01/1957</t>
  </si>
  <si>
    <t>05/09/1961</t>
  </si>
  <si>
    <t>10/22/1987</t>
  </si>
  <si>
    <t>09/22/1973</t>
  </si>
  <si>
    <t>08/26/1972</t>
  </si>
  <si>
    <t>01/09/1946</t>
  </si>
  <si>
    <t>12/14/1954</t>
  </si>
  <si>
    <t>05/29/1988</t>
  </si>
  <si>
    <t>03/16/1986</t>
  </si>
  <si>
    <t>08/31/1983</t>
  </si>
  <si>
    <t>05/23/1980</t>
  </si>
  <si>
    <t>12/24/1961</t>
  </si>
  <si>
    <t>09/04/1944</t>
  </si>
  <si>
    <t>03/21/1980</t>
  </si>
  <si>
    <t>08/17/1992</t>
  </si>
  <si>
    <t>07/08/1962</t>
  </si>
  <si>
    <t>03/09/1988</t>
  </si>
  <si>
    <t>04/06/1943</t>
  </si>
  <si>
    <t>06/13/1963</t>
  </si>
  <si>
    <t>01/18/1956</t>
  </si>
  <si>
    <t>04/27/1970</t>
  </si>
  <si>
    <t>12/05/1978</t>
  </si>
  <si>
    <t>06/17/1994</t>
  </si>
  <si>
    <t>10/09/1961</t>
  </si>
  <si>
    <t>08/31/1968</t>
  </si>
  <si>
    <t>11/01/1963</t>
  </si>
  <si>
    <t>12/28/1951</t>
  </si>
  <si>
    <t>12/13/1971</t>
  </si>
  <si>
    <t>02/04/1983</t>
  </si>
  <si>
    <t>11/01/1951</t>
  </si>
  <si>
    <t>03/04/1951</t>
  </si>
  <si>
    <t>11/08/1967</t>
  </si>
  <si>
    <t>02/13/1971</t>
  </si>
  <si>
    <t>07/31/1961</t>
  </si>
  <si>
    <t>02/06/1965</t>
  </si>
  <si>
    <t>09/10/1981</t>
  </si>
  <si>
    <t>08/18/1980</t>
  </si>
  <si>
    <t>10/05/1968</t>
  </si>
  <si>
    <t>08/11/1958</t>
  </si>
  <si>
    <t>06/14/1958</t>
  </si>
  <si>
    <t>05/21/1955</t>
  </si>
  <si>
    <t>01/18/1971</t>
  </si>
  <si>
    <t>10/06/1966</t>
  </si>
  <si>
    <t>09/17/1971</t>
  </si>
  <si>
    <t>02/23/1986</t>
  </si>
  <si>
    <t>08/10/1982</t>
  </si>
  <si>
    <t>06/10/1952</t>
  </si>
  <si>
    <t>05/10/1995</t>
  </si>
  <si>
    <t>04/02/1970</t>
  </si>
  <si>
    <t>04/26/1989</t>
  </si>
  <si>
    <t>04/13/1946</t>
  </si>
  <si>
    <t>11/09/1961</t>
  </si>
  <si>
    <t>02/15/1989</t>
  </si>
  <si>
    <t>10/17/1992</t>
  </si>
  <si>
    <t>06/13/1977</t>
  </si>
  <si>
    <t>004383214G</t>
  </si>
  <si>
    <t>WV95484M</t>
  </si>
  <si>
    <t>None</t>
  </si>
  <si>
    <t>Y020364E</t>
  </si>
  <si>
    <t>3780864J</t>
  </si>
  <si>
    <t>ZA4663T</t>
  </si>
  <si>
    <t>wv9548m</t>
  </si>
  <si>
    <t>000-00-4171</t>
  </si>
  <si>
    <t>000-00-7048</t>
  </si>
  <si>
    <t>081-26-5697</t>
  </si>
  <si>
    <t>000-00-4742</t>
  </si>
  <si>
    <t>087-92-4444</t>
  </si>
  <si>
    <t>355-45-7393</t>
  </si>
  <si>
    <t>079-60-0683</t>
  </si>
  <si>
    <t>090-56-8808</t>
  </si>
  <si>
    <t>059-62-9331</t>
  </si>
  <si>
    <t>081-84-7167</t>
  </si>
  <si>
    <t>476-92-5143</t>
  </si>
  <si>
    <t>118-54-2101</t>
  </si>
  <si>
    <t>060-58-9508</t>
  </si>
  <si>
    <t>627-20-2678</t>
  </si>
  <si>
    <t>581-75-9889</t>
  </si>
  <si>
    <t>000-00-7281</t>
  </si>
  <si>
    <t>080-70-3580</t>
  </si>
  <si>
    <t>862-69-8155</t>
  </si>
  <si>
    <t>186-70-5725</t>
  </si>
  <si>
    <t>000-00-1612</t>
  </si>
  <si>
    <t>000-00-7833</t>
  </si>
  <si>
    <t>051-56-8784</t>
  </si>
  <si>
    <t>163-42-5038</t>
  </si>
  <si>
    <t>408-69-3048</t>
  </si>
  <si>
    <t>106-80-0605</t>
  </si>
  <si>
    <t>000-00-4848</t>
  </si>
  <si>
    <t>078-74-6038</t>
  </si>
  <si>
    <t>236-66-5231</t>
  </si>
  <si>
    <t>098-56-3990</t>
  </si>
  <si>
    <t>267-02-9739</t>
  </si>
  <si>
    <t>103-70-7197</t>
  </si>
  <si>
    <t>000-00-0432</t>
  </si>
  <si>
    <t>584-08-5697</t>
  </si>
  <si>
    <t>000-00-7392</t>
  </si>
  <si>
    <t>100-56-7256</t>
  </si>
  <si>
    <t>583-54-9823</t>
  </si>
  <si>
    <t>105-30-4113</t>
  </si>
  <si>
    <t>227-72-1230</t>
  </si>
  <si>
    <t>578-72-1205</t>
  </si>
  <si>
    <t>209-40-2166</t>
  </si>
  <si>
    <t>126-50-9074</t>
  </si>
  <si>
    <t>141-78-4009</t>
  </si>
  <si>
    <t>583-47-7551</t>
  </si>
  <si>
    <t>118-56-1550</t>
  </si>
  <si>
    <t>062-68-0411</t>
  </si>
  <si>
    <t>053-66-4297</t>
  </si>
  <si>
    <t>082-50-2255</t>
  </si>
  <si>
    <t>119-82-9788</t>
  </si>
  <si>
    <t>049-70-2432</t>
  </si>
  <si>
    <t>584-66-0346</t>
  </si>
  <si>
    <t>060-58-2207</t>
  </si>
  <si>
    <t>105-60-5976</t>
  </si>
  <si>
    <t>096-62-7716</t>
  </si>
  <si>
    <t>075-44-4059</t>
  </si>
  <si>
    <t>492-11-8787</t>
  </si>
  <si>
    <t>126-62-9928</t>
  </si>
  <si>
    <t>069-76-7824</t>
  </si>
  <si>
    <t>109-46-4981</t>
  </si>
  <si>
    <t>000-00-3006</t>
  </si>
  <si>
    <t>116-78-3571</t>
  </si>
  <si>
    <t>123-80-4006</t>
  </si>
  <si>
    <t>593-36-0702</t>
  </si>
  <si>
    <t>Supportive Housing</t>
  </si>
  <si>
    <t>Unknown</t>
  </si>
  <si>
    <t>Low Income Tax Credit</t>
  </si>
  <si>
    <t>Rent Stabilized</t>
  </si>
  <si>
    <t>Other Subsidized Housing</t>
  </si>
  <si>
    <t>Rent Controlled</t>
  </si>
  <si>
    <t>Unregulated</t>
  </si>
  <si>
    <t>Project-based Sec. 8</t>
  </si>
  <si>
    <t>Public Housing</t>
  </si>
  <si>
    <t>Section 8</t>
  </si>
  <si>
    <t>DRIE/SCRIE</t>
  </si>
  <si>
    <t>11/28/2016</t>
  </si>
  <si>
    <t>Income Waiver</t>
  </si>
  <si>
    <t>FJC Waiver</t>
  </si>
  <si>
    <t>English</t>
  </si>
  <si>
    <t>Spanish</t>
  </si>
  <si>
    <t>refuse to give full SS#</t>
  </si>
  <si>
    <t>refused to give SS#</t>
  </si>
  <si>
    <t>61 Federally Subsidized Housing</t>
  </si>
  <si>
    <t>63 Private Landlord/Tenant</t>
  </si>
  <si>
    <t>79 Other Income Maintenence</t>
  </si>
  <si>
    <t>64 Public Housing</t>
  </si>
  <si>
    <t>Djourab, Atteib</t>
  </si>
  <si>
    <t>Rodney, Gabby</t>
  </si>
  <si>
    <t>Villanueva, Anthony</t>
  </si>
  <si>
    <t>Baldova, Maria</t>
  </si>
  <si>
    <t>Fillingame, David</t>
  </si>
  <si>
    <t>Vergeli, Evelyn</t>
  </si>
  <si>
    <t>Garcia, Diana</t>
  </si>
  <si>
    <t>Guzman Velazquez, Leida</t>
  </si>
  <si>
    <t>Duman, Shirley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</si>
</sst>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72"/>
  <sheetViews>
    <sheetView tabSelected="1" workbookViewId="0"/>
  </sheetViews>
  <sheetFormatPr defaultRowHeight="15"/>
  <cols>
    <col min="1" max="1" width="20.7109375" style="1" customWidth="1"/>
  </cols>
  <sheetData>
    <row r="1" spans="1: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spans="1:45">
      <c r="A2" s="1">
        <f>HYPERLINK("https://lsnyc.legalserver.org/matter/dynamic-profile/view/1912911","19-1912911")</f>
        <v>0</v>
      </c>
      <c r="B2" t="s">
        <v>45</v>
      </c>
      <c r="C2" t="s">
        <v>50</v>
      </c>
      <c r="E2" t="s">
        <v>86</v>
      </c>
      <c r="F2" t="s">
        <v>146</v>
      </c>
      <c r="G2" t="s">
        <v>208</v>
      </c>
      <c r="H2">
        <v>9</v>
      </c>
      <c r="I2" t="s">
        <v>288</v>
      </c>
      <c r="J2">
        <v>10035</v>
      </c>
      <c r="K2" t="s">
        <v>289</v>
      </c>
      <c r="M2" t="s">
        <v>292</v>
      </c>
      <c r="N2" t="s">
        <v>308</v>
      </c>
      <c r="O2" t="s">
        <v>318</v>
      </c>
      <c r="Q2" t="s">
        <v>326</v>
      </c>
      <c r="R2" t="s">
        <v>328</v>
      </c>
      <c r="S2" t="s">
        <v>329</v>
      </c>
      <c r="U2">
        <v>1590</v>
      </c>
      <c r="V2" t="s">
        <v>348</v>
      </c>
      <c r="W2" t="s">
        <v>360</v>
      </c>
      <c r="Y2" t="s">
        <v>433</v>
      </c>
      <c r="Z2">
        <v>15</v>
      </c>
      <c r="AA2" t="s">
        <v>495</v>
      </c>
      <c r="AB2" t="s">
        <v>355</v>
      </c>
      <c r="AC2">
        <v>2</v>
      </c>
      <c r="AD2">
        <v>1</v>
      </c>
      <c r="AE2">
        <v>0</v>
      </c>
      <c r="AF2">
        <v>55.24</v>
      </c>
      <c r="AI2" t="s">
        <v>509</v>
      </c>
      <c r="AJ2">
        <v>6900</v>
      </c>
      <c r="AP2">
        <v>1.1</v>
      </c>
      <c r="AR2" t="s">
        <v>513</v>
      </c>
      <c r="AS2" t="s">
        <v>517</v>
      </c>
    </row>
    <row r="3" spans="1:45">
      <c r="A3" s="1">
        <f>HYPERLINK("https://lsnyc.legalserver.org/matter/dynamic-profile/view/1912770","19-1912770")</f>
        <v>0</v>
      </c>
      <c r="B3" t="s">
        <v>45</v>
      </c>
      <c r="C3" t="s">
        <v>51</v>
      </c>
      <c r="E3" t="s">
        <v>87</v>
      </c>
      <c r="F3" t="s">
        <v>147</v>
      </c>
      <c r="G3" t="s">
        <v>209</v>
      </c>
      <c r="H3">
        <v>26</v>
      </c>
      <c r="I3" t="s">
        <v>288</v>
      </c>
      <c r="J3">
        <v>10029</v>
      </c>
      <c r="K3" t="s">
        <v>289</v>
      </c>
      <c r="M3" t="s">
        <v>293</v>
      </c>
      <c r="N3" t="s">
        <v>308</v>
      </c>
      <c r="O3" t="s">
        <v>318</v>
      </c>
      <c r="Q3" t="s">
        <v>326</v>
      </c>
      <c r="R3" t="s">
        <v>328</v>
      </c>
      <c r="S3" t="s">
        <v>329</v>
      </c>
      <c r="U3">
        <v>1600</v>
      </c>
      <c r="V3" t="s">
        <v>349</v>
      </c>
      <c r="W3" t="s">
        <v>361</v>
      </c>
      <c r="Y3" t="s">
        <v>434</v>
      </c>
      <c r="Z3">
        <v>36</v>
      </c>
      <c r="AA3" t="s">
        <v>496</v>
      </c>
      <c r="AB3" t="s">
        <v>504</v>
      </c>
      <c r="AC3">
        <v>10</v>
      </c>
      <c r="AD3">
        <v>1</v>
      </c>
      <c r="AE3">
        <v>3</v>
      </c>
      <c r="AF3">
        <v>63.52</v>
      </c>
      <c r="AI3" t="s">
        <v>509</v>
      </c>
      <c r="AJ3">
        <v>16356</v>
      </c>
      <c r="AP3">
        <v>0.5</v>
      </c>
      <c r="AR3" t="s">
        <v>514</v>
      </c>
      <c r="AS3" t="s">
        <v>517</v>
      </c>
    </row>
    <row r="4" spans="1:45">
      <c r="A4" s="1">
        <f>HYPERLINK("https://lsnyc.legalserver.org/matter/dynamic-profile/view/1912896","19-1912896")</f>
        <v>0</v>
      </c>
      <c r="B4" t="s">
        <v>45</v>
      </c>
      <c r="C4" t="s">
        <v>50</v>
      </c>
      <c r="E4" t="s">
        <v>88</v>
      </c>
      <c r="F4" t="s">
        <v>148</v>
      </c>
      <c r="G4" t="s">
        <v>210</v>
      </c>
      <c r="H4" t="s">
        <v>246</v>
      </c>
      <c r="I4" t="s">
        <v>288</v>
      </c>
      <c r="J4">
        <v>10035</v>
      </c>
      <c r="K4" t="s">
        <v>289</v>
      </c>
      <c r="M4" t="s">
        <v>294</v>
      </c>
      <c r="N4" t="s">
        <v>309</v>
      </c>
      <c r="O4" t="s">
        <v>318</v>
      </c>
      <c r="Q4" t="s">
        <v>326</v>
      </c>
      <c r="R4" t="s">
        <v>328</v>
      </c>
      <c r="S4" t="s">
        <v>329</v>
      </c>
      <c r="U4">
        <v>814</v>
      </c>
      <c r="V4" t="s">
        <v>350</v>
      </c>
      <c r="W4" t="s">
        <v>362</v>
      </c>
      <c r="Y4" t="s">
        <v>435</v>
      </c>
      <c r="Z4">
        <v>20</v>
      </c>
      <c r="AA4" t="s">
        <v>497</v>
      </c>
      <c r="AB4" t="s">
        <v>428</v>
      </c>
      <c r="AC4">
        <v>52</v>
      </c>
      <c r="AD4">
        <v>1</v>
      </c>
      <c r="AE4">
        <v>0</v>
      </c>
      <c r="AF4">
        <v>259.41</v>
      </c>
      <c r="AI4" t="s">
        <v>509</v>
      </c>
      <c r="AJ4">
        <v>32400</v>
      </c>
      <c r="AP4">
        <v>1</v>
      </c>
      <c r="AR4" t="s">
        <v>514</v>
      </c>
      <c r="AS4" t="s">
        <v>518</v>
      </c>
    </row>
    <row r="5" spans="1:45">
      <c r="A5" s="1">
        <f>HYPERLINK("https://lsnyc.legalserver.org/matter/dynamic-profile/view/1908432","19-1908432")</f>
        <v>0</v>
      </c>
      <c r="B5" t="s">
        <v>46</v>
      </c>
      <c r="C5" t="s">
        <v>52</v>
      </c>
      <c r="E5" t="s">
        <v>89</v>
      </c>
      <c r="F5" t="s">
        <v>149</v>
      </c>
      <c r="G5" t="s">
        <v>211</v>
      </c>
      <c r="H5" t="s">
        <v>247</v>
      </c>
      <c r="I5" t="s">
        <v>288</v>
      </c>
      <c r="J5">
        <v>10029</v>
      </c>
      <c r="K5" t="s">
        <v>289</v>
      </c>
      <c r="N5" t="s">
        <v>310</v>
      </c>
      <c r="O5" t="s">
        <v>319</v>
      </c>
      <c r="Q5" t="s">
        <v>326</v>
      </c>
      <c r="R5" t="s">
        <v>328</v>
      </c>
      <c r="S5" t="s">
        <v>329</v>
      </c>
      <c r="U5">
        <v>360</v>
      </c>
      <c r="V5" t="s">
        <v>351</v>
      </c>
      <c r="W5" t="s">
        <v>363</v>
      </c>
      <c r="Y5" t="s">
        <v>436</v>
      </c>
      <c r="Z5">
        <v>40</v>
      </c>
      <c r="AA5" t="s">
        <v>498</v>
      </c>
      <c r="AB5" t="s">
        <v>505</v>
      </c>
      <c r="AC5">
        <v>40</v>
      </c>
      <c r="AD5">
        <v>1</v>
      </c>
      <c r="AE5">
        <v>0</v>
      </c>
      <c r="AF5">
        <v>0</v>
      </c>
      <c r="AI5" t="s">
        <v>510</v>
      </c>
      <c r="AJ5">
        <v>0</v>
      </c>
      <c r="AP5">
        <v>6</v>
      </c>
      <c r="AR5" t="s">
        <v>514</v>
      </c>
      <c r="AS5" t="s">
        <v>519</v>
      </c>
    </row>
    <row r="6" spans="1:45">
      <c r="A6" s="1">
        <f>HYPERLINK("https://lsnyc.legalserver.org/matter/dynamic-profile/view/1913347","19-1913347")</f>
        <v>0</v>
      </c>
      <c r="B6" t="s">
        <v>46</v>
      </c>
      <c r="C6" t="s">
        <v>53</v>
      </c>
      <c r="E6" t="s">
        <v>90</v>
      </c>
      <c r="F6" t="s">
        <v>150</v>
      </c>
      <c r="G6" t="s">
        <v>212</v>
      </c>
      <c r="H6" t="s">
        <v>248</v>
      </c>
      <c r="I6" t="s">
        <v>288</v>
      </c>
      <c r="J6">
        <v>10035</v>
      </c>
      <c r="K6" t="s">
        <v>289</v>
      </c>
      <c r="N6" t="s">
        <v>311</v>
      </c>
      <c r="O6" t="s">
        <v>318</v>
      </c>
      <c r="Q6" t="s">
        <v>326</v>
      </c>
      <c r="R6" t="s">
        <v>328</v>
      </c>
      <c r="S6" t="s">
        <v>329</v>
      </c>
      <c r="U6">
        <v>196</v>
      </c>
      <c r="W6" t="s">
        <v>364</v>
      </c>
      <c r="Y6" t="s">
        <v>437</v>
      </c>
      <c r="Z6">
        <v>90</v>
      </c>
      <c r="AA6" t="s">
        <v>496</v>
      </c>
      <c r="AB6" t="s">
        <v>428</v>
      </c>
      <c r="AC6">
        <v>4</v>
      </c>
      <c r="AD6">
        <v>1</v>
      </c>
      <c r="AE6">
        <v>0</v>
      </c>
      <c r="AF6">
        <v>72.63</v>
      </c>
      <c r="AI6" t="s">
        <v>510</v>
      </c>
      <c r="AJ6">
        <v>9072</v>
      </c>
      <c r="AP6">
        <v>1</v>
      </c>
      <c r="AR6" t="s">
        <v>514</v>
      </c>
      <c r="AS6" t="s">
        <v>520</v>
      </c>
    </row>
    <row r="7" spans="1:45">
      <c r="A7" s="1">
        <f>HYPERLINK("https://lsnyc.legalserver.org/matter/dynamic-profile/view/0806528","16-0806528")</f>
        <v>0</v>
      </c>
      <c r="B7" t="s">
        <v>47</v>
      </c>
      <c r="C7" t="s">
        <v>54</v>
      </c>
      <c r="D7" t="s">
        <v>85</v>
      </c>
      <c r="G7" t="s">
        <v>213</v>
      </c>
      <c r="I7" t="s">
        <v>288</v>
      </c>
      <c r="J7">
        <v>10035</v>
      </c>
      <c r="K7" t="s">
        <v>289</v>
      </c>
      <c r="P7" t="s">
        <v>324</v>
      </c>
      <c r="Q7" t="s">
        <v>326</v>
      </c>
      <c r="U7">
        <v>0</v>
      </c>
      <c r="Z7">
        <v>0</v>
      </c>
      <c r="AC7">
        <v>0</v>
      </c>
      <c r="AD7">
        <v>0</v>
      </c>
      <c r="AE7">
        <v>0</v>
      </c>
      <c r="AF7">
        <v>0</v>
      </c>
      <c r="AJ7">
        <v>0</v>
      </c>
      <c r="AP7">
        <v>128.43</v>
      </c>
      <c r="AR7" t="s">
        <v>514</v>
      </c>
      <c r="AS7" t="s">
        <v>521</v>
      </c>
    </row>
    <row r="8" spans="1:45">
      <c r="A8" s="1">
        <f>HYPERLINK("https://lsnyc.legalserver.org/matter/dynamic-profile/view/1913318","19-1913318")</f>
        <v>0</v>
      </c>
      <c r="B8" t="s">
        <v>48</v>
      </c>
      <c r="C8" t="s">
        <v>53</v>
      </c>
      <c r="E8" t="s">
        <v>91</v>
      </c>
      <c r="F8" t="s">
        <v>151</v>
      </c>
      <c r="G8" t="s">
        <v>214</v>
      </c>
      <c r="H8" t="s">
        <v>249</v>
      </c>
      <c r="I8" t="s">
        <v>288</v>
      </c>
      <c r="J8">
        <v>10029</v>
      </c>
      <c r="K8" t="s">
        <v>290</v>
      </c>
      <c r="L8" t="s">
        <v>291</v>
      </c>
      <c r="N8" t="s">
        <v>312</v>
      </c>
      <c r="O8" t="s">
        <v>320</v>
      </c>
      <c r="Q8" t="s">
        <v>326</v>
      </c>
      <c r="R8" t="s">
        <v>328</v>
      </c>
      <c r="S8" t="s">
        <v>329</v>
      </c>
      <c r="T8" t="s">
        <v>333</v>
      </c>
      <c r="U8">
        <v>986</v>
      </c>
      <c r="V8" t="s">
        <v>352</v>
      </c>
      <c r="W8" t="s">
        <v>365</v>
      </c>
      <c r="Y8" t="s">
        <v>438</v>
      </c>
      <c r="Z8">
        <v>24</v>
      </c>
      <c r="AA8" t="s">
        <v>499</v>
      </c>
      <c r="AB8" t="s">
        <v>428</v>
      </c>
      <c r="AC8">
        <v>1</v>
      </c>
      <c r="AD8">
        <v>2</v>
      </c>
      <c r="AE8">
        <v>2</v>
      </c>
      <c r="AF8">
        <v>145.63</v>
      </c>
      <c r="AI8" t="s">
        <v>510</v>
      </c>
      <c r="AJ8">
        <v>37500</v>
      </c>
      <c r="AP8">
        <v>0</v>
      </c>
      <c r="AR8" t="s">
        <v>515</v>
      </c>
      <c r="AS8" t="s">
        <v>522</v>
      </c>
    </row>
    <row r="9" spans="1:45">
      <c r="A9" s="1">
        <f>HYPERLINK("https://lsnyc.legalserver.org/matter/dynamic-profile/view/1913352","19-1913352")</f>
        <v>0</v>
      </c>
      <c r="B9" t="s">
        <v>48</v>
      </c>
      <c r="C9" t="s">
        <v>53</v>
      </c>
      <c r="E9" t="s">
        <v>92</v>
      </c>
      <c r="F9" t="s">
        <v>152</v>
      </c>
      <c r="G9" t="s">
        <v>215</v>
      </c>
      <c r="H9" t="s">
        <v>250</v>
      </c>
      <c r="I9" t="s">
        <v>288</v>
      </c>
      <c r="J9">
        <v>10035</v>
      </c>
      <c r="K9" t="s">
        <v>290</v>
      </c>
      <c r="L9" t="s">
        <v>291</v>
      </c>
      <c r="N9" t="s">
        <v>312</v>
      </c>
      <c r="O9" t="s">
        <v>320</v>
      </c>
      <c r="Q9" t="s">
        <v>326</v>
      </c>
      <c r="R9" t="s">
        <v>328</v>
      </c>
      <c r="S9" t="s">
        <v>329</v>
      </c>
      <c r="T9" t="s">
        <v>84</v>
      </c>
      <c r="U9">
        <v>1390</v>
      </c>
      <c r="W9" t="s">
        <v>366</v>
      </c>
      <c r="Y9" t="s">
        <v>439</v>
      </c>
      <c r="Z9">
        <v>0</v>
      </c>
      <c r="AA9" t="s">
        <v>498</v>
      </c>
      <c r="AC9">
        <v>19</v>
      </c>
      <c r="AD9">
        <v>1</v>
      </c>
      <c r="AE9">
        <v>0</v>
      </c>
      <c r="AF9">
        <v>400.32</v>
      </c>
      <c r="AI9" t="s">
        <v>509</v>
      </c>
      <c r="AJ9">
        <v>50000</v>
      </c>
      <c r="AP9">
        <v>0</v>
      </c>
      <c r="AR9" t="s">
        <v>515</v>
      </c>
      <c r="AS9" t="s">
        <v>522</v>
      </c>
    </row>
    <row r="10" spans="1:45">
      <c r="A10" s="1">
        <f>HYPERLINK("https://lsnyc.legalserver.org/matter/dynamic-profile/view/1908589","19-1908589")</f>
        <v>0</v>
      </c>
      <c r="B10" t="s">
        <v>49</v>
      </c>
      <c r="C10" t="s">
        <v>55</v>
      </c>
      <c r="E10" t="s">
        <v>93</v>
      </c>
      <c r="F10" t="s">
        <v>153</v>
      </c>
      <c r="G10" t="s">
        <v>216</v>
      </c>
      <c r="H10" t="s">
        <v>251</v>
      </c>
      <c r="I10" t="s">
        <v>288</v>
      </c>
      <c r="J10">
        <v>10035</v>
      </c>
      <c r="K10" t="s">
        <v>290</v>
      </c>
      <c r="L10" t="s">
        <v>291</v>
      </c>
      <c r="M10" t="s">
        <v>295</v>
      </c>
      <c r="N10" t="s">
        <v>309</v>
      </c>
      <c r="O10" t="s">
        <v>321</v>
      </c>
      <c r="Q10" t="s">
        <v>326</v>
      </c>
      <c r="R10" t="s">
        <v>328</v>
      </c>
      <c r="S10" t="s">
        <v>329</v>
      </c>
      <c r="T10" t="s">
        <v>334</v>
      </c>
      <c r="U10">
        <v>1794</v>
      </c>
      <c r="V10" t="s">
        <v>353</v>
      </c>
      <c r="W10" t="s">
        <v>367</v>
      </c>
      <c r="Y10" t="s">
        <v>440</v>
      </c>
      <c r="Z10">
        <v>72</v>
      </c>
      <c r="AA10" t="s">
        <v>498</v>
      </c>
      <c r="AB10" t="s">
        <v>504</v>
      </c>
      <c r="AC10">
        <v>11</v>
      </c>
      <c r="AD10">
        <v>4</v>
      </c>
      <c r="AE10">
        <v>0</v>
      </c>
      <c r="AF10">
        <v>202.73</v>
      </c>
      <c r="AG10" t="s">
        <v>68</v>
      </c>
      <c r="AH10" t="s">
        <v>507</v>
      </c>
      <c r="AI10" t="s">
        <v>509</v>
      </c>
      <c r="AJ10">
        <v>52204</v>
      </c>
      <c r="AP10">
        <v>3.95</v>
      </c>
      <c r="AR10" t="s">
        <v>514</v>
      </c>
      <c r="AS10" t="s">
        <v>522</v>
      </c>
    </row>
    <row r="11" spans="1:45">
      <c r="A11" s="1">
        <f>HYPERLINK("https://lsnyc.legalserver.org/matter/dynamic-profile/view/1910583","19-1910583")</f>
        <v>0</v>
      </c>
      <c r="B11" t="s">
        <v>49</v>
      </c>
      <c r="C11" t="s">
        <v>56</v>
      </c>
      <c r="E11" t="s">
        <v>94</v>
      </c>
      <c r="F11" t="s">
        <v>154</v>
      </c>
      <c r="G11" t="s">
        <v>217</v>
      </c>
      <c r="H11" t="s">
        <v>252</v>
      </c>
      <c r="I11" t="s">
        <v>288</v>
      </c>
      <c r="J11">
        <v>10029</v>
      </c>
      <c r="K11" t="s">
        <v>290</v>
      </c>
      <c r="L11" t="s">
        <v>291</v>
      </c>
      <c r="N11" t="s">
        <v>311</v>
      </c>
      <c r="O11" t="s">
        <v>320</v>
      </c>
      <c r="Q11" t="s">
        <v>326</v>
      </c>
      <c r="R11" t="s">
        <v>328</v>
      </c>
      <c r="S11" t="s">
        <v>329</v>
      </c>
      <c r="T11" t="s">
        <v>81</v>
      </c>
      <c r="U11">
        <v>1414.03</v>
      </c>
      <c r="V11" t="s">
        <v>353</v>
      </c>
      <c r="W11" t="s">
        <v>368</v>
      </c>
      <c r="Y11" t="s">
        <v>441</v>
      </c>
      <c r="Z11">
        <v>14</v>
      </c>
      <c r="AA11" t="s">
        <v>498</v>
      </c>
      <c r="AB11" t="s">
        <v>505</v>
      </c>
      <c r="AC11">
        <v>4</v>
      </c>
      <c r="AD11">
        <v>1</v>
      </c>
      <c r="AE11">
        <v>0</v>
      </c>
      <c r="AF11">
        <v>82.34</v>
      </c>
      <c r="AI11" t="s">
        <v>509</v>
      </c>
      <c r="AJ11">
        <v>10284</v>
      </c>
      <c r="AP11">
        <v>0.25</v>
      </c>
      <c r="AR11" t="s">
        <v>514</v>
      </c>
      <c r="AS11" t="s">
        <v>522</v>
      </c>
    </row>
    <row r="12" spans="1:45">
      <c r="A12" s="1">
        <f>HYPERLINK("https://lsnyc.legalserver.org/matter/dynamic-profile/view/1910208","19-1910208")</f>
        <v>0</v>
      </c>
      <c r="B12" t="s">
        <v>49</v>
      </c>
      <c r="C12" t="s">
        <v>57</v>
      </c>
      <c r="E12" t="s">
        <v>95</v>
      </c>
      <c r="F12" t="s">
        <v>155</v>
      </c>
      <c r="G12" t="s">
        <v>218</v>
      </c>
      <c r="H12" t="s">
        <v>253</v>
      </c>
      <c r="I12" t="s">
        <v>288</v>
      </c>
      <c r="J12">
        <v>10035</v>
      </c>
      <c r="K12" t="s">
        <v>290</v>
      </c>
      <c r="L12" t="s">
        <v>291</v>
      </c>
      <c r="M12" t="s">
        <v>296</v>
      </c>
      <c r="N12" t="s">
        <v>309</v>
      </c>
      <c r="O12" t="s">
        <v>318</v>
      </c>
      <c r="Q12" t="s">
        <v>326</v>
      </c>
      <c r="R12" t="s">
        <v>328</v>
      </c>
      <c r="T12" t="s">
        <v>57</v>
      </c>
      <c r="U12">
        <v>1620.05</v>
      </c>
      <c r="V12" t="s">
        <v>348</v>
      </c>
      <c r="W12" t="s">
        <v>369</v>
      </c>
      <c r="Y12" t="s">
        <v>442</v>
      </c>
      <c r="Z12">
        <v>30</v>
      </c>
      <c r="AA12" t="s">
        <v>498</v>
      </c>
      <c r="AB12" t="s">
        <v>504</v>
      </c>
      <c r="AC12">
        <v>12</v>
      </c>
      <c r="AD12">
        <v>1</v>
      </c>
      <c r="AE12">
        <v>0</v>
      </c>
      <c r="AF12">
        <v>72.86</v>
      </c>
      <c r="AI12" t="s">
        <v>509</v>
      </c>
      <c r="AJ12">
        <v>9100</v>
      </c>
      <c r="AP12">
        <v>0.5</v>
      </c>
      <c r="AR12" t="s">
        <v>514</v>
      </c>
      <c r="AS12" t="s">
        <v>523</v>
      </c>
    </row>
    <row r="13" spans="1:45">
      <c r="A13" s="1">
        <f>HYPERLINK("https://lsnyc.legalserver.org/matter/dynamic-profile/view/1911459","19-1911459")</f>
        <v>0</v>
      </c>
      <c r="B13" t="s">
        <v>49</v>
      </c>
      <c r="C13" t="s">
        <v>58</v>
      </c>
      <c r="E13" t="s">
        <v>96</v>
      </c>
      <c r="F13" t="s">
        <v>156</v>
      </c>
      <c r="G13" t="s">
        <v>219</v>
      </c>
      <c r="H13" t="s">
        <v>254</v>
      </c>
      <c r="I13" t="s">
        <v>288</v>
      </c>
      <c r="J13">
        <v>10029</v>
      </c>
      <c r="K13" t="s">
        <v>290</v>
      </c>
      <c r="L13" t="s">
        <v>291</v>
      </c>
      <c r="N13" t="s">
        <v>311</v>
      </c>
      <c r="O13" t="s">
        <v>318</v>
      </c>
      <c r="Q13" t="s">
        <v>326</v>
      </c>
      <c r="R13" t="s">
        <v>328</v>
      </c>
      <c r="S13" t="s">
        <v>329</v>
      </c>
      <c r="T13" t="s">
        <v>335</v>
      </c>
      <c r="U13">
        <v>2000</v>
      </c>
      <c r="V13" t="s">
        <v>351</v>
      </c>
      <c r="W13" t="s">
        <v>370</v>
      </c>
      <c r="Y13" t="s">
        <v>443</v>
      </c>
      <c r="Z13">
        <v>16</v>
      </c>
      <c r="AA13" t="s">
        <v>498</v>
      </c>
      <c r="AC13">
        <v>5</v>
      </c>
      <c r="AD13">
        <v>1</v>
      </c>
      <c r="AE13">
        <v>0</v>
      </c>
      <c r="AF13">
        <v>0</v>
      </c>
      <c r="AI13" t="s">
        <v>509</v>
      </c>
      <c r="AJ13">
        <v>0</v>
      </c>
      <c r="AP13">
        <v>3.6</v>
      </c>
      <c r="AQ13" t="s">
        <v>326</v>
      </c>
      <c r="AR13" t="s">
        <v>514</v>
      </c>
      <c r="AS13" t="s">
        <v>519</v>
      </c>
    </row>
    <row r="14" spans="1:45">
      <c r="A14" s="1">
        <f>HYPERLINK("https://lsnyc.legalserver.org/matter/dynamic-profile/view/1908353","19-1908353")</f>
        <v>0</v>
      </c>
      <c r="B14" t="s">
        <v>45</v>
      </c>
      <c r="C14" t="s">
        <v>52</v>
      </c>
      <c r="E14" t="s">
        <v>97</v>
      </c>
      <c r="F14" t="s">
        <v>157</v>
      </c>
      <c r="G14" t="s">
        <v>220</v>
      </c>
      <c r="H14" t="s">
        <v>255</v>
      </c>
      <c r="I14" t="s">
        <v>288</v>
      </c>
      <c r="J14">
        <v>10029</v>
      </c>
      <c r="K14" t="s">
        <v>290</v>
      </c>
      <c r="L14" t="s">
        <v>291</v>
      </c>
      <c r="N14" t="s">
        <v>311</v>
      </c>
      <c r="O14" t="s">
        <v>319</v>
      </c>
      <c r="Q14" t="s">
        <v>326</v>
      </c>
      <c r="R14" t="s">
        <v>328</v>
      </c>
      <c r="S14" t="s">
        <v>329</v>
      </c>
      <c r="T14" t="s">
        <v>336</v>
      </c>
      <c r="U14">
        <v>4169</v>
      </c>
      <c r="V14" t="s">
        <v>352</v>
      </c>
      <c r="W14" t="s">
        <v>371</v>
      </c>
      <c r="X14">
        <v>43832149</v>
      </c>
      <c r="Y14" t="s">
        <v>444</v>
      </c>
      <c r="Z14">
        <v>323</v>
      </c>
      <c r="AA14" t="s">
        <v>496</v>
      </c>
      <c r="AB14" t="s">
        <v>504</v>
      </c>
      <c r="AC14">
        <v>36</v>
      </c>
      <c r="AD14">
        <v>3</v>
      </c>
      <c r="AE14">
        <v>1</v>
      </c>
      <c r="AF14">
        <v>102.9</v>
      </c>
      <c r="AI14" t="s">
        <v>509</v>
      </c>
      <c r="AJ14">
        <v>26496</v>
      </c>
      <c r="AP14">
        <v>0.1</v>
      </c>
      <c r="AR14" t="s">
        <v>514</v>
      </c>
      <c r="AS14" t="s">
        <v>522</v>
      </c>
    </row>
    <row r="15" spans="1:45">
      <c r="A15" s="1">
        <f>HYPERLINK("https://lsnyc.legalserver.org/matter/dynamic-profile/view/1909123","19-1909123")</f>
        <v>0</v>
      </c>
      <c r="B15" t="s">
        <v>45</v>
      </c>
      <c r="C15" t="s">
        <v>59</v>
      </c>
      <c r="E15" t="s">
        <v>98</v>
      </c>
      <c r="F15" t="s">
        <v>158</v>
      </c>
      <c r="G15" t="s">
        <v>216</v>
      </c>
      <c r="H15" t="s">
        <v>246</v>
      </c>
      <c r="I15" t="s">
        <v>288</v>
      </c>
      <c r="J15">
        <v>10035</v>
      </c>
      <c r="K15" t="s">
        <v>290</v>
      </c>
      <c r="L15" t="s">
        <v>291</v>
      </c>
      <c r="N15" t="s">
        <v>313</v>
      </c>
      <c r="O15" t="s">
        <v>319</v>
      </c>
      <c r="Q15" t="s">
        <v>326</v>
      </c>
      <c r="R15" t="s">
        <v>290</v>
      </c>
      <c r="S15" t="s">
        <v>330</v>
      </c>
      <c r="T15" t="s">
        <v>337</v>
      </c>
      <c r="U15">
        <v>1893</v>
      </c>
      <c r="V15" t="s">
        <v>354</v>
      </c>
      <c r="W15" t="s">
        <v>372</v>
      </c>
      <c r="Y15" t="s">
        <v>445</v>
      </c>
      <c r="Z15">
        <v>72</v>
      </c>
      <c r="AA15" t="s">
        <v>498</v>
      </c>
      <c r="AB15" t="s">
        <v>504</v>
      </c>
      <c r="AC15">
        <v>33</v>
      </c>
      <c r="AD15">
        <v>3</v>
      </c>
      <c r="AE15">
        <v>1</v>
      </c>
      <c r="AF15">
        <v>229.13</v>
      </c>
      <c r="AI15" t="s">
        <v>509</v>
      </c>
      <c r="AJ15">
        <v>59000</v>
      </c>
      <c r="AP15">
        <v>5</v>
      </c>
      <c r="AR15" t="s">
        <v>514</v>
      </c>
      <c r="AS15" t="s">
        <v>522</v>
      </c>
    </row>
    <row r="16" spans="1:45">
      <c r="A16" s="1">
        <f>HYPERLINK("https://lsnyc.legalserver.org/matter/dynamic-profile/view/1909127","19-1909127")</f>
        <v>0</v>
      </c>
      <c r="B16" t="s">
        <v>45</v>
      </c>
      <c r="C16" t="s">
        <v>59</v>
      </c>
      <c r="E16" t="s">
        <v>99</v>
      </c>
      <c r="F16" t="s">
        <v>159</v>
      </c>
      <c r="G16" t="s">
        <v>216</v>
      </c>
      <c r="H16" t="s">
        <v>256</v>
      </c>
      <c r="I16" t="s">
        <v>288</v>
      </c>
      <c r="J16">
        <v>10035</v>
      </c>
      <c r="K16" t="s">
        <v>290</v>
      </c>
      <c r="L16" t="s">
        <v>291</v>
      </c>
      <c r="N16" t="s">
        <v>308</v>
      </c>
      <c r="O16" t="s">
        <v>319</v>
      </c>
      <c r="Q16" t="s">
        <v>326</v>
      </c>
      <c r="R16" t="s">
        <v>290</v>
      </c>
      <c r="S16" t="s">
        <v>329</v>
      </c>
      <c r="T16" t="s">
        <v>337</v>
      </c>
      <c r="U16">
        <v>2150</v>
      </c>
      <c r="V16" t="s">
        <v>354</v>
      </c>
      <c r="W16" t="s">
        <v>373</v>
      </c>
      <c r="Y16" t="s">
        <v>446</v>
      </c>
      <c r="Z16">
        <v>72</v>
      </c>
      <c r="AA16" t="s">
        <v>498</v>
      </c>
      <c r="AB16" t="s">
        <v>428</v>
      </c>
      <c r="AC16">
        <v>1</v>
      </c>
      <c r="AD16">
        <v>2</v>
      </c>
      <c r="AE16">
        <v>0</v>
      </c>
      <c r="AF16">
        <v>413.96</v>
      </c>
      <c r="AI16" t="s">
        <v>509</v>
      </c>
      <c r="AJ16">
        <v>70000</v>
      </c>
      <c r="AP16">
        <v>2.5</v>
      </c>
      <c r="AR16" t="s">
        <v>514</v>
      </c>
      <c r="AS16" t="s">
        <v>522</v>
      </c>
    </row>
    <row r="17" spans="1:45">
      <c r="A17" s="1">
        <f>HYPERLINK("https://lsnyc.legalserver.org/matter/dynamic-profile/view/1906910","19-1906910")</f>
        <v>0</v>
      </c>
      <c r="B17" t="s">
        <v>45</v>
      </c>
      <c r="C17" t="s">
        <v>60</v>
      </c>
      <c r="E17" t="s">
        <v>89</v>
      </c>
      <c r="F17" t="s">
        <v>160</v>
      </c>
      <c r="G17" t="s">
        <v>221</v>
      </c>
      <c r="H17" t="s">
        <v>257</v>
      </c>
      <c r="I17" t="s">
        <v>288</v>
      </c>
      <c r="J17">
        <v>10035</v>
      </c>
      <c r="K17" t="s">
        <v>290</v>
      </c>
      <c r="L17" t="s">
        <v>291</v>
      </c>
      <c r="N17" t="s">
        <v>312</v>
      </c>
      <c r="O17" t="s">
        <v>322</v>
      </c>
      <c r="Q17" t="s">
        <v>326</v>
      </c>
      <c r="R17" t="s">
        <v>328</v>
      </c>
      <c r="S17" t="s">
        <v>331</v>
      </c>
      <c r="T17" t="s">
        <v>60</v>
      </c>
      <c r="U17">
        <v>645</v>
      </c>
      <c r="V17" t="s">
        <v>352</v>
      </c>
      <c r="W17" t="s">
        <v>374</v>
      </c>
      <c r="X17" t="s">
        <v>426</v>
      </c>
      <c r="Z17">
        <v>8</v>
      </c>
      <c r="AA17" t="s">
        <v>498</v>
      </c>
      <c r="AB17" t="s">
        <v>504</v>
      </c>
      <c r="AC17">
        <v>20</v>
      </c>
      <c r="AD17">
        <v>1</v>
      </c>
      <c r="AE17">
        <v>2</v>
      </c>
      <c r="AF17">
        <v>14.91</v>
      </c>
      <c r="AI17" t="s">
        <v>510</v>
      </c>
      <c r="AJ17">
        <v>3180</v>
      </c>
      <c r="AP17">
        <v>16.1</v>
      </c>
      <c r="AR17" t="s">
        <v>514</v>
      </c>
      <c r="AS17" t="s">
        <v>522</v>
      </c>
    </row>
    <row r="18" spans="1:45">
      <c r="A18" s="1">
        <f>HYPERLINK("https://lsnyc.legalserver.org/matter/dynamic-profile/view/1908586","19-1908586")</f>
        <v>0</v>
      </c>
      <c r="B18" t="s">
        <v>45</v>
      </c>
      <c r="C18" t="s">
        <v>55</v>
      </c>
      <c r="E18" t="s">
        <v>100</v>
      </c>
      <c r="F18" t="s">
        <v>161</v>
      </c>
      <c r="G18" t="s">
        <v>216</v>
      </c>
      <c r="H18" t="s">
        <v>258</v>
      </c>
      <c r="I18" t="s">
        <v>288</v>
      </c>
      <c r="J18">
        <v>10035</v>
      </c>
      <c r="K18" t="s">
        <v>290</v>
      </c>
      <c r="L18" t="s">
        <v>291</v>
      </c>
      <c r="M18" t="s">
        <v>297</v>
      </c>
      <c r="N18" t="s">
        <v>309</v>
      </c>
      <c r="O18" t="s">
        <v>321</v>
      </c>
      <c r="Q18" t="s">
        <v>326</v>
      </c>
      <c r="R18" t="s">
        <v>290</v>
      </c>
      <c r="S18" t="s">
        <v>329</v>
      </c>
      <c r="T18" t="s">
        <v>60</v>
      </c>
      <c r="U18">
        <v>1630.81</v>
      </c>
      <c r="V18" t="s">
        <v>353</v>
      </c>
      <c r="W18" t="s">
        <v>375</v>
      </c>
      <c r="Y18" t="s">
        <v>447</v>
      </c>
      <c r="Z18">
        <v>72</v>
      </c>
      <c r="AA18" t="s">
        <v>498</v>
      </c>
      <c r="AB18" t="s">
        <v>504</v>
      </c>
      <c r="AC18">
        <v>19</v>
      </c>
      <c r="AD18">
        <v>2</v>
      </c>
      <c r="AE18">
        <v>2</v>
      </c>
      <c r="AF18">
        <v>73.70999999999999</v>
      </c>
      <c r="AI18" t="s">
        <v>509</v>
      </c>
      <c r="AJ18">
        <v>18980</v>
      </c>
      <c r="AP18">
        <v>1</v>
      </c>
      <c r="AR18" t="s">
        <v>514</v>
      </c>
      <c r="AS18" t="s">
        <v>522</v>
      </c>
    </row>
    <row r="19" spans="1:45">
      <c r="A19" s="1">
        <f>HYPERLINK("https://lsnyc.legalserver.org/matter/dynamic-profile/view/1908588","19-1908588")</f>
        <v>0</v>
      </c>
      <c r="B19" t="s">
        <v>45</v>
      </c>
      <c r="C19" t="s">
        <v>55</v>
      </c>
      <c r="E19" t="s">
        <v>101</v>
      </c>
      <c r="F19" t="s">
        <v>162</v>
      </c>
      <c r="G19" t="s">
        <v>216</v>
      </c>
      <c r="H19" t="s">
        <v>259</v>
      </c>
      <c r="I19" t="s">
        <v>288</v>
      </c>
      <c r="J19">
        <v>10035</v>
      </c>
      <c r="K19" t="s">
        <v>290</v>
      </c>
      <c r="L19" t="s">
        <v>291</v>
      </c>
      <c r="N19" t="s">
        <v>314</v>
      </c>
      <c r="O19" t="s">
        <v>319</v>
      </c>
      <c r="Q19" t="s">
        <v>326</v>
      </c>
      <c r="R19" t="s">
        <v>290</v>
      </c>
      <c r="S19" t="s">
        <v>329</v>
      </c>
      <c r="T19" t="s">
        <v>61</v>
      </c>
      <c r="U19">
        <v>1967.89</v>
      </c>
      <c r="V19" t="s">
        <v>353</v>
      </c>
      <c r="W19" t="s">
        <v>376</v>
      </c>
      <c r="X19" t="s">
        <v>427</v>
      </c>
      <c r="Y19" t="s">
        <v>448</v>
      </c>
      <c r="Z19">
        <v>72</v>
      </c>
      <c r="AA19" t="s">
        <v>498</v>
      </c>
      <c r="AB19" t="s">
        <v>504</v>
      </c>
      <c r="AC19">
        <v>39</v>
      </c>
      <c r="AD19">
        <v>3</v>
      </c>
      <c r="AE19">
        <v>0</v>
      </c>
      <c r="AF19">
        <v>43.38</v>
      </c>
      <c r="AI19" t="s">
        <v>509</v>
      </c>
      <c r="AJ19">
        <v>9252</v>
      </c>
      <c r="AP19">
        <v>0</v>
      </c>
      <c r="AR19" t="s">
        <v>514</v>
      </c>
      <c r="AS19" t="s">
        <v>522</v>
      </c>
    </row>
    <row r="20" spans="1:45">
      <c r="A20" s="1">
        <f>HYPERLINK("https://lsnyc.legalserver.org/matter/dynamic-profile/view/1908585","19-1908585")</f>
        <v>0</v>
      </c>
      <c r="B20" t="s">
        <v>45</v>
      </c>
      <c r="C20" t="s">
        <v>55</v>
      </c>
      <c r="E20" t="s">
        <v>102</v>
      </c>
      <c r="F20" t="s">
        <v>163</v>
      </c>
      <c r="G20" t="s">
        <v>222</v>
      </c>
      <c r="H20" t="s">
        <v>260</v>
      </c>
      <c r="I20" t="s">
        <v>288</v>
      </c>
      <c r="J20">
        <v>10035</v>
      </c>
      <c r="K20" t="s">
        <v>290</v>
      </c>
      <c r="L20" t="s">
        <v>291</v>
      </c>
      <c r="N20" t="s">
        <v>311</v>
      </c>
      <c r="O20" t="s">
        <v>323</v>
      </c>
      <c r="Q20" t="s">
        <v>326</v>
      </c>
      <c r="R20" t="s">
        <v>328</v>
      </c>
      <c r="S20" t="s">
        <v>329</v>
      </c>
      <c r="T20" t="s">
        <v>61</v>
      </c>
      <c r="U20">
        <v>354</v>
      </c>
      <c r="V20" t="s">
        <v>353</v>
      </c>
      <c r="W20" t="s">
        <v>377</v>
      </c>
      <c r="Y20" t="s">
        <v>449</v>
      </c>
      <c r="Z20">
        <v>24</v>
      </c>
      <c r="AA20" t="s">
        <v>496</v>
      </c>
      <c r="AB20" t="s">
        <v>428</v>
      </c>
      <c r="AC20">
        <v>33</v>
      </c>
      <c r="AD20">
        <v>1</v>
      </c>
      <c r="AE20">
        <v>0</v>
      </c>
      <c r="AF20">
        <v>73.79000000000001</v>
      </c>
      <c r="AI20" t="s">
        <v>510</v>
      </c>
      <c r="AJ20">
        <v>9216</v>
      </c>
      <c r="AP20">
        <v>1</v>
      </c>
      <c r="AR20" t="s">
        <v>514</v>
      </c>
      <c r="AS20" t="s">
        <v>522</v>
      </c>
    </row>
    <row r="21" spans="1:45">
      <c r="A21" s="1">
        <f>HYPERLINK("https://lsnyc.legalserver.org/matter/dynamic-profile/view/1907870","19-1907870")</f>
        <v>0</v>
      </c>
      <c r="B21" t="s">
        <v>45</v>
      </c>
      <c r="C21" t="s">
        <v>61</v>
      </c>
      <c r="E21" t="s">
        <v>103</v>
      </c>
      <c r="F21" t="s">
        <v>164</v>
      </c>
      <c r="G21" t="s">
        <v>223</v>
      </c>
      <c r="H21" t="s">
        <v>261</v>
      </c>
      <c r="I21" t="s">
        <v>288</v>
      </c>
      <c r="J21">
        <v>10035</v>
      </c>
      <c r="K21" t="s">
        <v>290</v>
      </c>
      <c r="L21" t="s">
        <v>291</v>
      </c>
      <c r="N21" t="s">
        <v>311</v>
      </c>
      <c r="O21" t="s">
        <v>319</v>
      </c>
      <c r="Q21" t="s">
        <v>326</v>
      </c>
      <c r="R21" t="s">
        <v>328</v>
      </c>
      <c r="S21" t="s">
        <v>329</v>
      </c>
      <c r="T21" t="s">
        <v>61</v>
      </c>
      <c r="U21">
        <v>1530</v>
      </c>
      <c r="V21" t="s">
        <v>355</v>
      </c>
      <c r="W21" t="s">
        <v>378</v>
      </c>
      <c r="Y21" t="s">
        <v>450</v>
      </c>
      <c r="Z21">
        <v>16</v>
      </c>
      <c r="AA21" t="s">
        <v>498</v>
      </c>
      <c r="AB21" t="s">
        <v>428</v>
      </c>
      <c r="AC21">
        <v>4</v>
      </c>
      <c r="AD21">
        <v>1</v>
      </c>
      <c r="AE21">
        <v>1</v>
      </c>
      <c r="AF21">
        <v>130.1</v>
      </c>
      <c r="AI21" t="s">
        <v>509</v>
      </c>
      <c r="AJ21">
        <v>22000</v>
      </c>
      <c r="AP21">
        <v>0</v>
      </c>
      <c r="AR21" t="s">
        <v>514</v>
      </c>
      <c r="AS21" t="s">
        <v>522</v>
      </c>
    </row>
    <row r="22" spans="1:45">
      <c r="A22" s="1">
        <f>HYPERLINK("https://lsnyc.legalserver.org/matter/dynamic-profile/view/1908410","19-1908410")</f>
        <v>0</v>
      </c>
      <c r="B22" t="s">
        <v>45</v>
      </c>
      <c r="C22" t="s">
        <v>52</v>
      </c>
      <c r="E22" t="s">
        <v>104</v>
      </c>
      <c r="F22" t="s">
        <v>165</v>
      </c>
      <c r="G22" t="s">
        <v>216</v>
      </c>
      <c r="H22" t="s">
        <v>262</v>
      </c>
      <c r="I22" t="s">
        <v>288</v>
      </c>
      <c r="J22">
        <v>10035</v>
      </c>
      <c r="K22" t="s">
        <v>290</v>
      </c>
      <c r="L22" t="s">
        <v>291</v>
      </c>
      <c r="N22" t="s">
        <v>311</v>
      </c>
      <c r="O22" t="s">
        <v>319</v>
      </c>
      <c r="Q22" t="s">
        <v>326</v>
      </c>
      <c r="R22" t="s">
        <v>290</v>
      </c>
      <c r="S22" t="s">
        <v>329</v>
      </c>
      <c r="T22" t="s">
        <v>61</v>
      </c>
      <c r="U22">
        <v>2487</v>
      </c>
      <c r="V22" t="s">
        <v>353</v>
      </c>
      <c r="W22" t="s">
        <v>379</v>
      </c>
      <c r="Y22" t="s">
        <v>451</v>
      </c>
      <c r="Z22">
        <v>72</v>
      </c>
      <c r="AA22" t="s">
        <v>498</v>
      </c>
      <c r="AB22" t="s">
        <v>428</v>
      </c>
      <c r="AC22">
        <v>11</v>
      </c>
      <c r="AD22">
        <v>1</v>
      </c>
      <c r="AE22">
        <v>0</v>
      </c>
      <c r="AF22">
        <v>360.29</v>
      </c>
      <c r="AI22" t="s">
        <v>509</v>
      </c>
      <c r="AJ22">
        <v>45000</v>
      </c>
      <c r="AP22">
        <v>0</v>
      </c>
      <c r="AR22" t="s">
        <v>514</v>
      </c>
      <c r="AS22" t="s">
        <v>522</v>
      </c>
    </row>
    <row r="23" spans="1:45">
      <c r="A23" s="1">
        <f>HYPERLINK("https://lsnyc.legalserver.org/matter/dynamic-profile/view/1908412","19-1908412")</f>
        <v>0</v>
      </c>
      <c r="B23" t="s">
        <v>45</v>
      </c>
      <c r="C23" t="s">
        <v>52</v>
      </c>
      <c r="E23" t="s">
        <v>105</v>
      </c>
      <c r="F23" t="s">
        <v>166</v>
      </c>
      <c r="G23" t="s">
        <v>216</v>
      </c>
      <c r="H23" t="s">
        <v>263</v>
      </c>
      <c r="I23" t="s">
        <v>288</v>
      </c>
      <c r="J23">
        <v>10035</v>
      </c>
      <c r="K23" t="s">
        <v>290</v>
      </c>
      <c r="L23" t="s">
        <v>291</v>
      </c>
      <c r="N23" t="s">
        <v>311</v>
      </c>
      <c r="O23" t="s">
        <v>319</v>
      </c>
      <c r="Q23" t="s">
        <v>326</v>
      </c>
      <c r="R23" t="s">
        <v>290</v>
      </c>
      <c r="S23" t="s">
        <v>329</v>
      </c>
      <c r="T23" t="s">
        <v>61</v>
      </c>
      <c r="U23">
        <v>1510</v>
      </c>
      <c r="V23" t="s">
        <v>353</v>
      </c>
      <c r="W23" t="s">
        <v>380</v>
      </c>
      <c r="X23" t="s">
        <v>428</v>
      </c>
      <c r="Y23" t="s">
        <v>452</v>
      </c>
      <c r="Z23">
        <v>72</v>
      </c>
      <c r="AA23" t="s">
        <v>498</v>
      </c>
      <c r="AB23" t="s">
        <v>428</v>
      </c>
      <c r="AC23">
        <v>6</v>
      </c>
      <c r="AD23">
        <v>1</v>
      </c>
      <c r="AE23">
        <v>0</v>
      </c>
      <c r="AF23">
        <v>800.64</v>
      </c>
      <c r="AI23" t="s">
        <v>509</v>
      </c>
      <c r="AJ23">
        <v>100000</v>
      </c>
      <c r="AK23" t="s">
        <v>511</v>
      </c>
      <c r="AP23">
        <v>0</v>
      </c>
      <c r="AR23" t="s">
        <v>514</v>
      </c>
      <c r="AS23" t="s">
        <v>522</v>
      </c>
    </row>
    <row r="24" spans="1:45">
      <c r="A24" s="1">
        <f>HYPERLINK("https://lsnyc.legalserver.org/matter/dynamic-profile/view/1908462","19-1908462")</f>
        <v>0</v>
      </c>
      <c r="B24" t="s">
        <v>45</v>
      </c>
      <c r="C24" t="s">
        <v>62</v>
      </c>
      <c r="E24" t="s">
        <v>106</v>
      </c>
      <c r="F24" t="s">
        <v>167</v>
      </c>
      <c r="G24" t="s">
        <v>216</v>
      </c>
      <c r="H24" t="s">
        <v>264</v>
      </c>
      <c r="I24" t="s">
        <v>288</v>
      </c>
      <c r="J24">
        <v>10035</v>
      </c>
      <c r="K24" t="s">
        <v>290</v>
      </c>
      <c r="L24" t="s">
        <v>291</v>
      </c>
      <c r="N24" t="s">
        <v>311</v>
      </c>
      <c r="O24" t="s">
        <v>319</v>
      </c>
      <c r="Q24" t="s">
        <v>326</v>
      </c>
      <c r="R24" t="s">
        <v>290</v>
      </c>
      <c r="S24" t="s">
        <v>329</v>
      </c>
      <c r="T24" t="s">
        <v>338</v>
      </c>
      <c r="U24">
        <v>1937.63</v>
      </c>
      <c r="V24" t="s">
        <v>353</v>
      </c>
      <c r="W24" t="s">
        <v>381</v>
      </c>
      <c r="Y24" t="s">
        <v>453</v>
      </c>
      <c r="Z24">
        <v>72</v>
      </c>
      <c r="AA24" t="s">
        <v>498</v>
      </c>
      <c r="AB24" t="s">
        <v>504</v>
      </c>
      <c r="AC24">
        <v>39</v>
      </c>
      <c r="AD24">
        <v>1</v>
      </c>
      <c r="AE24">
        <v>0</v>
      </c>
      <c r="AF24">
        <v>144.12</v>
      </c>
      <c r="AI24" t="s">
        <v>509</v>
      </c>
      <c r="AJ24">
        <v>18000</v>
      </c>
      <c r="AP24">
        <v>0</v>
      </c>
      <c r="AR24" t="s">
        <v>514</v>
      </c>
      <c r="AS24" t="s">
        <v>522</v>
      </c>
    </row>
    <row r="25" spans="1:45">
      <c r="A25" s="1">
        <f>HYPERLINK("https://lsnyc.legalserver.org/matter/dynamic-profile/view/1908368","19-1908368")</f>
        <v>0</v>
      </c>
      <c r="B25" t="s">
        <v>45</v>
      </c>
      <c r="C25" t="s">
        <v>52</v>
      </c>
      <c r="E25" t="s">
        <v>107</v>
      </c>
      <c r="F25" t="s">
        <v>168</v>
      </c>
      <c r="G25" t="s">
        <v>216</v>
      </c>
      <c r="H25" t="s">
        <v>265</v>
      </c>
      <c r="I25" t="s">
        <v>288</v>
      </c>
      <c r="J25">
        <v>10035</v>
      </c>
      <c r="K25" t="s">
        <v>290</v>
      </c>
      <c r="L25" t="s">
        <v>291</v>
      </c>
      <c r="N25" t="s">
        <v>311</v>
      </c>
      <c r="O25" t="s">
        <v>319</v>
      </c>
      <c r="Q25" t="s">
        <v>326</v>
      </c>
      <c r="R25" t="s">
        <v>290</v>
      </c>
      <c r="S25" t="s">
        <v>329</v>
      </c>
      <c r="T25" t="s">
        <v>338</v>
      </c>
      <c r="U25">
        <v>72</v>
      </c>
      <c r="V25" t="s">
        <v>353</v>
      </c>
      <c r="W25" t="s">
        <v>382</v>
      </c>
      <c r="Y25" t="s">
        <v>454</v>
      </c>
      <c r="Z25">
        <v>72</v>
      </c>
      <c r="AA25" t="s">
        <v>498</v>
      </c>
      <c r="AB25" t="s">
        <v>504</v>
      </c>
      <c r="AC25">
        <v>20</v>
      </c>
      <c r="AD25">
        <v>1</v>
      </c>
      <c r="AE25">
        <v>0</v>
      </c>
      <c r="AF25">
        <v>416.33</v>
      </c>
      <c r="AI25" t="s">
        <v>509</v>
      </c>
      <c r="AJ25">
        <v>52000</v>
      </c>
      <c r="AP25">
        <v>0</v>
      </c>
      <c r="AR25" t="s">
        <v>514</v>
      </c>
      <c r="AS25" t="s">
        <v>522</v>
      </c>
    </row>
    <row r="26" spans="1:45">
      <c r="A26" s="1">
        <f>HYPERLINK("https://lsnyc.legalserver.org/matter/dynamic-profile/view/1908656","19-1908656")</f>
        <v>0</v>
      </c>
      <c r="B26" t="s">
        <v>45</v>
      </c>
      <c r="C26" t="s">
        <v>63</v>
      </c>
      <c r="E26" t="s">
        <v>108</v>
      </c>
      <c r="F26" t="s">
        <v>169</v>
      </c>
      <c r="G26" t="s">
        <v>216</v>
      </c>
      <c r="H26" t="s">
        <v>266</v>
      </c>
      <c r="I26" t="s">
        <v>288</v>
      </c>
      <c r="J26">
        <v>10035</v>
      </c>
      <c r="K26" t="s">
        <v>290</v>
      </c>
      <c r="L26" t="s">
        <v>291</v>
      </c>
      <c r="N26" t="s">
        <v>313</v>
      </c>
      <c r="O26" t="s">
        <v>319</v>
      </c>
      <c r="Q26" t="s">
        <v>326</v>
      </c>
      <c r="R26" t="s">
        <v>290</v>
      </c>
      <c r="S26" t="s">
        <v>329</v>
      </c>
      <c r="T26" t="s">
        <v>63</v>
      </c>
      <c r="U26">
        <v>1883.38</v>
      </c>
      <c r="V26" t="s">
        <v>353</v>
      </c>
      <c r="W26" t="s">
        <v>383</v>
      </c>
      <c r="Y26" t="s">
        <v>455</v>
      </c>
      <c r="Z26">
        <v>72</v>
      </c>
      <c r="AA26" t="s">
        <v>498</v>
      </c>
      <c r="AB26" t="s">
        <v>504</v>
      </c>
      <c r="AC26">
        <v>36</v>
      </c>
      <c r="AD26">
        <v>1</v>
      </c>
      <c r="AE26">
        <v>0</v>
      </c>
      <c r="AF26">
        <v>92.52</v>
      </c>
      <c r="AI26" t="s">
        <v>509</v>
      </c>
      <c r="AJ26">
        <v>11556</v>
      </c>
      <c r="AP26">
        <v>6.5</v>
      </c>
      <c r="AR26" t="s">
        <v>514</v>
      </c>
      <c r="AS26" t="s">
        <v>522</v>
      </c>
    </row>
    <row r="27" spans="1:45">
      <c r="A27" s="1">
        <f>HYPERLINK("https://lsnyc.legalserver.org/matter/dynamic-profile/view/1908662","19-1908662")</f>
        <v>0</v>
      </c>
      <c r="B27" t="s">
        <v>45</v>
      </c>
      <c r="C27" t="s">
        <v>63</v>
      </c>
      <c r="E27" t="s">
        <v>109</v>
      </c>
      <c r="F27" t="s">
        <v>170</v>
      </c>
      <c r="G27" t="s">
        <v>216</v>
      </c>
      <c r="H27" t="s">
        <v>267</v>
      </c>
      <c r="I27" t="s">
        <v>288</v>
      </c>
      <c r="J27">
        <v>10035</v>
      </c>
      <c r="K27" t="s">
        <v>290</v>
      </c>
      <c r="L27" t="s">
        <v>291</v>
      </c>
      <c r="M27" t="s">
        <v>298</v>
      </c>
      <c r="N27" t="s">
        <v>313</v>
      </c>
      <c r="O27" t="s">
        <v>321</v>
      </c>
      <c r="Q27" t="s">
        <v>326</v>
      </c>
      <c r="R27" t="s">
        <v>290</v>
      </c>
      <c r="S27" t="s">
        <v>329</v>
      </c>
      <c r="T27" t="s">
        <v>63</v>
      </c>
      <c r="U27">
        <v>1133.6</v>
      </c>
      <c r="V27" t="s">
        <v>353</v>
      </c>
      <c r="W27" t="s">
        <v>384</v>
      </c>
      <c r="Y27" t="s">
        <v>456</v>
      </c>
      <c r="Z27">
        <v>72</v>
      </c>
      <c r="AA27" t="s">
        <v>498</v>
      </c>
      <c r="AB27" t="s">
        <v>428</v>
      </c>
      <c r="AC27">
        <v>9</v>
      </c>
      <c r="AD27">
        <v>2</v>
      </c>
      <c r="AE27">
        <v>0</v>
      </c>
      <c r="AF27">
        <v>141.93</v>
      </c>
      <c r="AI27" t="s">
        <v>509</v>
      </c>
      <c r="AJ27">
        <v>24000</v>
      </c>
      <c r="AP27">
        <v>0</v>
      </c>
      <c r="AR27" t="s">
        <v>514</v>
      </c>
      <c r="AS27" t="s">
        <v>522</v>
      </c>
    </row>
    <row r="28" spans="1:45">
      <c r="A28" s="1">
        <f>HYPERLINK("https://lsnyc.legalserver.org/matter/dynamic-profile/view/1912767","19-1912767")</f>
        <v>0</v>
      </c>
      <c r="B28" t="s">
        <v>45</v>
      </c>
      <c r="C28" t="s">
        <v>51</v>
      </c>
      <c r="E28" t="s">
        <v>110</v>
      </c>
      <c r="F28" t="s">
        <v>171</v>
      </c>
      <c r="G28" t="s">
        <v>224</v>
      </c>
      <c r="H28" t="s">
        <v>268</v>
      </c>
      <c r="I28" t="s">
        <v>288</v>
      </c>
      <c r="J28">
        <v>10035</v>
      </c>
      <c r="K28" t="s">
        <v>290</v>
      </c>
      <c r="L28" t="s">
        <v>291</v>
      </c>
      <c r="N28" t="s">
        <v>313</v>
      </c>
      <c r="O28" t="s">
        <v>318</v>
      </c>
      <c r="Q28" t="s">
        <v>326</v>
      </c>
      <c r="R28" t="s">
        <v>328</v>
      </c>
      <c r="S28" t="s">
        <v>329</v>
      </c>
      <c r="T28" t="s">
        <v>75</v>
      </c>
      <c r="U28">
        <v>310</v>
      </c>
      <c r="V28" t="s">
        <v>353</v>
      </c>
      <c r="W28" t="s">
        <v>385</v>
      </c>
      <c r="Y28" t="s">
        <v>457</v>
      </c>
      <c r="Z28">
        <v>0</v>
      </c>
      <c r="AA28" t="s">
        <v>496</v>
      </c>
      <c r="AB28" t="s">
        <v>428</v>
      </c>
      <c r="AC28">
        <v>1</v>
      </c>
      <c r="AD28">
        <v>1</v>
      </c>
      <c r="AE28">
        <v>3</v>
      </c>
      <c r="AF28">
        <v>23.3</v>
      </c>
      <c r="AI28" t="s">
        <v>509</v>
      </c>
      <c r="AJ28">
        <v>6000</v>
      </c>
      <c r="AP28">
        <v>0</v>
      </c>
      <c r="AR28" t="s">
        <v>514</v>
      </c>
      <c r="AS28" t="s">
        <v>522</v>
      </c>
    </row>
    <row r="29" spans="1:45">
      <c r="A29" s="1">
        <f>HYPERLINK("https://lsnyc.legalserver.org/matter/dynamic-profile/view/1909597","19-1909597")</f>
        <v>0</v>
      </c>
      <c r="B29" t="s">
        <v>45</v>
      </c>
      <c r="C29" t="s">
        <v>64</v>
      </c>
      <c r="E29" t="s">
        <v>111</v>
      </c>
      <c r="F29" t="s">
        <v>172</v>
      </c>
      <c r="G29" t="s">
        <v>225</v>
      </c>
      <c r="H29" t="s">
        <v>247</v>
      </c>
      <c r="I29" t="s">
        <v>288</v>
      </c>
      <c r="J29">
        <v>10035</v>
      </c>
      <c r="K29" t="s">
        <v>290</v>
      </c>
      <c r="L29" t="s">
        <v>291</v>
      </c>
      <c r="N29" t="s">
        <v>313</v>
      </c>
      <c r="O29" t="s">
        <v>321</v>
      </c>
      <c r="Q29" t="s">
        <v>326</v>
      </c>
      <c r="R29" t="s">
        <v>290</v>
      </c>
      <c r="S29" t="s">
        <v>329</v>
      </c>
      <c r="T29" t="s">
        <v>339</v>
      </c>
      <c r="U29">
        <v>793</v>
      </c>
      <c r="V29" t="s">
        <v>355</v>
      </c>
      <c r="W29" t="s">
        <v>386</v>
      </c>
      <c r="Y29" t="s">
        <v>458</v>
      </c>
      <c r="Z29">
        <v>60</v>
      </c>
      <c r="AA29" t="s">
        <v>498</v>
      </c>
      <c r="AB29" t="s">
        <v>504</v>
      </c>
      <c r="AC29">
        <v>14</v>
      </c>
      <c r="AD29">
        <v>2</v>
      </c>
      <c r="AE29">
        <v>1</v>
      </c>
      <c r="AF29">
        <v>164.09</v>
      </c>
      <c r="AI29" t="s">
        <v>509</v>
      </c>
      <c r="AJ29">
        <v>35000</v>
      </c>
      <c r="AP29">
        <v>0</v>
      </c>
      <c r="AR29" t="s">
        <v>514</v>
      </c>
      <c r="AS29" t="s">
        <v>522</v>
      </c>
    </row>
    <row r="30" spans="1:45">
      <c r="A30" s="1">
        <f>HYPERLINK("https://lsnyc.legalserver.org/matter/dynamic-profile/view/1910459","19-1910459")</f>
        <v>0</v>
      </c>
      <c r="B30" t="s">
        <v>45</v>
      </c>
      <c r="C30" t="s">
        <v>65</v>
      </c>
      <c r="E30" t="s">
        <v>112</v>
      </c>
      <c r="F30" t="s">
        <v>173</v>
      </c>
      <c r="G30" t="s">
        <v>226</v>
      </c>
      <c r="H30" t="s">
        <v>269</v>
      </c>
      <c r="I30" t="s">
        <v>288</v>
      </c>
      <c r="J30">
        <v>10035</v>
      </c>
      <c r="K30" t="s">
        <v>290</v>
      </c>
      <c r="L30" t="s">
        <v>291</v>
      </c>
      <c r="M30" t="s">
        <v>299</v>
      </c>
      <c r="N30" t="s">
        <v>308</v>
      </c>
      <c r="O30" t="s">
        <v>321</v>
      </c>
      <c r="Q30" t="s">
        <v>326</v>
      </c>
      <c r="R30" t="s">
        <v>328</v>
      </c>
      <c r="S30" t="s">
        <v>329</v>
      </c>
      <c r="T30" t="s">
        <v>340</v>
      </c>
      <c r="U30">
        <v>650</v>
      </c>
      <c r="V30" t="s">
        <v>352</v>
      </c>
      <c r="W30" t="s">
        <v>387</v>
      </c>
      <c r="Y30" t="s">
        <v>459</v>
      </c>
      <c r="Z30">
        <v>30</v>
      </c>
      <c r="AA30" t="s">
        <v>496</v>
      </c>
      <c r="AB30" t="s">
        <v>428</v>
      </c>
      <c r="AC30">
        <v>22</v>
      </c>
      <c r="AD30">
        <v>2</v>
      </c>
      <c r="AE30">
        <v>2</v>
      </c>
      <c r="AF30">
        <v>100.58</v>
      </c>
      <c r="AI30" t="s">
        <v>509</v>
      </c>
      <c r="AJ30">
        <v>25900</v>
      </c>
      <c r="AP30">
        <v>0.75</v>
      </c>
      <c r="AR30" t="s">
        <v>514</v>
      </c>
      <c r="AS30" t="s">
        <v>522</v>
      </c>
    </row>
    <row r="31" spans="1:45">
      <c r="A31" s="1">
        <f>HYPERLINK("https://lsnyc.legalserver.org/matter/dynamic-profile/view/1910410","19-1910410")</f>
        <v>0</v>
      </c>
      <c r="B31" t="s">
        <v>45</v>
      </c>
      <c r="C31" t="s">
        <v>65</v>
      </c>
      <c r="E31" t="s">
        <v>113</v>
      </c>
      <c r="F31" t="s">
        <v>174</v>
      </c>
      <c r="G31" t="s">
        <v>227</v>
      </c>
      <c r="H31" t="s">
        <v>266</v>
      </c>
      <c r="I31" t="s">
        <v>288</v>
      </c>
      <c r="J31">
        <v>10028</v>
      </c>
      <c r="K31" t="s">
        <v>290</v>
      </c>
      <c r="L31" t="s">
        <v>291</v>
      </c>
      <c r="N31" t="s">
        <v>312</v>
      </c>
      <c r="O31" t="s">
        <v>320</v>
      </c>
      <c r="Q31" t="s">
        <v>326</v>
      </c>
      <c r="R31" t="s">
        <v>328</v>
      </c>
      <c r="S31" t="s">
        <v>329</v>
      </c>
      <c r="T31" t="s">
        <v>341</v>
      </c>
      <c r="U31">
        <v>1844.37</v>
      </c>
      <c r="V31" t="s">
        <v>352</v>
      </c>
      <c r="W31" t="s">
        <v>388</v>
      </c>
      <c r="X31" t="s">
        <v>429</v>
      </c>
      <c r="Y31" t="s">
        <v>460</v>
      </c>
      <c r="Z31">
        <v>60</v>
      </c>
      <c r="AA31" t="s">
        <v>500</v>
      </c>
      <c r="AB31" t="s">
        <v>505</v>
      </c>
      <c r="AC31">
        <v>49</v>
      </c>
      <c r="AD31">
        <v>2</v>
      </c>
      <c r="AE31">
        <v>0</v>
      </c>
      <c r="AF31">
        <v>109.78</v>
      </c>
      <c r="AI31" t="s">
        <v>509</v>
      </c>
      <c r="AJ31">
        <v>18564</v>
      </c>
      <c r="AP31">
        <v>0.1</v>
      </c>
      <c r="AR31" t="s">
        <v>515</v>
      </c>
      <c r="AS31" t="s">
        <v>522</v>
      </c>
    </row>
    <row r="32" spans="1:45">
      <c r="A32" s="1">
        <f>HYPERLINK("https://lsnyc.legalserver.org/matter/dynamic-profile/view/1911004","19-1911004")</f>
        <v>0</v>
      </c>
      <c r="B32" t="s">
        <v>45</v>
      </c>
      <c r="C32" t="s">
        <v>66</v>
      </c>
      <c r="E32" t="s">
        <v>114</v>
      </c>
      <c r="F32" t="s">
        <v>168</v>
      </c>
      <c r="G32" t="s">
        <v>228</v>
      </c>
      <c r="H32" t="s">
        <v>270</v>
      </c>
      <c r="I32" t="s">
        <v>288</v>
      </c>
      <c r="J32">
        <v>10029</v>
      </c>
      <c r="K32" t="s">
        <v>290</v>
      </c>
      <c r="L32" t="s">
        <v>291</v>
      </c>
      <c r="N32" t="s">
        <v>315</v>
      </c>
      <c r="O32" t="s">
        <v>318</v>
      </c>
      <c r="Q32" t="s">
        <v>326</v>
      </c>
      <c r="R32" t="s">
        <v>328</v>
      </c>
      <c r="S32" t="s">
        <v>329</v>
      </c>
      <c r="T32" t="s">
        <v>66</v>
      </c>
      <c r="U32">
        <v>404.29</v>
      </c>
      <c r="V32" t="s">
        <v>352</v>
      </c>
      <c r="W32" t="s">
        <v>389</v>
      </c>
      <c r="Y32" t="s">
        <v>461</v>
      </c>
      <c r="Z32">
        <v>13</v>
      </c>
      <c r="AA32" t="s">
        <v>498</v>
      </c>
      <c r="AB32" t="s">
        <v>428</v>
      </c>
      <c r="AC32">
        <v>40</v>
      </c>
      <c r="AD32">
        <v>1</v>
      </c>
      <c r="AE32">
        <v>1</v>
      </c>
      <c r="AF32">
        <v>67.95999999999999</v>
      </c>
      <c r="AI32" t="s">
        <v>509</v>
      </c>
      <c r="AJ32">
        <v>11492</v>
      </c>
      <c r="AP32">
        <v>0</v>
      </c>
      <c r="AR32" t="s">
        <v>514</v>
      </c>
      <c r="AS32" t="s">
        <v>522</v>
      </c>
    </row>
    <row r="33" spans="1:45">
      <c r="A33" s="1">
        <f>HYPERLINK("https://lsnyc.legalserver.org/matter/dynamic-profile/view/1911980","19-1911980")</f>
        <v>0</v>
      </c>
      <c r="B33" t="s">
        <v>45</v>
      </c>
      <c r="C33" t="s">
        <v>67</v>
      </c>
      <c r="E33" t="s">
        <v>115</v>
      </c>
      <c r="F33" t="s">
        <v>175</v>
      </c>
      <c r="G33" t="s">
        <v>229</v>
      </c>
      <c r="H33" t="s">
        <v>271</v>
      </c>
      <c r="I33" t="s">
        <v>288</v>
      </c>
      <c r="J33">
        <v>10037</v>
      </c>
      <c r="K33" t="s">
        <v>290</v>
      </c>
      <c r="L33" t="s">
        <v>291</v>
      </c>
      <c r="M33" t="s">
        <v>300</v>
      </c>
      <c r="N33" t="s">
        <v>309</v>
      </c>
      <c r="O33" t="s">
        <v>323</v>
      </c>
      <c r="Q33" t="s">
        <v>326</v>
      </c>
      <c r="R33" t="s">
        <v>328</v>
      </c>
      <c r="S33" t="s">
        <v>329</v>
      </c>
      <c r="T33" t="s">
        <v>66</v>
      </c>
      <c r="U33">
        <v>2100</v>
      </c>
      <c r="V33" t="s">
        <v>353</v>
      </c>
      <c r="W33" t="s">
        <v>390</v>
      </c>
      <c r="X33" t="s">
        <v>430</v>
      </c>
      <c r="Y33" t="s">
        <v>462</v>
      </c>
      <c r="Z33">
        <v>771</v>
      </c>
      <c r="AA33" t="s">
        <v>498</v>
      </c>
      <c r="AB33" t="s">
        <v>428</v>
      </c>
      <c r="AC33">
        <v>1</v>
      </c>
      <c r="AD33">
        <v>1</v>
      </c>
      <c r="AE33">
        <v>0</v>
      </c>
      <c r="AF33">
        <v>82.63</v>
      </c>
      <c r="AI33" t="s">
        <v>509</v>
      </c>
      <c r="AJ33">
        <v>10320</v>
      </c>
      <c r="AP33">
        <v>0</v>
      </c>
      <c r="AR33" t="s">
        <v>514</v>
      </c>
      <c r="AS33" t="s">
        <v>522</v>
      </c>
    </row>
    <row r="34" spans="1:45">
      <c r="A34" s="1">
        <f>HYPERLINK("https://lsnyc.legalserver.org/matter/dynamic-profile/view/1911992","19-1911992")</f>
        <v>0</v>
      </c>
      <c r="B34" t="s">
        <v>45</v>
      </c>
      <c r="C34" t="s">
        <v>67</v>
      </c>
      <c r="E34" t="s">
        <v>116</v>
      </c>
      <c r="F34" t="s">
        <v>176</v>
      </c>
      <c r="G34" t="s">
        <v>225</v>
      </c>
      <c r="H34" t="s">
        <v>272</v>
      </c>
      <c r="I34" t="s">
        <v>288</v>
      </c>
      <c r="J34">
        <v>10035</v>
      </c>
      <c r="K34" t="s">
        <v>290</v>
      </c>
      <c r="L34" t="s">
        <v>291</v>
      </c>
      <c r="N34" t="s">
        <v>313</v>
      </c>
      <c r="O34" t="s">
        <v>318</v>
      </c>
      <c r="Q34" t="s">
        <v>326</v>
      </c>
      <c r="R34" t="s">
        <v>290</v>
      </c>
      <c r="S34" t="s">
        <v>329</v>
      </c>
      <c r="T34" t="s">
        <v>67</v>
      </c>
      <c r="U34">
        <v>1033.5</v>
      </c>
      <c r="V34" t="s">
        <v>353</v>
      </c>
      <c r="W34" t="s">
        <v>391</v>
      </c>
      <c r="Y34" t="s">
        <v>463</v>
      </c>
      <c r="Z34">
        <v>60</v>
      </c>
      <c r="AA34" t="s">
        <v>498</v>
      </c>
      <c r="AB34" t="s">
        <v>504</v>
      </c>
      <c r="AC34">
        <v>15</v>
      </c>
      <c r="AD34">
        <v>3</v>
      </c>
      <c r="AE34">
        <v>0</v>
      </c>
      <c r="AF34">
        <v>140.65</v>
      </c>
      <c r="AI34" t="s">
        <v>510</v>
      </c>
      <c r="AJ34">
        <v>30000</v>
      </c>
      <c r="AP34">
        <v>0</v>
      </c>
      <c r="AR34" t="s">
        <v>514</v>
      </c>
      <c r="AS34" t="s">
        <v>522</v>
      </c>
    </row>
    <row r="35" spans="1:45">
      <c r="A35" s="1">
        <f>HYPERLINK("https://lsnyc.legalserver.org/matter/dynamic-profile/view/1911939","19-1911939")</f>
        <v>0</v>
      </c>
      <c r="B35" t="s">
        <v>45</v>
      </c>
      <c r="C35" t="s">
        <v>67</v>
      </c>
      <c r="E35" t="s">
        <v>117</v>
      </c>
      <c r="F35" t="s">
        <v>177</v>
      </c>
      <c r="G35" t="s">
        <v>225</v>
      </c>
      <c r="H35" t="s">
        <v>273</v>
      </c>
      <c r="I35" t="s">
        <v>288</v>
      </c>
      <c r="J35">
        <v>10035</v>
      </c>
      <c r="K35" t="s">
        <v>290</v>
      </c>
      <c r="L35" t="s">
        <v>291</v>
      </c>
      <c r="N35" t="s">
        <v>315</v>
      </c>
      <c r="O35" t="s">
        <v>321</v>
      </c>
      <c r="Q35" t="s">
        <v>326</v>
      </c>
      <c r="R35" t="s">
        <v>290</v>
      </c>
      <c r="S35" t="s">
        <v>329</v>
      </c>
      <c r="T35" t="s">
        <v>67</v>
      </c>
      <c r="U35">
        <v>1116</v>
      </c>
      <c r="V35" t="s">
        <v>353</v>
      </c>
      <c r="W35" t="s">
        <v>392</v>
      </c>
      <c r="Z35">
        <v>60</v>
      </c>
      <c r="AA35" t="s">
        <v>498</v>
      </c>
      <c r="AB35" t="s">
        <v>428</v>
      </c>
      <c r="AC35">
        <v>18</v>
      </c>
      <c r="AD35">
        <v>2</v>
      </c>
      <c r="AE35">
        <v>2</v>
      </c>
      <c r="AF35">
        <v>233.01</v>
      </c>
      <c r="AI35" t="s">
        <v>509</v>
      </c>
      <c r="AJ35">
        <v>60000</v>
      </c>
      <c r="AP35">
        <v>0</v>
      </c>
      <c r="AR35" t="s">
        <v>514</v>
      </c>
      <c r="AS35" t="s">
        <v>522</v>
      </c>
    </row>
    <row r="36" spans="1:45">
      <c r="A36" s="1">
        <f>HYPERLINK("https://lsnyc.legalserver.org/matter/dynamic-profile/view/1912056","19-1912056")</f>
        <v>0</v>
      </c>
      <c r="B36" t="s">
        <v>45</v>
      </c>
      <c r="C36" t="s">
        <v>68</v>
      </c>
      <c r="E36" t="s">
        <v>118</v>
      </c>
      <c r="F36" t="s">
        <v>178</v>
      </c>
      <c r="G36" t="s">
        <v>216</v>
      </c>
      <c r="H36" t="s">
        <v>247</v>
      </c>
      <c r="I36" t="s">
        <v>288</v>
      </c>
      <c r="J36">
        <v>10035</v>
      </c>
      <c r="K36" t="s">
        <v>290</v>
      </c>
      <c r="L36" t="s">
        <v>291</v>
      </c>
      <c r="N36" t="s">
        <v>313</v>
      </c>
      <c r="O36" t="s">
        <v>318</v>
      </c>
      <c r="Q36" t="s">
        <v>326</v>
      </c>
      <c r="R36" t="s">
        <v>290</v>
      </c>
      <c r="S36" t="s">
        <v>329</v>
      </c>
      <c r="T36" t="s">
        <v>67</v>
      </c>
      <c r="U36">
        <v>2575</v>
      </c>
      <c r="V36" t="s">
        <v>353</v>
      </c>
      <c r="W36" t="s">
        <v>393</v>
      </c>
      <c r="Y36" t="s">
        <v>464</v>
      </c>
      <c r="Z36">
        <v>72</v>
      </c>
      <c r="AA36" t="s">
        <v>501</v>
      </c>
      <c r="AB36" t="s">
        <v>428</v>
      </c>
      <c r="AC36">
        <v>1</v>
      </c>
      <c r="AD36">
        <v>3</v>
      </c>
      <c r="AE36">
        <v>0</v>
      </c>
      <c r="AF36">
        <v>234.41</v>
      </c>
      <c r="AI36" t="s">
        <v>509</v>
      </c>
      <c r="AJ36">
        <v>50000</v>
      </c>
      <c r="AK36" t="s">
        <v>511</v>
      </c>
      <c r="AP36">
        <v>0</v>
      </c>
      <c r="AR36" t="s">
        <v>514</v>
      </c>
      <c r="AS36" t="s">
        <v>522</v>
      </c>
    </row>
    <row r="37" spans="1:45">
      <c r="A37" s="1">
        <f>HYPERLINK("https://lsnyc.legalserver.org/matter/dynamic-profile/view/1912397","19-1912397")</f>
        <v>0</v>
      </c>
      <c r="B37" t="s">
        <v>45</v>
      </c>
      <c r="C37" t="s">
        <v>69</v>
      </c>
      <c r="E37" t="s">
        <v>119</v>
      </c>
      <c r="F37" t="s">
        <v>168</v>
      </c>
      <c r="G37" t="s">
        <v>230</v>
      </c>
      <c r="H37" t="s">
        <v>274</v>
      </c>
      <c r="I37" t="s">
        <v>288</v>
      </c>
      <c r="J37">
        <v>10029</v>
      </c>
      <c r="K37" t="s">
        <v>290</v>
      </c>
      <c r="L37" t="s">
        <v>291</v>
      </c>
      <c r="N37" t="s">
        <v>311</v>
      </c>
      <c r="O37" t="s">
        <v>323</v>
      </c>
      <c r="Q37" t="s">
        <v>326</v>
      </c>
      <c r="R37" t="s">
        <v>328</v>
      </c>
      <c r="S37" t="s">
        <v>329</v>
      </c>
      <c r="T37" t="s">
        <v>68</v>
      </c>
      <c r="U37">
        <v>259.33</v>
      </c>
      <c r="V37" t="s">
        <v>353</v>
      </c>
      <c r="W37" t="s">
        <v>394</v>
      </c>
      <c r="X37" t="s">
        <v>431</v>
      </c>
      <c r="Y37" t="s">
        <v>465</v>
      </c>
      <c r="Z37">
        <v>18</v>
      </c>
      <c r="AA37" t="s">
        <v>498</v>
      </c>
      <c r="AB37" t="s">
        <v>428</v>
      </c>
      <c r="AC37">
        <v>15</v>
      </c>
      <c r="AD37">
        <v>1</v>
      </c>
      <c r="AE37">
        <v>0</v>
      </c>
      <c r="AF37">
        <v>76.86</v>
      </c>
      <c r="AI37" t="s">
        <v>510</v>
      </c>
      <c r="AJ37">
        <v>9600</v>
      </c>
      <c r="AP37">
        <v>0</v>
      </c>
      <c r="AR37" t="s">
        <v>514</v>
      </c>
      <c r="AS37" t="s">
        <v>522</v>
      </c>
    </row>
    <row r="38" spans="1:45">
      <c r="A38" s="1">
        <f>HYPERLINK("https://lsnyc.legalserver.org/matter/dynamic-profile/view/1912044","19-1912044")</f>
        <v>0</v>
      </c>
      <c r="B38" t="s">
        <v>45</v>
      </c>
      <c r="C38" t="s">
        <v>68</v>
      </c>
      <c r="E38" t="s">
        <v>120</v>
      </c>
      <c r="F38" t="s">
        <v>179</v>
      </c>
      <c r="G38" t="s">
        <v>231</v>
      </c>
      <c r="H38" t="s">
        <v>275</v>
      </c>
      <c r="I38" t="s">
        <v>288</v>
      </c>
      <c r="J38">
        <v>10037</v>
      </c>
      <c r="K38" t="s">
        <v>290</v>
      </c>
      <c r="L38" t="s">
        <v>291</v>
      </c>
      <c r="N38" t="s">
        <v>311</v>
      </c>
      <c r="O38" t="s">
        <v>319</v>
      </c>
      <c r="Q38" t="s">
        <v>326</v>
      </c>
      <c r="R38" t="s">
        <v>328</v>
      </c>
      <c r="S38" t="s">
        <v>329</v>
      </c>
      <c r="T38" t="s">
        <v>68</v>
      </c>
      <c r="U38">
        <v>787.5700000000001</v>
      </c>
      <c r="V38" t="s">
        <v>353</v>
      </c>
      <c r="W38" t="s">
        <v>395</v>
      </c>
      <c r="Y38" t="s">
        <v>466</v>
      </c>
      <c r="Z38">
        <v>1000</v>
      </c>
      <c r="AA38" t="s">
        <v>498</v>
      </c>
      <c r="AB38" t="s">
        <v>428</v>
      </c>
      <c r="AC38">
        <v>19</v>
      </c>
      <c r="AD38">
        <v>1</v>
      </c>
      <c r="AE38">
        <v>0</v>
      </c>
      <c r="AF38">
        <v>184.15</v>
      </c>
      <c r="AJ38">
        <v>23000</v>
      </c>
      <c r="AP38">
        <v>0</v>
      </c>
      <c r="AR38" t="s">
        <v>514</v>
      </c>
      <c r="AS38" t="s">
        <v>522</v>
      </c>
    </row>
    <row r="39" spans="1:45">
      <c r="A39" s="1">
        <f>HYPERLINK("https://lsnyc.legalserver.org/matter/dynamic-profile/view/1912391","19-1912391")</f>
        <v>0</v>
      </c>
      <c r="B39" t="s">
        <v>45</v>
      </c>
      <c r="C39" t="s">
        <v>69</v>
      </c>
      <c r="E39" t="s">
        <v>99</v>
      </c>
      <c r="F39" t="s">
        <v>180</v>
      </c>
      <c r="G39" t="s">
        <v>232</v>
      </c>
      <c r="I39" t="s">
        <v>288</v>
      </c>
      <c r="J39">
        <v>10035</v>
      </c>
      <c r="K39" t="s">
        <v>290</v>
      </c>
      <c r="L39" t="s">
        <v>291</v>
      </c>
      <c r="N39" t="s">
        <v>313</v>
      </c>
      <c r="O39" t="s">
        <v>323</v>
      </c>
      <c r="Q39" t="s">
        <v>326</v>
      </c>
      <c r="R39" t="s">
        <v>328</v>
      </c>
      <c r="S39" t="s">
        <v>329</v>
      </c>
      <c r="T39" t="s">
        <v>68</v>
      </c>
      <c r="U39">
        <v>1428</v>
      </c>
      <c r="V39" t="s">
        <v>353</v>
      </c>
      <c r="W39" t="s">
        <v>396</v>
      </c>
      <c r="Y39" t="s">
        <v>467</v>
      </c>
      <c r="Z39">
        <v>19</v>
      </c>
      <c r="AA39" t="s">
        <v>498</v>
      </c>
      <c r="AB39" t="s">
        <v>428</v>
      </c>
      <c r="AC39">
        <v>4</v>
      </c>
      <c r="AD39">
        <v>1</v>
      </c>
      <c r="AE39">
        <v>0</v>
      </c>
      <c r="AF39">
        <v>416.33</v>
      </c>
      <c r="AI39" t="s">
        <v>509</v>
      </c>
      <c r="AJ39">
        <v>52000</v>
      </c>
      <c r="AP39">
        <v>0</v>
      </c>
      <c r="AR39" t="s">
        <v>514</v>
      </c>
      <c r="AS39" t="s">
        <v>522</v>
      </c>
    </row>
    <row r="40" spans="1:45">
      <c r="A40" s="1">
        <f>HYPERLINK("https://lsnyc.legalserver.org/matter/dynamic-profile/view/1912717","19-1912717")</f>
        <v>0</v>
      </c>
      <c r="B40" t="s">
        <v>45</v>
      </c>
      <c r="C40" t="s">
        <v>70</v>
      </c>
      <c r="E40" t="s">
        <v>101</v>
      </c>
      <c r="F40" t="s">
        <v>162</v>
      </c>
      <c r="G40" t="s">
        <v>216</v>
      </c>
      <c r="H40" t="s">
        <v>259</v>
      </c>
      <c r="I40" t="s">
        <v>288</v>
      </c>
      <c r="J40">
        <v>10035</v>
      </c>
      <c r="K40" t="s">
        <v>290</v>
      </c>
      <c r="L40" t="s">
        <v>291</v>
      </c>
      <c r="N40" t="s">
        <v>313</v>
      </c>
      <c r="O40" t="s">
        <v>318</v>
      </c>
      <c r="Q40" t="s">
        <v>326</v>
      </c>
      <c r="R40" t="s">
        <v>290</v>
      </c>
      <c r="S40" t="s">
        <v>329</v>
      </c>
      <c r="T40" t="s">
        <v>70</v>
      </c>
      <c r="U40">
        <v>1962.89</v>
      </c>
      <c r="V40" t="s">
        <v>355</v>
      </c>
      <c r="W40" t="s">
        <v>376</v>
      </c>
      <c r="X40" t="s">
        <v>427</v>
      </c>
      <c r="Y40" t="s">
        <v>448</v>
      </c>
      <c r="Z40">
        <v>72</v>
      </c>
      <c r="AA40" t="s">
        <v>498</v>
      </c>
      <c r="AB40" t="s">
        <v>504</v>
      </c>
      <c r="AC40">
        <v>39</v>
      </c>
      <c r="AD40">
        <v>3</v>
      </c>
      <c r="AE40">
        <v>0</v>
      </c>
      <c r="AF40">
        <v>43.38</v>
      </c>
      <c r="AI40" t="s">
        <v>509</v>
      </c>
      <c r="AJ40">
        <v>9252</v>
      </c>
      <c r="AP40">
        <v>0</v>
      </c>
      <c r="AR40" t="s">
        <v>514</v>
      </c>
      <c r="AS40" t="s">
        <v>45</v>
      </c>
    </row>
    <row r="41" spans="1:45">
      <c r="A41" s="1">
        <f>HYPERLINK("https://lsnyc.legalserver.org/matter/dynamic-profile/view/1912711","19-1912711")</f>
        <v>0</v>
      </c>
      <c r="B41" t="s">
        <v>45</v>
      </c>
      <c r="C41" t="s">
        <v>70</v>
      </c>
      <c r="E41" t="s">
        <v>101</v>
      </c>
      <c r="F41" t="s">
        <v>162</v>
      </c>
      <c r="G41" t="s">
        <v>216</v>
      </c>
      <c r="H41" t="s">
        <v>259</v>
      </c>
      <c r="I41" t="s">
        <v>288</v>
      </c>
      <c r="J41">
        <v>10035</v>
      </c>
      <c r="K41" t="s">
        <v>290</v>
      </c>
      <c r="L41" t="s">
        <v>291</v>
      </c>
      <c r="N41" t="s">
        <v>311</v>
      </c>
      <c r="O41" t="s">
        <v>319</v>
      </c>
      <c r="Q41" t="s">
        <v>326</v>
      </c>
      <c r="R41" t="s">
        <v>328</v>
      </c>
      <c r="S41" t="s">
        <v>329</v>
      </c>
      <c r="T41" t="s">
        <v>70</v>
      </c>
      <c r="U41">
        <v>1962.89</v>
      </c>
      <c r="V41" t="s">
        <v>355</v>
      </c>
      <c r="W41" t="s">
        <v>376</v>
      </c>
      <c r="X41" t="s">
        <v>432</v>
      </c>
      <c r="Y41" t="s">
        <v>448</v>
      </c>
      <c r="Z41">
        <v>72</v>
      </c>
      <c r="AA41" t="s">
        <v>498</v>
      </c>
      <c r="AB41" t="s">
        <v>504</v>
      </c>
      <c r="AC41">
        <v>39</v>
      </c>
      <c r="AD41">
        <v>3</v>
      </c>
      <c r="AE41">
        <v>0</v>
      </c>
      <c r="AF41">
        <v>43.38</v>
      </c>
      <c r="AI41" t="s">
        <v>509</v>
      </c>
      <c r="AJ41">
        <v>9252</v>
      </c>
      <c r="AP41">
        <v>0</v>
      </c>
      <c r="AR41" t="s">
        <v>514</v>
      </c>
      <c r="AS41" t="s">
        <v>45</v>
      </c>
    </row>
    <row r="42" spans="1:45">
      <c r="A42" s="1">
        <f>HYPERLINK("https://lsnyc.legalserver.org/matter/dynamic-profile/view/1904190","19-1904190")</f>
        <v>0</v>
      </c>
      <c r="B42" t="s">
        <v>46</v>
      </c>
      <c r="C42" t="s">
        <v>71</v>
      </c>
      <c r="E42" t="s">
        <v>121</v>
      </c>
      <c r="F42" t="s">
        <v>181</v>
      </c>
      <c r="G42" t="s">
        <v>233</v>
      </c>
      <c r="H42">
        <v>309</v>
      </c>
      <c r="I42" t="s">
        <v>288</v>
      </c>
      <c r="J42">
        <v>10029</v>
      </c>
      <c r="K42" t="s">
        <v>290</v>
      </c>
      <c r="L42" t="s">
        <v>291</v>
      </c>
      <c r="N42" t="s">
        <v>313</v>
      </c>
      <c r="O42" t="s">
        <v>318</v>
      </c>
      <c r="Q42" t="s">
        <v>326</v>
      </c>
      <c r="R42" t="s">
        <v>290</v>
      </c>
      <c r="S42" t="s">
        <v>329</v>
      </c>
      <c r="T42" t="s">
        <v>342</v>
      </c>
      <c r="U42">
        <v>274</v>
      </c>
      <c r="V42" t="s">
        <v>353</v>
      </c>
      <c r="W42" t="s">
        <v>397</v>
      </c>
      <c r="Y42" t="s">
        <v>468</v>
      </c>
      <c r="Z42">
        <v>108</v>
      </c>
      <c r="AA42" t="s">
        <v>502</v>
      </c>
      <c r="AB42" t="s">
        <v>428</v>
      </c>
      <c r="AC42">
        <v>29</v>
      </c>
      <c r="AD42">
        <v>2</v>
      </c>
      <c r="AE42">
        <v>0</v>
      </c>
      <c r="AF42">
        <v>79.91</v>
      </c>
      <c r="AI42" t="s">
        <v>509</v>
      </c>
      <c r="AJ42">
        <v>13512</v>
      </c>
      <c r="AP42">
        <v>0.2</v>
      </c>
      <c r="AR42" t="s">
        <v>514</v>
      </c>
      <c r="AS42" t="s">
        <v>522</v>
      </c>
    </row>
    <row r="43" spans="1:45">
      <c r="A43" s="1">
        <f>HYPERLINK("https://lsnyc.legalserver.org/matter/dynamic-profile/view/1904206","19-1904206")</f>
        <v>0</v>
      </c>
      <c r="B43" t="s">
        <v>46</v>
      </c>
      <c r="C43" t="s">
        <v>71</v>
      </c>
      <c r="E43" t="s">
        <v>122</v>
      </c>
      <c r="F43" t="s">
        <v>182</v>
      </c>
      <c r="G43" t="s">
        <v>234</v>
      </c>
      <c r="H43" t="s">
        <v>253</v>
      </c>
      <c r="I43" t="s">
        <v>288</v>
      </c>
      <c r="J43">
        <v>10024</v>
      </c>
      <c r="K43" t="s">
        <v>290</v>
      </c>
      <c r="L43" t="s">
        <v>291</v>
      </c>
      <c r="M43" t="s">
        <v>301</v>
      </c>
      <c r="N43" t="s">
        <v>311</v>
      </c>
      <c r="O43" t="s">
        <v>322</v>
      </c>
      <c r="Q43" t="s">
        <v>326</v>
      </c>
      <c r="R43" t="s">
        <v>328</v>
      </c>
      <c r="S43" t="s">
        <v>329</v>
      </c>
      <c r="T43" t="s">
        <v>71</v>
      </c>
      <c r="U43">
        <v>1300</v>
      </c>
      <c r="V43" t="s">
        <v>356</v>
      </c>
      <c r="W43" t="s">
        <v>398</v>
      </c>
      <c r="Y43" t="s">
        <v>469</v>
      </c>
      <c r="Z43">
        <v>10</v>
      </c>
      <c r="AA43" t="s">
        <v>498</v>
      </c>
      <c r="AB43" t="s">
        <v>428</v>
      </c>
      <c r="AC43">
        <v>30</v>
      </c>
      <c r="AD43">
        <v>2</v>
      </c>
      <c r="AE43">
        <v>0</v>
      </c>
      <c r="AF43">
        <v>532.23</v>
      </c>
      <c r="AI43" t="s">
        <v>509</v>
      </c>
      <c r="AJ43">
        <v>90000</v>
      </c>
      <c r="AP43">
        <v>48.05</v>
      </c>
      <c r="AR43" t="s">
        <v>514</v>
      </c>
      <c r="AS43" t="s">
        <v>522</v>
      </c>
    </row>
    <row r="44" spans="1:45">
      <c r="A44" s="1">
        <f>HYPERLINK("https://lsnyc.legalserver.org/matter/dynamic-profile/view/1905196","19-1905196")</f>
        <v>0</v>
      </c>
      <c r="B44" t="s">
        <v>46</v>
      </c>
      <c r="C44" t="s">
        <v>72</v>
      </c>
      <c r="E44" t="s">
        <v>123</v>
      </c>
      <c r="F44" t="s">
        <v>183</v>
      </c>
      <c r="G44" t="s">
        <v>234</v>
      </c>
      <c r="H44" t="s">
        <v>276</v>
      </c>
      <c r="I44" t="s">
        <v>288</v>
      </c>
      <c r="J44">
        <v>10024</v>
      </c>
      <c r="K44" t="s">
        <v>290</v>
      </c>
      <c r="L44" t="s">
        <v>291</v>
      </c>
      <c r="N44" t="s">
        <v>315</v>
      </c>
      <c r="O44" t="s">
        <v>322</v>
      </c>
      <c r="Q44" t="s">
        <v>326</v>
      </c>
      <c r="R44" t="s">
        <v>290</v>
      </c>
      <c r="S44" t="s">
        <v>329</v>
      </c>
      <c r="T44" t="s">
        <v>78</v>
      </c>
      <c r="U44">
        <v>875</v>
      </c>
      <c r="V44" t="s">
        <v>356</v>
      </c>
      <c r="W44" t="s">
        <v>399</v>
      </c>
      <c r="Y44" t="s">
        <v>470</v>
      </c>
      <c r="Z44">
        <v>10</v>
      </c>
      <c r="AA44" t="s">
        <v>498</v>
      </c>
      <c r="AB44" t="s">
        <v>505</v>
      </c>
      <c r="AC44">
        <v>48</v>
      </c>
      <c r="AD44">
        <v>2</v>
      </c>
      <c r="AE44">
        <v>0</v>
      </c>
      <c r="AF44">
        <v>15.97</v>
      </c>
      <c r="AI44" t="s">
        <v>509</v>
      </c>
      <c r="AJ44">
        <v>2700</v>
      </c>
      <c r="AP44">
        <v>0</v>
      </c>
      <c r="AR44" t="s">
        <v>514</v>
      </c>
      <c r="AS44" t="s">
        <v>522</v>
      </c>
    </row>
    <row r="45" spans="1:45">
      <c r="A45" s="1">
        <f>HYPERLINK("https://lsnyc.legalserver.org/matter/dynamic-profile/view/1905248","19-1905248")</f>
        <v>0</v>
      </c>
      <c r="B45" t="s">
        <v>46</v>
      </c>
      <c r="C45" t="s">
        <v>72</v>
      </c>
      <c r="E45" t="s">
        <v>124</v>
      </c>
      <c r="F45" t="s">
        <v>184</v>
      </c>
      <c r="G45" t="s">
        <v>234</v>
      </c>
      <c r="H45" t="s">
        <v>249</v>
      </c>
      <c r="I45" t="s">
        <v>288</v>
      </c>
      <c r="J45">
        <v>10024</v>
      </c>
      <c r="K45" t="s">
        <v>290</v>
      </c>
      <c r="L45" t="s">
        <v>291</v>
      </c>
      <c r="M45" t="s">
        <v>301</v>
      </c>
      <c r="N45" t="s">
        <v>315</v>
      </c>
      <c r="O45" t="s">
        <v>322</v>
      </c>
      <c r="Q45" t="s">
        <v>326</v>
      </c>
      <c r="R45" t="s">
        <v>290</v>
      </c>
      <c r="S45" t="s">
        <v>329</v>
      </c>
      <c r="T45" t="s">
        <v>72</v>
      </c>
      <c r="U45">
        <v>792.7</v>
      </c>
      <c r="V45" t="s">
        <v>356</v>
      </c>
      <c r="W45" t="s">
        <v>400</v>
      </c>
      <c r="Y45" t="s">
        <v>471</v>
      </c>
      <c r="Z45">
        <v>10</v>
      </c>
      <c r="AA45" t="s">
        <v>498</v>
      </c>
      <c r="AB45" t="s">
        <v>505</v>
      </c>
      <c r="AC45">
        <v>39</v>
      </c>
      <c r="AD45">
        <v>1</v>
      </c>
      <c r="AE45">
        <v>0</v>
      </c>
      <c r="AF45">
        <v>144.12</v>
      </c>
      <c r="AI45" t="s">
        <v>509</v>
      </c>
      <c r="AJ45">
        <v>18000</v>
      </c>
      <c r="AP45">
        <v>0</v>
      </c>
      <c r="AR45" t="s">
        <v>514</v>
      </c>
      <c r="AS45" t="s">
        <v>522</v>
      </c>
    </row>
    <row r="46" spans="1:45">
      <c r="A46" s="1">
        <f>HYPERLINK("https://lsnyc.legalserver.org/matter/dynamic-profile/view/1905257","19-1905257")</f>
        <v>0</v>
      </c>
      <c r="B46" t="s">
        <v>46</v>
      </c>
      <c r="C46" t="s">
        <v>72</v>
      </c>
      <c r="E46" t="s">
        <v>125</v>
      </c>
      <c r="F46" t="s">
        <v>185</v>
      </c>
      <c r="G46" t="s">
        <v>234</v>
      </c>
      <c r="H46" t="s">
        <v>277</v>
      </c>
      <c r="I46" t="s">
        <v>288</v>
      </c>
      <c r="J46">
        <v>10024</v>
      </c>
      <c r="K46" t="s">
        <v>290</v>
      </c>
      <c r="L46" t="s">
        <v>291</v>
      </c>
      <c r="M46" t="s">
        <v>301</v>
      </c>
      <c r="N46" t="s">
        <v>315</v>
      </c>
      <c r="O46" t="s">
        <v>322</v>
      </c>
      <c r="Q46" t="s">
        <v>326</v>
      </c>
      <c r="R46" t="s">
        <v>290</v>
      </c>
      <c r="S46" t="s">
        <v>329</v>
      </c>
      <c r="T46" t="s">
        <v>72</v>
      </c>
      <c r="U46">
        <v>1009</v>
      </c>
      <c r="V46" t="s">
        <v>356</v>
      </c>
      <c r="W46" t="s">
        <v>401</v>
      </c>
      <c r="Y46" t="s">
        <v>472</v>
      </c>
      <c r="Z46">
        <v>10</v>
      </c>
      <c r="AA46" t="s">
        <v>498</v>
      </c>
      <c r="AB46" t="s">
        <v>428</v>
      </c>
      <c r="AC46">
        <v>42</v>
      </c>
      <c r="AD46">
        <v>1</v>
      </c>
      <c r="AE46">
        <v>0</v>
      </c>
      <c r="AF46">
        <v>424.34</v>
      </c>
      <c r="AI46" t="s">
        <v>509</v>
      </c>
      <c r="AJ46">
        <v>53000</v>
      </c>
      <c r="AP46">
        <v>0</v>
      </c>
      <c r="AR46" t="s">
        <v>514</v>
      </c>
      <c r="AS46" t="s">
        <v>522</v>
      </c>
    </row>
    <row r="47" spans="1:45">
      <c r="A47" s="1">
        <f>HYPERLINK("https://lsnyc.legalserver.org/matter/dynamic-profile/view/1905330","19-1905330")</f>
        <v>0</v>
      </c>
      <c r="B47" t="s">
        <v>46</v>
      </c>
      <c r="C47" t="s">
        <v>73</v>
      </c>
      <c r="D47" t="s">
        <v>62</v>
      </c>
      <c r="E47" t="s">
        <v>126</v>
      </c>
      <c r="F47" t="s">
        <v>151</v>
      </c>
      <c r="G47" t="s">
        <v>235</v>
      </c>
      <c r="H47">
        <v>307</v>
      </c>
      <c r="I47" t="s">
        <v>288</v>
      </c>
      <c r="J47">
        <v>10029</v>
      </c>
      <c r="K47" t="s">
        <v>290</v>
      </c>
      <c r="L47" t="s">
        <v>291</v>
      </c>
      <c r="N47" t="s">
        <v>311</v>
      </c>
      <c r="O47" t="s">
        <v>323</v>
      </c>
      <c r="P47" t="s">
        <v>325</v>
      </c>
      <c r="Q47" t="s">
        <v>326</v>
      </c>
      <c r="R47" t="s">
        <v>328</v>
      </c>
      <c r="S47" t="s">
        <v>329</v>
      </c>
      <c r="T47" t="s">
        <v>73</v>
      </c>
      <c r="U47">
        <v>3682</v>
      </c>
      <c r="V47" t="s">
        <v>357</v>
      </c>
      <c r="W47" t="s">
        <v>402</v>
      </c>
      <c r="Y47" t="s">
        <v>473</v>
      </c>
      <c r="Z47">
        <v>78</v>
      </c>
      <c r="AA47" t="s">
        <v>498</v>
      </c>
      <c r="AB47" t="s">
        <v>504</v>
      </c>
      <c r="AC47">
        <v>24</v>
      </c>
      <c r="AD47">
        <v>3</v>
      </c>
      <c r="AE47">
        <v>0</v>
      </c>
      <c r="AF47">
        <v>177.67</v>
      </c>
      <c r="AI47" t="s">
        <v>509</v>
      </c>
      <c r="AJ47">
        <v>37896</v>
      </c>
      <c r="AP47">
        <v>0.3</v>
      </c>
      <c r="AR47" t="s">
        <v>514</v>
      </c>
      <c r="AS47" t="s">
        <v>522</v>
      </c>
    </row>
    <row r="48" spans="1:45">
      <c r="A48" s="1">
        <f>HYPERLINK("https://lsnyc.legalserver.org/matter/dynamic-profile/view/1907450","19-1907450")</f>
        <v>0</v>
      </c>
      <c r="B48" t="s">
        <v>46</v>
      </c>
      <c r="C48" t="s">
        <v>74</v>
      </c>
      <c r="E48" t="s">
        <v>127</v>
      </c>
      <c r="F48" t="s">
        <v>186</v>
      </c>
      <c r="G48" t="s">
        <v>236</v>
      </c>
      <c r="H48" t="s">
        <v>278</v>
      </c>
      <c r="I48" t="s">
        <v>288</v>
      </c>
      <c r="J48">
        <v>10034</v>
      </c>
      <c r="K48" t="s">
        <v>290</v>
      </c>
      <c r="L48" t="s">
        <v>291</v>
      </c>
      <c r="N48" t="s">
        <v>311</v>
      </c>
      <c r="O48" t="s">
        <v>319</v>
      </c>
      <c r="Q48" t="s">
        <v>326</v>
      </c>
      <c r="R48" t="s">
        <v>328</v>
      </c>
      <c r="S48" t="s">
        <v>329</v>
      </c>
      <c r="T48" t="s">
        <v>343</v>
      </c>
      <c r="U48">
        <v>1448.89</v>
      </c>
      <c r="V48" t="s">
        <v>357</v>
      </c>
      <c r="W48" t="s">
        <v>403</v>
      </c>
      <c r="Y48" t="s">
        <v>474</v>
      </c>
      <c r="Z48">
        <v>32</v>
      </c>
      <c r="AA48" t="s">
        <v>498</v>
      </c>
      <c r="AB48" t="s">
        <v>428</v>
      </c>
      <c r="AC48">
        <v>18</v>
      </c>
      <c r="AD48">
        <v>1</v>
      </c>
      <c r="AE48">
        <v>0</v>
      </c>
      <c r="AF48">
        <v>240.19</v>
      </c>
      <c r="AI48" t="s">
        <v>509</v>
      </c>
      <c r="AJ48">
        <v>30000</v>
      </c>
      <c r="AP48">
        <v>15.6</v>
      </c>
      <c r="AR48" t="s">
        <v>514</v>
      </c>
      <c r="AS48" t="s">
        <v>522</v>
      </c>
    </row>
    <row r="49" spans="1:45">
      <c r="A49" s="1">
        <f>HYPERLINK("https://lsnyc.legalserver.org/matter/dynamic-profile/view/1908890","19-1908890")</f>
        <v>0</v>
      </c>
      <c r="B49" t="s">
        <v>46</v>
      </c>
      <c r="C49" t="s">
        <v>75</v>
      </c>
      <c r="E49" t="s">
        <v>128</v>
      </c>
      <c r="F49" t="s">
        <v>168</v>
      </c>
      <c r="G49" t="s">
        <v>225</v>
      </c>
      <c r="H49" t="s">
        <v>274</v>
      </c>
      <c r="I49" t="s">
        <v>288</v>
      </c>
      <c r="J49">
        <v>10035</v>
      </c>
      <c r="K49" t="s">
        <v>290</v>
      </c>
      <c r="L49" t="s">
        <v>291</v>
      </c>
      <c r="N49" t="s">
        <v>311</v>
      </c>
      <c r="O49" t="s">
        <v>319</v>
      </c>
      <c r="Q49" t="s">
        <v>326</v>
      </c>
      <c r="R49" t="s">
        <v>290</v>
      </c>
      <c r="S49" t="s">
        <v>329</v>
      </c>
      <c r="T49" t="s">
        <v>75</v>
      </c>
      <c r="U49">
        <v>1025.77</v>
      </c>
      <c r="V49" t="s">
        <v>353</v>
      </c>
      <c r="W49" t="s">
        <v>404</v>
      </c>
      <c r="Y49" t="s">
        <v>475</v>
      </c>
      <c r="Z49">
        <v>60</v>
      </c>
      <c r="AA49" t="s">
        <v>498</v>
      </c>
      <c r="AB49" t="s">
        <v>504</v>
      </c>
      <c r="AC49">
        <v>10</v>
      </c>
      <c r="AD49">
        <v>2</v>
      </c>
      <c r="AE49">
        <v>0</v>
      </c>
      <c r="AF49">
        <v>118.23</v>
      </c>
      <c r="AI49" t="s">
        <v>509</v>
      </c>
      <c r="AJ49">
        <v>19992</v>
      </c>
      <c r="AP49">
        <v>0</v>
      </c>
      <c r="AR49" t="s">
        <v>514</v>
      </c>
      <c r="AS49" t="s">
        <v>522</v>
      </c>
    </row>
    <row r="50" spans="1:45">
      <c r="A50" s="1">
        <f>HYPERLINK("https://lsnyc.legalserver.org/matter/dynamic-profile/view/1909603","19-1909603")</f>
        <v>0</v>
      </c>
      <c r="B50" t="s">
        <v>46</v>
      </c>
      <c r="C50" t="s">
        <v>64</v>
      </c>
      <c r="E50" t="s">
        <v>125</v>
      </c>
      <c r="F50" t="s">
        <v>187</v>
      </c>
      <c r="G50" t="s">
        <v>237</v>
      </c>
      <c r="H50" t="s">
        <v>279</v>
      </c>
      <c r="I50" t="s">
        <v>288</v>
      </c>
      <c r="J50">
        <v>10039</v>
      </c>
      <c r="K50" t="s">
        <v>290</v>
      </c>
      <c r="L50" t="s">
        <v>291</v>
      </c>
      <c r="M50" t="s">
        <v>302</v>
      </c>
      <c r="N50" t="s">
        <v>316</v>
      </c>
      <c r="O50" t="s">
        <v>321</v>
      </c>
      <c r="Q50" t="s">
        <v>327</v>
      </c>
      <c r="R50" t="s">
        <v>328</v>
      </c>
      <c r="S50" t="s">
        <v>329</v>
      </c>
      <c r="T50" t="s">
        <v>64</v>
      </c>
      <c r="U50">
        <v>844</v>
      </c>
      <c r="V50" t="s">
        <v>358</v>
      </c>
      <c r="W50" t="s">
        <v>405</v>
      </c>
      <c r="Y50" t="s">
        <v>476</v>
      </c>
      <c r="Z50">
        <v>360</v>
      </c>
      <c r="AA50" t="s">
        <v>503</v>
      </c>
      <c r="AB50" t="s">
        <v>428</v>
      </c>
      <c r="AC50">
        <v>12</v>
      </c>
      <c r="AD50">
        <v>1</v>
      </c>
      <c r="AE50">
        <v>3</v>
      </c>
      <c r="AF50">
        <v>71.86</v>
      </c>
      <c r="AG50" t="s">
        <v>506</v>
      </c>
      <c r="AH50" t="s">
        <v>508</v>
      </c>
      <c r="AI50" t="s">
        <v>509</v>
      </c>
      <c r="AJ50">
        <v>18504</v>
      </c>
      <c r="AP50">
        <v>0</v>
      </c>
      <c r="AR50" t="s">
        <v>516</v>
      </c>
      <c r="AS50" t="s">
        <v>522</v>
      </c>
    </row>
    <row r="51" spans="1:45">
      <c r="A51" s="1">
        <f>HYPERLINK("https://lsnyc.legalserver.org/matter/dynamic-profile/view/1910645","19-1910645")</f>
        <v>0</v>
      </c>
      <c r="B51" t="s">
        <v>46</v>
      </c>
      <c r="C51" t="s">
        <v>56</v>
      </c>
      <c r="E51" t="s">
        <v>129</v>
      </c>
      <c r="F51" t="s">
        <v>188</v>
      </c>
      <c r="G51" t="s">
        <v>225</v>
      </c>
      <c r="H51" t="s">
        <v>280</v>
      </c>
      <c r="I51" t="s">
        <v>288</v>
      </c>
      <c r="J51">
        <v>10035</v>
      </c>
      <c r="K51" t="s">
        <v>290</v>
      </c>
      <c r="L51" t="s">
        <v>291</v>
      </c>
      <c r="N51" t="s">
        <v>315</v>
      </c>
      <c r="O51" t="s">
        <v>320</v>
      </c>
      <c r="Q51" t="s">
        <v>326</v>
      </c>
      <c r="R51" t="s">
        <v>290</v>
      </c>
      <c r="S51" t="s">
        <v>332</v>
      </c>
      <c r="T51" t="s">
        <v>81</v>
      </c>
      <c r="U51">
        <v>1461</v>
      </c>
      <c r="V51" t="s">
        <v>353</v>
      </c>
      <c r="W51" t="s">
        <v>406</v>
      </c>
      <c r="Y51" t="s">
        <v>477</v>
      </c>
      <c r="Z51">
        <v>60</v>
      </c>
      <c r="AA51" t="s">
        <v>498</v>
      </c>
      <c r="AB51" t="s">
        <v>504</v>
      </c>
      <c r="AC51">
        <v>15</v>
      </c>
      <c r="AD51">
        <v>2</v>
      </c>
      <c r="AE51">
        <v>1</v>
      </c>
      <c r="AF51">
        <v>187.53</v>
      </c>
      <c r="AI51" t="s">
        <v>509</v>
      </c>
      <c r="AJ51">
        <v>40000</v>
      </c>
      <c r="AP51">
        <v>0.2</v>
      </c>
      <c r="AR51" t="s">
        <v>514</v>
      </c>
      <c r="AS51" t="s">
        <v>522</v>
      </c>
    </row>
    <row r="52" spans="1:45">
      <c r="A52" s="1">
        <f>HYPERLINK("https://lsnyc.legalserver.org/matter/dynamic-profile/view/1910642","19-1910642")</f>
        <v>0</v>
      </c>
      <c r="B52" t="s">
        <v>46</v>
      </c>
      <c r="C52" t="s">
        <v>56</v>
      </c>
      <c r="E52" t="s">
        <v>129</v>
      </c>
      <c r="F52" t="s">
        <v>188</v>
      </c>
      <c r="G52" t="s">
        <v>225</v>
      </c>
      <c r="H52" t="s">
        <v>280</v>
      </c>
      <c r="I52" t="s">
        <v>288</v>
      </c>
      <c r="J52">
        <v>10035</v>
      </c>
      <c r="K52" t="s">
        <v>290</v>
      </c>
      <c r="L52" t="s">
        <v>291</v>
      </c>
      <c r="N52" t="s">
        <v>311</v>
      </c>
      <c r="O52" t="s">
        <v>320</v>
      </c>
      <c r="Q52" t="s">
        <v>326</v>
      </c>
      <c r="R52" t="s">
        <v>290</v>
      </c>
      <c r="S52" t="s">
        <v>329</v>
      </c>
      <c r="T52" t="s">
        <v>81</v>
      </c>
      <c r="U52">
        <v>1461</v>
      </c>
      <c r="V52" t="s">
        <v>353</v>
      </c>
      <c r="W52" t="s">
        <v>406</v>
      </c>
      <c r="Y52" t="s">
        <v>477</v>
      </c>
      <c r="Z52">
        <v>60</v>
      </c>
      <c r="AA52" t="s">
        <v>498</v>
      </c>
      <c r="AB52" t="s">
        <v>504</v>
      </c>
      <c r="AC52">
        <v>15</v>
      </c>
      <c r="AD52">
        <v>2</v>
      </c>
      <c r="AE52">
        <v>1</v>
      </c>
      <c r="AF52">
        <v>187.53</v>
      </c>
      <c r="AI52" t="s">
        <v>509</v>
      </c>
      <c r="AJ52">
        <v>40000</v>
      </c>
      <c r="AP52">
        <v>0.2</v>
      </c>
      <c r="AR52" t="s">
        <v>514</v>
      </c>
      <c r="AS52" t="s">
        <v>522</v>
      </c>
    </row>
    <row r="53" spans="1:45">
      <c r="A53" s="1">
        <f>HYPERLINK("https://lsnyc.legalserver.org/matter/dynamic-profile/view/1910640","19-1910640")</f>
        <v>0</v>
      </c>
      <c r="B53" t="s">
        <v>46</v>
      </c>
      <c r="C53" t="s">
        <v>56</v>
      </c>
      <c r="E53" t="s">
        <v>129</v>
      </c>
      <c r="F53" t="s">
        <v>188</v>
      </c>
      <c r="G53" t="s">
        <v>225</v>
      </c>
      <c r="H53" t="s">
        <v>280</v>
      </c>
      <c r="I53" t="s">
        <v>288</v>
      </c>
      <c r="J53">
        <v>10035</v>
      </c>
      <c r="K53" t="s">
        <v>290</v>
      </c>
      <c r="L53" t="s">
        <v>291</v>
      </c>
      <c r="M53" t="s">
        <v>303</v>
      </c>
      <c r="N53" t="s">
        <v>309</v>
      </c>
      <c r="O53" t="s">
        <v>321</v>
      </c>
      <c r="Q53" t="s">
        <v>326</v>
      </c>
      <c r="R53" t="s">
        <v>290</v>
      </c>
      <c r="S53" t="s">
        <v>329</v>
      </c>
      <c r="T53" t="s">
        <v>56</v>
      </c>
      <c r="U53">
        <v>1461</v>
      </c>
      <c r="V53" t="s">
        <v>353</v>
      </c>
      <c r="W53" t="s">
        <v>406</v>
      </c>
      <c r="Y53" t="s">
        <v>477</v>
      </c>
      <c r="Z53">
        <v>60</v>
      </c>
      <c r="AA53" t="s">
        <v>498</v>
      </c>
      <c r="AB53" t="s">
        <v>504</v>
      </c>
      <c r="AC53">
        <v>15</v>
      </c>
      <c r="AD53">
        <v>1</v>
      </c>
      <c r="AE53">
        <v>2</v>
      </c>
      <c r="AF53">
        <v>187.53</v>
      </c>
      <c r="AI53" t="s">
        <v>509</v>
      </c>
      <c r="AJ53">
        <v>40000</v>
      </c>
      <c r="AP53">
        <v>7.05</v>
      </c>
      <c r="AR53" t="s">
        <v>514</v>
      </c>
      <c r="AS53" t="s">
        <v>522</v>
      </c>
    </row>
    <row r="54" spans="1:45">
      <c r="A54" s="1">
        <f>HYPERLINK("https://lsnyc.legalserver.org/matter/dynamic-profile/view/1911026","19-1911026")</f>
        <v>0</v>
      </c>
      <c r="B54" t="s">
        <v>46</v>
      </c>
      <c r="C54" t="s">
        <v>66</v>
      </c>
      <c r="E54" t="s">
        <v>130</v>
      </c>
      <c r="F54" t="s">
        <v>189</v>
      </c>
      <c r="G54" t="s">
        <v>238</v>
      </c>
      <c r="H54" t="s">
        <v>281</v>
      </c>
      <c r="I54" t="s">
        <v>288</v>
      </c>
      <c r="J54">
        <v>10034</v>
      </c>
      <c r="K54" t="s">
        <v>290</v>
      </c>
      <c r="L54" t="s">
        <v>291</v>
      </c>
      <c r="N54" t="s">
        <v>311</v>
      </c>
      <c r="O54" t="s">
        <v>318</v>
      </c>
      <c r="Q54" t="s">
        <v>326</v>
      </c>
      <c r="R54" t="s">
        <v>328</v>
      </c>
      <c r="S54" t="s">
        <v>329</v>
      </c>
      <c r="T54" t="s">
        <v>66</v>
      </c>
      <c r="U54">
        <v>1607</v>
      </c>
      <c r="V54" t="s">
        <v>352</v>
      </c>
      <c r="W54" t="s">
        <v>407</v>
      </c>
      <c r="Y54" t="s">
        <v>478</v>
      </c>
      <c r="Z54">
        <v>70</v>
      </c>
      <c r="AA54" t="s">
        <v>498</v>
      </c>
      <c r="AB54" t="s">
        <v>428</v>
      </c>
      <c r="AC54">
        <v>12</v>
      </c>
      <c r="AD54">
        <v>1</v>
      </c>
      <c r="AE54">
        <v>0</v>
      </c>
      <c r="AF54">
        <v>159.49</v>
      </c>
      <c r="AI54" t="s">
        <v>509</v>
      </c>
      <c r="AJ54">
        <v>19920</v>
      </c>
      <c r="AP54">
        <v>0.5</v>
      </c>
      <c r="AR54" t="s">
        <v>514</v>
      </c>
      <c r="AS54" t="s">
        <v>522</v>
      </c>
    </row>
    <row r="55" spans="1:45">
      <c r="A55" s="1">
        <f>HYPERLINK("https://lsnyc.legalserver.org/matter/dynamic-profile/view/1910993","19-1910993")</f>
        <v>0</v>
      </c>
      <c r="B55" t="s">
        <v>46</v>
      </c>
      <c r="C55" t="s">
        <v>66</v>
      </c>
      <c r="E55" t="s">
        <v>131</v>
      </c>
      <c r="F55" t="s">
        <v>190</v>
      </c>
      <c r="G55" t="s">
        <v>225</v>
      </c>
      <c r="H55" t="s">
        <v>249</v>
      </c>
      <c r="I55" t="s">
        <v>288</v>
      </c>
      <c r="J55">
        <v>10035</v>
      </c>
      <c r="K55" t="s">
        <v>290</v>
      </c>
      <c r="L55" t="s">
        <v>291</v>
      </c>
      <c r="N55" t="s">
        <v>313</v>
      </c>
      <c r="O55" t="s">
        <v>318</v>
      </c>
      <c r="Q55" t="s">
        <v>326</v>
      </c>
      <c r="R55" t="s">
        <v>290</v>
      </c>
      <c r="S55" t="s">
        <v>329</v>
      </c>
      <c r="T55" t="s">
        <v>66</v>
      </c>
      <c r="U55">
        <v>1044</v>
      </c>
      <c r="V55" t="s">
        <v>354</v>
      </c>
      <c r="W55" t="s">
        <v>408</v>
      </c>
      <c r="Y55" t="s">
        <v>479</v>
      </c>
      <c r="Z55">
        <v>60</v>
      </c>
      <c r="AA55" t="s">
        <v>498</v>
      </c>
      <c r="AB55" t="s">
        <v>428</v>
      </c>
      <c r="AC55">
        <v>15</v>
      </c>
      <c r="AD55">
        <v>3</v>
      </c>
      <c r="AE55">
        <v>1</v>
      </c>
      <c r="AF55">
        <v>174.76</v>
      </c>
      <c r="AI55" t="s">
        <v>509</v>
      </c>
      <c r="AJ55">
        <v>45000</v>
      </c>
      <c r="AP55">
        <v>1</v>
      </c>
      <c r="AR55" t="s">
        <v>514</v>
      </c>
      <c r="AS55" t="s">
        <v>522</v>
      </c>
    </row>
    <row r="56" spans="1:45">
      <c r="A56" s="1">
        <f>HYPERLINK("https://lsnyc.legalserver.org/matter/dynamic-profile/view/1913309","19-1913309")</f>
        <v>0</v>
      </c>
      <c r="B56" t="s">
        <v>46</v>
      </c>
      <c r="C56" t="s">
        <v>53</v>
      </c>
      <c r="E56" t="s">
        <v>132</v>
      </c>
      <c r="F56" t="s">
        <v>191</v>
      </c>
      <c r="G56" t="s">
        <v>233</v>
      </c>
      <c r="H56">
        <v>612</v>
      </c>
      <c r="I56" t="s">
        <v>288</v>
      </c>
      <c r="J56">
        <v>10029</v>
      </c>
      <c r="K56" t="s">
        <v>290</v>
      </c>
      <c r="L56" t="s">
        <v>291</v>
      </c>
      <c r="N56" t="s">
        <v>313</v>
      </c>
      <c r="O56" t="s">
        <v>318</v>
      </c>
      <c r="Q56" t="s">
        <v>326</v>
      </c>
      <c r="R56" t="s">
        <v>290</v>
      </c>
      <c r="S56" t="s">
        <v>329</v>
      </c>
      <c r="T56" t="s">
        <v>344</v>
      </c>
      <c r="U56">
        <v>0</v>
      </c>
      <c r="V56" t="s">
        <v>353</v>
      </c>
      <c r="W56" t="s">
        <v>409</v>
      </c>
      <c r="Y56" t="s">
        <v>480</v>
      </c>
      <c r="Z56">
        <v>108</v>
      </c>
      <c r="AA56" t="s">
        <v>502</v>
      </c>
      <c r="AB56" t="s">
        <v>504</v>
      </c>
      <c r="AC56">
        <v>23</v>
      </c>
      <c r="AD56">
        <v>1</v>
      </c>
      <c r="AE56">
        <v>0</v>
      </c>
      <c r="AF56">
        <v>73.98</v>
      </c>
      <c r="AI56" t="s">
        <v>510</v>
      </c>
      <c r="AJ56">
        <v>9240</v>
      </c>
      <c r="AP56">
        <v>0</v>
      </c>
      <c r="AR56" t="s">
        <v>514</v>
      </c>
      <c r="AS56" t="s">
        <v>522</v>
      </c>
    </row>
    <row r="57" spans="1:45">
      <c r="A57" s="1">
        <f>HYPERLINK("https://lsnyc.legalserver.org/matter/dynamic-profile/view/1913381","19-1913381")</f>
        <v>0</v>
      </c>
      <c r="B57" t="s">
        <v>46</v>
      </c>
      <c r="C57" t="s">
        <v>53</v>
      </c>
      <c r="E57" t="s">
        <v>132</v>
      </c>
      <c r="F57" t="s">
        <v>192</v>
      </c>
      <c r="G57" t="s">
        <v>233</v>
      </c>
      <c r="I57" t="s">
        <v>288</v>
      </c>
      <c r="J57">
        <v>10029</v>
      </c>
      <c r="K57" t="s">
        <v>290</v>
      </c>
      <c r="L57" t="s">
        <v>291</v>
      </c>
      <c r="N57" t="s">
        <v>313</v>
      </c>
      <c r="O57" t="s">
        <v>318</v>
      </c>
      <c r="Q57" t="s">
        <v>326</v>
      </c>
      <c r="R57" t="s">
        <v>290</v>
      </c>
      <c r="S57" t="s">
        <v>329</v>
      </c>
      <c r="T57" t="s">
        <v>345</v>
      </c>
      <c r="U57">
        <v>511</v>
      </c>
      <c r="V57" t="s">
        <v>353</v>
      </c>
      <c r="W57" t="s">
        <v>410</v>
      </c>
      <c r="Y57" t="s">
        <v>481</v>
      </c>
      <c r="Z57">
        <v>108</v>
      </c>
      <c r="AA57" t="s">
        <v>498</v>
      </c>
      <c r="AB57" t="s">
        <v>428</v>
      </c>
      <c r="AC57">
        <v>34</v>
      </c>
      <c r="AD57">
        <v>3</v>
      </c>
      <c r="AE57">
        <v>0</v>
      </c>
      <c r="AF57">
        <v>108.56</v>
      </c>
      <c r="AI57" t="s">
        <v>510</v>
      </c>
      <c r="AJ57">
        <v>23156</v>
      </c>
      <c r="AP57">
        <v>0</v>
      </c>
      <c r="AR57" t="s">
        <v>514</v>
      </c>
      <c r="AS57" t="s">
        <v>522</v>
      </c>
    </row>
    <row r="58" spans="1:45">
      <c r="A58" s="1">
        <f>HYPERLINK("https://lsnyc.legalserver.org/matter/dynamic-profile/view/1911975","19-1911975")</f>
        <v>0</v>
      </c>
      <c r="B58" t="s">
        <v>46</v>
      </c>
      <c r="C58" t="s">
        <v>67</v>
      </c>
      <c r="E58" t="s">
        <v>133</v>
      </c>
      <c r="F58" t="s">
        <v>193</v>
      </c>
      <c r="G58" t="s">
        <v>233</v>
      </c>
      <c r="H58">
        <v>614</v>
      </c>
      <c r="I58" t="s">
        <v>288</v>
      </c>
      <c r="J58">
        <v>10029</v>
      </c>
      <c r="K58" t="s">
        <v>290</v>
      </c>
      <c r="L58" t="s">
        <v>291</v>
      </c>
      <c r="N58" t="s">
        <v>313</v>
      </c>
      <c r="O58" t="s">
        <v>318</v>
      </c>
      <c r="Q58" t="s">
        <v>326</v>
      </c>
      <c r="R58" t="s">
        <v>328</v>
      </c>
      <c r="S58" t="s">
        <v>329</v>
      </c>
      <c r="T58" t="s">
        <v>335</v>
      </c>
      <c r="U58">
        <v>345</v>
      </c>
      <c r="V58" t="s">
        <v>355</v>
      </c>
      <c r="W58" t="s">
        <v>411</v>
      </c>
      <c r="Y58" t="s">
        <v>482</v>
      </c>
      <c r="Z58">
        <v>108</v>
      </c>
      <c r="AA58" t="s">
        <v>500</v>
      </c>
      <c r="AB58" t="s">
        <v>504</v>
      </c>
      <c r="AC58">
        <v>32</v>
      </c>
      <c r="AD58">
        <v>2</v>
      </c>
      <c r="AE58">
        <v>0</v>
      </c>
      <c r="AF58">
        <v>139.47</v>
      </c>
      <c r="AI58" t="s">
        <v>510</v>
      </c>
      <c r="AJ58">
        <v>23583.84</v>
      </c>
      <c r="AP58">
        <v>0</v>
      </c>
      <c r="AR58" t="s">
        <v>514</v>
      </c>
      <c r="AS58" t="s">
        <v>522</v>
      </c>
    </row>
    <row r="59" spans="1:45">
      <c r="A59" s="1">
        <f>HYPERLINK("https://lsnyc.legalserver.org/matter/dynamic-profile/view/1911924","19-1911924")</f>
        <v>0</v>
      </c>
      <c r="B59" t="s">
        <v>46</v>
      </c>
      <c r="C59" t="s">
        <v>67</v>
      </c>
      <c r="E59" t="s">
        <v>134</v>
      </c>
      <c r="F59" t="s">
        <v>194</v>
      </c>
      <c r="G59" t="s">
        <v>229</v>
      </c>
      <c r="H59" t="s">
        <v>282</v>
      </c>
      <c r="I59" t="s">
        <v>288</v>
      </c>
      <c r="J59">
        <v>10037</v>
      </c>
      <c r="K59" t="s">
        <v>290</v>
      </c>
      <c r="L59" t="s">
        <v>291</v>
      </c>
      <c r="M59" t="s">
        <v>304</v>
      </c>
      <c r="N59" t="s">
        <v>309</v>
      </c>
      <c r="O59" t="s">
        <v>321</v>
      </c>
      <c r="Q59" t="s">
        <v>326</v>
      </c>
      <c r="R59" t="s">
        <v>290</v>
      </c>
      <c r="S59" t="s">
        <v>329</v>
      </c>
      <c r="T59" t="s">
        <v>335</v>
      </c>
      <c r="U59">
        <v>0</v>
      </c>
      <c r="V59" t="s">
        <v>353</v>
      </c>
      <c r="W59" t="s">
        <v>412</v>
      </c>
      <c r="Y59" t="s">
        <v>483</v>
      </c>
      <c r="Z59">
        <v>771</v>
      </c>
      <c r="AA59" t="s">
        <v>498</v>
      </c>
      <c r="AB59" t="s">
        <v>428</v>
      </c>
      <c r="AC59">
        <v>10</v>
      </c>
      <c r="AD59">
        <v>1</v>
      </c>
      <c r="AE59">
        <v>0</v>
      </c>
      <c r="AF59">
        <v>166.53</v>
      </c>
      <c r="AI59" t="s">
        <v>509</v>
      </c>
      <c r="AJ59">
        <v>20800</v>
      </c>
      <c r="AP59">
        <v>1.95</v>
      </c>
      <c r="AR59" t="s">
        <v>514</v>
      </c>
      <c r="AS59" t="s">
        <v>522</v>
      </c>
    </row>
    <row r="60" spans="1:45">
      <c r="A60" s="1">
        <f>HYPERLINK("https://lsnyc.legalserver.org/matter/dynamic-profile/view/1912560","19-1912560")</f>
        <v>0</v>
      </c>
      <c r="B60" t="s">
        <v>46</v>
      </c>
      <c r="C60" t="s">
        <v>76</v>
      </c>
      <c r="E60" t="s">
        <v>135</v>
      </c>
      <c r="F60" t="s">
        <v>195</v>
      </c>
      <c r="G60" t="s">
        <v>239</v>
      </c>
      <c r="I60" t="s">
        <v>288</v>
      </c>
      <c r="J60">
        <v>10035</v>
      </c>
      <c r="K60" t="s">
        <v>290</v>
      </c>
      <c r="L60" t="s">
        <v>291</v>
      </c>
      <c r="M60" t="s">
        <v>305</v>
      </c>
      <c r="N60" t="s">
        <v>313</v>
      </c>
      <c r="O60" t="s">
        <v>321</v>
      </c>
      <c r="Q60" t="s">
        <v>326</v>
      </c>
      <c r="R60" t="s">
        <v>328</v>
      </c>
      <c r="S60" t="s">
        <v>329</v>
      </c>
      <c r="T60" t="s">
        <v>76</v>
      </c>
      <c r="U60">
        <v>1167.04</v>
      </c>
      <c r="V60" t="s">
        <v>355</v>
      </c>
      <c r="W60" t="s">
        <v>413</v>
      </c>
      <c r="Y60" t="s">
        <v>484</v>
      </c>
      <c r="Z60">
        <v>54</v>
      </c>
      <c r="AA60" t="s">
        <v>498</v>
      </c>
      <c r="AB60" t="s">
        <v>504</v>
      </c>
      <c r="AC60">
        <v>11</v>
      </c>
      <c r="AD60">
        <v>1</v>
      </c>
      <c r="AE60">
        <v>1</v>
      </c>
      <c r="AF60">
        <v>56.77</v>
      </c>
      <c r="AI60" t="s">
        <v>509</v>
      </c>
      <c r="AJ60">
        <v>9600</v>
      </c>
      <c r="AP60">
        <v>2.25</v>
      </c>
      <c r="AR60" t="s">
        <v>514</v>
      </c>
      <c r="AS60" t="s">
        <v>522</v>
      </c>
    </row>
    <row r="61" spans="1:45">
      <c r="A61" s="1">
        <f>HYPERLINK("https://lsnyc.legalserver.org/matter/dynamic-profile/view/1913022","19-1913022")</f>
        <v>0</v>
      </c>
      <c r="B61" t="s">
        <v>46</v>
      </c>
      <c r="C61" t="s">
        <v>77</v>
      </c>
      <c r="E61" t="s">
        <v>136</v>
      </c>
      <c r="F61" t="s">
        <v>196</v>
      </c>
      <c r="G61" t="s">
        <v>240</v>
      </c>
      <c r="H61" t="s">
        <v>283</v>
      </c>
      <c r="I61" t="s">
        <v>288</v>
      </c>
      <c r="J61">
        <v>10065</v>
      </c>
      <c r="K61" t="s">
        <v>290</v>
      </c>
      <c r="L61" t="s">
        <v>291</v>
      </c>
      <c r="O61" t="s">
        <v>320</v>
      </c>
      <c r="Q61" t="s">
        <v>326</v>
      </c>
      <c r="R61" t="s">
        <v>328</v>
      </c>
      <c r="S61" t="s">
        <v>329</v>
      </c>
      <c r="T61" t="s">
        <v>50</v>
      </c>
      <c r="U61">
        <v>0</v>
      </c>
      <c r="V61" t="s">
        <v>352</v>
      </c>
      <c r="W61" t="s">
        <v>414</v>
      </c>
      <c r="Y61" t="s">
        <v>485</v>
      </c>
      <c r="Z61">
        <v>45</v>
      </c>
      <c r="AA61" t="s">
        <v>498</v>
      </c>
      <c r="AC61">
        <v>4</v>
      </c>
      <c r="AD61">
        <v>1</v>
      </c>
      <c r="AE61">
        <v>0</v>
      </c>
      <c r="AF61">
        <v>69.18000000000001</v>
      </c>
      <c r="AI61" t="s">
        <v>509</v>
      </c>
      <c r="AJ61">
        <v>8640</v>
      </c>
      <c r="AP61">
        <v>0</v>
      </c>
      <c r="AR61" t="s">
        <v>515</v>
      </c>
      <c r="AS61" t="s">
        <v>522</v>
      </c>
    </row>
    <row r="62" spans="1:45">
      <c r="A62" s="1">
        <f>HYPERLINK("https://lsnyc.legalserver.org/matter/dynamic-profile/view/1913069","19-1913069")</f>
        <v>0</v>
      </c>
      <c r="B62" t="s">
        <v>46</v>
      </c>
      <c r="C62" t="s">
        <v>77</v>
      </c>
      <c r="E62" t="s">
        <v>89</v>
      </c>
      <c r="F62" t="s">
        <v>197</v>
      </c>
      <c r="G62" t="s">
        <v>233</v>
      </c>
      <c r="H62">
        <v>814</v>
      </c>
      <c r="I62" t="s">
        <v>288</v>
      </c>
      <c r="J62">
        <v>10029</v>
      </c>
      <c r="K62" t="s">
        <v>290</v>
      </c>
      <c r="L62" t="s">
        <v>291</v>
      </c>
      <c r="M62" t="s">
        <v>306</v>
      </c>
      <c r="N62" t="s">
        <v>309</v>
      </c>
      <c r="O62" t="s">
        <v>318</v>
      </c>
      <c r="Q62" t="s">
        <v>326</v>
      </c>
      <c r="R62" t="s">
        <v>328</v>
      </c>
      <c r="S62" t="s">
        <v>329</v>
      </c>
      <c r="T62" t="s">
        <v>77</v>
      </c>
      <c r="U62">
        <v>0</v>
      </c>
      <c r="V62" t="s">
        <v>352</v>
      </c>
      <c r="W62" t="s">
        <v>415</v>
      </c>
      <c r="Z62">
        <v>108</v>
      </c>
      <c r="AA62" t="s">
        <v>502</v>
      </c>
      <c r="AB62" t="s">
        <v>504</v>
      </c>
      <c r="AC62">
        <v>34</v>
      </c>
      <c r="AD62">
        <v>1</v>
      </c>
      <c r="AE62">
        <v>2</v>
      </c>
      <c r="AF62">
        <v>136.52</v>
      </c>
      <c r="AI62" t="s">
        <v>509</v>
      </c>
      <c r="AJ62">
        <v>29120</v>
      </c>
      <c r="AP62">
        <v>0</v>
      </c>
      <c r="AR62" t="s">
        <v>514</v>
      </c>
      <c r="AS62" t="s">
        <v>522</v>
      </c>
    </row>
    <row r="63" spans="1:45">
      <c r="A63" s="1">
        <f>HYPERLINK("https://lsnyc.legalserver.org/matter/dynamic-profile/view/1913308","19-1913308")</f>
        <v>0</v>
      </c>
      <c r="B63" t="s">
        <v>46</v>
      </c>
      <c r="C63" t="s">
        <v>53</v>
      </c>
      <c r="E63" t="s">
        <v>137</v>
      </c>
      <c r="F63" t="s">
        <v>198</v>
      </c>
      <c r="G63" t="s">
        <v>233</v>
      </c>
      <c r="H63">
        <v>201</v>
      </c>
      <c r="I63" t="s">
        <v>288</v>
      </c>
      <c r="J63">
        <v>10029</v>
      </c>
      <c r="K63" t="s">
        <v>290</v>
      </c>
      <c r="L63" t="s">
        <v>291</v>
      </c>
      <c r="N63" t="s">
        <v>313</v>
      </c>
      <c r="O63" t="s">
        <v>318</v>
      </c>
      <c r="Q63" t="s">
        <v>326</v>
      </c>
      <c r="R63" t="s">
        <v>290</v>
      </c>
      <c r="S63" t="s">
        <v>329</v>
      </c>
      <c r="T63" t="s">
        <v>84</v>
      </c>
      <c r="U63">
        <v>48</v>
      </c>
      <c r="V63" t="s">
        <v>352</v>
      </c>
      <c r="W63" t="s">
        <v>416</v>
      </c>
      <c r="Z63">
        <v>108</v>
      </c>
      <c r="AA63" t="s">
        <v>502</v>
      </c>
      <c r="AB63" t="s">
        <v>504</v>
      </c>
      <c r="AC63">
        <v>10</v>
      </c>
      <c r="AD63">
        <v>1</v>
      </c>
      <c r="AE63">
        <v>1</v>
      </c>
      <c r="AF63">
        <v>38.44</v>
      </c>
      <c r="AI63" t="s">
        <v>509</v>
      </c>
      <c r="AJ63">
        <v>6500</v>
      </c>
      <c r="AK63" t="s">
        <v>512</v>
      </c>
      <c r="AP63">
        <v>0</v>
      </c>
      <c r="AR63" t="s">
        <v>514</v>
      </c>
      <c r="AS63" t="s">
        <v>522</v>
      </c>
    </row>
    <row r="64" spans="1:45">
      <c r="A64" s="1">
        <f>HYPERLINK("https://lsnyc.legalserver.org/matter/dynamic-profile/view/1913372","19-1913372")</f>
        <v>0</v>
      </c>
      <c r="B64" t="s">
        <v>46</v>
      </c>
      <c r="C64" t="s">
        <v>53</v>
      </c>
      <c r="E64" t="s">
        <v>138</v>
      </c>
      <c r="F64" t="s">
        <v>199</v>
      </c>
      <c r="G64" t="s">
        <v>233</v>
      </c>
      <c r="H64">
        <v>412</v>
      </c>
      <c r="I64" t="s">
        <v>288</v>
      </c>
      <c r="J64">
        <v>10029</v>
      </c>
      <c r="K64" t="s">
        <v>290</v>
      </c>
      <c r="L64" t="s">
        <v>291</v>
      </c>
      <c r="N64" t="s">
        <v>313</v>
      </c>
      <c r="O64" t="s">
        <v>318</v>
      </c>
      <c r="Q64" t="s">
        <v>326</v>
      </c>
      <c r="R64" t="s">
        <v>290</v>
      </c>
      <c r="S64" t="s">
        <v>329</v>
      </c>
      <c r="T64" t="s">
        <v>84</v>
      </c>
      <c r="U64">
        <v>0</v>
      </c>
      <c r="V64" t="s">
        <v>352</v>
      </c>
      <c r="W64" t="s">
        <v>417</v>
      </c>
      <c r="Y64" t="s">
        <v>486</v>
      </c>
      <c r="Z64">
        <v>108</v>
      </c>
      <c r="AA64" t="s">
        <v>502</v>
      </c>
      <c r="AB64" t="s">
        <v>504</v>
      </c>
      <c r="AC64">
        <v>4</v>
      </c>
      <c r="AD64">
        <v>2</v>
      </c>
      <c r="AE64">
        <v>1</v>
      </c>
      <c r="AF64">
        <v>52.26</v>
      </c>
      <c r="AI64" t="s">
        <v>509</v>
      </c>
      <c r="AJ64">
        <v>11148</v>
      </c>
      <c r="AP64">
        <v>0</v>
      </c>
      <c r="AR64" t="s">
        <v>514</v>
      </c>
      <c r="AS64" t="s">
        <v>522</v>
      </c>
    </row>
    <row r="65" spans="1:45">
      <c r="A65" s="1">
        <f>HYPERLINK("https://lsnyc.legalserver.org/matter/dynamic-profile/view/1905028","19-1905028")</f>
        <v>0</v>
      </c>
      <c r="B65" t="s">
        <v>47</v>
      </c>
      <c r="C65" t="s">
        <v>78</v>
      </c>
      <c r="E65" t="s">
        <v>139</v>
      </c>
      <c r="F65" t="s">
        <v>200</v>
      </c>
      <c r="G65" t="s">
        <v>241</v>
      </c>
      <c r="H65" t="s">
        <v>253</v>
      </c>
      <c r="I65" t="s">
        <v>288</v>
      </c>
      <c r="J65">
        <v>10024</v>
      </c>
      <c r="K65" t="s">
        <v>290</v>
      </c>
      <c r="L65" t="s">
        <v>291</v>
      </c>
      <c r="N65" t="s">
        <v>313</v>
      </c>
      <c r="O65" t="s">
        <v>318</v>
      </c>
      <c r="Q65" t="s">
        <v>326</v>
      </c>
      <c r="R65" t="s">
        <v>290</v>
      </c>
      <c r="S65" t="s">
        <v>329</v>
      </c>
      <c r="T65" t="s">
        <v>346</v>
      </c>
      <c r="U65">
        <v>2085</v>
      </c>
      <c r="V65" t="s">
        <v>356</v>
      </c>
      <c r="W65" t="s">
        <v>418</v>
      </c>
      <c r="Y65" t="s">
        <v>487</v>
      </c>
      <c r="Z65">
        <v>29</v>
      </c>
      <c r="AA65" t="s">
        <v>498</v>
      </c>
      <c r="AB65" t="s">
        <v>428</v>
      </c>
      <c r="AC65">
        <v>2</v>
      </c>
      <c r="AD65">
        <v>1</v>
      </c>
      <c r="AE65">
        <v>0</v>
      </c>
      <c r="AF65">
        <v>560.45</v>
      </c>
      <c r="AI65" t="s">
        <v>509</v>
      </c>
      <c r="AJ65">
        <v>70000</v>
      </c>
      <c r="AP65">
        <v>0.1</v>
      </c>
      <c r="AR65" t="s">
        <v>514</v>
      </c>
      <c r="AS65" t="s">
        <v>522</v>
      </c>
    </row>
    <row r="66" spans="1:45">
      <c r="A66" s="1">
        <f>HYPERLINK("https://lsnyc.legalserver.org/matter/dynamic-profile/view/1904010","19-1904010")</f>
        <v>0</v>
      </c>
      <c r="B66" t="s">
        <v>47</v>
      </c>
      <c r="C66" t="s">
        <v>79</v>
      </c>
      <c r="E66" t="s">
        <v>140</v>
      </c>
      <c r="F66" t="s">
        <v>201</v>
      </c>
      <c r="G66" t="s">
        <v>241</v>
      </c>
      <c r="H66" t="s">
        <v>249</v>
      </c>
      <c r="I66" t="s">
        <v>288</v>
      </c>
      <c r="J66">
        <v>10024</v>
      </c>
      <c r="K66" t="s">
        <v>290</v>
      </c>
      <c r="L66" t="s">
        <v>291</v>
      </c>
      <c r="N66" t="s">
        <v>313</v>
      </c>
      <c r="O66" t="s">
        <v>318</v>
      </c>
      <c r="Q66" t="s">
        <v>326</v>
      </c>
      <c r="R66" t="s">
        <v>290</v>
      </c>
      <c r="S66" t="s">
        <v>329</v>
      </c>
      <c r="T66" t="s">
        <v>79</v>
      </c>
      <c r="U66">
        <v>495</v>
      </c>
      <c r="V66" t="s">
        <v>348</v>
      </c>
      <c r="W66" t="s">
        <v>419</v>
      </c>
      <c r="Y66" t="s">
        <v>488</v>
      </c>
      <c r="Z66">
        <v>29</v>
      </c>
      <c r="AA66" t="s">
        <v>500</v>
      </c>
      <c r="AB66" t="s">
        <v>428</v>
      </c>
      <c r="AC66">
        <v>31</v>
      </c>
      <c r="AD66">
        <v>4</v>
      </c>
      <c r="AE66">
        <v>0</v>
      </c>
      <c r="AF66">
        <v>166.99</v>
      </c>
      <c r="AI66" t="s">
        <v>509</v>
      </c>
      <c r="AJ66">
        <v>43000</v>
      </c>
      <c r="AP66">
        <v>1.5</v>
      </c>
      <c r="AR66" t="s">
        <v>514</v>
      </c>
      <c r="AS66" t="s">
        <v>522</v>
      </c>
    </row>
    <row r="67" spans="1:45">
      <c r="A67" s="1">
        <f>HYPERLINK("https://lsnyc.legalserver.org/matter/dynamic-profile/view/1904379","19-1904379")</f>
        <v>0</v>
      </c>
      <c r="B67" t="s">
        <v>47</v>
      </c>
      <c r="C67" t="s">
        <v>80</v>
      </c>
      <c r="E67" t="s">
        <v>141</v>
      </c>
      <c r="F67" t="s">
        <v>202</v>
      </c>
      <c r="G67" t="s">
        <v>241</v>
      </c>
      <c r="H67" t="s">
        <v>284</v>
      </c>
      <c r="I67" t="s">
        <v>288</v>
      </c>
      <c r="J67">
        <v>10024</v>
      </c>
      <c r="K67" t="s">
        <v>290</v>
      </c>
      <c r="L67" t="s">
        <v>291</v>
      </c>
      <c r="N67" t="s">
        <v>313</v>
      </c>
      <c r="O67" t="s">
        <v>318</v>
      </c>
      <c r="Q67" t="s">
        <v>326</v>
      </c>
      <c r="R67" t="s">
        <v>290</v>
      </c>
      <c r="S67" t="s">
        <v>329</v>
      </c>
      <c r="T67" t="s">
        <v>347</v>
      </c>
      <c r="U67">
        <v>2300</v>
      </c>
      <c r="V67" t="s">
        <v>356</v>
      </c>
      <c r="W67" t="s">
        <v>420</v>
      </c>
      <c r="Y67" t="s">
        <v>489</v>
      </c>
      <c r="Z67">
        <v>29</v>
      </c>
      <c r="AA67" t="s">
        <v>499</v>
      </c>
      <c r="AB67" t="s">
        <v>428</v>
      </c>
      <c r="AC67">
        <v>7</v>
      </c>
      <c r="AD67">
        <v>1</v>
      </c>
      <c r="AE67">
        <v>0</v>
      </c>
      <c r="AF67">
        <v>468.37</v>
      </c>
      <c r="AI67" t="s">
        <v>509</v>
      </c>
      <c r="AJ67">
        <v>58500</v>
      </c>
      <c r="AP67">
        <v>0.1</v>
      </c>
      <c r="AR67" t="s">
        <v>514</v>
      </c>
      <c r="AS67" t="s">
        <v>522</v>
      </c>
    </row>
    <row r="68" spans="1:45">
      <c r="A68" s="1">
        <f>HYPERLINK("https://lsnyc.legalserver.org/matter/dynamic-profile/view/1909919","19-1909919")</f>
        <v>0</v>
      </c>
      <c r="B68" t="s">
        <v>47</v>
      </c>
      <c r="C68" t="s">
        <v>81</v>
      </c>
      <c r="E68" t="s">
        <v>140</v>
      </c>
      <c r="F68" t="s">
        <v>203</v>
      </c>
      <c r="G68" t="s">
        <v>242</v>
      </c>
      <c r="H68" t="s">
        <v>285</v>
      </c>
      <c r="I68" t="s">
        <v>288</v>
      </c>
      <c r="J68">
        <v>10029</v>
      </c>
      <c r="K68" t="s">
        <v>290</v>
      </c>
      <c r="L68" t="s">
        <v>291</v>
      </c>
      <c r="N68" t="s">
        <v>317</v>
      </c>
      <c r="O68" t="s">
        <v>318</v>
      </c>
      <c r="Q68" t="s">
        <v>326</v>
      </c>
      <c r="R68" t="s">
        <v>328</v>
      </c>
      <c r="S68" t="s">
        <v>329</v>
      </c>
      <c r="T68" t="s">
        <v>335</v>
      </c>
      <c r="U68">
        <v>900</v>
      </c>
      <c r="V68" t="s">
        <v>359</v>
      </c>
      <c r="W68" t="s">
        <v>421</v>
      </c>
      <c r="Y68" t="s">
        <v>490</v>
      </c>
      <c r="Z68">
        <v>272</v>
      </c>
      <c r="AA68" t="s">
        <v>502</v>
      </c>
      <c r="AB68" t="s">
        <v>504</v>
      </c>
      <c r="AC68">
        <v>45</v>
      </c>
      <c r="AD68">
        <v>2</v>
      </c>
      <c r="AE68">
        <v>0</v>
      </c>
      <c r="AF68">
        <v>121.99</v>
      </c>
      <c r="AI68" t="s">
        <v>509</v>
      </c>
      <c r="AJ68">
        <v>20628</v>
      </c>
      <c r="AP68">
        <v>1.3</v>
      </c>
      <c r="AR68" t="s">
        <v>514</v>
      </c>
      <c r="AS68" t="s">
        <v>524</v>
      </c>
    </row>
    <row r="69" spans="1:45">
      <c r="A69" s="1">
        <f>HYPERLINK("https://lsnyc.legalserver.org/matter/dynamic-profile/view/1911197","19-1911197")</f>
        <v>0</v>
      </c>
      <c r="B69" t="s">
        <v>47</v>
      </c>
      <c r="C69" t="s">
        <v>82</v>
      </c>
      <c r="E69" t="s">
        <v>142</v>
      </c>
      <c r="F69" t="s">
        <v>204</v>
      </c>
      <c r="G69" t="s">
        <v>243</v>
      </c>
      <c r="H69">
        <v>2504</v>
      </c>
      <c r="I69" t="s">
        <v>288</v>
      </c>
      <c r="J69">
        <v>10035</v>
      </c>
      <c r="K69" t="s">
        <v>290</v>
      </c>
      <c r="L69" t="s">
        <v>291</v>
      </c>
      <c r="N69" t="s">
        <v>311</v>
      </c>
      <c r="O69" t="s">
        <v>318</v>
      </c>
      <c r="Q69" t="s">
        <v>326</v>
      </c>
      <c r="R69" t="s">
        <v>328</v>
      </c>
      <c r="S69" t="s">
        <v>329</v>
      </c>
      <c r="T69" t="s">
        <v>335</v>
      </c>
      <c r="U69">
        <v>1389</v>
      </c>
      <c r="V69" t="s">
        <v>352</v>
      </c>
      <c r="W69" t="s">
        <v>422</v>
      </c>
      <c r="Y69" t="s">
        <v>491</v>
      </c>
      <c r="Z69">
        <v>100</v>
      </c>
      <c r="AA69" t="s">
        <v>496</v>
      </c>
      <c r="AB69" t="s">
        <v>504</v>
      </c>
      <c r="AC69">
        <v>32</v>
      </c>
      <c r="AD69">
        <v>2</v>
      </c>
      <c r="AE69">
        <v>0</v>
      </c>
      <c r="AF69">
        <v>279.03</v>
      </c>
      <c r="AI69" t="s">
        <v>509</v>
      </c>
      <c r="AJ69">
        <v>47184</v>
      </c>
      <c r="AP69">
        <v>2.75</v>
      </c>
      <c r="AR69" t="s">
        <v>514</v>
      </c>
      <c r="AS69" t="s">
        <v>517</v>
      </c>
    </row>
    <row r="70" spans="1:45">
      <c r="A70" s="1">
        <f>HYPERLINK("https://lsnyc.legalserver.org/matter/dynamic-profile/view/1911546","19-1911546")</f>
        <v>0</v>
      </c>
      <c r="B70" t="s">
        <v>47</v>
      </c>
      <c r="C70" t="s">
        <v>58</v>
      </c>
      <c r="E70" t="s">
        <v>143</v>
      </c>
      <c r="F70" t="s">
        <v>205</v>
      </c>
      <c r="G70" t="s">
        <v>244</v>
      </c>
      <c r="H70" t="s">
        <v>286</v>
      </c>
      <c r="I70" t="s">
        <v>288</v>
      </c>
      <c r="J70">
        <v>10035</v>
      </c>
      <c r="K70" t="s">
        <v>290</v>
      </c>
      <c r="L70" t="s">
        <v>291</v>
      </c>
      <c r="M70" t="s">
        <v>307</v>
      </c>
      <c r="N70" t="s">
        <v>309</v>
      </c>
      <c r="O70" t="s">
        <v>318</v>
      </c>
      <c r="Q70" t="s">
        <v>326</v>
      </c>
      <c r="R70" t="s">
        <v>328</v>
      </c>
      <c r="S70" t="s">
        <v>329</v>
      </c>
      <c r="T70" t="s">
        <v>51</v>
      </c>
      <c r="U70">
        <v>811</v>
      </c>
      <c r="V70" t="s">
        <v>355</v>
      </c>
      <c r="W70" t="s">
        <v>423</v>
      </c>
      <c r="Y70" t="s">
        <v>492</v>
      </c>
      <c r="Z70">
        <v>90</v>
      </c>
      <c r="AA70" t="s">
        <v>502</v>
      </c>
      <c r="AB70" t="s">
        <v>504</v>
      </c>
      <c r="AC70">
        <v>5</v>
      </c>
      <c r="AD70">
        <v>2</v>
      </c>
      <c r="AE70">
        <v>3</v>
      </c>
      <c r="AF70">
        <v>94.13</v>
      </c>
      <c r="AI70" t="s">
        <v>509</v>
      </c>
      <c r="AJ70">
        <v>28400</v>
      </c>
      <c r="AP70">
        <v>0.5</v>
      </c>
      <c r="AR70" t="s">
        <v>514</v>
      </c>
      <c r="AS70" t="s">
        <v>524</v>
      </c>
    </row>
    <row r="71" spans="1:45">
      <c r="A71" s="1">
        <f>HYPERLINK("https://lsnyc.legalserver.org/matter/dynamic-profile/view/1911887","19-1911887")</f>
        <v>0</v>
      </c>
      <c r="B71" t="s">
        <v>47</v>
      </c>
      <c r="C71" t="s">
        <v>83</v>
      </c>
      <c r="E71" t="s">
        <v>144</v>
      </c>
      <c r="F71" t="s">
        <v>206</v>
      </c>
      <c r="G71" t="s">
        <v>231</v>
      </c>
      <c r="H71" t="s">
        <v>287</v>
      </c>
      <c r="I71" t="s">
        <v>288</v>
      </c>
      <c r="J71">
        <v>10037</v>
      </c>
      <c r="K71" t="s">
        <v>290</v>
      </c>
      <c r="L71" t="s">
        <v>291</v>
      </c>
      <c r="N71" t="s">
        <v>311</v>
      </c>
      <c r="O71" t="s">
        <v>323</v>
      </c>
      <c r="Q71" t="s">
        <v>326</v>
      </c>
      <c r="R71" t="s">
        <v>328</v>
      </c>
      <c r="S71" t="s">
        <v>329</v>
      </c>
      <c r="T71" t="s">
        <v>50</v>
      </c>
      <c r="U71">
        <v>2052</v>
      </c>
      <c r="V71" t="s">
        <v>348</v>
      </c>
      <c r="W71" t="s">
        <v>424</v>
      </c>
      <c r="Y71" t="s">
        <v>493</v>
      </c>
      <c r="Z71">
        <v>150</v>
      </c>
      <c r="AA71" t="s">
        <v>498</v>
      </c>
      <c r="AB71" t="s">
        <v>428</v>
      </c>
      <c r="AC71">
        <v>2</v>
      </c>
      <c r="AD71">
        <v>1</v>
      </c>
      <c r="AE71">
        <v>0</v>
      </c>
      <c r="AF71">
        <v>0</v>
      </c>
      <c r="AI71" t="s">
        <v>509</v>
      </c>
      <c r="AJ71">
        <v>0</v>
      </c>
      <c r="AP71">
        <v>0</v>
      </c>
      <c r="AR71" t="s">
        <v>514</v>
      </c>
      <c r="AS71" t="s">
        <v>525</v>
      </c>
    </row>
    <row r="72" spans="1:45">
      <c r="A72" s="1">
        <f>HYPERLINK("https://lsnyc.legalserver.org/matter/dynamic-profile/view/1913275","19-1913275")</f>
        <v>0</v>
      </c>
      <c r="B72" t="s">
        <v>47</v>
      </c>
      <c r="C72" t="s">
        <v>84</v>
      </c>
      <c r="E72" t="s">
        <v>145</v>
      </c>
      <c r="F72" t="s">
        <v>207</v>
      </c>
      <c r="G72" t="s">
        <v>245</v>
      </c>
      <c r="H72">
        <v>204</v>
      </c>
      <c r="I72" t="s">
        <v>288</v>
      </c>
      <c r="J72">
        <v>10019</v>
      </c>
      <c r="K72" t="s">
        <v>290</v>
      </c>
      <c r="L72" t="s">
        <v>291</v>
      </c>
      <c r="N72" t="s">
        <v>311</v>
      </c>
      <c r="O72" t="s">
        <v>318</v>
      </c>
      <c r="Q72" t="s">
        <v>327</v>
      </c>
      <c r="R72" t="s">
        <v>328</v>
      </c>
      <c r="S72" t="s">
        <v>329</v>
      </c>
      <c r="T72" t="s">
        <v>84</v>
      </c>
      <c r="U72">
        <v>3300</v>
      </c>
      <c r="V72" t="s">
        <v>358</v>
      </c>
      <c r="W72" t="s">
        <v>425</v>
      </c>
      <c r="Y72" t="s">
        <v>494</v>
      </c>
      <c r="Z72">
        <v>0</v>
      </c>
      <c r="AA72" t="s">
        <v>501</v>
      </c>
      <c r="AB72" t="s">
        <v>428</v>
      </c>
      <c r="AC72">
        <v>1</v>
      </c>
      <c r="AD72">
        <v>2</v>
      </c>
      <c r="AE72">
        <v>0</v>
      </c>
      <c r="AF72">
        <v>425.78</v>
      </c>
      <c r="AI72" t="s">
        <v>509</v>
      </c>
      <c r="AJ72">
        <v>72000</v>
      </c>
      <c r="AP72">
        <v>0</v>
      </c>
      <c r="AR72" t="s">
        <v>514</v>
      </c>
      <c r="AS72" t="s">
        <v>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2019-11-06T15:12:29Z</dcterms:created>
  <dcterms:modified xsi:type="dcterms:W3CDTF">2019-11-06T15:12:29Z</dcterms:modified>
</cp:coreProperties>
</file>