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<sst xmlns="http://schemas.openxmlformats.org/spreadsheetml/2006/main" count="1843" uniqueCount="691">
  <si>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</si>
  <si>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</si>
  <si>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</si>
  <si>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</si>
  <si>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</si>
  <si>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</si>
  <si>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</si>
  <si>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</si>
  <si>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</si>
  <si>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</si>
  <si>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</si>
  <si>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</si>
  <si>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</si>
  <si>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</si>
  <si>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</si>
  <si>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</si>
  <si>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</si>
  <si>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</si>
  <si>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</si>
  <si>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</si>
  <si>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</si>
  <si>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</si>
  <si>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</si>
  <si>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</si>
  <si>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</si>
  <si>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</si>
  <si>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</si>
  <si>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</si>
  <si>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</si>
  <si>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</si>
  <si>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</si>
  <si>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</si>
  <si>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</si>
  <si>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</si>
  <si>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</si>
  <si>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</si>
  <si>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</si>
  <si>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</si>
  <si>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</si>
  <si>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</si>
  <si>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</si>
  <si>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</si>
  <si>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</si>
  <si>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</si>
  <si>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</si>
  <si>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</si>
  <si>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</si>
  <si>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</si>
  <si>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</si>
  <si>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</si>
  <si>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Wu, Anita</t>
  </si>
  <si>
    <t>Abbas, Sayeda</t>
  </si>
  <si>
    <t>Black, Rosalind</t>
  </si>
  <si>
    <t>Sun, Dao</t>
  </si>
  <si>
    <t>Shah, Ami</t>
  </si>
  <si>
    <t>Torres, Jasmin</t>
  </si>
  <si>
    <t>Freeman, Daniel</t>
  </si>
  <si>
    <t>Neff, Adrienne</t>
  </si>
  <si>
    <t>Lui, Samuel</t>
  </si>
  <si>
    <t>James, Lelia</t>
  </si>
  <si>
    <t>Weaver, Cynthia</t>
  </si>
  <si>
    <t>Carlier, Milton</t>
  </si>
  <si>
    <t>Wilkes, Nicole</t>
  </si>
  <si>
    <t>Robinson, Sally</t>
  </si>
  <si>
    <t>Restrepo-Serrano, Francois</t>
  </si>
  <si>
    <t>Heller, Steven</t>
  </si>
  <si>
    <t>Bromberg, Iris</t>
  </si>
  <si>
    <t>Garcia, Alexandra</t>
  </si>
  <si>
    <t>Luo, Amy</t>
  </si>
  <si>
    <t>Braudy, Erica</t>
  </si>
  <si>
    <t>Vega, Rita</t>
  </si>
  <si>
    <t>Basu, Shantonu</t>
  </si>
  <si>
    <t>Treadwell, Nathan</t>
  </si>
  <si>
    <t>Closed</t>
  </si>
  <si>
    <t>Open</t>
  </si>
  <si>
    <t>07/06/2017</t>
  </si>
  <si>
    <t>07/19/2017</t>
  </si>
  <si>
    <t>08/02/2017</t>
  </si>
  <si>
    <t>07/13/2017</t>
  </si>
  <si>
    <t>08/29/2017</t>
  </si>
  <si>
    <t>08/31/2017</t>
  </si>
  <si>
    <t>08/10/2017</t>
  </si>
  <si>
    <t>07/07/2017</t>
  </si>
  <si>
    <t>07/14/2017</t>
  </si>
  <si>
    <t>10/16/2017</t>
  </si>
  <si>
    <t>09/28/2017</t>
  </si>
  <si>
    <t>10/03/2017</t>
  </si>
  <si>
    <t>10/20/2017</t>
  </si>
  <si>
    <t>09/05/2017</t>
  </si>
  <si>
    <t>12/04/2017</t>
  </si>
  <si>
    <t>08/01/2017</t>
  </si>
  <si>
    <t>11/14/2017</t>
  </si>
  <si>
    <t>11/16/2017</t>
  </si>
  <si>
    <t>07/21/2017</t>
  </si>
  <si>
    <t>07/03/2017</t>
  </si>
  <si>
    <t>10/23/2017</t>
  </si>
  <si>
    <t>09/20/2017</t>
  </si>
  <si>
    <t>08/11/2017</t>
  </si>
  <si>
    <t>09/14/2017</t>
  </si>
  <si>
    <t>12/11/2017</t>
  </si>
  <si>
    <t>02/05/2018</t>
  </si>
  <si>
    <t>03/29/2018</t>
  </si>
  <si>
    <t>03/23/2018</t>
  </si>
  <si>
    <t>01/22/2018</t>
  </si>
  <si>
    <t>06/15/2018</t>
  </si>
  <si>
    <t>06/21/2018</t>
  </si>
  <si>
    <t>01/16/2018</t>
  </si>
  <si>
    <t>06/12/2018</t>
  </si>
  <si>
    <t>07/26/2017</t>
  </si>
  <si>
    <t>04/20/2018</t>
  </si>
  <si>
    <t>11/30/2017</t>
  </si>
  <si>
    <t>08/08/2017</t>
  </si>
  <si>
    <t>07/25/2017</t>
  </si>
  <si>
    <t>08/23/2017</t>
  </si>
  <si>
    <t>11/20/2017</t>
  </si>
  <si>
    <t>10/24/2017</t>
  </si>
  <si>
    <t>03/08/2018</t>
  </si>
  <si>
    <t>03/14/2018</t>
  </si>
  <si>
    <t>05/03/2018</t>
  </si>
  <si>
    <t>06/28/2018</t>
  </si>
  <si>
    <t>04/17/2018</t>
  </si>
  <si>
    <t>11/01/2017</t>
  </si>
  <si>
    <t>09/29/2017</t>
  </si>
  <si>
    <t>07/27/2017</t>
  </si>
  <si>
    <t>01/02/2018</t>
  </si>
  <si>
    <t>12/12/2017</t>
  </si>
  <si>
    <t>11/03/2017</t>
  </si>
  <si>
    <t>07/17/2017</t>
  </si>
  <si>
    <t>06/25/2018</t>
  </si>
  <si>
    <t>08/07/2017</t>
  </si>
  <si>
    <t>08/04/2017</t>
  </si>
  <si>
    <t>05/15/2018</t>
  </si>
  <si>
    <t>08/09/2017</t>
  </si>
  <si>
    <t>09/22/2017</t>
  </si>
  <si>
    <t>10/13/2017</t>
  </si>
  <si>
    <t>10/17/2017</t>
  </si>
  <si>
    <t>11/09/2017</t>
  </si>
  <si>
    <t>11/22/2017</t>
  </si>
  <si>
    <t>12/07/2017</t>
  </si>
  <si>
    <t>12/08/2017</t>
  </si>
  <si>
    <t>12/13/2017</t>
  </si>
  <si>
    <t>12/18/2017</t>
  </si>
  <si>
    <t>12/27/2017</t>
  </si>
  <si>
    <t>12/29/2017</t>
  </si>
  <si>
    <t>12/31/2017</t>
  </si>
  <si>
    <t>01/24/2018</t>
  </si>
  <si>
    <t>04/02/2018</t>
  </si>
  <si>
    <t>07/18/2018</t>
  </si>
  <si>
    <t>07/24/2018</t>
  </si>
  <si>
    <t>07/30/2018</t>
  </si>
  <si>
    <t>12/04/2018</t>
  </si>
  <si>
    <t>12/12/2018</t>
  </si>
  <si>
    <t>12/19/2018</t>
  </si>
  <si>
    <t>12/28/2018</t>
  </si>
  <si>
    <t>08/24/2017</t>
  </si>
  <si>
    <t>11/15/2017</t>
  </si>
  <si>
    <t>12/05/2017</t>
  </si>
  <si>
    <t>03/13/2018</t>
  </si>
  <si>
    <t>04/03/2018</t>
  </si>
  <si>
    <t>05/17/2018</t>
  </si>
  <si>
    <t>12/20/2018</t>
  </si>
  <si>
    <t>12/18/2018</t>
  </si>
  <si>
    <t>05/09/2019</t>
  </si>
  <si>
    <t>03/15/2019</t>
  </si>
  <si>
    <t>12/22/2017</t>
  </si>
  <si>
    <t>12/11/2018</t>
  </si>
  <si>
    <t>12/31/2018</t>
  </si>
  <si>
    <t>Rui You</t>
  </si>
  <si>
    <t>Xin</t>
  </si>
  <si>
    <t>Adrienne</t>
  </si>
  <si>
    <t>Danel</t>
  </si>
  <si>
    <t>Edwin</t>
  </si>
  <si>
    <t>Thomas</t>
  </si>
  <si>
    <t>Elsa</t>
  </si>
  <si>
    <t>Susana</t>
  </si>
  <si>
    <t>Petromila</t>
  </si>
  <si>
    <t>Delma</t>
  </si>
  <si>
    <t>Devlyn</t>
  </si>
  <si>
    <t>Sharon</t>
  </si>
  <si>
    <t>Kamelia</t>
  </si>
  <si>
    <t>Aida</t>
  </si>
  <si>
    <t>Susan</t>
  </si>
  <si>
    <t>Noah</t>
  </si>
  <si>
    <t>Shawn</t>
  </si>
  <si>
    <t>Victoria</t>
  </si>
  <si>
    <t>Gerald</t>
  </si>
  <si>
    <t>James</t>
  </si>
  <si>
    <t>Enrique</t>
  </si>
  <si>
    <t>Shaoping</t>
  </si>
  <si>
    <t>Rong Rong</t>
  </si>
  <si>
    <t>Olga</t>
  </si>
  <si>
    <t>Robert</t>
  </si>
  <si>
    <t>Doris</t>
  </si>
  <si>
    <t>De Ming</t>
  </si>
  <si>
    <t>Angel</t>
  </si>
  <si>
    <t>Minerva</t>
  </si>
  <si>
    <t>David</t>
  </si>
  <si>
    <t>Mark</t>
  </si>
  <si>
    <t>Raphael</t>
  </si>
  <si>
    <t>Tanja</t>
  </si>
  <si>
    <t>Pamela</t>
  </si>
  <si>
    <t>Shakesque</t>
  </si>
  <si>
    <t>Kevin</t>
  </si>
  <si>
    <t>Victor</t>
  </si>
  <si>
    <t>Eleanor</t>
  </si>
  <si>
    <t>Gloria</t>
  </si>
  <si>
    <t>Adolphys</t>
  </si>
  <si>
    <t>Jonathan</t>
  </si>
  <si>
    <t>Suen</t>
  </si>
  <si>
    <t>Ebony</t>
  </si>
  <si>
    <t>Juan</t>
  </si>
  <si>
    <t>Berhane</t>
  </si>
  <si>
    <t>Jalanda</t>
  </si>
  <si>
    <t>Tiho</t>
  </si>
  <si>
    <t>Yona</t>
  </si>
  <si>
    <t>Ralph</t>
  </si>
  <si>
    <t>Yira</t>
  </si>
  <si>
    <t>Magdelina</t>
  </si>
  <si>
    <t>Carolyn</t>
  </si>
  <si>
    <t>Gabrielle</t>
  </si>
  <si>
    <t>Akiko</t>
  </si>
  <si>
    <t>Melissa</t>
  </si>
  <si>
    <t>Haley</t>
  </si>
  <si>
    <t>Maria</t>
  </si>
  <si>
    <t>Emiliano</t>
  </si>
  <si>
    <t>Jason</t>
  </si>
  <si>
    <t>Betty</t>
  </si>
  <si>
    <t>Yolanda</t>
  </si>
  <si>
    <t>Xiu Hua</t>
  </si>
  <si>
    <t>Vashti</t>
  </si>
  <si>
    <t>Yin Tang</t>
  </si>
  <si>
    <t>Ana</t>
  </si>
  <si>
    <t>Ethel</t>
  </si>
  <si>
    <t>Trevor</t>
  </si>
  <si>
    <t>Tiffany</t>
  </si>
  <si>
    <t>Eula</t>
  </si>
  <si>
    <t>Elizabeth</t>
  </si>
  <si>
    <t>Jennifer</t>
  </si>
  <si>
    <t>Marina</t>
  </si>
  <si>
    <t>Luisa</t>
  </si>
  <si>
    <t>Yang</t>
  </si>
  <si>
    <t>Chen</t>
  </si>
  <si>
    <t>Albea</t>
  </si>
  <si>
    <t>Jackson</t>
  </si>
  <si>
    <t>Martinez</t>
  </si>
  <si>
    <t>Medina Jr</t>
  </si>
  <si>
    <t>Franco</t>
  </si>
  <si>
    <t>Ramirez</t>
  </si>
  <si>
    <t>Tavarez</t>
  </si>
  <si>
    <t>Rodriguez</t>
  </si>
  <si>
    <t>Parker</t>
  </si>
  <si>
    <t>Harper</t>
  </si>
  <si>
    <t>McGarrity</t>
  </si>
  <si>
    <t>Borkowski</t>
  </si>
  <si>
    <t>Luft-Weissberg</t>
  </si>
  <si>
    <t>Ruff</t>
  </si>
  <si>
    <t>Sung</t>
  </si>
  <si>
    <t>Fahey</t>
  </si>
  <si>
    <t>Moche</t>
  </si>
  <si>
    <t>Hernandez</t>
  </si>
  <si>
    <t>Mai</t>
  </si>
  <si>
    <t>Karter</t>
  </si>
  <si>
    <t>Reynoso</t>
  </si>
  <si>
    <t>Lesser</t>
  </si>
  <si>
    <t>Green</t>
  </si>
  <si>
    <t>Pan</t>
  </si>
  <si>
    <t>S</t>
  </si>
  <si>
    <t>Zabrocky</t>
  </si>
  <si>
    <t>Ojeda</t>
  </si>
  <si>
    <t>Heller</t>
  </si>
  <si>
    <t>Thompson</t>
  </si>
  <si>
    <t>Oliveira</t>
  </si>
  <si>
    <t>Mrda</t>
  </si>
  <si>
    <t>Crowley</t>
  </si>
  <si>
    <t>Singletary</t>
  </si>
  <si>
    <t>O'Neill</t>
  </si>
  <si>
    <t>Perez</t>
  </si>
  <si>
    <t>Gittens</t>
  </si>
  <si>
    <t>Reyes</t>
  </si>
  <si>
    <t>Lotson</t>
  </si>
  <si>
    <t>Santaella</t>
  </si>
  <si>
    <t>Gottlieb</t>
  </si>
  <si>
    <t>Mar</t>
  </si>
  <si>
    <t>Davis</t>
  </si>
  <si>
    <t>Girma</t>
  </si>
  <si>
    <t>Buckrham</t>
  </si>
  <si>
    <t>Marinac</t>
  </si>
  <si>
    <t>Levine</t>
  </si>
  <si>
    <t>Beberaggi</t>
  </si>
  <si>
    <t>Castillo</t>
  </si>
  <si>
    <t>Hurwood</t>
  </si>
  <si>
    <t>Garland</t>
  </si>
  <si>
    <t>Yoshida</t>
  </si>
  <si>
    <t>Holmes</t>
  </si>
  <si>
    <t>Mateo</t>
  </si>
  <si>
    <t>Galvez</t>
  </si>
  <si>
    <t>Gallagher</t>
  </si>
  <si>
    <t>Floyd</t>
  </si>
  <si>
    <t>Torres</t>
  </si>
  <si>
    <t>Ye</t>
  </si>
  <si>
    <t>Gregg</t>
  </si>
  <si>
    <t>Chan</t>
  </si>
  <si>
    <t>Pena</t>
  </si>
  <si>
    <t>Bates</t>
  </si>
  <si>
    <t>Buteau</t>
  </si>
  <si>
    <t>Corley</t>
  </si>
  <si>
    <t>Carter</t>
  </si>
  <si>
    <t>Salazar</t>
  </si>
  <si>
    <t>Soto</t>
  </si>
  <si>
    <t>Guerrero</t>
  </si>
  <si>
    <t>Cerutti</t>
  </si>
  <si>
    <t>140 Henry St</t>
  </si>
  <si>
    <t>24 Mott St</t>
  </si>
  <si>
    <t>30 Avenue D</t>
  </si>
  <si>
    <t>310 E 109th St</t>
  </si>
  <si>
    <t>510 W 190th St</t>
  </si>
  <si>
    <t>2036 Amsterdam ave</t>
  </si>
  <si>
    <t>1751 2nd Ave</t>
  </si>
  <si>
    <t>609 W 196th St</t>
  </si>
  <si>
    <t>325 W 93rd St</t>
  </si>
  <si>
    <t>601 W 185th St</t>
  </si>
  <si>
    <t>2181 Madison Ave</t>
  </si>
  <si>
    <t>259 Columbus Ave</t>
  </si>
  <si>
    <t>2569 7th Ave</t>
  </si>
  <si>
    <t>282 E 3rd St</t>
  </si>
  <si>
    <t>419 E 57th St</t>
  </si>
  <si>
    <t>601 W 190th St</t>
  </si>
  <si>
    <t>545 W 164th St</t>
  </si>
  <si>
    <t>200e E 27th St</t>
  </si>
  <si>
    <t>174 Rivington St</t>
  </si>
  <si>
    <t>45 W 132nd St</t>
  </si>
  <si>
    <t>70 W 93rd St</t>
  </si>
  <si>
    <t>205 Grand St</t>
  </si>
  <si>
    <t>530 E 89th St</t>
  </si>
  <si>
    <t>351 Wadsworth Ave</t>
  </si>
  <si>
    <t>327 E 93rd St</t>
  </si>
  <si>
    <t>10 Confucius Plz</t>
  </si>
  <si>
    <t>28 Henry St</t>
  </si>
  <si>
    <t>94 E 1st St</t>
  </si>
  <si>
    <t>90 Columbia St</t>
  </si>
  <si>
    <t>1670 3rd Ave</t>
  </si>
  <si>
    <t>332 E 28th St</t>
  </si>
  <si>
    <t>540 W 50th St</t>
  </si>
  <si>
    <t>253 W 15th St</t>
  </si>
  <si>
    <t>1919 Madison Ave</t>
  </si>
  <si>
    <t>670 Riverside Dr</t>
  </si>
  <si>
    <t>430 Lafayette St</t>
  </si>
  <si>
    <t>255 W 94th St</t>
  </si>
  <si>
    <t>700 Lenox Ave</t>
  </si>
  <si>
    <t>662 W 184th St</t>
  </si>
  <si>
    <t>1590 Madison ave</t>
  </si>
  <si>
    <t>620 W 190th St</t>
  </si>
  <si>
    <t>49 Payson Ave</t>
  </si>
  <si>
    <t>65 Mott St</t>
  </si>
  <si>
    <t>130 Columbia St</t>
  </si>
  <si>
    <t>601 W 163rd st</t>
  </si>
  <si>
    <t>241 W 109th St</t>
  </si>
  <si>
    <t>71 W 131st St</t>
  </si>
  <si>
    <t>41 River Ter</t>
  </si>
  <si>
    <t>59 E 3rd St</t>
  </si>
  <si>
    <t>567 Fort Washington Ave</t>
  </si>
  <si>
    <t>92 Wadsworth Ave</t>
  </si>
  <si>
    <t>15 W 139th St</t>
  </si>
  <si>
    <t>105 W 55th St</t>
  </si>
  <si>
    <t>75 E 7th St</t>
  </si>
  <si>
    <t>197 Edgecombe Ave</t>
  </si>
  <si>
    <t>75 W 118th St</t>
  </si>
  <si>
    <t>5025 Broadway</t>
  </si>
  <si>
    <t>521 W 185th St</t>
  </si>
  <si>
    <t>122 W 136th St</t>
  </si>
  <si>
    <t>120 Vermilyea Ave</t>
  </si>
  <si>
    <t>175 W 87th St</t>
  </si>
  <si>
    <t>2430 7th Ave</t>
  </si>
  <si>
    <t>115 Hamilton Pl</t>
  </si>
  <si>
    <t>249 Broome St</t>
  </si>
  <si>
    <t>1370 Saint Nicholas Ave</t>
  </si>
  <si>
    <t>719 Saint Nicholas Ave</t>
  </si>
  <si>
    <t>574 Saint Nicholas Ave</t>
  </si>
  <si>
    <t>450 W 17th St</t>
  </si>
  <si>
    <t>10 Catherine Slip</t>
  </si>
  <si>
    <t>20 bogardus pl</t>
  </si>
  <si>
    <t>1642 Lexington Ave</t>
  </si>
  <si>
    <t>549 Isham St</t>
  </si>
  <si>
    <t>3505 Broadway</t>
  </si>
  <si>
    <t>1Fl</t>
  </si>
  <si>
    <t>8D</t>
  </si>
  <si>
    <t>Apt A</t>
  </si>
  <si>
    <t>3H</t>
  </si>
  <si>
    <t>4L</t>
  </si>
  <si>
    <t>3D</t>
  </si>
  <si>
    <t>3J</t>
  </si>
  <si>
    <t>4A</t>
  </si>
  <si>
    <t>5C</t>
  </si>
  <si>
    <t>2A</t>
  </si>
  <si>
    <t>Apt. 208</t>
  </si>
  <si>
    <t>9G</t>
  </si>
  <si>
    <t>6C</t>
  </si>
  <si>
    <t>6 E</t>
  </si>
  <si>
    <t>12T</t>
  </si>
  <si>
    <t>5B</t>
  </si>
  <si>
    <t>7R</t>
  </si>
  <si>
    <t>10F</t>
  </si>
  <si>
    <t>12A</t>
  </si>
  <si>
    <t>New York</t>
  </si>
  <si>
    <t>2E</t>
  </si>
  <si>
    <t>Apt. 2-A</t>
  </si>
  <si>
    <t>2C</t>
  </si>
  <si>
    <t>7B</t>
  </si>
  <si>
    <t>2I</t>
  </si>
  <si>
    <t>5F</t>
  </si>
  <si>
    <t>6R2</t>
  </si>
  <si>
    <t>2K</t>
  </si>
  <si>
    <t>9F</t>
  </si>
  <si>
    <t>2H</t>
  </si>
  <si>
    <t>4C</t>
  </si>
  <si>
    <t>6D</t>
  </si>
  <si>
    <t>5H</t>
  </si>
  <si>
    <t>LB</t>
  </si>
  <si>
    <t>9C</t>
  </si>
  <si>
    <t>4D</t>
  </si>
  <si>
    <t>1R</t>
  </si>
  <si>
    <t>6I</t>
  </si>
  <si>
    <t>1D</t>
  </si>
  <si>
    <t>A53</t>
  </si>
  <si>
    <t>13G</t>
  </si>
  <si>
    <t>Bsmt</t>
  </si>
  <si>
    <t>19S</t>
  </si>
  <si>
    <t>7E</t>
  </si>
  <si>
    <t>6A</t>
  </si>
  <si>
    <t xml:space="preserve"> </t>
  </si>
  <si>
    <t>No</t>
  </si>
  <si>
    <t>Yes</t>
  </si>
  <si>
    <t>L&amp;T-72633-17</t>
  </si>
  <si>
    <t>LT-065838-17/NY</t>
  </si>
  <si>
    <t>LT-068606-17</t>
  </si>
  <si>
    <t>70727/2016</t>
  </si>
  <si>
    <t>LT- 251079-16/NY</t>
  </si>
  <si>
    <t>LT-18N050519</t>
  </si>
  <si>
    <t>HP-135-18/NY</t>
  </si>
  <si>
    <t>LT-051747-18/NY</t>
  </si>
  <si>
    <t>LT-78074-17</t>
  </si>
  <si>
    <t>ET410013R</t>
  </si>
  <si>
    <t>570880/16</t>
  </si>
  <si>
    <t>LT-085175-16/NY</t>
  </si>
  <si>
    <t>FQ410001RO</t>
  </si>
  <si>
    <t>LT-068716-17/NY</t>
  </si>
  <si>
    <t>HP Action</t>
  </si>
  <si>
    <t>Non-payment</t>
  </si>
  <si>
    <t>Holdover</t>
  </si>
  <si>
    <t>No Case</t>
  </si>
  <si>
    <t>Other</t>
  </si>
  <si>
    <t>Other Civil Court</t>
  </si>
  <si>
    <t>DHCR Proceeding</t>
  </si>
  <si>
    <t>Advice</t>
  </si>
  <si>
    <t>Brief Service</t>
  </si>
  <si>
    <t>Hold For Review</t>
  </si>
  <si>
    <t>Out-of-Court Advocacy</t>
  </si>
  <si>
    <t>Representation - Admin. Agency</t>
  </si>
  <si>
    <t>Representation - State Court</t>
  </si>
  <si>
    <t>A - Counsel and Advice</t>
  </si>
  <si>
    <t>B - Limited Action (Brief Service)</t>
  </si>
  <si>
    <t>G - Negotiated Settlement with Litigation</t>
  </si>
  <si>
    <t>H - Administrative Agency Decision</t>
  </si>
  <si>
    <t>IB - Contested Court Decision</t>
  </si>
  <si>
    <t>3312 Housing Preservation Initiative (HPI)</t>
  </si>
  <si>
    <t>5227 RH VJP (Veterans Justice Project)</t>
  </si>
  <si>
    <t>3308 Anti-Eviction and SRO Legal Services (formerly known as “HPD” Contracts)</t>
  </si>
  <si>
    <t>63 Private Landlord/Tenant</t>
  </si>
  <si>
    <t>61 Federally Subsidized Housing</t>
  </si>
  <si>
    <t>64 Public Housing</t>
  </si>
  <si>
    <t>No Stipulation; No Judgment</t>
  </si>
  <si>
    <t>06/27/2018</t>
  </si>
  <si>
    <t>04/16/2018</t>
  </si>
  <si>
    <t>Manhattan Legal Services</t>
  </si>
  <si>
    <t>Court</t>
  </si>
  <si>
    <t>3-1-1</t>
  </si>
  <si>
    <t>Self-referred</t>
  </si>
  <si>
    <t>Outreach</t>
  </si>
  <si>
    <t>Word of mouth</t>
  </si>
  <si>
    <t>Other City Agency</t>
  </si>
  <si>
    <t>Community Organization</t>
  </si>
  <si>
    <t>In-House</t>
  </si>
  <si>
    <t>HRA</t>
  </si>
  <si>
    <t>Returning Client</t>
  </si>
  <si>
    <t>Tenant Support Unit</t>
  </si>
  <si>
    <t>6014-Obtained advice and counsel on a Housing matter</t>
  </si>
  <si>
    <t>6015-Obtained non-litgation advocacy services on a Housing  matter</t>
  </si>
  <si>
    <t>6008-Overcame denial of tenants rights under lease</t>
  </si>
  <si>
    <t>6018-Prevented eviction from subsidized housing</t>
  </si>
  <si>
    <t>6009-Obtained repairs, Improved housing conditions or otherwise enforced rights to decent, habitable housing</t>
  </si>
  <si>
    <t>6017-Obtained other benefit on a Housing matter</t>
  </si>
  <si>
    <t>6001-Prevented eviction from public housing</t>
  </si>
  <si>
    <t>6002-Prevented eviction from private housing</t>
  </si>
  <si>
    <t>07/08/1955</t>
  </si>
  <si>
    <t>07/16/1969</t>
  </si>
  <si>
    <t>08/20/1969</t>
  </si>
  <si>
    <t>06/04/1991</t>
  </si>
  <si>
    <t>09/22/1977</t>
  </si>
  <si>
    <t>09/19/1982</t>
  </si>
  <si>
    <t>08/11/1947</t>
  </si>
  <si>
    <t>06/07/1975</t>
  </si>
  <si>
    <t>02/10/1949</t>
  </si>
  <si>
    <t>04/12/1948</t>
  </si>
  <si>
    <t>12/28/1984</t>
  </si>
  <si>
    <t>02/13/1956</t>
  </si>
  <si>
    <t>11/08/1976</t>
  </si>
  <si>
    <t>05/27/1953</t>
  </si>
  <si>
    <t>11/25/1970</t>
  </si>
  <si>
    <t>05/15/1985</t>
  </si>
  <si>
    <t>07/19/1959</t>
  </si>
  <si>
    <t>08/12/1945</t>
  </si>
  <si>
    <t>01/05/1955</t>
  </si>
  <si>
    <t>01/23/1961</t>
  </si>
  <si>
    <t>11/13/1951</t>
  </si>
  <si>
    <t>12/27/1951</t>
  </si>
  <si>
    <t>10/28/1961</t>
  </si>
  <si>
    <t>12/08/1939</t>
  </si>
  <si>
    <t>03/06/1952</t>
  </si>
  <si>
    <t>07/09/1930</t>
  </si>
  <si>
    <t>11/14/1958</t>
  </si>
  <si>
    <t>03/16/1990</t>
  </si>
  <si>
    <t>06/21/1935</t>
  </si>
  <si>
    <t>03/06/1990</t>
  </si>
  <si>
    <t>05/09/1964</t>
  </si>
  <si>
    <t>11/08/1969</t>
  </si>
  <si>
    <t>09/27/1980</t>
  </si>
  <si>
    <t>12/24/1979</t>
  </si>
  <si>
    <t>06/20/1956</t>
  </si>
  <si>
    <t>07/26/1977</t>
  </si>
  <si>
    <t>06/18/1955</t>
  </si>
  <si>
    <t>12/08/1969</t>
  </si>
  <si>
    <t>04/04/1938</t>
  </si>
  <si>
    <t>01/26/1950</t>
  </si>
  <si>
    <t>12/15/1924</t>
  </si>
  <si>
    <t>10/27/1968</t>
  </si>
  <si>
    <t>06/05/1994</t>
  </si>
  <si>
    <t>03/16/1945</t>
  </si>
  <si>
    <t>01/23/1988</t>
  </si>
  <si>
    <t>04/19/1946</t>
  </si>
  <si>
    <t>05/12/1955</t>
  </si>
  <si>
    <t>05/13/1979</t>
  </si>
  <si>
    <t>05/11/1960</t>
  </si>
  <si>
    <t>07/10/1950</t>
  </si>
  <si>
    <t>01/23/1949</t>
  </si>
  <si>
    <t>08/11/1957</t>
  </si>
  <si>
    <t>06/10/1992</t>
  </si>
  <si>
    <t>09/25/1969</t>
  </si>
  <si>
    <t>12/11/1968</t>
  </si>
  <si>
    <t>04/19/1974</t>
  </si>
  <si>
    <t>09/18/1989</t>
  </si>
  <si>
    <t>08/09/1992</t>
  </si>
  <si>
    <t>09/06/1944</t>
  </si>
  <si>
    <t>03/26/1976</t>
  </si>
  <si>
    <t>06/23/1980</t>
  </si>
  <si>
    <t>02/14/1950</t>
  </si>
  <si>
    <t>08/26/1961</t>
  </si>
  <si>
    <t>08/04/1960</t>
  </si>
  <si>
    <t>12/27/1983</t>
  </si>
  <si>
    <t>08/01/1955</t>
  </si>
  <si>
    <t>09/10/1949</t>
  </si>
  <si>
    <t>07/11/1934</t>
  </si>
  <si>
    <t>03/24/1989</t>
  </si>
  <si>
    <t>06/16/1973</t>
  </si>
  <si>
    <t>12/09/1947</t>
  </si>
  <si>
    <t>10/02/1956</t>
  </si>
  <si>
    <t>06/20/1982</t>
  </si>
  <si>
    <t>03/13/1930</t>
  </si>
  <si>
    <t>07/28/1959</t>
  </si>
  <si>
    <t>000-00-1892</t>
  </si>
  <si>
    <t>081-88-3205</t>
  </si>
  <si>
    <t>136-66-3515</t>
  </si>
  <si>
    <t>068-98-3847</t>
  </si>
  <si>
    <t>101-66-5480</t>
  </si>
  <si>
    <t>064-68-5277</t>
  </si>
  <si>
    <t>132-42-2407</t>
  </si>
  <si>
    <t>116-92-0109</t>
  </si>
  <si>
    <t>000-00-4226</t>
  </si>
  <si>
    <t>584-07-2139</t>
  </si>
  <si>
    <t>064-76-7597</t>
  </si>
  <si>
    <t>089-76-8057</t>
  </si>
  <si>
    <t>584-76-2737</t>
  </si>
  <si>
    <t>000-00-7917</t>
  </si>
  <si>
    <t>274-68-0307</t>
  </si>
  <si>
    <t>104-52-6534</t>
  </si>
  <si>
    <t>022-46-1096</t>
  </si>
  <si>
    <t>113-50-7649</t>
  </si>
  <si>
    <t>103-44-0938</t>
  </si>
  <si>
    <t>614-55-6444</t>
  </si>
  <si>
    <t>000-00-4409</t>
  </si>
  <si>
    <t>076-40-9799</t>
  </si>
  <si>
    <t>065-82-5810</t>
  </si>
  <si>
    <t>000-00-8936</t>
  </si>
  <si>
    <t>068-28-8455</t>
  </si>
  <si>
    <t>056-78-3880</t>
  </si>
  <si>
    <t>078-68-3223</t>
  </si>
  <si>
    <t>603-43-2620</t>
  </si>
  <si>
    <t>148-96-9050</t>
  </si>
  <si>
    <t>410-96-4725</t>
  </si>
  <si>
    <t>068-46-4914</t>
  </si>
  <si>
    <t>133-60-9193</t>
  </si>
  <si>
    <t>000-00-7837</t>
  </si>
  <si>
    <t>063-42-3098</t>
  </si>
  <si>
    <t>256-24-9496</t>
  </si>
  <si>
    <t>070-90-8978</t>
  </si>
  <si>
    <t>072-84-0060</t>
  </si>
  <si>
    <t>071-74-9113</t>
  </si>
  <si>
    <t>098-48-0889</t>
  </si>
  <si>
    <t>132-62-6761</t>
  </si>
  <si>
    <t>116-62-1080</t>
  </si>
  <si>
    <t>124-82-4989</t>
  </si>
  <si>
    <t>108-54-0367</t>
  </si>
  <si>
    <t>051-40-9909</t>
  </si>
  <si>
    <t>124-60-4727</t>
  </si>
  <si>
    <t>083-80-5382</t>
  </si>
  <si>
    <t>000-00-2168</t>
  </si>
  <si>
    <t>000-00-0000</t>
  </si>
  <si>
    <t>077-76-5350</t>
  </si>
  <si>
    <t>594-25-5618</t>
  </si>
  <si>
    <t>000-00-0659</t>
  </si>
  <si>
    <t>353-76-3637</t>
  </si>
  <si>
    <t>088-42-2845</t>
  </si>
  <si>
    <t>089-58-8029</t>
  </si>
  <si>
    <t>057-02-6827</t>
  </si>
  <si>
    <t>075-68-3860</t>
  </si>
  <si>
    <t>129-78-7469</t>
  </si>
  <si>
    <t>065-58-5035</t>
  </si>
  <si>
    <t>420-70-5415</t>
  </si>
  <si>
    <t>000-00-6948</t>
  </si>
  <si>
    <t>099-68-3955</t>
  </si>
  <si>
    <t>109-70-5752</t>
  </si>
  <si>
    <t>580-21-0900</t>
  </si>
  <si>
    <t>Rent Stabilized</t>
  </si>
  <si>
    <t>Rent Controlled</t>
  </si>
  <si>
    <t>Unknown</t>
  </si>
  <si>
    <t>Low Income Tax Credit</t>
  </si>
  <si>
    <t>HDFC</t>
  </si>
  <si>
    <t>Other Subsidized Housing</t>
  </si>
  <si>
    <t>Mitchell-Lama</t>
  </si>
  <si>
    <t>Unregulated</t>
  </si>
  <si>
    <t>None</t>
  </si>
  <si>
    <t>HASA</t>
  </si>
  <si>
    <t>Section 8</t>
  </si>
  <si>
    <t>DRIE/SCRIE</t>
  </si>
  <si>
    <t>English</t>
  </si>
  <si>
    <t>Cantonese</t>
  </si>
  <si>
    <t>Spanish</t>
  </si>
  <si>
    <t>Chinese –Simplified (Written)</t>
  </si>
  <si>
    <t>Chinese/Cantonese</t>
  </si>
  <si>
    <t>Chinese/Mandarin</t>
  </si>
  <si>
    <t>Mandarin</t>
  </si>
  <si>
    <t>Advice over the phone</t>
  </si>
  <si>
    <t>09/11/2017</t>
  </si>
  <si>
    <t>09/01/2017</t>
  </si>
  <si>
    <t>10/02/2017</t>
  </si>
  <si>
    <t>10/18/2017</t>
  </si>
  <si>
    <t>12/06/2017</t>
  </si>
  <si>
    <t>07/24/2017</t>
  </si>
  <si>
    <t>09/06/2017</t>
  </si>
  <si>
    <t>02/16/2018</t>
  </si>
  <si>
    <t>03/06/2018</t>
  </si>
  <si>
    <t>07/31/2017</t>
  </si>
  <si>
    <t>03/12/2018</t>
  </si>
  <si>
    <t>05/09/2018</t>
  </si>
  <si>
    <t>06/03/2019</t>
  </si>
  <si>
    <t>02/26/2019</t>
  </si>
  <si>
    <t>05/16/2018</t>
  </si>
  <si>
    <t>01/08/2018</t>
  </si>
  <si>
    <t>01/09/2018</t>
  </si>
  <si>
    <t>Sanchez, Dennis</t>
  </si>
  <si>
    <t>Benitez, Vicenta</t>
  </si>
  <si>
    <t>Ortega, Luis</t>
  </si>
  <si>
    <t>Deolarte, Stephanie</t>
  </si>
  <si>
    <t>Dong, Sean</t>
  </si>
  <si>
    <t>Amponsah, Oheneba</t>
  </si>
  <si>
    <t>McDonald, Susan</t>
  </si>
  <si>
    <t>Garcia, Delci</t>
  </si>
  <si>
    <t>Djourab, Atteib</t>
  </si>
  <si>
    <t>Guzman Velazquez, Leida</t>
  </si>
  <si>
    <t>Morales-Robinson, Ana</t>
  </si>
  <si>
    <t>Baldova, Maria</t>
  </si>
  <si>
    <t>Arboleda, Paula</t>
  </si>
  <si>
    <t>Pierre, Haenley</t>
  </si>
  <si>
    <t>Wong, Angela</t>
  </si>
  <si>
    <t>Garcia, Keiannis</t>
  </si>
  <si>
    <t>Velasquez, Diana</t>
  </si>
  <si>
    <t>Yeasmin, Sarzah</t>
  </si>
  <si>
    <t>Hernandez, Jonathan</t>
  </si>
  <si>
    <t>Pujols, Isabel</t>
  </si>
  <si>
    <t>Agarwala, Shelly</t>
  </si>
  <si>
    <t>Villanueva, Anthony</t>
  </si>
  <si>
    <t>Huang, Amanda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</si>
</sst>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77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HYPERLINK("https://lsnyc.legalserver.org/matter/dynamic-profile/view/1839968","17-1839968")</f>
        <v>0</v>
      </c>
      <c r="B2" t="s">
        <v>50</v>
      </c>
      <c r="C2" t="s">
        <v>73</v>
      </c>
      <c r="D2" t="s">
        <v>75</v>
      </c>
      <c r="E2" t="s">
        <v>75</v>
      </c>
      <c r="F2" t="s">
        <v>167</v>
      </c>
      <c r="G2" t="s">
        <v>240</v>
      </c>
      <c r="H2" t="s">
        <v>311</v>
      </c>
      <c r="I2" t="s">
        <v>384</v>
      </c>
      <c r="J2" t="s">
        <v>403</v>
      </c>
      <c r="K2">
        <v>10002</v>
      </c>
      <c r="L2" t="s">
        <v>429</v>
      </c>
      <c r="M2" t="s">
        <v>429</v>
      </c>
      <c r="P2" t="s">
        <v>453</v>
      </c>
      <c r="Q2" t="s">
        <v>459</v>
      </c>
      <c r="R2" t="s">
        <v>464</v>
      </c>
      <c r="U2" t="s">
        <v>467</v>
      </c>
      <c r="X2">
        <v>0</v>
      </c>
      <c r="Y2" t="s">
        <v>473</v>
      </c>
      <c r="AA2" t="s">
        <v>485</v>
      </c>
      <c r="AB2" t="s">
        <v>493</v>
      </c>
      <c r="AD2" t="s">
        <v>568</v>
      </c>
      <c r="AE2">
        <v>0</v>
      </c>
      <c r="AH2">
        <v>0</v>
      </c>
      <c r="AI2">
        <v>2</v>
      </c>
      <c r="AJ2">
        <v>0</v>
      </c>
      <c r="AK2">
        <v>66.5</v>
      </c>
      <c r="AN2" t="s">
        <v>643</v>
      </c>
      <c r="AO2">
        <v>10800</v>
      </c>
      <c r="AU2">
        <v>0.1</v>
      </c>
      <c r="AV2" t="s">
        <v>75</v>
      </c>
      <c r="AW2" t="s">
        <v>668</v>
      </c>
    </row>
    <row r="3" spans="1:50">
      <c r="A3" s="1">
        <f>HYPERLINK("https://lsnyc.legalserver.org/matter/dynamic-profile/view/1841465","17-1841465")</f>
        <v>0</v>
      </c>
      <c r="B3" t="s">
        <v>51</v>
      </c>
      <c r="C3" t="s">
        <v>73</v>
      </c>
      <c r="D3" t="s">
        <v>76</v>
      </c>
      <c r="E3" t="s">
        <v>111</v>
      </c>
      <c r="F3" t="s">
        <v>168</v>
      </c>
      <c r="G3" t="s">
        <v>241</v>
      </c>
      <c r="H3" t="s">
        <v>312</v>
      </c>
      <c r="I3">
        <v>18</v>
      </c>
      <c r="J3" t="s">
        <v>403</v>
      </c>
      <c r="K3">
        <v>10013</v>
      </c>
      <c r="L3" t="s">
        <v>429</v>
      </c>
      <c r="M3" t="s">
        <v>429</v>
      </c>
      <c r="P3" t="s">
        <v>453</v>
      </c>
      <c r="Q3" t="s">
        <v>459</v>
      </c>
      <c r="R3" t="s">
        <v>464</v>
      </c>
      <c r="U3" t="s">
        <v>467</v>
      </c>
      <c r="X3">
        <v>0</v>
      </c>
      <c r="Y3" t="s">
        <v>473</v>
      </c>
      <c r="AA3" t="s">
        <v>485</v>
      </c>
      <c r="AB3" t="s">
        <v>494</v>
      </c>
      <c r="AD3" t="s">
        <v>569</v>
      </c>
      <c r="AE3">
        <v>0</v>
      </c>
      <c r="AH3">
        <v>0</v>
      </c>
      <c r="AI3">
        <v>1</v>
      </c>
      <c r="AJ3">
        <v>0</v>
      </c>
      <c r="AK3">
        <v>0</v>
      </c>
      <c r="AN3" t="s">
        <v>644</v>
      </c>
      <c r="AO3">
        <v>0</v>
      </c>
      <c r="AU3">
        <v>0.25</v>
      </c>
      <c r="AV3" t="s">
        <v>130</v>
      </c>
      <c r="AW3" t="s">
        <v>669</v>
      </c>
    </row>
    <row r="4" spans="1:50">
      <c r="A4" s="1">
        <f>HYPERLINK("https://lsnyc.legalserver.org/matter/dynamic-profile/view/1841456","17-1841456")</f>
        <v>0</v>
      </c>
      <c r="B4" t="s">
        <v>51</v>
      </c>
      <c r="C4" t="s">
        <v>73</v>
      </c>
      <c r="D4" t="s">
        <v>76</v>
      </c>
      <c r="E4" t="s">
        <v>111</v>
      </c>
      <c r="F4" t="s">
        <v>169</v>
      </c>
      <c r="G4" t="s">
        <v>242</v>
      </c>
      <c r="H4" t="s">
        <v>313</v>
      </c>
      <c r="I4" t="s">
        <v>385</v>
      </c>
      <c r="J4" t="s">
        <v>403</v>
      </c>
      <c r="K4">
        <v>10009</v>
      </c>
      <c r="L4" t="s">
        <v>429</v>
      </c>
      <c r="M4" t="s">
        <v>429</v>
      </c>
      <c r="P4" t="s">
        <v>453</v>
      </c>
      <c r="Q4" t="s">
        <v>459</v>
      </c>
      <c r="R4" t="s">
        <v>464</v>
      </c>
      <c r="U4" t="s">
        <v>467</v>
      </c>
      <c r="X4">
        <v>0</v>
      </c>
      <c r="Y4" t="s">
        <v>473</v>
      </c>
      <c r="AA4" t="s">
        <v>485</v>
      </c>
      <c r="AB4" t="s">
        <v>495</v>
      </c>
      <c r="AD4" t="s">
        <v>570</v>
      </c>
      <c r="AE4">
        <v>0</v>
      </c>
      <c r="AH4">
        <v>0</v>
      </c>
      <c r="AI4">
        <v>1</v>
      </c>
      <c r="AJ4">
        <v>0</v>
      </c>
      <c r="AK4">
        <v>108.96</v>
      </c>
      <c r="AN4" t="s">
        <v>643</v>
      </c>
      <c r="AO4">
        <v>13140</v>
      </c>
      <c r="AU4">
        <v>0.25</v>
      </c>
      <c r="AV4" t="s">
        <v>130</v>
      </c>
      <c r="AW4" t="s">
        <v>669</v>
      </c>
    </row>
    <row r="5" spans="1:50">
      <c r="A5" s="1">
        <f>HYPERLINK("https://lsnyc.legalserver.org/matter/dynamic-profile/view/1842502","17-1842502")</f>
        <v>0</v>
      </c>
      <c r="B5" t="s">
        <v>52</v>
      </c>
      <c r="C5" t="s">
        <v>73</v>
      </c>
      <c r="D5" t="s">
        <v>77</v>
      </c>
      <c r="E5" t="s">
        <v>111</v>
      </c>
      <c r="F5" t="s">
        <v>170</v>
      </c>
      <c r="G5" t="s">
        <v>243</v>
      </c>
      <c r="H5" t="s">
        <v>314</v>
      </c>
      <c r="I5" t="s">
        <v>386</v>
      </c>
      <c r="J5" t="s">
        <v>403</v>
      </c>
      <c r="K5">
        <v>10029</v>
      </c>
      <c r="L5" t="s">
        <v>429</v>
      </c>
      <c r="M5" t="s">
        <v>429</v>
      </c>
      <c r="P5" t="s">
        <v>453</v>
      </c>
      <c r="Q5" t="s">
        <v>459</v>
      </c>
      <c r="R5" t="s">
        <v>464</v>
      </c>
      <c r="S5" t="s">
        <v>430</v>
      </c>
      <c r="U5" t="s">
        <v>467</v>
      </c>
      <c r="X5">
        <v>650</v>
      </c>
      <c r="Y5" t="s">
        <v>473</v>
      </c>
      <c r="AA5" t="s">
        <v>485</v>
      </c>
      <c r="AB5" t="s">
        <v>496</v>
      </c>
      <c r="AD5" t="s">
        <v>571</v>
      </c>
      <c r="AE5">
        <v>14</v>
      </c>
      <c r="AH5">
        <v>6</v>
      </c>
      <c r="AI5">
        <v>2</v>
      </c>
      <c r="AJ5">
        <v>2</v>
      </c>
      <c r="AK5">
        <v>169.11</v>
      </c>
      <c r="AN5" t="s">
        <v>645</v>
      </c>
      <c r="AO5">
        <v>41600</v>
      </c>
      <c r="AU5">
        <v>0.7</v>
      </c>
      <c r="AV5" t="s">
        <v>77</v>
      </c>
      <c r="AW5" t="s">
        <v>670</v>
      </c>
    </row>
    <row r="6" spans="1:50">
      <c r="A6" s="1">
        <f>HYPERLINK("https://lsnyc.legalserver.org/matter/dynamic-profile/view/1840739","17-1840739")</f>
        <v>0</v>
      </c>
      <c r="B6" t="s">
        <v>51</v>
      </c>
      <c r="C6" t="s">
        <v>73</v>
      </c>
      <c r="D6" t="s">
        <v>76</v>
      </c>
      <c r="E6" t="s">
        <v>132</v>
      </c>
      <c r="F6" t="s">
        <v>171</v>
      </c>
      <c r="G6" t="s">
        <v>244</v>
      </c>
      <c r="H6" t="s">
        <v>315</v>
      </c>
      <c r="I6" t="s">
        <v>387</v>
      </c>
      <c r="J6" t="s">
        <v>403</v>
      </c>
      <c r="K6">
        <v>10040</v>
      </c>
      <c r="L6" t="s">
        <v>429</v>
      </c>
      <c r="M6" t="s">
        <v>429</v>
      </c>
      <c r="P6" t="s">
        <v>453</v>
      </c>
      <c r="Q6" t="s">
        <v>459</v>
      </c>
      <c r="R6" t="s">
        <v>464</v>
      </c>
      <c r="U6" t="s">
        <v>467</v>
      </c>
      <c r="X6">
        <v>0</v>
      </c>
      <c r="Y6" t="s">
        <v>473</v>
      </c>
      <c r="AA6" t="s">
        <v>485</v>
      </c>
      <c r="AB6" t="s">
        <v>497</v>
      </c>
      <c r="AD6" t="s">
        <v>572</v>
      </c>
      <c r="AE6">
        <v>0</v>
      </c>
      <c r="AH6">
        <v>0</v>
      </c>
      <c r="AI6">
        <v>1</v>
      </c>
      <c r="AJ6">
        <v>0</v>
      </c>
      <c r="AK6">
        <v>94.86</v>
      </c>
      <c r="AN6" t="s">
        <v>643</v>
      </c>
      <c r="AO6">
        <v>11440</v>
      </c>
      <c r="AU6">
        <v>0.5</v>
      </c>
      <c r="AV6" t="s">
        <v>132</v>
      </c>
      <c r="AW6" t="s">
        <v>669</v>
      </c>
    </row>
    <row r="7" spans="1:50">
      <c r="A7" s="1">
        <f>HYPERLINK("https://lsnyc.legalserver.org/matter/dynamic-profile/view/1840653","17-1840653")</f>
        <v>0</v>
      </c>
      <c r="B7" t="s">
        <v>53</v>
      </c>
      <c r="C7" t="s">
        <v>73</v>
      </c>
      <c r="D7" t="s">
        <v>78</v>
      </c>
      <c r="E7" t="s">
        <v>133</v>
      </c>
      <c r="F7" t="s">
        <v>172</v>
      </c>
      <c r="G7" t="s">
        <v>245</v>
      </c>
      <c r="H7" t="s">
        <v>316</v>
      </c>
      <c r="I7" t="s">
        <v>388</v>
      </c>
      <c r="J7" t="s">
        <v>403</v>
      </c>
      <c r="K7">
        <v>10032</v>
      </c>
      <c r="L7" t="s">
        <v>429</v>
      </c>
      <c r="M7" t="s">
        <v>429</v>
      </c>
      <c r="P7" t="s">
        <v>453</v>
      </c>
      <c r="Q7" t="s">
        <v>459</v>
      </c>
      <c r="R7" t="s">
        <v>464</v>
      </c>
      <c r="T7" t="s">
        <v>465</v>
      </c>
      <c r="U7" t="s">
        <v>467</v>
      </c>
      <c r="X7">
        <v>2000</v>
      </c>
      <c r="Y7" t="s">
        <v>473</v>
      </c>
      <c r="Z7" t="s">
        <v>474</v>
      </c>
      <c r="AA7" t="s">
        <v>485</v>
      </c>
      <c r="AB7" t="s">
        <v>498</v>
      </c>
      <c r="AD7" t="s">
        <v>573</v>
      </c>
      <c r="AE7">
        <v>110</v>
      </c>
      <c r="AH7">
        <v>32</v>
      </c>
      <c r="AI7">
        <v>2</v>
      </c>
      <c r="AJ7">
        <v>1</v>
      </c>
      <c r="AK7">
        <v>152.79</v>
      </c>
      <c r="AN7" t="s">
        <v>643</v>
      </c>
      <c r="AO7">
        <v>31200</v>
      </c>
      <c r="AU7">
        <v>1.6</v>
      </c>
      <c r="AV7" t="s">
        <v>133</v>
      </c>
      <c r="AW7" t="s">
        <v>671</v>
      </c>
    </row>
    <row r="8" spans="1:50">
      <c r="A8" s="1">
        <f>HYPERLINK("https://lsnyc.legalserver.org/matter/dynamic-profile/view/1844695","17-1844695")</f>
        <v>0</v>
      </c>
      <c r="B8" t="s">
        <v>54</v>
      </c>
      <c r="C8" t="s">
        <v>73</v>
      </c>
      <c r="D8" t="s">
        <v>79</v>
      </c>
      <c r="E8" t="s">
        <v>122</v>
      </c>
      <c r="F8" t="s">
        <v>173</v>
      </c>
      <c r="G8" t="s">
        <v>246</v>
      </c>
      <c r="H8" t="s">
        <v>317</v>
      </c>
      <c r="I8" t="s">
        <v>389</v>
      </c>
      <c r="J8" t="s">
        <v>403</v>
      </c>
      <c r="K8">
        <v>10128</v>
      </c>
      <c r="L8" t="s">
        <v>429</v>
      </c>
      <c r="M8" t="s">
        <v>429</v>
      </c>
      <c r="O8" t="s">
        <v>446</v>
      </c>
      <c r="P8" t="s">
        <v>453</v>
      </c>
      <c r="Q8" t="s">
        <v>459</v>
      </c>
      <c r="R8" t="s">
        <v>464</v>
      </c>
      <c r="U8" t="s">
        <v>467</v>
      </c>
      <c r="X8">
        <v>307</v>
      </c>
      <c r="Y8" t="s">
        <v>473</v>
      </c>
      <c r="AA8" t="s">
        <v>485</v>
      </c>
      <c r="AB8" t="s">
        <v>499</v>
      </c>
      <c r="AD8" t="s">
        <v>574</v>
      </c>
      <c r="AE8">
        <v>0</v>
      </c>
      <c r="AF8" t="s">
        <v>631</v>
      </c>
      <c r="AH8">
        <v>17</v>
      </c>
      <c r="AI8">
        <v>1</v>
      </c>
      <c r="AJ8">
        <v>0</v>
      </c>
      <c r="AK8">
        <v>95.22</v>
      </c>
      <c r="AN8" t="s">
        <v>643</v>
      </c>
      <c r="AO8">
        <v>11484</v>
      </c>
      <c r="AU8">
        <v>1.4</v>
      </c>
      <c r="AV8" t="s">
        <v>651</v>
      </c>
      <c r="AW8" t="s">
        <v>672</v>
      </c>
    </row>
    <row r="9" spans="1:50">
      <c r="A9" s="1">
        <f>HYPERLINK("https://lsnyc.legalserver.org/matter/dynamic-profile/view/1844896","17-1844896")</f>
        <v>0</v>
      </c>
      <c r="B9" t="s">
        <v>54</v>
      </c>
      <c r="C9" t="s">
        <v>73</v>
      </c>
      <c r="D9" t="s">
        <v>80</v>
      </c>
      <c r="E9" t="s">
        <v>122</v>
      </c>
      <c r="F9" t="s">
        <v>174</v>
      </c>
      <c r="G9" t="s">
        <v>247</v>
      </c>
      <c r="H9" t="s">
        <v>318</v>
      </c>
      <c r="I9" t="s">
        <v>390</v>
      </c>
      <c r="J9" t="s">
        <v>403</v>
      </c>
      <c r="K9">
        <v>10040</v>
      </c>
      <c r="L9" t="s">
        <v>429</v>
      </c>
      <c r="M9" t="s">
        <v>429</v>
      </c>
      <c r="O9" t="s">
        <v>446</v>
      </c>
      <c r="P9" t="s">
        <v>453</v>
      </c>
      <c r="Q9" t="s">
        <v>459</v>
      </c>
      <c r="R9" t="s">
        <v>464</v>
      </c>
      <c r="U9" t="s">
        <v>467</v>
      </c>
      <c r="X9">
        <v>1345</v>
      </c>
      <c r="Y9" t="s">
        <v>473</v>
      </c>
      <c r="Z9" t="s">
        <v>475</v>
      </c>
      <c r="AA9" t="s">
        <v>485</v>
      </c>
      <c r="AB9" t="s">
        <v>500</v>
      </c>
      <c r="AD9" t="s">
        <v>575</v>
      </c>
      <c r="AE9">
        <v>51</v>
      </c>
      <c r="AH9">
        <v>9</v>
      </c>
      <c r="AI9">
        <v>3</v>
      </c>
      <c r="AJ9">
        <v>0</v>
      </c>
      <c r="AK9">
        <v>165.52</v>
      </c>
      <c r="AN9" t="s">
        <v>645</v>
      </c>
      <c r="AO9">
        <v>56420</v>
      </c>
      <c r="AU9">
        <v>1.25</v>
      </c>
      <c r="AV9" t="s">
        <v>652</v>
      </c>
      <c r="AW9" t="s">
        <v>671</v>
      </c>
    </row>
    <row r="10" spans="1:50">
      <c r="A10" s="1">
        <f>HYPERLINK("https://lsnyc.legalserver.org/matter/dynamic-profile/view/1843112","17-1843112")</f>
        <v>0</v>
      </c>
      <c r="B10" t="s">
        <v>54</v>
      </c>
      <c r="C10" t="s">
        <v>73</v>
      </c>
      <c r="D10" t="s">
        <v>81</v>
      </c>
      <c r="E10" t="s">
        <v>122</v>
      </c>
      <c r="F10" t="s">
        <v>175</v>
      </c>
      <c r="G10" t="s">
        <v>248</v>
      </c>
      <c r="H10" t="s">
        <v>319</v>
      </c>
      <c r="I10" t="s">
        <v>391</v>
      </c>
      <c r="J10" t="s">
        <v>403</v>
      </c>
      <c r="K10">
        <v>10025</v>
      </c>
      <c r="L10" t="s">
        <v>429</v>
      </c>
      <c r="M10" t="s">
        <v>429</v>
      </c>
      <c r="O10" t="s">
        <v>446</v>
      </c>
      <c r="P10" t="s">
        <v>453</v>
      </c>
      <c r="Q10" t="s">
        <v>459</v>
      </c>
      <c r="R10" t="s">
        <v>464</v>
      </c>
      <c r="U10" t="s">
        <v>467</v>
      </c>
      <c r="X10">
        <v>1200</v>
      </c>
      <c r="Y10" t="s">
        <v>473</v>
      </c>
      <c r="Z10" t="s">
        <v>476</v>
      </c>
      <c r="AA10" t="s">
        <v>485</v>
      </c>
      <c r="AB10" t="s">
        <v>501</v>
      </c>
      <c r="AD10" t="s">
        <v>576</v>
      </c>
      <c r="AE10">
        <v>24</v>
      </c>
      <c r="AF10" t="s">
        <v>632</v>
      </c>
      <c r="AG10" t="s">
        <v>639</v>
      </c>
      <c r="AH10">
        <v>42</v>
      </c>
      <c r="AI10">
        <v>3</v>
      </c>
      <c r="AJ10">
        <v>0</v>
      </c>
      <c r="AK10">
        <v>181.19</v>
      </c>
      <c r="AN10" t="s">
        <v>645</v>
      </c>
      <c r="AO10">
        <v>37000</v>
      </c>
      <c r="AU10">
        <v>0.6</v>
      </c>
      <c r="AV10" t="s">
        <v>81</v>
      </c>
      <c r="AW10" t="s">
        <v>673</v>
      </c>
    </row>
    <row r="11" spans="1:50">
      <c r="A11" s="1">
        <f>HYPERLINK("https://lsnyc.legalserver.org/matter/dynamic-profile/view/1840088","17-1840088")</f>
        <v>0</v>
      </c>
      <c r="B11" t="s">
        <v>55</v>
      </c>
      <c r="C11" t="s">
        <v>73</v>
      </c>
      <c r="D11" t="s">
        <v>82</v>
      </c>
      <c r="E11" t="s">
        <v>134</v>
      </c>
      <c r="F11" t="s">
        <v>176</v>
      </c>
      <c r="G11" t="s">
        <v>249</v>
      </c>
      <c r="H11" t="s">
        <v>320</v>
      </c>
      <c r="I11" t="s">
        <v>392</v>
      </c>
      <c r="J11" t="s">
        <v>403</v>
      </c>
      <c r="K11">
        <v>10033</v>
      </c>
      <c r="L11" t="s">
        <v>429</v>
      </c>
      <c r="M11" t="s">
        <v>429</v>
      </c>
      <c r="P11" t="s">
        <v>453</v>
      </c>
      <c r="Q11" t="s">
        <v>459</v>
      </c>
      <c r="R11" t="s">
        <v>464</v>
      </c>
      <c r="U11" t="s">
        <v>467</v>
      </c>
      <c r="X11">
        <v>0</v>
      </c>
      <c r="Y11" t="s">
        <v>473</v>
      </c>
      <c r="AA11" t="s">
        <v>485</v>
      </c>
      <c r="AB11" t="s">
        <v>502</v>
      </c>
      <c r="AD11" t="s">
        <v>577</v>
      </c>
      <c r="AE11">
        <v>0</v>
      </c>
      <c r="AH11">
        <v>0</v>
      </c>
      <c r="AI11">
        <v>1</v>
      </c>
      <c r="AJ11">
        <v>0</v>
      </c>
      <c r="AK11">
        <v>94.53</v>
      </c>
      <c r="AN11" t="s">
        <v>645</v>
      </c>
      <c r="AO11">
        <v>11400</v>
      </c>
      <c r="AU11">
        <v>0.25</v>
      </c>
      <c r="AV11" t="s">
        <v>134</v>
      </c>
      <c r="AW11" t="s">
        <v>668</v>
      </c>
    </row>
    <row r="12" spans="1:50">
      <c r="A12" s="1">
        <f>HYPERLINK("https://lsnyc.legalserver.org/matter/dynamic-profile/view/1840745","17-1840745")</f>
        <v>0</v>
      </c>
      <c r="B12" t="s">
        <v>56</v>
      </c>
      <c r="C12" t="s">
        <v>73</v>
      </c>
      <c r="D12" t="s">
        <v>83</v>
      </c>
      <c r="E12" t="s">
        <v>135</v>
      </c>
      <c r="F12" t="s">
        <v>177</v>
      </c>
      <c r="G12" t="s">
        <v>250</v>
      </c>
      <c r="H12" t="s">
        <v>321</v>
      </c>
      <c r="I12" t="s">
        <v>393</v>
      </c>
      <c r="J12" t="s">
        <v>403</v>
      </c>
      <c r="K12">
        <v>10037</v>
      </c>
      <c r="L12" t="s">
        <v>429</v>
      </c>
      <c r="M12" t="s">
        <v>429</v>
      </c>
      <c r="P12" t="s">
        <v>453</v>
      </c>
      <c r="Q12" t="s">
        <v>459</v>
      </c>
      <c r="R12" t="s">
        <v>464</v>
      </c>
      <c r="U12" t="s">
        <v>467</v>
      </c>
      <c r="X12">
        <v>0</v>
      </c>
      <c r="Y12" t="s">
        <v>473</v>
      </c>
      <c r="AA12" t="s">
        <v>485</v>
      </c>
      <c r="AB12" t="s">
        <v>503</v>
      </c>
      <c r="AD12" t="s">
        <v>578</v>
      </c>
      <c r="AE12">
        <v>0</v>
      </c>
      <c r="AH12">
        <v>0</v>
      </c>
      <c r="AI12">
        <v>2</v>
      </c>
      <c r="AJ12">
        <v>0</v>
      </c>
      <c r="AK12">
        <v>44.33</v>
      </c>
      <c r="AN12" t="s">
        <v>643</v>
      </c>
      <c r="AO12">
        <v>7200</v>
      </c>
      <c r="AU12">
        <v>1.3</v>
      </c>
      <c r="AV12" t="s">
        <v>135</v>
      </c>
      <c r="AW12" t="s">
        <v>674</v>
      </c>
    </row>
    <row r="13" spans="1:50">
      <c r="A13" s="1">
        <f>HYPERLINK("https://lsnyc.legalserver.org/matter/dynamic-profile/view/1848741","17-1848741")</f>
        <v>0</v>
      </c>
      <c r="B13" t="s">
        <v>53</v>
      </c>
      <c r="C13" t="s">
        <v>73</v>
      </c>
      <c r="D13" t="s">
        <v>84</v>
      </c>
      <c r="E13" t="s">
        <v>135</v>
      </c>
      <c r="F13" t="s">
        <v>178</v>
      </c>
      <c r="G13" t="s">
        <v>251</v>
      </c>
      <c r="H13" t="s">
        <v>322</v>
      </c>
      <c r="I13" t="s">
        <v>394</v>
      </c>
      <c r="J13" t="s">
        <v>403</v>
      </c>
      <c r="K13">
        <v>10023</v>
      </c>
      <c r="L13" t="s">
        <v>429</v>
      </c>
      <c r="M13" t="s">
        <v>429</v>
      </c>
      <c r="P13" t="s">
        <v>453</v>
      </c>
      <c r="Q13" t="s">
        <v>459</v>
      </c>
      <c r="R13" t="s">
        <v>464</v>
      </c>
      <c r="U13" t="s">
        <v>467</v>
      </c>
      <c r="X13">
        <v>1600</v>
      </c>
      <c r="Y13" t="s">
        <v>473</v>
      </c>
      <c r="Z13" t="s">
        <v>477</v>
      </c>
      <c r="AA13" t="s">
        <v>485</v>
      </c>
      <c r="AB13" t="s">
        <v>504</v>
      </c>
      <c r="AE13">
        <v>0</v>
      </c>
      <c r="AF13" t="s">
        <v>633</v>
      </c>
      <c r="AH13">
        <v>7</v>
      </c>
      <c r="AI13">
        <v>1</v>
      </c>
      <c r="AJ13">
        <v>0</v>
      </c>
      <c r="AK13">
        <v>218.91</v>
      </c>
      <c r="AN13" t="s">
        <v>643</v>
      </c>
      <c r="AO13">
        <v>26400</v>
      </c>
      <c r="AU13">
        <v>0.1</v>
      </c>
      <c r="AV13" t="s">
        <v>135</v>
      </c>
      <c r="AW13" t="s">
        <v>675</v>
      </c>
    </row>
    <row r="14" spans="1:50">
      <c r="A14" s="1">
        <f>HYPERLINK("https://lsnyc.legalserver.org/matter/dynamic-profile/view/1840068","17-1840068")</f>
        <v>0</v>
      </c>
      <c r="B14" t="s">
        <v>57</v>
      </c>
      <c r="C14" t="s">
        <v>73</v>
      </c>
      <c r="D14" t="s">
        <v>82</v>
      </c>
      <c r="E14" t="s">
        <v>136</v>
      </c>
      <c r="F14" t="s">
        <v>179</v>
      </c>
      <c r="G14" t="s">
        <v>252</v>
      </c>
      <c r="H14" t="s">
        <v>323</v>
      </c>
      <c r="I14" t="s">
        <v>395</v>
      </c>
      <c r="J14" t="s">
        <v>403</v>
      </c>
      <c r="K14">
        <v>10039</v>
      </c>
      <c r="L14" t="s">
        <v>429</v>
      </c>
      <c r="M14" t="s">
        <v>429</v>
      </c>
      <c r="P14" t="s">
        <v>453</v>
      </c>
      <c r="Q14" t="s">
        <v>459</v>
      </c>
      <c r="R14" t="s">
        <v>464</v>
      </c>
      <c r="U14" t="s">
        <v>467</v>
      </c>
      <c r="X14">
        <v>0</v>
      </c>
      <c r="Y14" t="s">
        <v>473</v>
      </c>
      <c r="AA14" t="s">
        <v>485</v>
      </c>
      <c r="AB14" t="s">
        <v>505</v>
      </c>
      <c r="AD14" t="s">
        <v>579</v>
      </c>
      <c r="AE14">
        <v>0</v>
      </c>
      <c r="AH14">
        <v>0</v>
      </c>
      <c r="AI14">
        <v>4</v>
      </c>
      <c r="AJ14">
        <v>1</v>
      </c>
      <c r="AK14">
        <v>219.08</v>
      </c>
      <c r="AN14" t="s">
        <v>643</v>
      </c>
      <c r="AO14">
        <v>63050</v>
      </c>
      <c r="AU14">
        <v>3.4</v>
      </c>
      <c r="AV14" t="s">
        <v>653</v>
      </c>
      <c r="AW14" t="s">
        <v>668</v>
      </c>
    </row>
    <row r="15" spans="1:50">
      <c r="A15" s="1">
        <f>HYPERLINK("https://lsnyc.legalserver.org/matter/dynamic-profile/view/1847384","17-1847384")</f>
        <v>0</v>
      </c>
      <c r="B15" t="s">
        <v>58</v>
      </c>
      <c r="C15" t="s">
        <v>73</v>
      </c>
      <c r="D15" t="s">
        <v>85</v>
      </c>
      <c r="E15" t="s">
        <v>137</v>
      </c>
      <c r="F15" t="s">
        <v>180</v>
      </c>
      <c r="G15" t="s">
        <v>249</v>
      </c>
      <c r="H15" t="s">
        <v>324</v>
      </c>
      <c r="I15">
        <v>1</v>
      </c>
      <c r="J15" t="s">
        <v>403</v>
      </c>
      <c r="K15">
        <v>10009</v>
      </c>
      <c r="L15" t="s">
        <v>429</v>
      </c>
      <c r="M15" t="s">
        <v>429</v>
      </c>
      <c r="P15" t="s">
        <v>453</v>
      </c>
      <c r="Q15" t="s">
        <v>459</v>
      </c>
      <c r="R15" t="s">
        <v>464</v>
      </c>
      <c r="U15" t="s">
        <v>467</v>
      </c>
      <c r="X15">
        <v>0</v>
      </c>
      <c r="Y15" t="s">
        <v>473</v>
      </c>
      <c r="AA15" t="s">
        <v>485</v>
      </c>
      <c r="AB15" t="s">
        <v>506</v>
      </c>
      <c r="AD15" t="s">
        <v>580</v>
      </c>
      <c r="AE15">
        <v>0</v>
      </c>
      <c r="AH15">
        <v>0</v>
      </c>
      <c r="AI15">
        <v>2</v>
      </c>
      <c r="AJ15">
        <v>0</v>
      </c>
      <c r="AK15">
        <v>124.43</v>
      </c>
      <c r="AN15" t="s">
        <v>645</v>
      </c>
      <c r="AO15">
        <v>20208</v>
      </c>
      <c r="AU15">
        <v>0.5</v>
      </c>
      <c r="AV15" t="s">
        <v>85</v>
      </c>
      <c r="AW15" t="s">
        <v>669</v>
      </c>
    </row>
    <row r="16" spans="1:50">
      <c r="A16" s="1">
        <f>HYPERLINK("https://lsnyc.legalserver.org/matter/dynamic-profile/view/1848722","17-1848722")</f>
        <v>0</v>
      </c>
      <c r="B16" t="s">
        <v>59</v>
      </c>
      <c r="C16" t="s">
        <v>73</v>
      </c>
      <c r="D16" t="s">
        <v>84</v>
      </c>
      <c r="E16" t="s">
        <v>137</v>
      </c>
      <c r="F16" t="s">
        <v>181</v>
      </c>
      <c r="G16" t="s">
        <v>253</v>
      </c>
      <c r="H16" t="s">
        <v>325</v>
      </c>
      <c r="I16" t="s">
        <v>396</v>
      </c>
      <c r="J16" t="s">
        <v>403</v>
      </c>
      <c r="K16">
        <v>10022</v>
      </c>
      <c r="L16" t="s">
        <v>429</v>
      </c>
      <c r="M16" t="s">
        <v>429</v>
      </c>
      <c r="O16" t="s">
        <v>446</v>
      </c>
      <c r="P16" t="s">
        <v>453</v>
      </c>
      <c r="Q16" t="s">
        <v>459</v>
      </c>
      <c r="R16" t="s">
        <v>464</v>
      </c>
      <c r="S16" t="s">
        <v>430</v>
      </c>
      <c r="U16" t="s">
        <v>467</v>
      </c>
      <c r="X16">
        <v>1724.8</v>
      </c>
      <c r="Y16" t="s">
        <v>473</v>
      </c>
      <c r="Z16" t="s">
        <v>450</v>
      </c>
      <c r="AA16" t="s">
        <v>485</v>
      </c>
      <c r="AB16" t="s">
        <v>507</v>
      </c>
      <c r="AE16">
        <v>0</v>
      </c>
      <c r="AF16" t="s">
        <v>631</v>
      </c>
      <c r="AG16" t="s">
        <v>639</v>
      </c>
      <c r="AH16">
        <v>40</v>
      </c>
      <c r="AI16">
        <v>1</v>
      </c>
      <c r="AJ16">
        <v>0</v>
      </c>
      <c r="AK16">
        <v>201</v>
      </c>
      <c r="AN16" t="s">
        <v>643</v>
      </c>
      <c r="AO16">
        <v>24240</v>
      </c>
      <c r="AU16">
        <v>0.68</v>
      </c>
      <c r="AV16" t="s">
        <v>137</v>
      </c>
      <c r="AW16" t="s">
        <v>676</v>
      </c>
    </row>
    <row r="17" spans="1:49">
      <c r="A17" s="1">
        <f>HYPERLINK("https://lsnyc.legalserver.org/matter/dynamic-profile/view/1847618","17-1847618")</f>
        <v>0</v>
      </c>
      <c r="B17" t="s">
        <v>59</v>
      </c>
      <c r="C17" t="s">
        <v>73</v>
      </c>
      <c r="D17" t="s">
        <v>86</v>
      </c>
      <c r="E17" t="s">
        <v>137</v>
      </c>
      <c r="F17" t="s">
        <v>182</v>
      </c>
      <c r="G17" t="s">
        <v>254</v>
      </c>
      <c r="H17" t="s">
        <v>326</v>
      </c>
      <c r="I17">
        <v>52</v>
      </c>
      <c r="J17" t="s">
        <v>403</v>
      </c>
      <c r="K17">
        <v>10040</v>
      </c>
      <c r="L17" t="s">
        <v>429</v>
      </c>
      <c r="M17" t="s">
        <v>429</v>
      </c>
      <c r="P17" t="s">
        <v>453</v>
      </c>
      <c r="Q17" t="s">
        <v>459</v>
      </c>
      <c r="R17" t="s">
        <v>464</v>
      </c>
      <c r="U17" t="s">
        <v>467</v>
      </c>
      <c r="X17">
        <v>3500</v>
      </c>
      <c r="Y17" t="s">
        <v>473</v>
      </c>
      <c r="Z17" t="s">
        <v>478</v>
      </c>
      <c r="AA17" t="s">
        <v>485</v>
      </c>
      <c r="AB17" t="s">
        <v>508</v>
      </c>
      <c r="AD17" t="s">
        <v>581</v>
      </c>
      <c r="AE17">
        <v>0</v>
      </c>
      <c r="AF17" t="s">
        <v>633</v>
      </c>
      <c r="AG17" t="s">
        <v>639</v>
      </c>
      <c r="AH17">
        <v>-1</v>
      </c>
      <c r="AI17">
        <v>1</v>
      </c>
      <c r="AJ17">
        <v>0</v>
      </c>
      <c r="AK17">
        <v>218.91</v>
      </c>
      <c r="AN17" t="s">
        <v>643</v>
      </c>
      <c r="AO17">
        <v>26400</v>
      </c>
      <c r="AU17">
        <v>0.7</v>
      </c>
      <c r="AV17" t="s">
        <v>137</v>
      </c>
      <c r="AW17" t="s">
        <v>673</v>
      </c>
    </row>
    <row r="18" spans="1:49">
      <c r="A18" s="1">
        <f>HYPERLINK("https://lsnyc.legalserver.org/matter/dynamic-profile/view/1849222","17-1849222")</f>
        <v>0</v>
      </c>
      <c r="B18" t="s">
        <v>59</v>
      </c>
      <c r="C18" t="s">
        <v>73</v>
      </c>
      <c r="D18" t="s">
        <v>87</v>
      </c>
      <c r="E18" t="s">
        <v>137</v>
      </c>
      <c r="F18" t="s">
        <v>183</v>
      </c>
      <c r="G18" t="s">
        <v>255</v>
      </c>
      <c r="H18" t="s">
        <v>327</v>
      </c>
      <c r="I18" t="s">
        <v>397</v>
      </c>
      <c r="J18" t="s">
        <v>403</v>
      </c>
      <c r="K18">
        <v>10032</v>
      </c>
      <c r="L18" t="s">
        <v>429</v>
      </c>
      <c r="M18" t="s">
        <v>429</v>
      </c>
      <c r="P18" t="s">
        <v>453</v>
      </c>
      <c r="Q18" t="s">
        <v>459</v>
      </c>
      <c r="R18" t="s">
        <v>464</v>
      </c>
      <c r="U18" t="s">
        <v>467</v>
      </c>
      <c r="X18">
        <v>1540</v>
      </c>
      <c r="Y18" t="s">
        <v>473</v>
      </c>
      <c r="Z18" t="s">
        <v>479</v>
      </c>
      <c r="AA18" t="s">
        <v>485</v>
      </c>
      <c r="AB18" t="s">
        <v>509</v>
      </c>
      <c r="AD18" t="s">
        <v>582</v>
      </c>
      <c r="AE18">
        <v>0</v>
      </c>
      <c r="AH18">
        <v>18</v>
      </c>
      <c r="AI18">
        <v>1</v>
      </c>
      <c r="AJ18">
        <v>0</v>
      </c>
      <c r="AK18">
        <v>265.34</v>
      </c>
      <c r="AN18" t="s">
        <v>643</v>
      </c>
      <c r="AO18">
        <v>32000</v>
      </c>
      <c r="AU18">
        <v>0.8</v>
      </c>
      <c r="AV18" t="s">
        <v>137</v>
      </c>
      <c r="AW18" t="s">
        <v>677</v>
      </c>
    </row>
    <row r="19" spans="1:49">
      <c r="A19" s="1">
        <f>HYPERLINK("https://lsnyc.legalserver.org/matter/dynamic-profile/view/1845164","17-1845164")</f>
        <v>0</v>
      </c>
      <c r="B19" t="s">
        <v>54</v>
      </c>
      <c r="C19" t="s">
        <v>73</v>
      </c>
      <c r="D19" t="s">
        <v>88</v>
      </c>
      <c r="E19" t="s">
        <v>110</v>
      </c>
      <c r="F19" t="s">
        <v>184</v>
      </c>
      <c r="G19" t="s">
        <v>256</v>
      </c>
      <c r="H19" t="s">
        <v>328</v>
      </c>
      <c r="I19" t="s">
        <v>398</v>
      </c>
      <c r="J19" t="s">
        <v>403</v>
      </c>
      <c r="K19">
        <v>10016</v>
      </c>
      <c r="L19" t="s">
        <v>429</v>
      </c>
      <c r="M19" t="s">
        <v>429</v>
      </c>
      <c r="P19" t="s">
        <v>453</v>
      </c>
      <c r="Q19" t="s">
        <v>459</v>
      </c>
      <c r="R19" t="s">
        <v>464</v>
      </c>
      <c r="S19" t="s">
        <v>431</v>
      </c>
      <c r="U19" t="s">
        <v>468</v>
      </c>
      <c r="X19">
        <v>0</v>
      </c>
      <c r="Y19" t="s">
        <v>473</v>
      </c>
      <c r="AA19" t="s">
        <v>485</v>
      </c>
      <c r="AB19" t="s">
        <v>510</v>
      </c>
      <c r="AD19" t="s">
        <v>583</v>
      </c>
      <c r="AE19">
        <v>600</v>
      </c>
      <c r="AF19" t="s">
        <v>634</v>
      </c>
      <c r="AH19">
        <v>40</v>
      </c>
      <c r="AI19">
        <v>1</v>
      </c>
      <c r="AJ19">
        <v>0</v>
      </c>
      <c r="AK19">
        <v>88.33</v>
      </c>
      <c r="AN19" t="s">
        <v>643</v>
      </c>
      <c r="AO19">
        <v>10652</v>
      </c>
      <c r="AU19">
        <v>1</v>
      </c>
      <c r="AV19" t="s">
        <v>88</v>
      </c>
      <c r="AW19" t="s">
        <v>678</v>
      </c>
    </row>
    <row r="20" spans="1:49">
      <c r="A20" s="1">
        <f>HYPERLINK("https://lsnyc.legalserver.org/matter/dynamic-profile/view/1852644","17-1852644")</f>
        <v>0</v>
      </c>
      <c r="B20" t="s">
        <v>56</v>
      </c>
      <c r="C20" t="s">
        <v>73</v>
      </c>
      <c r="D20" t="s">
        <v>89</v>
      </c>
      <c r="E20" t="s">
        <v>89</v>
      </c>
      <c r="F20" t="s">
        <v>185</v>
      </c>
      <c r="G20" t="s">
        <v>257</v>
      </c>
      <c r="H20" t="s">
        <v>329</v>
      </c>
      <c r="I20" t="s">
        <v>399</v>
      </c>
      <c r="J20" t="s">
        <v>403</v>
      </c>
      <c r="K20">
        <v>10002</v>
      </c>
      <c r="L20" t="s">
        <v>429</v>
      </c>
      <c r="M20" t="s">
        <v>429</v>
      </c>
      <c r="O20" t="s">
        <v>447</v>
      </c>
      <c r="P20" t="s">
        <v>453</v>
      </c>
      <c r="Q20" t="s">
        <v>459</v>
      </c>
      <c r="R20" t="s">
        <v>464</v>
      </c>
      <c r="S20" t="s">
        <v>430</v>
      </c>
      <c r="U20" t="s">
        <v>467</v>
      </c>
      <c r="W20" t="s">
        <v>89</v>
      </c>
      <c r="X20">
        <v>835</v>
      </c>
      <c r="Y20" t="s">
        <v>473</v>
      </c>
      <c r="Z20" t="s">
        <v>480</v>
      </c>
      <c r="AA20" t="s">
        <v>485</v>
      </c>
      <c r="AB20" t="s">
        <v>511</v>
      </c>
      <c r="AD20" t="s">
        <v>584</v>
      </c>
      <c r="AE20">
        <v>0</v>
      </c>
      <c r="AF20" t="s">
        <v>631</v>
      </c>
      <c r="AH20">
        <v>20</v>
      </c>
      <c r="AI20">
        <v>1</v>
      </c>
      <c r="AJ20">
        <v>0</v>
      </c>
      <c r="AK20">
        <v>113.73</v>
      </c>
      <c r="AN20" t="s">
        <v>643</v>
      </c>
      <c r="AO20">
        <v>13716</v>
      </c>
      <c r="AU20">
        <v>0.1</v>
      </c>
      <c r="AV20" t="s">
        <v>89</v>
      </c>
      <c r="AW20" t="s">
        <v>56</v>
      </c>
    </row>
    <row r="21" spans="1:49">
      <c r="A21" s="1">
        <f>HYPERLINK("https://lsnyc.legalserver.org/matter/dynamic-profile/view/1840762","17-1840762")</f>
        <v>0</v>
      </c>
      <c r="B21" t="s">
        <v>56</v>
      </c>
      <c r="C21" t="s">
        <v>73</v>
      </c>
      <c r="D21" t="s">
        <v>83</v>
      </c>
      <c r="E21" t="s">
        <v>138</v>
      </c>
      <c r="F21" t="s">
        <v>186</v>
      </c>
      <c r="G21" t="s">
        <v>258</v>
      </c>
      <c r="H21" t="s">
        <v>330</v>
      </c>
      <c r="I21" t="s">
        <v>400</v>
      </c>
      <c r="J21" t="s">
        <v>403</v>
      </c>
      <c r="K21">
        <v>10037</v>
      </c>
      <c r="L21" t="s">
        <v>429</v>
      </c>
      <c r="M21" t="s">
        <v>429</v>
      </c>
      <c r="P21" t="s">
        <v>453</v>
      </c>
      <c r="Q21" t="s">
        <v>459</v>
      </c>
      <c r="R21" t="s">
        <v>464</v>
      </c>
      <c r="U21" t="s">
        <v>467</v>
      </c>
      <c r="X21">
        <v>0</v>
      </c>
      <c r="Y21" t="s">
        <v>473</v>
      </c>
      <c r="AA21" t="s">
        <v>485</v>
      </c>
      <c r="AB21" t="s">
        <v>512</v>
      </c>
      <c r="AD21" t="s">
        <v>585</v>
      </c>
      <c r="AE21">
        <v>0</v>
      </c>
      <c r="AH21">
        <v>0</v>
      </c>
      <c r="AI21">
        <v>1</v>
      </c>
      <c r="AJ21">
        <v>0</v>
      </c>
      <c r="AK21">
        <v>167.33</v>
      </c>
      <c r="AN21" t="s">
        <v>643</v>
      </c>
      <c r="AO21">
        <v>20180</v>
      </c>
      <c r="AU21">
        <v>0.9</v>
      </c>
      <c r="AV21" t="s">
        <v>84</v>
      </c>
      <c r="AW21" t="s">
        <v>674</v>
      </c>
    </row>
    <row r="22" spans="1:49">
      <c r="A22" s="1">
        <f>HYPERLINK("https://lsnyc.legalserver.org/matter/dynamic-profile/view/1842326","17-1842326")</f>
        <v>0</v>
      </c>
      <c r="B22" t="s">
        <v>56</v>
      </c>
      <c r="C22" t="s">
        <v>73</v>
      </c>
      <c r="D22" t="s">
        <v>90</v>
      </c>
      <c r="E22" t="s">
        <v>138</v>
      </c>
      <c r="F22" t="s">
        <v>187</v>
      </c>
      <c r="G22" t="s">
        <v>259</v>
      </c>
      <c r="H22" t="s">
        <v>331</v>
      </c>
      <c r="I22" t="s">
        <v>401</v>
      </c>
      <c r="J22" t="s">
        <v>403</v>
      </c>
      <c r="K22">
        <v>10025</v>
      </c>
      <c r="L22" t="s">
        <v>429</v>
      </c>
      <c r="M22" t="s">
        <v>429</v>
      </c>
      <c r="P22" t="s">
        <v>453</v>
      </c>
      <c r="Q22" t="s">
        <v>459</v>
      </c>
      <c r="R22" t="s">
        <v>464</v>
      </c>
      <c r="U22" t="s">
        <v>467</v>
      </c>
      <c r="X22">
        <v>0</v>
      </c>
      <c r="Y22" t="s">
        <v>473</v>
      </c>
      <c r="AA22" t="s">
        <v>485</v>
      </c>
      <c r="AB22" t="s">
        <v>513</v>
      </c>
      <c r="AD22" t="s">
        <v>586</v>
      </c>
      <c r="AE22">
        <v>0</v>
      </c>
      <c r="AH22">
        <v>0</v>
      </c>
      <c r="AI22">
        <v>1</v>
      </c>
      <c r="AJ22">
        <v>0</v>
      </c>
      <c r="AK22">
        <v>306.8</v>
      </c>
      <c r="AO22">
        <v>37000</v>
      </c>
      <c r="AU22">
        <v>1.1</v>
      </c>
      <c r="AV22" t="s">
        <v>654</v>
      </c>
      <c r="AW22" t="s">
        <v>674</v>
      </c>
    </row>
    <row r="23" spans="1:49">
      <c r="A23" s="1">
        <f>HYPERLINK("https://lsnyc.legalserver.org/matter/dynamic-profile/view/1851182","17-1851182")</f>
        <v>0</v>
      </c>
      <c r="B23" t="s">
        <v>53</v>
      </c>
      <c r="C23" t="s">
        <v>73</v>
      </c>
      <c r="D23" t="s">
        <v>91</v>
      </c>
      <c r="E23" t="s">
        <v>139</v>
      </c>
      <c r="F23" t="s">
        <v>188</v>
      </c>
      <c r="G23" t="s">
        <v>260</v>
      </c>
      <c r="H23" t="s">
        <v>332</v>
      </c>
      <c r="I23" t="s">
        <v>402</v>
      </c>
      <c r="J23" t="s">
        <v>403</v>
      </c>
      <c r="K23">
        <v>10013</v>
      </c>
      <c r="L23" t="s">
        <v>429</v>
      </c>
      <c r="M23" t="s">
        <v>429</v>
      </c>
      <c r="N23" t="s">
        <v>432</v>
      </c>
      <c r="O23" t="s">
        <v>448</v>
      </c>
      <c r="P23" t="s">
        <v>453</v>
      </c>
      <c r="Q23" t="s">
        <v>459</v>
      </c>
      <c r="R23" t="s">
        <v>464</v>
      </c>
      <c r="S23" t="s">
        <v>430</v>
      </c>
      <c r="U23" t="s">
        <v>467</v>
      </c>
      <c r="X23">
        <v>0</v>
      </c>
      <c r="Y23" t="s">
        <v>473</v>
      </c>
      <c r="AA23" t="s">
        <v>485</v>
      </c>
      <c r="AB23" t="s">
        <v>514</v>
      </c>
      <c r="AD23" t="s">
        <v>587</v>
      </c>
      <c r="AE23">
        <v>0</v>
      </c>
      <c r="AH23">
        <v>0</v>
      </c>
      <c r="AI23">
        <v>1</v>
      </c>
      <c r="AJ23">
        <v>0</v>
      </c>
      <c r="AK23">
        <v>89.55</v>
      </c>
      <c r="AN23" t="s">
        <v>644</v>
      </c>
      <c r="AO23">
        <v>10800</v>
      </c>
      <c r="AU23">
        <v>1.7</v>
      </c>
      <c r="AV23" t="s">
        <v>655</v>
      </c>
      <c r="AW23" t="s">
        <v>53</v>
      </c>
    </row>
    <row r="24" spans="1:49">
      <c r="A24" s="1">
        <f>HYPERLINK("https://lsnyc.legalserver.org/matter/dynamic-profile/view/1851422","17-1851422")</f>
        <v>0</v>
      </c>
      <c r="B24" t="s">
        <v>53</v>
      </c>
      <c r="C24" t="s">
        <v>73</v>
      </c>
      <c r="D24" t="s">
        <v>92</v>
      </c>
      <c r="E24" t="s">
        <v>139</v>
      </c>
      <c r="F24" t="s">
        <v>189</v>
      </c>
      <c r="G24" t="s">
        <v>261</v>
      </c>
      <c r="H24" t="s">
        <v>333</v>
      </c>
      <c r="I24" t="s">
        <v>403</v>
      </c>
      <c r="J24" t="s">
        <v>403</v>
      </c>
      <c r="K24">
        <v>10128</v>
      </c>
      <c r="L24" t="s">
        <v>429</v>
      </c>
      <c r="M24" t="s">
        <v>429</v>
      </c>
      <c r="P24" t="s">
        <v>453</v>
      </c>
      <c r="Q24" t="s">
        <v>459</v>
      </c>
      <c r="R24" t="s">
        <v>464</v>
      </c>
      <c r="U24" t="s">
        <v>467</v>
      </c>
      <c r="X24">
        <v>0</v>
      </c>
      <c r="Y24" t="s">
        <v>473</v>
      </c>
      <c r="AA24" t="s">
        <v>485</v>
      </c>
      <c r="AB24" t="s">
        <v>515</v>
      </c>
      <c r="AE24">
        <v>0</v>
      </c>
      <c r="AH24">
        <v>0</v>
      </c>
      <c r="AI24">
        <v>2</v>
      </c>
      <c r="AJ24">
        <v>0</v>
      </c>
      <c r="AK24">
        <v>106.4</v>
      </c>
      <c r="AN24" t="s">
        <v>646</v>
      </c>
      <c r="AO24">
        <v>17280</v>
      </c>
      <c r="AU24">
        <v>2.3</v>
      </c>
      <c r="AV24" t="s">
        <v>655</v>
      </c>
      <c r="AW24" t="s">
        <v>53</v>
      </c>
    </row>
    <row r="25" spans="1:49">
      <c r="A25" s="1">
        <f>HYPERLINK("https://lsnyc.legalserver.org/matter/dynamic-profile/view/1841409","17-1841409")</f>
        <v>0</v>
      </c>
      <c r="B25" t="s">
        <v>60</v>
      </c>
      <c r="C25" t="s">
        <v>73</v>
      </c>
      <c r="D25" t="s">
        <v>93</v>
      </c>
      <c r="E25" t="s">
        <v>140</v>
      </c>
      <c r="F25" t="s">
        <v>190</v>
      </c>
      <c r="G25" t="s">
        <v>262</v>
      </c>
      <c r="H25" t="s">
        <v>334</v>
      </c>
      <c r="I25">
        <v>45</v>
      </c>
      <c r="J25" t="s">
        <v>403</v>
      </c>
      <c r="K25">
        <v>10040</v>
      </c>
      <c r="L25" t="s">
        <v>429</v>
      </c>
      <c r="M25" t="s">
        <v>429</v>
      </c>
      <c r="N25" t="s">
        <v>433</v>
      </c>
      <c r="O25" t="s">
        <v>448</v>
      </c>
      <c r="P25" t="s">
        <v>453</v>
      </c>
      <c r="Q25" t="s">
        <v>459</v>
      </c>
      <c r="R25" t="s">
        <v>464</v>
      </c>
      <c r="U25" t="s">
        <v>467</v>
      </c>
      <c r="X25">
        <v>223.51</v>
      </c>
      <c r="Y25" t="s">
        <v>473</v>
      </c>
      <c r="AA25" t="s">
        <v>485</v>
      </c>
      <c r="AB25" t="s">
        <v>516</v>
      </c>
      <c r="AD25" t="s">
        <v>588</v>
      </c>
      <c r="AE25">
        <v>0</v>
      </c>
      <c r="AH25">
        <v>40</v>
      </c>
      <c r="AI25">
        <v>2</v>
      </c>
      <c r="AJ25">
        <v>1</v>
      </c>
      <c r="AK25">
        <v>264.45</v>
      </c>
      <c r="AN25" t="s">
        <v>645</v>
      </c>
      <c r="AO25">
        <v>54000</v>
      </c>
      <c r="AU25">
        <v>0.6</v>
      </c>
      <c r="AV25" t="s">
        <v>656</v>
      </c>
      <c r="AW25" t="s">
        <v>669</v>
      </c>
    </row>
    <row r="26" spans="1:49">
      <c r="A26" s="1">
        <f>HYPERLINK("https://lsnyc.legalserver.org/matter/dynamic-profile/view/1839697","17-1839697")</f>
        <v>0</v>
      </c>
      <c r="B26" t="s">
        <v>55</v>
      </c>
      <c r="C26" t="s">
        <v>73</v>
      </c>
      <c r="D26" t="s">
        <v>94</v>
      </c>
      <c r="E26" t="s">
        <v>141</v>
      </c>
      <c r="F26" t="s">
        <v>191</v>
      </c>
      <c r="G26" t="s">
        <v>263</v>
      </c>
      <c r="H26" t="s">
        <v>335</v>
      </c>
      <c r="I26" t="s">
        <v>404</v>
      </c>
      <c r="J26" t="s">
        <v>403</v>
      </c>
      <c r="K26">
        <v>10128</v>
      </c>
      <c r="L26" t="s">
        <v>429</v>
      </c>
      <c r="M26" t="s">
        <v>429</v>
      </c>
      <c r="P26" t="s">
        <v>453</v>
      </c>
      <c r="Q26" t="s">
        <v>459</v>
      </c>
      <c r="R26" t="s">
        <v>464</v>
      </c>
      <c r="U26" t="s">
        <v>467</v>
      </c>
      <c r="X26">
        <v>0</v>
      </c>
      <c r="Y26" t="s">
        <v>473</v>
      </c>
      <c r="AA26" t="s">
        <v>485</v>
      </c>
      <c r="AB26" t="s">
        <v>517</v>
      </c>
      <c r="AD26" t="s">
        <v>589</v>
      </c>
      <c r="AE26">
        <v>0</v>
      </c>
      <c r="AH26">
        <v>0</v>
      </c>
      <c r="AI26">
        <v>1</v>
      </c>
      <c r="AJ26">
        <v>0</v>
      </c>
      <c r="AK26">
        <v>39.8</v>
      </c>
      <c r="AN26" t="s">
        <v>643</v>
      </c>
      <c r="AO26">
        <v>4800</v>
      </c>
      <c r="AU26">
        <v>0</v>
      </c>
      <c r="AW26" t="s">
        <v>668</v>
      </c>
    </row>
    <row r="27" spans="1:49">
      <c r="A27" s="1">
        <f>HYPERLINK("https://lsnyc.legalserver.org/matter/dynamic-profile/view/1849321","17-1849321")</f>
        <v>0</v>
      </c>
      <c r="B27" t="s">
        <v>53</v>
      </c>
      <c r="C27" t="s">
        <v>73</v>
      </c>
      <c r="D27" t="s">
        <v>95</v>
      </c>
      <c r="E27" t="s">
        <v>141</v>
      </c>
      <c r="F27" t="s">
        <v>192</v>
      </c>
      <c r="G27" t="s">
        <v>264</v>
      </c>
      <c r="H27" t="s">
        <v>336</v>
      </c>
      <c r="J27" t="s">
        <v>403</v>
      </c>
      <c r="K27">
        <v>10002</v>
      </c>
      <c r="L27" t="s">
        <v>429</v>
      </c>
      <c r="M27" t="s">
        <v>429</v>
      </c>
      <c r="P27" t="s">
        <v>453</v>
      </c>
      <c r="Q27" t="s">
        <v>459</v>
      </c>
      <c r="R27" t="s">
        <v>464</v>
      </c>
      <c r="U27" t="s">
        <v>467</v>
      </c>
      <c r="X27">
        <v>0</v>
      </c>
      <c r="Y27" t="s">
        <v>473</v>
      </c>
      <c r="AA27" t="s">
        <v>485</v>
      </c>
      <c r="AB27" t="s">
        <v>518</v>
      </c>
      <c r="AE27">
        <v>0</v>
      </c>
      <c r="AH27">
        <v>0</v>
      </c>
      <c r="AI27">
        <v>2</v>
      </c>
      <c r="AJ27">
        <v>0</v>
      </c>
      <c r="AK27">
        <v>103.45</v>
      </c>
      <c r="AN27" t="s">
        <v>647</v>
      </c>
      <c r="AO27">
        <v>16800</v>
      </c>
      <c r="AU27">
        <v>1.3</v>
      </c>
      <c r="AV27" t="s">
        <v>141</v>
      </c>
      <c r="AW27" t="s">
        <v>53</v>
      </c>
    </row>
    <row r="28" spans="1:49">
      <c r="A28" s="1">
        <f>HYPERLINK("https://lsnyc.legalserver.org/matter/dynamic-profile/view/1846531","17-1846531")</f>
        <v>0</v>
      </c>
      <c r="B28" t="s">
        <v>53</v>
      </c>
      <c r="C28" t="s">
        <v>73</v>
      </c>
      <c r="D28" t="s">
        <v>96</v>
      </c>
      <c r="E28" t="s">
        <v>142</v>
      </c>
      <c r="F28" t="s">
        <v>193</v>
      </c>
      <c r="G28" t="s">
        <v>265</v>
      </c>
      <c r="H28" t="s">
        <v>337</v>
      </c>
      <c r="I28">
        <v>11</v>
      </c>
      <c r="J28" t="s">
        <v>403</v>
      </c>
      <c r="K28">
        <v>10002</v>
      </c>
      <c r="L28" t="s">
        <v>429</v>
      </c>
      <c r="M28" t="s">
        <v>429</v>
      </c>
      <c r="N28" t="s">
        <v>434</v>
      </c>
      <c r="O28" t="s">
        <v>448</v>
      </c>
      <c r="P28" t="s">
        <v>453</v>
      </c>
      <c r="Q28" t="s">
        <v>459</v>
      </c>
      <c r="R28" t="s">
        <v>464</v>
      </c>
      <c r="S28" t="s">
        <v>430</v>
      </c>
      <c r="U28" t="s">
        <v>467</v>
      </c>
      <c r="X28">
        <v>1010.98</v>
      </c>
      <c r="Y28" t="s">
        <v>473</v>
      </c>
      <c r="AA28" t="s">
        <v>485</v>
      </c>
      <c r="AB28" t="s">
        <v>519</v>
      </c>
      <c r="AD28" t="s">
        <v>590</v>
      </c>
      <c r="AE28">
        <v>0</v>
      </c>
      <c r="AF28" t="s">
        <v>631</v>
      </c>
      <c r="AH28">
        <v>18</v>
      </c>
      <c r="AI28">
        <v>2</v>
      </c>
      <c r="AJ28">
        <v>0</v>
      </c>
      <c r="AK28">
        <v>738.67</v>
      </c>
      <c r="AN28" t="s">
        <v>648</v>
      </c>
      <c r="AO28">
        <v>119960</v>
      </c>
      <c r="AU28">
        <v>1.1</v>
      </c>
      <c r="AV28" t="s">
        <v>125</v>
      </c>
      <c r="AW28" t="s">
        <v>53</v>
      </c>
    </row>
    <row r="29" spans="1:49">
      <c r="A29" s="1">
        <f>HYPERLINK("https://lsnyc.legalserver.org/matter/dynamic-profile/view/1842996","17-1842996")</f>
        <v>0</v>
      </c>
      <c r="B29" t="s">
        <v>58</v>
      </c>
      <c r="C29" t="s">
        <v>73</v>
      </c>
      <c r="D29" t="s">
        <v>97</v>
      </c>
      <c r="E29" t="s">
        <v>143</v>
      </c>
      <c r="F29" t="s">
        <v>194</v>
      </c>
      <c r="G29" t="s">
        <v>266</v>
      </c>
      <c r="J29" t="s">
        <v>403</v>
      </c>
      <c r="K29">
        <v>10033</v>
      </c>
      <c r="L29" t="s">
        <v>429</v>
      </c>
      <c r="M29" t="s">
        <v>429</v>
      </c>
      <c r="P29" t="s">
        <v>453</v>
      </c>
      <c r="Q29" t="s">
        <v>459</v>
      </c>
      <c r="R29" t="s">
        <v>464</v>
      </c>
      <c r="U29" t="s">
        <v>467</v>
      </c>
      <c r="X29">
        <v>0</v>
      </c>
      <c r="Y29" t="s">
        <v>473</v>
      </c>
      <c r="AA29" t="s">
        <v>485</v>
      </c>
      <c r="AB29" t="s">
        <v>520</v>
      </c>
      <c r="AD29" t="s">
        <v>591</v>
      </c>
      <c r="AE29">
        <v>0</v>
      </c>
      <c r="AH29">
        <v>0</v>
      </c>
      <c r="AI29">
        <v>1</v>
      </c>
      <c r="AJ29">
        <v>0</v>
      </c>
      <c r="AK29">
        <v>0</v>
      </c>
      <c r="AN29" t="s">
        <v>643</v>
      </c>
      <c r="AO29">
        <v>0</v>
      </c>
      <c r="AU29">
        <v>1</v>
      </c>
      <c r="AV29" t="s">
        <v>97</v>
      </c>
      <c r="AW29" t="s">
        <v>669</v>
      </c>
    </row>
    <row r="30" spans="1:49">
      <c r="A30" s="1">
        <f>HYPERLINK("https://lsnyc.legalserver.org/matter/dynamic-profile/view/1841468","17-1841468")</f>
        <v>0</v>
      </c>
      <c r="B30" t="s">
        <v>51</v>
      </c>
      <c r="C30" t="s">
        <v>73</v>
      </c>
      <c r="D30" t="s">
        <v>93</v>
      </c>
      <c r="E30" t="s">
        <v>143</v>
      </c>
      <c r="F30" t="s">
        <v>195</v>
      </c>
      <c r="G30" t="s">
        <v>267</v>
      </c>
      <c r="H30" t="s">
        <v>338</v>
      </c>
      <c r="I30" t="s">
        <v>385</v>
      </c>
      <c r="J30" t="s">
        <v>403</v>
      </c>
      <c r="K30">
        <v>10009</v>
      </c>
      <c r="L30" t="s">
        <v>429</v>
      </c>
      <c r="M30" t="s">
        <v>429</v>
      </c>
      <c r="P30" t="s">
        <v>453</v>
      </c>
      <c r="Q30" t="s">
        <v>459</v>
      </c>
      <c r="R30" t="s">
        <v>464</v>
      </c>
      <c r="U30" t="s">
        <v>467</v>
      </c>
      <c r="W30" t="s">
        <v>132</v>
      </c>
      <c r="X30">
        <v>0</v>
      </c>
      <c r="Y30" t="s">
        <v>473</v>
      </c>
      <c r="AA30" t="s">
        <v>485</v>
      </c>
      <c r="AB30" t="s">
        <v>521</v>
      </c>
      <c r="AD30" t="s">
        <v>592</v>
      </c>
      <c r="AE30">
        <v>0</v>
      </c>
      <c r="AH30">
        <v>0</v>
      </c>
      <c r="AI30">
        <v>1</v>
      </c>
      <c r="AJ30">
        <v>0</v>
      </c>
      <c r="AK30">
        <v>85.37</v>
      </c>
      <c r="AN30" t="s">
        <v>643</v>
      </c>
      <c r="AO30">
        <v>10296</v>
      </c>
      <c r="AU30">
        <v>0.65</v>
      </c>
      <c r="AV30" t="s">
        <v>657</v>
      </c>
      <c r="AW30" t="s">
        <v>669</v>
      </c>
    </row>
    <row r="31" spans="1:49">
      <c r="A31" s="1">
        <f>HYPERLINK("https://lsnyc.legalserver.org/matter/dynamic-profile/view/1846269","17-1846269")</f>
        <v>0</v>
      </c>
      <c r="B31" t="s">
        <v>61</v>
      </c>
      <c r="C31" t="s">
        <v>73</v>
      </c>
      <c r="D31" t="s">
        <v>98</v>
      </c>
      <c r="E31" t="s">
        <v>143</v>
      </c>
      <c r="F31" t="s">
        <v>196</v>
      </c>
      <c r="G31" t="s">
        <v>268</v>
      </c>
      <c r="H31" t="s">
        <v>339</v>
      </c>
      <c r="I31" t="s">
        <v>405</v>
      </c>
      <c r="J31" t="s">
        <v>403</v>
      </c>
      <c r="K31">
        <v>10002</v>
      </c>
      <c r="L31" t="s">
        <v>429</v>
      </c>
      <c r="M31" t="s">
        <v>429</v>
      </c>
      <c r="P31" t="s">
        <v>453</v>
      </c>
      <c r="Q31" t="s">
        <v>459</v>
      </c>
      <c r="R31" t="s">
        <v>464</v>
      </c>
      <c r="U31" t="s">
        <v>468</v>
      </c>
      <c r="X31">
        <v>0</v>
      </c>
      <c r="Y31" t="s">
        <v>473</v>
      </c>
      <c r="AA31" t="s">
        <v>485</v>
      </c>
      <c r="AB31" t="s">
        <v>522</v>
      </c>
      <c r="AD31" t="s">
        <v>593</v>
      </c>
      <c r="AE31">
        <v>0</v>
      </c>
      <c r="AH31">
        <v>0</v>
      </c>
      <c r="AI31">
        <v>1</v>
      </c>
      <c r="AJ31">
        <v>0</v>
      </c>
      <c r="AK31">
        <v>135.52</v>
      </c>
      <c r="AN31" t="s">
        <v>643</v>
      </c>
      <c r="AO31">
        <v>16344</v>
      </c>
      <c r="AU31">
        <v>2.75</v>
      </c>
      <c r="AV31" t="s">
        <v>141</v>
      </c>
      <c r="AW31" t="s">
        <v>675</v>
      </c>
    </row>
    <row r="32" spans="1:49">
      <c r="A32" s="1">
        <f>HYPERLINK("https://lsnyc.legalserver.org/matter/dynamic-profile/view/1840766","17-1840766")</f>
        <v>0</v>
      </c>
      <c r="B32" t="s">
        <v>62</v>
      </c>
      <c r="C32" t="s">
        <v>73</v>
      </c>
      <c r="D32" t="s">
        <v>83</v>
      </c>
      <c r="E32" t="s">
        <v>144</v>
      </c>
      <c r="F32" t="s">
        <v>197</v>
      </c>
      <c r="G32" t="s">
        <v>269</v>
      </c>
      <c r="H32" t="s">
        <v>340</v>
      </c>
      <c r="I32" t="s">
        <v>406</v>
      </c>
      <c r="J32" t="s">
        <v>403</v>
      </c>
      <c r="K32">
        <v>10128</v>
      </c>
      <c r="L32" t="s">
        <v>429</v>
      </c>
      <c r="M32" t="s">
        <v>429</v>
      </c>
      <c r="N32" t="s">
        <v>435</v>
      </c>
      <c r="O32" t="s">
        <v>448</v>
      </c>
      <c r="P32" t="s">
        <v>453</v>
      </c>
      <c r="Q32" t="s">
        <v>459</v>
      </c>
      <c r="R32" t="s">
        <v>464</v>
      </c>
      <c r="U32" t="s">
        <v>467</v>
      </c>
      <c r="X32">
        <v>1628</v>
      </c>
      <c r="Y32" t="s">
        <v>473</v>
      </c>
      <c r="AA32" t="s">
        <v>485</v>
      </c>
      <c r="AB32" t="s">
        <v>523</v>
      </c>
      <c r="AE32">
        <v>0</v>
      </c>
      <c r="AH32">
        <v>20</v>
      </c>
      <c r="AI32">
        <v>1</v>
      </c>
      <c r="AJ32">
        <v>0</v>
      </c>
      <c r="AK32">
        <v>0</v>
      </c>
      <c r="AN32" t="s">
        <v>643</v>
      </c>
      <c r="AO32">
        <v>0</v>
      </c>
      <c r="AU32">
        <v>1.25</v>
      </c>
      <c r="AV32" t="s">
        <v>111</v>
      </c>
      <c r="AW32" t="s">
        <v>669</v>
      </c>
    </row>
    <row r="33" spans="1:49">
      <c r="A33" s="1">
        <f>HYPERLINK("https://lsnyc.legalserver.org/matter/dynamic-profile/view/1839775","17-1839775")</f>
        <v>0</v>
      </c>
      <c r="B33" t="s">
        <v>62</v>
      </c>
      <c r="C33" t="s">
        <v>73</v>
      </c>
      <c r="D33" t="s">
        <v>94</v>
      </c>
      <c r="E33" t="s">
        <v>144</v>
      </c>
      <c r="F33" t="s">
        <v>172</v>
      </c>
      <c r="G33" t="s">
        <v>270</v>
      </c>
      <c r="H33" t="s">
        <v>341</v>
      </c>
      <c r="I33" t="s">
        <v>389</v>
      </c>
      <c r="J33" t="s">
        <v>403</v>
      </c>
      <c r="K33">
        <v>10016</v>
      </c>
      <c r="L33" t="s">
        <v>429</v>
      </c>
      <c r="M33" t="s">
        <v>429</v>
      </c>
      <c r="P33" t="s">
        <v>453</v>
      </c>
      <c r="Q33" t="s">
        <v>459</v>
      </c>
      <c r="R33" t="s">
        <v>464</v>
      </c>
      <c r="U33" t="s">
        <v>467</v>
      </c>
      <c r="X33">
        <v>0</v>
      </c>
      <c r="Y33" t="s">
        <v>473</v>
      </c>
      <c r="AA33" t="s">
        <v>485</v>
      </c>
      <c r="AB33" t="s">
        <v>524</v>
      </c>
      <c r="AD33" t="s">
        <v>594</v>
      </c>
      <c r="AE33">
        <v>0</v>
      </c>
      <c r="AH33">
        <v>0</v>
      </c>
      <c r="AI33">
        <v>1</v>
      </c>
      <c r="AJ33">
        <v>0</v>
      </c>
      <c r="AK33">
        <v>81.59</v>
      </c>
      <c r="AN33" t="s">
        <v>643</v>
      </c>
      <c r="AO33">
        <v>9840</v>
      </c>
      <c r="AU33">
        <v>1.75</v>
      </c>
      <c r="AV33" t="s">
        <v>653</v>
      </c>
      <c r="AW33" t="s">
        <v>668</v>
      </c>
    </row>
    <row r="34" spans="1:49">
      <c r="A34" s="1">
        <f>HYPERLINK("https://lsnyc.legalserver.org/matter/dynamic-profile/view/1853300","17-1853300")</f>
        <v>0</v>
      </c>
      <c r="B34" t="s">
        <v>59</v>
      </c>
      <c r="C34" t="s">
        <v>73</v>
      </c>
      <c r="D34" t="s">
        <v>99</v>
      </c>
      <c r="E34" t="s">
        <v>145</v>
      </c>
      <c r="F34" t="s">
        <v>198</v>
      </c>
      <c r="G34" t="s">
        <v>271</v>
      </c>
      <c r="H34" t="s">
        <v>342</v>
      </c>
      <c r="I34" t="s">
        <v>407</v>
      </c>
      <c r="J34" t="s">
        <v>403</v>
      </c>
      <c r="K34">
        <v>10019</v>
      </c>
      <c r="L34" t="s">
        <v>429</v>
      </c>
      <c r="M34" t="s">
        <v>429</v>
      </c>
      <c r="O34" t="s">
        <v>449</v>
      </c>
      <c r="P34" t="s">
        <v>453</v>
      </c>
      <c r="Q34" t="s">
        <v>459</v>
      </c>
      <c r="R34" t="s">
        <v>464</v>
      </c>
      <c r="U34" t="s">
        <v>467</v>
      </c>
      <c r="X34">
        <v>2400</v>
      </c>
      <c r="Y34" t="s">
        <v>473</v>
      </c>
      <c r="AA34" t="s">
        <v>485</v>
      </c>
      <c r="AB34" t="s">
        <v>525</v>
      </c>
      <c r="AD34" t="s">
        <v>595</v>
      </c>
      <c r="AE34">
        <v>27</v>
      </c>
      <c r="AF34" t="s">
        <v>631</v>
      </c>
      <c r="AG34" t="s">
        <v>639</v>
      </c>
      <c r="AH34">
        <v>3</v>
      </c>
      <c r="AI34">
        <v>1</v>
      </c>
      <c r="AJ34">
        <v>0</v>
      </c>
      <c r="AK34">
        <v>0</v>
      </c>
      <c r="AN34" t="s">
        <v>643</v>
      </c>
      <c r="AO34">
        <v>0</v>
      </c>
      <c r="AU34">
        <v>1</v>
      </c>
      <c r="AV34" t="s">
        <v>99</v>
      </c>
      <c r="AW34" t="s">
        <v>679</v>
      </c>
    </row>
    <row r="35" spans="1:49">
      <c r="A35" s="1">
        <f>HYPERLINK("https://lsnyc.legalserver.org/matter/dynamic-profile/view/1857455","18-1857455")</f>
        <v>0</v>
      </c>
      <c r="B35" t="s">
        <v>60</v>
      </c>
      <c r="C35" t="s">
        <v>73</v>
      </c>
      <c r="D35" t="s">
        <v>100</v>
      </c>
      <c r="E35" t="s">
        <v>100</v>
      </c>
      <c r="F35" t="s">
        <v>199</v>
      </c>
      <c r="G35" t="s">
        <v>272</v>
      </c>
      <c r="H35" t="s">
        <v>343</v>
      </c>
      <c r="I35">
        <v>31</v>
      </c>
      <c r="J35" t="s">
        <v>403</v>
      </c>
      <c r="K35">
        <v>10011</v>
      </c>
      <c r="L35" t="s">
        <v>429</v>
      </c>
      <c r="M35" t="s">
        <v>429</v>
      </c>
      <c r="P35" t="s">
        <v>453</v>
      </c>
      <c r="Q35" t="s">
        <v>459</v>
      </c>
      <c r="R35" t="s">
        <v>464</v>
      </c>
      <c r="U35" t="s">
        <v>467</v>
      </c>
      <c r="X35">
        <v>2650</v>
      </c>
      <c r="Y35" t="s">
        <v>473</v>
      </c>
      <c r="Z35" t="s">
        <v>477</v>
      </c>
      <c r="AA35" t="s">
        <v>485</v>
      </c>
      <c r="AB35" t="s">
        <v>526</v>
      </c>
      <c r="AD35" t="s">
        <v>596</v>
      </c>
      <c r="AE35">
        <v>0</v>
      </c>
      <c r="AH35">
        <v>4</v>
      </c>
      <c r="AI35">
        <v>1</v>
      </c>
      <c r="AJ35">
        <v>0</v>
      </c>
      <c r="AK35">
        <v>0</v>
      </c>
      <c r="AN35" t="s">
        <v>643</v>
      </c>
      <c r="AO35">
        <v>0</v>
      </c>
      <c r="AU35">
        <v>1.75</v>
      </c>
      <c r="AV35" t="s">
        <v>100</v>
      </c>
      <c r="AW35" t="s">
        <v>680</v>
      </c>
    </row>
    <row r="36" spans="1:49">
      <c r="A36" s="1">
        <f>HYPERLINK("https://lsnyc.legalserver.org/matter/dynamic-profile/view/1863097","18-1863097")</f>
        <v>0</v>
      </c>
      <c r="B36" t="s">
        <v>63</v>
      </c>
      <c r="C36" t="s">
        <v>73</v>
      </c>
      <c r="D36" t="s">
        <v>101</v>
      </c>
      <c r="E36" t="s">
        <v>146</v>
      </c>
      <c r="F36" t="s">
        <v>200</v>
      </c>
      <c r="G36" t="s">
        <v>273</v>
      </c>
      <c r="H36" t="s">
        <v>344</v>
      </c>
      <c r="I36">
        <v>704</v>
      </c>
      <c r="J36" t="s">
        <v>403</v>
      </c>
      <c r="K36">
        <v>10035</v>
      </c>
      <c r="L36" t="s">
        <v>430</v>
      </c>
      <c r="M36" t="s">
        <v>429</v>
      </c>
      <c r="N36" t="s">
        <v>436</v>
      </c>
      <c r="O36" t="s">
        <v>447</v>
      </c>
      <c r="P36" t="s">
        <v>453</v>
      </c>
      <c r="Q36" t="s">
        <v>459</v>
      </c>
      <c r="R36" t="s">
        <v>464</v>
      </c>
      <c r="S36" t="s">
        <v>430</v>
      </c>
      <c r="U36" t="s">
        <v>467</v>
      </c>
      <c r="W36" t="s">
        <v>101</v>
      </c>
      <c r="X36">
        <v>1492.66</v>
      </c>
      <c r="Y36" t="s">
        <v>473</v>
      </c>
      <c r="Z36" t="s">
        <v>476</v>
      </c>
      <c r="AA36" t="s">
        <v>486</v>
      </c>
      <c r="AB36" t="s">
        <v>527</v>
      </c>
      <c r="AD36" t="s">
        <v>597</v>
      </c>
      <c r="AE36">
        <v>0</v>
      </c>
      <c r="AF36" t="s">
        <v>635</v>
      </c>
      <c r="AG36" t="s">
        <v>639</v>
      </c>
      <c r="AH36">
        <v>20</v>
      </c>
      <c r="AI36">
        <v>1</v>
      </c>
      <c r="AJ36">
        <v>0</v>
      </c>
      <c r="AK36">
        <v>197.69</v>
      </c>
      <c r="AN36" t="s">
        <v>643</v>
      </c>
      <c r="AO36">
        <v>24000</v>
      </c>
      <c r="AP36" t="s">
        <v>650</v>
      </c>
      <c r="AU36">
        <v>0.6</v>
      </c>
      <c r="AV36" t="s">
        <v>101</v>
      </c>
      <c r="AW36" t="s">
        <v>673</v>
      </c>
    </row>
    <row r="37" spans="1:49">
      <c r="A37" s="1">
        <f>HYPERLINK("https://lsnyc.legalserver.org/matter/dynamic-profile/view/1862449","18-1862449")</f>
        <v>0</v>
      </c>
      <c r="B37" t="s">
        <v>59</v>
      </c>
      <c r="C37" t="s">
        <v>73</v>
      </c>
      <c r="D37" t="s">
        <v>102</v>
      </c>
      <c r="E37" t="s">
        <v>146</v>
      </c>
      <c r="F37" t="s">
        <v>201</v>
      </c>
      <c r="G37" t="s">
        <v>274</v>
      </c>
      <c r="H37" t="s">
        <v>345</v>
      </c>
      <c r="I37" t="s">
        <v>408</v>
      </c>
      <c r="J37" t="s">
        <v>403</v>
      </c>
      <c r="K37">
        <v>10031</v>
      </c>
      <c r="L37" t="s">
        <v>429</v>
      </c>
      <c r="M37" t="s">
        <v>429</v>
      </c>
      <c r="O37" t="s">
        <v>446</v>
      </c>
      <c r="P37" t="s">
        <v>453</v>
      </c>
      <c r="Q37" t="s">
        <v>459</v>
      </c>
      <c r="R37" t="s">
        <v>464</v>
      </c>
      <c r="S37" t="s">
        <v>430</v>
      </c>
      <c r="U37" t="s">
        <v>467</v>
      </c>
      <c r="X37">
        <v>921</v>
      </c>
      <c r="Y37" t="s">
        <v>473</v>
      </c>
      <c r="Z37" t="s">
        <v>476</v>
      </c>
      <c r="AA37" t="s">
        <v>485</v>
      </c>
      <c r="AB37" t="s">
        <v>528</v>
      </c>
      <c r="AE37">
        <v>36</v>
      </c>
      <c r="AF37" t="s">
        <v>633</v>
      </c>
      <c r="AG37" t="s">
        <v>639</v>
      </c>
      <c r="AH37">
        <v>18</v>
      </c>
      <c r="AI37">
        <v>2</v>
      </c>
      <c r="AJ37">
        <v>1</v>
      </c>
      <c r="AK37">
        <v>288.74</v>
      </c>
      <c r="AN37" t="s">
        <v>643</v>
      </c>
      <c r="AO37">
        <v>60000</v>
      </c>
      <c r="AU37">
        <v>0.5</v>
      </c>
      <c r="AV37" t="s">
        <v>102</v>
      </c>
      <c r="AW37" t="s">
        <v>676</v>
      </c>
    </row>
    <row r="38" spans="1:49">
      <c r="A38" s="1">
        <f>HYPERLINK("https://lsnyc.legalserver.org/matter/dynamic-profile/view/1856789","18-1856789")</f>
        <v>0</v>
      </c>
      <c r="B38" t="s">
        <v>53</v>
      </c>
      <c r="C38" t="s">
        <v>73</v>
      </c>
      <c r="D38" t="s">
        <v>103</v>
      </c>
      <c r="E38" t="s">
        <v>147</v>
      </c>
      <c r="F38" t="s">
        <v>202</v>
      </c>
      <c r="G38" t="s">
        <v>275</v>
      </c>
      <c r="H38" t="s">
        <v>346</v>
      </c>
      <c r="I38" t="s">
        <v>409</v>
      </c>
      <c r="J38" t="s">
        <v>403</v>
      </c>
      <c r="K38">
        <v>10003</v>
      </c>
      <c r="L38" t="s">
        <v>429</v>
      </c>
      <c r="M38" t="s">
        <v>429</v>
      </c>
      <c r="N38" t="s">
        <v>437</v>
      </c>
      <c r="O38" t="s">
        <v>448</v>
      </c>
      <c r="P38" t="s">
        <v>453</v>
      </c>
      <c r="Q38" t="s">
        <v>459</v>
      </c>
      <c r="R38" t="s">
        <v>464</v>
      </c>
      <c r="T38" t="s">
        <v>466</v>
      </c>
      <c r="U38" t="s">
        <v>467</v>
      </c>
      <c r="X38">
        <v>0</v>
      </c>
      <c r="Y38" t="s">
        <v>473</v>
      </c>
      <c r="AA38" t="s">
        <v>485</v>
      </c>
      <c r="AB38" t="s">
        <v>529</v>
      </c>
      <c r="AD38" t="s">
        <v>598</v>
      </c>
      <c r="AE38">
        <v>0</v>
      </c>
      <c r="AH38">
        <v>3</v>
      </c>
      <c r="AI38">
        <v>1</v>
      </c>
      <c r="AJ38">
        <v>0</v>
      </c>
      <c r="AK38">
        <v>24.48</v>
      </c>
      <c r="AN38" t="s">
        <v>643</v>
      </c>
      <c r="AO38">
        <v>2952</v>
      </c>
      <c r="AU38">
        <v>2.2</v>
      </c>
      <c r="AV38" t="s">
        <v>658</v>
      </c>
      <c r="AW38" t="s">
        <v>679</v>
      </c>
    </row>
    <row r="39" spans="1:49">
      <c r="A39" s="1">
        <f>HYPERLINK("https://lsnyc.legalserver.org/matter/dynamic-profile/view/1870122","18-1870122")</f>
        <v>0</v>
      </c>
      <c r="B39" t="s">
        <v>59</v>
      </c>
      <c r="C39" t="s">
        <v>73</v>
      </c>
      <c r="D39" t="s">
        <v>104</v>
      </c>
      <c r="E39" t="s">
        <v>148</v>
      </c>
      <c r="F39" t="s">
        <v>203</v>
      </c>
      <c r="G39" t="s">
        <v>276</v>
      </c>
      <c r="H39" t="s">
        <v>347</v>
      </c>
      <c r="I39" t="s">
        <v>410</v>
      </c>
      <c r="J39" t="s">
        <v>403</v>
      </c>
      <c r="K39">
        <v>10025</v>
      </c>
      <c r="L39" t="s">
        <v>429</v>
      </c>
      <c r="M39" t="s">
        <v>429</v>
      </c>
      <c r="O39" t="s">
        <v>449</v>
      </c>
      <c r="P39" t="s">
        <v>453</v>
      </c>
      <c r="Q39" t="s">
        <v>459</v>
      </c>
      <c r="R39" t="s">
        <v>464</v>
      </c>
      <c r="U39" t="s">
        <v>467</v>
      </c>
      <c r="X39">
        <v>623</v>
      </c>
      <c r="Y39" t="s">
        <v>473</v>
      </c>
      <c r="Z39" t="s">
        <v>450</v>
      </c>
      <c r="AA39" t="s">
        <v>485</v>
      </c>
      <c r="AB39" t="s">
        <v>530</v>
      </c>
      <c r="AD39" t="s">
        <v>599</v>
      </c>
      <c r="AE39">
        <v>200</v>
      </c>
      <c r="AF39" t="s">
        <v>636</v>
      </c>
      <c r="AG39" t="s">
        <v>640</v>
      </c>
      <c r="AH39">
        <v>1</v>
      </c>
      <c r="AI39">
        <v>1</v>
      </c>
      <c r="AJ39">
        <v>0</v>
      </c>
      <c r="AK39">
        <v>98.84999999999999</v>
      </c>
      <c r="AN39" t="s">
        <v>643</v>
      </c>
      <c r="AO39">
        <v>12000</v>
      </c>
      <c r="AU39">
        <v>1</v>
      </c>
      <c r="AV39" t="s">
        <v>104</v>
      </c>
      <c r="AW39" t="s">
        <v>681</v>
      </c>
    </row>
    <row r="40" spans="1:49">
      <c r="A40" s="1">
        <f>HYPERLINK("https://lsnyc.legalserver.org/matter/dynamic-profile/view/1870572","18-1870572")</f>
        <v>0</v>
      </c>
      <c r="B40" t="s">
        <v>59</v>
      </c>
      <c r="C40" t="s">
        <v>73</v>
      </c>
      <c r="D40" t="s">
        <v>105</v>
      </c>
      <c r="E40" t="s">
        <v>149</v>
      </c>
      <c r="F40" t="s">
        <v>204</v>
      </c>
      <c r="G40" t="s">
        <v>277</v>
      </c>
      <c r="H40" t="s">
        <v>348</v>
      </c>
      <c r="I40" t="s">
        <v>411</v>
      </c>
      <c r="J40" t="s">
        <v>403</v>
      </c>
      <c r="K40">
        <v>10039</v>
      </c>
      <c r="L40" t="s">
        <v>429</v>
      </c>
      <c r="M40" t="s">
        <v>429</v>
      </c>
      <c r="O40" t="s">
        <v>446</v>
      </c>
      <c r="P40" t="s">
        <v>453</v>
      </c>
      <c r="Q40" t="s">
        <v>459</v>
      </c>
      <c r="R40" t="s">
        <v>464</v>
      </c>
      <c r="S40" t="s">
        <v>430</v>
      </c>
      <c r="U40" t="s">
        <v>467</v>
      </c>
      <c r="X40">
        <v>953.99</v>
      </c>
      <c r="Y40" t="s">
        <v>473</v>
      </c>
      <c r="Z40" t="s">
        <v>450</v>
      </c>
      <c r="AA40" t="s">
        <v>485</v>
      </c>
      <c r="AB40" t="s">
        <v>531</v>
      </c>
      <c r="AD40" t="s">
        <v>600</v>
      </c>
      <c r="AE40">
        <v>312</v>
      </c>
      <c r="AF40" t="s">
        <v>637</v>
      </c>
      <c r="AG40" t="s">
        <v>450</v>
      </c>
      <c r="AH40">
        <v>18</v>
      </c>
      <c r="AI40">
        <v>1</v>
      </c>
      <c r="AJ40">
        <v>0</v>
      </c>
      <c r="AK40">
        <v>247.12</v>
      </c>
      <c r="AN40" t="s">
        <v>643</v>
      </c>
      <c r="AO40">
        <v>30000</v>
      </c>
      <c r="AU40">
        <v>1</v>
      </c>
      <c r="AV40" t="s">
        <v>148</v>
      </c>
      <c r="AW40" t="s">
        <v>676</v>
      </c>
    </row>
    <row r="41" spans="1:49">
      <c r="A41" s="1">
        <f>HYPERLINK("https://lsnyc.legalserver.org/matter/dynamic-profile/view/1856177","18-1856177")</f>
        <v>0</v>
      </c>
      <c r="B41" t="s">
        <v>59</v>
      </c>
      <c r="C41" t="s">
        <v>73</v>
      </c>
      <c r="D41" t="s">
        <v>106</v>
      </c>
      <c r="E41" t="s">
        <v>150</v>
      </c>
      <c r="F41" t="s">
        <v>205</v>
      </c>
      <c r="G41" t="s">
        <v>278</v>
      </c>
      <c r="H41" t="s">
        <v>349</v>
      </c>
      <c r="I41">
        <v>30</v>
      </c>
      <c r="J41" t="s">
        <v>403</v>
      </c>
      <c r="K41">
        <v>10033</v>
      </c>
      <c r="L41" t="s">
        <v>430</v>
      </c>
      <c r="M41" t="s">
        <v>429</v>
      </c>
      <c r="O41" t="s">
        <v>449</v>
      </c>
      <c r="P41" t="s">
        <v>453</v>
      </c>
      <c r="Q41" t="s">
        <v>459</v>
      </c>
      <c r="R41" t="s">
        <v>464</v>
      </c>
      <c r="S41" t="s">
        <v>430</v>
      </c>
      <c r="U41" t="s">
        <v>467</v>
      </c>
      <c r="X41">
        <v>849</v>
      </c>
      <c r="Y41" t="s">
        <v>473</v>
      </c>
      <c r="Z41" t="s">
        <v>450</v>
      </c>
      <c r="AA41" t="s">
        <v>485</v>
      </c>
      <c r="AB41" t="s">
        <v>532</v>
      </c>
      <c r="AD41" t="s">
        <v>601</v>
      </c>
      <c r="AE41">
        <v>30</v>
      </c>
      <c r="AF41" t="s">
        <v>633</v>
      </c>
      <c r="AG41" t="s">
        <v>641</v>
      </c>
      <c r="AH41">
        <v>39</v>
      </c>
      <c r="AI41">
        <v>1</v>
      </c>
      <c r="AJ41">
        <v>0</v>
      </c>
      <c r="AK41">
        <v>70.65000000000001</v>
      </c>
      <c r="AN41" t="s">
        <v>643</v>
      </c>
      <c r="AO41">
        <v>8520</v>
      </c>
      <c r="AU41">
        <v>0.86</v>
      </c>
      <c r="AV41" t="s">
        <v>659</v>
      </c>
      <c r="AW41" t="s">
        <v>682</v>
      </c>
    </row>
    <row r="42" spans="1:49">
      <c r="A42" s="1">
        <f>HYPERLINK("https://lsnyc.legalserver.org/matter/dynamic-profile/view/1869801","18-1869801")</f>
        <v>0</v>
      </c>
      <c r="B42" t="s">
        <v>64</v>
      </c>
      <c r="C42" t="s">
        <v>73</v>
      </c>
      <c r="D42" t="s">
        <v>107</v>
      </c>
      <c r="E42" t="s">
        <v>151</v>
      </c>
      <c r="F42" t="s">
        <v>206</v>
      </c>
      <c r="G42" t="s">
        <v>279</v>
      </c>
      <c r="H42" t="s">
        <v>350</v>
      </c>
      <c r="I42" t="s">
        <v>412</v>
      </c>
      <c r="J42" t="s">
        <v>403</v>
      </c>
      <c r="K42">
        <v>10029</v>
      </c>
      <c r="L42" t="s">
        <v>431</v>
      </c>
      <c r="M42" t="s">
        <v>431</v>
      </c>
      <c r="O42" t="s">
        <v>449</v>
      </c>
      <c r="P42" t="s">
        <v>453</v>
      </c>
      <c r="Q42" t="s">
        <v>459</v>
      </c>
      <c r="R42" t="s">
        <v>464</v>
      </c>
      <c r="S42" t="s">
        <v>430</v>
      </c>
      <c r="U42" t="s">
        <v>468</v>
      </c>
      <c r="V42" t="s">
        <v>470</v>
      </c>
      <c r="W42" t="s">
        <v>471</v>
      </c>
      <c r="X42">
        <v>1091</v>
      </c>
      <c r="Y42" t="s">
        <v>473</v>
      </c>
      <c r="Z42" t="s">
        <v>481</v>
      </c>
      <c r="AA42" t="s">
        <v>485</v>
      </c>
      <c r="AB42" t="s">
        <v>533</v>
      </c>
      <c r="AD42" t="s">
        <v>602</v>
      </c>
      <c r="AE42">
        <v>70</v>
      </c>
      <c r="AF42" t="s">
        <v>637</v>
      </c>
      <c r="AG42" t="s">
        <v>639</v>
      </c>
      <c r="AH42">
        <v>30</v>
      </c>
      <c r="AI42">
        <v>1</v>
      </c>
      <c r="AJ42">
        <v>0</v>
      </c>
      <c r="AK42">
        <v>401.32</v>
      </c>
      <c r="AN42" t="s">
        <v>643</v>
      </c>
      <c r="AO42">
        <v>48720</v>
      </c>
      <c r="AU42">
        <v>0.85</v>
      </c>
      <c r="AV42" t="s">
        <v>165</v>
      </c>
      <c r="AW42" t="s">
        <v>678</v>
      </c>
    </row>
    <row r="43" spans="1:49">
      <c r="A43" s="1">
        <f>HYPERLINK("https://lsnyc.legalserver.org/matter/dynamic-profile/view/1841867","17-1841867")</f>
        <v>0</v>
      </c>
      <c r="B43" t="s">
        <v>65</v>
      </c>
      <c r="C43" t="s">
        <v>73</v>
      </c>
      <c r="D43" t="s">
        <v>108</v>
      </c>
      <c r="E43" t="s">
        <v>152</v>
      </c>
      <c r="F43" t="s">
        <v>187</v>
      </c>
      <c r="G43" t="s">
        <v>280</v>
      </c>
      <c r="H43" t="s">
        <v>351</v>
      </c>
      <c r="I43" t="s">
        <v>409</v>
      </c>
      <c r="J43" t="s">
        <v>403</v>
      </c>
      <c r="K43">
        <v>10040</v>
      </c>
      <c r="L43" t="s">
        <v>431</v>
      </c>
      <c r="M43" t="s">
        <v>430</v>
      </c>
      <c r="N43" t="s">
        <v>438</v>
      </c>
      <c r="O43" t="s">
        <v>446</v>
      </c>
      <c r="P43" t="s">
        <v>453</v>
      </c>
      <c r="Q43" t="s">
        <v>459</v>
      </c>
      <c r="R43" t="s">
        <v>464</v>
      </c>
      <c r="S43" t="s">
        <v>431</v>
      </c>
      <c r="U43" t="s">
        <v>467</v>
      </c>
      <c r="W43" t="s">
        <v>90</v>
      </c>
      <c r="X43">
        <v>1122.6</v>
      </c>
      <c r="Y43" t="s">
        <v>473</v>
      </c>
      <c r="Z43" t="s">
        <v>476</v>
      </c>
      <c r="AA43" t="s">
        <v>485</v>
      </c>
      <c r="AB43" t="s">
        <v>534</v>
      </c>
      <c r="AD43" t="s">
        <v>603</v>
      </c>
      <c r="AE43">
        <v>31</v>
      </c>
      <c r="AF43" t="s">
        <v>631</v>
      </c>
      <c r="AG43" t="s">
        <v>639</v>
      </c>
      <c r="AH43">
        <v>1</v>
      </c>
      <c r="AI43">
        <v>1</v>
      </c>
      <c r="AJ43">
        <v>0</v>
      </c>
      <c r="AK43">
        <v>215.59</v>
      </c>
      <c r="AN43" t="s">
        <v>643</v>
      </c>
      <c r="AO43">
        <v>26000</v>
      </c>
      <c r="AU43">
        <v>0.9</v>
      </c>
      <c r="AV43" t="s">
        <v>152</v>
      </c>
      <c r="AW43" t="s">
        <v>683</v>
      </c>
    </row>
    <row r="44" spans="1:49">
      <c r="A44" s="1">
        <f>HYPERLINK("https://lsnyc.legalserver.org/matter/dynamic-profile/view/1864729","18-1864729")</f>
        <v>0</v>
      </c>
      <c r="B44" t="s">
        <v>66</v>
      </c>
      <c r="C44" t="s">
        <v>73</v>
      </c>
      <c r="D44" t="s">
        <v>109</v>
      </c>
      <c r="E44" t="s">
        <v>153</v>
      </c>
      <c r="F44" t="s">
        <v>207</v>
      </c>
      <c r="G44" t="s">
        <v>281</v>
      </c>
      <c r="H44" t="s">
        <v>352</v>
      </c>
      <c r="I44" t="s">
        <v>389</v>
      </c>
      <c r="J44" t="s">
        <v>403</v>
      </c>
      <c r="K44">
        <v>10034</v>
      </c>
      <c r="L44" t="s">
        <v>430</v>
      </c>
      <c r="M44" t="s">
        <v>431</v>
      </c>
      <c r="N44" t="s">
        <v>439</v>
      </c>
      <c r="O44" t="s">
        <v>448</v>
      </c>
      <c r="P44" t="s">
        <v>453</v>
      </c>
      <c r="Q44" t="s">
        <v>459</v>
      </c>
      <c r="R44" t="s">
        <v>464</v>
      </c>
      <c r="S44" t="s">
        <v>430</v>
      </c>
      <c r="U44" t="s">
        <v>467</v>
      </c>
      <c r="W44" t="s">
        <v>472</v>
      </c>
      <c r="X44">
        <v>730</v>
      </c>
      <c r="Y44" t="s">
        <v>473</v>
      </c>
      <c r="Z44" t="s">
        <v>482</v>
      </c>
      <c r="AA44" t="s">
        <v>485</v>
      </c>
      <c r="AB44" t="s">
        <v>535</v>
      </c>
      <c r="AD44" t="s">
        <v>604</v>
      </c>
      <c r="AE44">
        <v>25</v>
      </c>
      <c r="AF44" t="s">
        <v>631</v>
      </c>
      <c r="AG44" t="s">
        <v>639</v>
      </c>
      <c r="AH44">
        <v>20</v>
      </c>
      <c r="AI44">
        <v>1</v>
      </c>
      <c r="AJ44">
        <v>0</v>
      </c>
      <c r="AK44">
        <v>0</v>
      </c>
      <c r="AN44" t="s">
        <v>643</v>
      </c>
      <c r="AO44">
        <v>0</v>
      </c>
      <c r="AU44">
        <v>0.1</v>
      </c>
      <c r="AV44" t="s">
        <v>153</v>
      </c>
      <c r="AW44" t="s">
        <v>684</v>
      </c>
    </row>
    <row r="45" spans="1:49">
      <c r="A45" s="1">
        <f>HYPERLINK("https://lsnyc.legalserver.org/matter/dynamic-profile/view/1852350","17-1852350")</f>
        <v>0</v>
      </c>
      <c r="B45" t="s">
        <v>53</v>
      </c>
      <c r="C45" t="s">
        <v>73</v>
      </c>
      <c r="D45" t="s">
        <v>110</v>
      </c>
      <c r="E45" t="s">
        <v>153</v>
      </c>
      <c r="F45" t="s">
        <v>208</v>
      </c>
      <c r="G45" t="s">
        <v>282</v>
      </c>
      <c r="H45" t="s">
        <v>353</v>
      </c>
      <c r="I45">
        <v>7</v>
      </c>
      <c r="J45" t="s">
        <v>403</v>
      </c>
      <c r="K45">
        <v>10013</v>
      </c>
      <c r="L45" t="s">
        <v>429</v>
      </c>
      <c r="M45" t="s">
        <v>429</v>
      </c>
      <c r="N45" t="s">
        <v>440</v>
      </c>
      <c r="O45" t="s">
        <v>447</v>
      </c>
      <c r="P45" t="s">
        <v>453</v>
      </c>
      <c r="Q45" t="s">
        <v>459</v>
      </c>
      <c r="R45" t="s">
        <v>464</v>
      </c>
      <c r="U45" t="s">
        <v>467</v>
      </c>
      <c r="X45">
        <v>0</v>
      </c>
      <c r="Y45" t="s">
        <v>473</v>
      </c>
      <c r="AA45" t="s">
        <v>485</v>
      </c>
      <c r="AB45" t="s">
        <v>536</v>
      </c>
      <c r="AE45">
        <v>0</v>
      </c>
      <c r="AH45">
        <v>0</v>
      </c>
      <c r="AI45">
        <v>2</v>
      </c>
      <c r="AJ45">
        <v>1</v>
      </c>
      <c r="AK45">
        <v>72.48</v>
      </c>
      <c r="AN45" t="s">
        <v>647</v>
      </c>
      <c r="AO45">
        <v>14800</v>
      </c>
      <c r="AU45">
        <v>1.9</v>
      </c>
      <c r="AV45" t="s">
        <v>139</v>
      </c>
      <c r="AW45" t="s">
        <v>53</v>
      </c>
    </row>
    <row r="46" spans="1:49">
      <c r="A46" s="1">
        <f>HYPERLINK("https://lsnyc.legalserver.org/matter/dynamic-profile/view/1842852","17-1842852")</f>
        <v>0</v>
      </c>
      <c r="B46" t="s">
        <v>54</v>
      </c>
      <c r="C46" t="s">
        <v>73</v>
      </c>
      <c r="D46" t="s">
        <v>111</v>
      </c>
      <c r="E46" t="s">
        <v>154</v>
      </c>
      <c r="F46" t="s">
        <v>197</v>
      </c>
      <c r="G46" t="s">
        <v>269</v>
      </c>
      <c r="H46" t="s">
        <v>340</v>
      </c>
      <c r="I46" t="s">
        <v>406</v>
      </c>
      <c r="J46" t="s">
        <v>403</v>
      </c>
      <c r="K46">
        <v>10128</v>
      </c>
      <c r="L46" t="s">
        <v>429</v>
      </c>
      <c r="M46" t="s">
        <v>429</v>
      </c>
      <c r="O46" t="s">
        <v>450</v>
      </c>
      <c r="P46" t="s">
        <v>454</v>
      </c>
      <c r="Q46" t="s">
        <v>460</v>
      </c>
      <c r="R46" t="s">
        <v>464</v>
      </c>
      <c r="S46" t="s">
        <v>430</v>
      </c>
      <c r="U46" t="s">
        <v>467</v>
      </c>
      <c r="X46">
        <v>1628</v>
      </c>
      <c r="Y46" t="s">
        <v>473</v>
      </c>
      <c r="Z46" t="s">
        <v>483</v>
      </c>
      <c r="AA46" t="s">
        <v>485</v>
      </c>
      <c r="AB46" t="s">
        <v>523</v>
      </c>
      <c r="AE46">
        <v>16</v>
      </c>
      <c r="AF46" t="s">
        <v>631</v>
      </c>
      <c r="AG46" t="s">
        <v>639</v>
      </c>
      <c r="AH46">
        <v>20</v>
      </c>
      <c r="AI46">
        <v>1</v>
      </c>
      <c r="AJ46">
        <v>0</v>
      </c>
      <c r="AK46">
        <v>0</v>
      </c>
      <c r="AN46" t="s">
        <v>643</v>
      </c>
      <c r="AO46">
        <v>0</v>
      </c>
      <c r="AU46">
        <v>1</v>
      </c>
      <c r="AV46" t="s">
        <v>111</v>
      </c>
      <c r="AW46" t="s">
        <v>676</v>
      </c>
    </row>
    <row r="47" spans="1:49">
      <c r="A47" s="1">
        <f>HYPERLINK("https://lsnyc.legalserver.org/matter/dynamic-profile/view/1841689","17-1841689")</f>
        <v>0</v>
      </c>
      <c r="B47" t="s">
        <v>54</v>
      </c>
      <c r="C47" t="s">
        <v>73</v>
      </c>
      <c r="D47" t="s">
        <v>112</v>
      </c>
      <c r="E47" t="s">
        <v>154</v>
      </c>
      <c r="F47" t="s">
        <v>209</v>
      </c>
      <c r="G47" t="s">
        <v>283</v>
      </c>
      <c r="H47" t="s">
        <v>354</v>
      </c>
      <c r="I47" t="s">
        <v>391</v>
      </c>
      <c r="J47" t="s">
        <v>403</v>
      </c>
      <c r="K47">
        <v>10002</v>
      </c>
      <c r="L47" t="s">
        <v>429</v>
      </c>
      <c r="M47" t="s">
        <v>429</v>
      </c>
      <c r="O47" t="s">
        <v>446</v>
      </c>
      <c r="P47" t="s">
        <v>454</v>
      </c>
      <c r="Q47" t="s">
        <v>460</v>
      </c>
      <c r="R47" t="s">
        <v>464</v>
      </c>
      <c r="S47" t="s">
        <v>430</v>
      </c>
      <c r="U47" t="s">
        <v>469</v>
      </c>
      <c r="X47">
        <v>450</v>
      </c>
      <c r="Y47" t="s">
        <v>473</v>
      </c>
      <c r="Z47" t="s">
        <v>484</v>
      </c>
      <c r="AA47" t="s">
        <v>485</v>
      </c>
      <c r="AB47" t="s">
        <v>537</v>
      </c>
      <c r="AD47" t="s">
        <v>605</v>
      </c>
      <c r="AE47">
        <v>50</v>
      </c>
      <c r="AH47">
        <v>0</v>
      </c>
      <c r="AI47">
        <v>1</v>
      </c>
      <c r="AJ47">
        <v>3</v>
      </c>
      <c r="AK47">
        <v>48.37</v>
      </c>
      <c r="AN47" t="s">
        <v>643</v>
      </c>
      <c r="AO47">
        <v>11900</v>
      </c>
      <c r="AU47">
        <v>1</v>
      </c>
      <c r="AV47" t="s">
        <v>112</v>
      </c>
      <c r="AW47" t="s">
        <v>670</v>
      </c>
    </row>
    <row r="48" spans="1:49">
      <c r="A48" s="1">
        <f>HYPERLINK("https://lsnyc.legalserver.org/matter/dynamic-profile/view/1843135","17-1843135")</f>
        <v>0</v>
      </c>
      <c r="B48" t="s">
        <v>54</v>
      </c>
      <c r="C48" t="s">
        <v>73</v>
      </c>
      <c r="D48" t="s">
        <v>81</v>
      </c>
      <c r="E48" t="s">
        <v>154</v>
      </c>
      <c r="F48" t="s">
        <v>210</v>
      </c>
      <c r="G48" t="s">
        <v>244</v>
      </c>
      <c r="H48" t="s">
        <v>355</v>
      </c>
      <c r="I48" t="s">
        <v>413</v>
      </c>
      <c r="J48" t="s">
        <v>403</v>
      </c>
      <c r="K48">
        <v>10032</v>
      </c>
      <c r="L48" t="s">
        <v>429</v>
      </c>
      <c r="M48" t="s">
        <v>429</v>
      </c>
      <c r="O48" t="s">
        <v>446</v>
      </c>
      <c r="P48" t="s">
        <v>454</v>
      </c>
      <c r="Q48" t="s">
        <v>460</v>
      </c>
      <c r="R48" t="s">
        <v>464</v>
      </c>
      <c r="U48" t="s">
        <v>467</v>
      </c>
      <c r="X48">
        <v>242.59</v>
      </c>
      <c r="Y48" t="s">
        <v>473</v>
      </c>
      <c r="Z48" t="s">
        <v>450</v>
      </c>
      <c r="AA48" t="s">
        <v>485</v>
      </c>
      <c r="AB48" t="s">
        <v>538</v>
      </c>
      <c r="AD48" t="s">
        <v>606</v>
      </c>
      <c r="AE48">
        <v>36</v>
      </c>
      <c r="AH48">
        <v>29</v>
      </c>
      <c r="AI48">
        <v>2</v>
      </c>
      <c r="AJ48">
        <v>0</v>
      </c>
      <c r="AK48">
        <v>66.5</v>
      </c>
      <c r="AN48" t="s">
        <v>645</v>
      </c>
      <c r="AO48">
        <v>10800</v>
      </c>
      <c r="AU48">
        <v>1.1</v>
      </c>
      <c r="AV48" t="s">
        <v>81</v>
      </c>
      <c r="AW48" t="s">
        <v>671</v>
      </c>
    </row>
    <row r="49" spans="1:49">
      <c r="A49" s="1">
        <f>HYPERLINK("https://lsnyc.legalserver.org/matter/dynamic-profile/view/1849678","17-1849678")</f>
        <v>0</v>
      </c>
      <c r="B49" t="s">
        <v>67</v>
      </c>
      <c r="C49" t="s">
        <v>73</v>
      </c>
      <c r="D49" t="s">
        <v>113</v>
      </c>
      <c r="E49" t="s">
        <v>155</v>
      </c>
      <c r="F49" t="s">
        <v>211</v>
      </c>
      <c r="G49" t="s">
        <v>284</v>
      </c>
      <c r="H49" t="s">
        <v>356</v>
      </c>
      <c r="I49" t="s">
        <v>414</v>
      </c>
      <c r="J49" t="s">
        <v>403</v>
      </c>
      <c r="K49">
        <v>10025</v>
      </c>
      <c r="L49" t="s">
        <v>431</v>
      </c>
      <c r="M49" t="s">
        <v>429</v>
      </c>
      <c r="O49" t="s">
        <v>449</v>
      </c>
      <c r="P49" t="s">
        <v>454</v>
      </c>
      <c r="Q49" t="s">
        <v>460</v>
      </c>
      <c r="R49" t="s">
        <v>464</v>
      </c>
      <c r="S49" t="s">
        <v>430</v>
      </c>
      <c r="U49" t="s">
        <v>467</v>
      </c>
      <c r="X49">
        <v>0</v>
      </c>
      <c r="Y49" t="s">
        <v>473</v>
      </c>
      <c r="AA49" t="s">
        <v>486</v>
      </c>
      <c r="AB49" t="s">
        <v>539</v>
      </c>
      <c r="AD49" t="s">
        <v>607</v>
      </c>
      <c r="AE49">
        <v>0</v>
      </c>
      <c r="AH49">
        <v>0</v>
      </c>
      <c r="AI49">
        <v>2</v>
      </c>
      <c r="AJ49">
        <v>0</v>
      </c>
      <c r="AK49">
        <v>142.87</v>
      </c>
      <c r="AN49" t="s">
        <v>643</v>
      </c>
      <c r="AO49">
        <v>23202</v>
      </c>
      <c r="AU49">
        <v>1.5</v>
      </c>
      <c r="AV49" t="s">
        <v>136</v>
      </c>
      <c r="AW49" t="s">
        <v>669</v>
      </c>
    </row>
    <row r="50" spans="1:49">
      <c r="A50" s="1">
        <f>HYPERLINK("https://lsnyc.legalserver.org/matter/dynamic-profile/view/1842362","17-1842362")</f>
        <v>0</v>
      </c>
      <c r="B50" t="s">
        <v>56</v>
      </c>
      <c r="C50" t="s">
        <v>73</v>
      </c>
      <c r="D50" t="s">
        <v>90</v>
      </c>
      <c r="E50" t="s">
        <v>89</v>
      </c>
      <c r="F50" t="s">
        <v>212</v>
      </c>
      <c r="G50" t="s">
        <v>285</v>
      </c>
      <c r="H50" t="s">
        <v>357</v>
      </c>
      <c r="I50">
        <v>3</v>
      </c>
      <c r="J50" t="s">
        <v>403</v>
      </c>
      <c r="K50">
        <v>10037</v>
      </c>
      <c r="L50" t="s">
        <v>429</v>
      </c>
      <c r="M50" t="s">
        <v>429</v>
      </c>
      <c r="P50" t="s">
        <v>454</v>
      </c>
      <c r="Q50" t="s">
        <v>460</v>
      </c>
      <c r="R50" t="s">
        <v>464</v>
      </c>
      <c r="U50" t="s">
        <v>467</v>
      </c>
      <c r="X50">
        <v>0</v>
      </c>
      <c r="Y50" t="s">
        <v>473</v>
      </c>
      <c r="AA50" t="s">
        <v>485</v>
      </c>
      <c r="AB50" t="s">
        <v>540</v>
      </c>
      <c r="AD50" t="s">
        <v>608</v>
      </c>
      <c r="AE50">
        <v>0</v>
      </c>
      <c r="AH50">
        <v>0</v>
      </c>
      <c r="AI50">
        <v>1</v>
      </c>
      <c r="AJ50">
        <v>2</v>
      </c>
      <c r="AK50">
        <v>170.71</v>
      </c>
      <c r="AO50">
        <v>34860</v>
      </c>
      <c r="AU50">
        <v>7.7</v>
      </c>
      <c r="AV50" t="s">
        <v>89</v>
      </c>
      <c r="AW50" t="s">
        <v>674</v>
      </c>
    </row>
    <row r="51" spans="1:49">
      <c r="A51" s="1">
        <f>HYPERLINK("https://lsnyc.legalserver.org/matter/dynamic-profile/view/1840083","17-1840083")</f>
        <v>0</v>
      </c>
      <c r="B51" t="s">
        <v>68</v>
      </c>
      <c r="C51" t="s">
        <v>73</v>
      </c>
      <c r="D51" t="s">
        <v>82</v>
      </c>
      <c r="E51" t="s">
        <v>156</v>
      </c>
      <c r="F51" t="s">
        <v>213</v>
      </c>
      <c r="G51" t="s">
        <v>286</v>
      </c>
      <c r="H51" t="s">
        <v>358</v>
      </c>
      <c r="I51">
        <v>1802</v>
      </c>
      <c r="J51" t="s">
        <v>403</v>
      </c>
      <c r="K51">
        <v>10282</v>
      </c>
      <c r="L51" t="s">
        <v>431</v>
      </c>
      <c r="M51" t="s">
        <v>429</v>
      </c>
      <c r="N51" t="s">
        <v>441</v>
      </c>
      <c r="O51" t="s">
        <v>450</v>
      </c>
      <c r="P51" t="s">
        <v>454</v>
      </c>
      <c r="Q51" t="s">
        <v>459</v>
      </c>
      <c r="R51" t="s">
        <v>464</v>
      </c>
      <c r="T51" t="s">
        <v>466</v>
      </c>
      <c r="U51" t="s">
        <v>467</v>
      </c>
      <c r="X51">
        <v>4357.5</v>
      </c>
      <c r="Y51" t="s">
        <v>473</v>
      </c>
      <c r="Z51" t="s">
        <v>476</v>
      </c>
      <c r="AA51" t="s">
        <v>485</v>
      </c>
      <c r="AB51" t="s">
        <v>541</v>
      </c>
      <c r="AD51" t="s">
        <v>609</v>
      </c>
      <c r="AE51">
        <v>0</v>
      </c>
      <c r="AH51">
        <v>9</v>
      </c>
      <c r="AI51">
        <v>2</v>
      </c>
      <c r="AJ51">
        <v>1</v>
      </c>
      <c r="AK51">
        <v>76.40000000000001</v>
      </c>
      <c r="AN51" t="s">
        <v>643</v>
      </c>
      <c r="AO51">
        <v>15600</v>
      </c>
      <c r="AU51">
        <v>3.1</v>
      </c>
      <c r="AV51" t="s">
        <v>82</v>
      </c>
      <c r="AW51" t="s">
        <v>668</v>
      </c>
    </row>
    <row r="52" spans="1:49">
      <c r="A52" s="1">
        <f>HYPERLINK("https://lsnyc.legalserver.org/matter/dynamic-profile/view/1851657","17-1851657")</f>
        <v>0</v>
      </c>
      <c r="B52" t="s">
        <v>56</v>
      </c>
      <c r="C52" t="s">
        <v>73</v>
      </c>
      <c r="D52" t="s">
        <v>114</v>
      </c>
      <c r="E52" t="s">
        <v>156</v>
      </c>
      <c r="F52" t="s">
        <v>214</v>
      </c>
      <c r="G52" t="s">
        <v>287</v>
      </c>
      <c r="H52" t="s">
        <v>359</v>
      </c>
      <c r="I52" t="s">
        <v>415</v>
      </c>
      <c r="J52" t="s">
        <v>403</v>
      </c>
      <c r="K52">
        <v>10003</v>
      </c>
      <c r="L52" t="s">
        <v>429</v>
      </c>
      <c r="M52" t="s">
        <v>429</v>
      </c>
      <c r="P52" t="s">
        <v>454</v>
      </c>
      <c r="Q52" t="s">
        <v>460</v>
      </c>
      <c r="R52" t="s">
        <v>464</v>
      </c>
      <c r="S52" t="s">
        <v>430</v>
      </c>
      <c r="U52" t="s">
        <v>467</v>
      </c>
      <c r="W52" t="s">
        <v>114</v>
      </c>
      <c r="X52">
        <v>764.1799999999999</v>
      </c>
      <c r="Y52" t="s">
        <v>473</v>
      </c>
      <c r="Z52" t="s">
        <v>480</v>
      </c>
      <c r="AA52" t="s">
        <v>487</v>
      </c>
      <c r="AB52" t="s">
        <v>542</v>
      </c>
      <c r="AD52" t="s">
        <v>610</v>
      </c>
      <c r="AE52">
        <v>0</v>
      </c>
      <c r="AF52" t="s">
        <v>631</v>
      </c>
      <c r="AH52">
        <v>37</v>
      </c>
      <c r="AI52">
        <v>1</v>
      </c>
      <c r="AJ52">
        <v>0</v>
      </c>
      <c r="AK52">
        <v>79.59999999999999</v>
      </c>
      <c r="AN52" t="s">
        <v>643</v>
      </c>
      <c r="AO52">
        <v>9600</v>
      </c>
      <c r="AU52">
        <v>0.8</v>
      </c>
      <c r="AV52" t="s">
        <v>156</v>
      </c>
      <c r="AW52" t="s">
        <v>56</v>
      </c>
    </row>
    <row r="53" spans="1:49">
      <c r="A53" s="1">
        <f>HYPERLINK("https://lsnyc.legalserver.org/matter/dynamic-profile/view/1849464","17-1849464")</f>
        <v>0</v>
      </c>
      <c r="B53" t="s">
        <v>59</v>
      </c>
      <c r="C53" t="s">
        <v>73</v>
      </c>
      <c r="D53" t="s">
        <v>115</v>
      </c>
      <c r="E53" t="s">
        <v>138</v>
      </c>
      <c r="F53" t="s">
        <v>215</v>
      </c>
      <c r="G53" t="s">
        <v>288</v>
      </c>
      <c r="H53" t="s">
        <v>360</v>
      </c>
      <c r="I53" t="s">
        <v>416</v>
      </c>
      <c r="J53" t="s">
        <v>403</v>
      </c>
      <c r="K53">
        <v>10033</v>
      </c>
      <c r="L53" t="s">
        <v>429</v>
      </c>
      <c r="M53" t="s">
        <v>429</v>
      </c>
      <c r="O53" t="s">
        <v>449</v>
      </c>
      <c r="P53" t="s">
        <v>454</v>
      </c>
      <c r="Q53" t="s">
        <v>460</v>
      </c>
      <c r="R53" t="s">
        <v>464</v>
      </c>
      <c r="S53" t="s">
        <v>430</v>
      </c>
      <c r="U53" t="s">
        <v>467</v>
      </c>
      <c r="X53">
        <v>1097</v>
      </c>
      <c r="Y53" t="s">
        <v>473</v>
      </c>
      <c r="Z53" t="s">
        <v>479</v>
      </c>
      <c r="AA53" t="s">
        <v>485</v>
      </c>
      <c r="AB53" t="s">
        <v>543</v>
      </c>
      <c r="AD53" t="s">
        <v>611</v>
      </c>
      <c r="AE53">
        <v>60</v>
      </c>
      <c r="AF53" t="s">
        <v>631</v>
      </c>
      <c r="AG53" t="s">
        <v>642</v>
      </c>
      <c r="AH53">
        <v>30</v>
      </c>
      <c r="AI53">
        <v>1</v>
      </c>
      <c r="AJ53">
        <v>0</v>
      </c>
      <c r="AK53">
        <v>261.99</v>
      </c>
      <c r="AN53" t="s">
        <v>643</v>
      </c>
      <c r="AO53">
        <v>31596</v>
      </c>
      <c r="AU53">
        <v>1.24</v>
      </c>
      <c r="AV53" t="s">
        <v>137</v>
      </c>
      <c r="AW53" t="s">
        <v>682</v>
      </c>
    </row>
    <row r="54" spans="1:49">
      <c r="A54" s="1">
        <f>HYPERLINK("https://lsnyc.legalserver.org/matter/dynamic-profile/view/1840749","17-1840749")</f>
        <v>0</v>
      </c>
      <c r="B54" t="s">
        <v>69</v>
      </c>
      <c r="C54" t="s">
        <v>73</v>
      </c>
      <c r="D54" t="s">
        <v>83</v>
      </c>
      <c r="E54" t="s">
        <v>144</v>
      </c>
      <c r="F54" t="s">
        <v>216</v>
      </c>
      <c r="G54" t="s">
        <v>244</v>
      </c>
      <c r="H54" t="s">
        <v>361</v>
      </c>
      <c r="I54">
        <v>11</v>
      </c>
      <c r="J54" t="s">
        <v>403</v>
      </c>
      <c r="K54">
        <v>10033</v>
      </c>
      <c r="L54" t="s">
        <v>429</v>
      </c>
      <c r="M54" t="s">
        <v>429</v>
      </c>
      <c r="O54" t="s">
        <v>447</v>
      </c>
      <c r="P54" t="s">
        <v>454</v>
      </c>
      <c r="Q54" t="s">
        <v>460</v>
      </c>
      <c r="R54" t="s">
        <v>464</v>
      </c>
      <c r="U54" t="s">
        <v>467</v>
      </c>
      <c r="X54">
        <v>1266.95</v>
      </c>
      <c r="Y54" t="s">
        <v>473</v>
      </c>
      <c r="AA54" t="s">
        <v>486</v>
      </c>
      <c r="AB54" t="s">
        <v>544</v>
      </c>
      <c r="AD54" t="s">
        <v>612</v>
      </c>
      <c r="AE54">
        <v>0</v>
      </c>
      <c r="AH54">
        <v>19</v>
      </c>
      <c r="AI54">
        <v>1</v>
      </c>
      <c r="AJ54">
        <v>0</v>
      </c>
      <c r="AK54">
        <v>172.47</v>
      </c>
      <c r="AN54" t="s">
        <v>645</v>
      </c>
      <c r="AO54">
        <v>20800</v>
      </c>
      <c r="AU54">
        <v>2.1</v>
      </c>
      <c r="AV54" t="s">
        <v>660</v>
      </c>
      <c r="AW54" t="s">
        <v>669</v>
      </c>
    </row>
    <row r="55" spans="1:49">
      <c r="A55" s="1">
        <f>HYPERLINK("https://lsnyc.legalserver.org/matter/dynamic-profile/view/1843085","17-1843085")</f>
        <v>0</v>
      </c>
      <c r="B55" t="s">
        <v>62</v>
      </c>
      <c r="C55" t="s">
        <v>73</v>
      </c>
      <c r="D55" t="s">
        <v>81</v>
      </c>
      <c r="E55" t="s">
        <v>144</v>
      </c>
      <c r="F55" t="s">
        <v>217</v>
      </c>
      <c r="G55" t="s">
        <v>289</v>
      </c>
      <c r="H55" t="s">
        <v>362</v>
      </c>
      <c r="I55" t="s">
        <v>417</v>
      </c>
      <c r="J55" t="s">
        <v>403</v>
      </c>
      <c r="K55">
        <v>10037</v>
      </c>
      <c r="L55" t="s">
        <v>429</v>
      </c>
      <c r="M55" t="s">
        <v>429</v>
      </c>
      <c r="P55" t="s">
        <v>454</v>
      </c>
      <c r="Q55" t="s">
        <v>460</v>
      </c>
      <c r="R55" t="s">
        <v>464</v>
      </c>
      <c r="U55" t="s">
        <v>467</v>
      </c>
      <c r="X55">
        <v>0</v>
      </c>
      <c r="Y55" t="s">
        <v>473</v>
      </c>
      <c r="AA55" t="s">
        <v>485</v>
      </c>
      <c r="AB55" t="s">
        <v>545</v>
      </c>
      <c r="AD55" t="s">
        <v>613</v>
      </c>
      <c r="AE55">
        <v>0</v>
      </c>
      <c r="AH55">
        <v>18</v>
      </c>
      <c r="AI55">
        <v>3</v>
      </c>
      <c r="AJ55">
        <v>2</v>
      </c>
      <c r="AK55">
        <v>191.1</v>
      </c>
      <c r="AO55">
        <v>55000</v>
      </c>
      <c r="AU55">
        <v>0</v>
      </c>
      <c r="AW55" t="s">
        <v>674</v>
      </c>
    </row>
    <row r="56" spans="1:49">
      <c r="A56" s="1">
        <f>HYPERLINK("https://lsnyc.legalserver.org/matter/dynamic-profile/view/1861077","18-1861077")</f>
        <v>0</v>
      </c>
      <c r="B56" t="s">
        <v>59</v>
      </c>
      <c r="C56" t="s">
        <v>73</v>
      </c>
      <c r="D56" t="s">
        <v>116</v>
      </c>
      <c r="E56" t="s">
        <v>157</v>
      </c>
      <c r="F56" t="s">
        <v>218</v>
      </c>
      <c r="G56" t="s">
        <v>290</v>
      </c>
      <c r="H56" t="s">
        <v>363</v>
      </c>
      <c r="I56" t="s">
        <v>418</v>
      </c>
      <c r="J56" t="s">
        <v>403</v>
      </c>
      <c r="K56">
        <v>10019</v>
      </c>
      <c r="L56" t="s">
        <v>429</v>
      </c>
      <c r="M56" t="s">
        <v>429</v>
      </c>
      <c r="O56" t="s">
        <v>446</v>
      </c>
      <c r="P56" t="s">
        <v>454</v>
      </c>
      <c r="Q56" t="s">
        <v>459</v>
      </c>
      <c r="R56" t="s">
        <v>464</v>
      </c>
      <c r="S56" t="s">
        <v>430</v>
      </c>
      <c r="U56" t="s">
        <v>467</v>
      </c>
      <c r="X56">
        <v>1600</v>
      </c>
      <c r="Y56" t="s">
        <v>473</v>
      </c>
      <c r="Z56" t="s">
        <v>480</v>
      </c>
      <c r="AA56" t="s">
        <v>487</v>
      </c>
      <c r="AB56" t="s">
        <v>546</v>
      </c>
      <c r="AD56" t="s">
        <v>614</v>
      </c>
      <c r="AE56">
        <v>61</v>
      </c>
      <c r="AG56" t="s">
        <v>639</v>
      </c>
      <c r="AH56">
        <v>26</v>
      </c>
      <c r="AI56">
        <v>1</v>
      </c>
      <c r="AJ56">
        <v>0</v>
      </c>
      <c r="AK56">
        <v>0</v>
      </c>
      <c r="AN56" t="s">
        <v>643</v>
      </c>
      <c r="AO56">
        <v>0</v>
      </c>
      <c r="AU56">
        <v>3</v>
      </c>
      <c r="AV56" t="s">
        <v>661</v>
      </c>
      <c r="AW56" t="s">
        <v>681</v>
      </c>
    </row>
    <row r="57" spans="1:49">
      <c r="A57" s="1">
        <f>HYPERLINK("https://lsnyc.legalserver.org/matter/dynamic-profile/view/1861491","18-1861491")</f>
        <v>0</v>
      </c>
      <c r="B57" t="s">
        <v>59</v>
      </c>
      <c r="C57" t="s">
        <v>73</v>
      </c>
      <c r="D57" t="s">
        <v>117</v>
      </c>
      <c r="E57" t="s">
        <v>158</v>
      </c>
      <c r="F57" t="s">
        <v>219</v>
      </c>
      <c r="G57" t="s">
        <v>291</v>
      </c>
      <c r="H57" t="s">
        <v>364</v>
      </c>
      <c r="I57" t="s">
        <v>419</v>
      </c>
      <c r="J57" t="s">
        <v>403</v>
      </c>
      <c r="K57">
        <v>10003</v>
      </c>
      <c r="L57" t="s">
        <v>429</v>
      </c>
      <c r="M57" t="s">
        <v>429</v>
      </c>
      <c r="O57" t="s">
        <v>446</v>
      </c>
      <c r="P57" t="s">
        <v>454</v>
      </c>
      <c r="Q57" t="s">
        <v>460</v>
      </c>
      <c r="R57" t="s">
        <v>464</v>
      </c>
      <c r="S57" t="s">
        <v>430</v>
      </c>
      <c r="U57" t="s">
        <v>467</v>
      </c>
      <c r="X57">
        <v>647</v>
      </c>
      <c r="Y57" t="s">
        <v>473</v>
      </c>
      <c r="Z57" t="s">
        <v>450</v>
      </c>
      <c r="AA57" t="s">
        <v>486</v>
      </c>
      <c r="AB57" t="s">
        <v>547</v>
      </c>
      <c r="AE57">
        <v>44</v>
      </c>
      <c r="AF57" t="s">
        <v>632</v>
      </c>
      <c r="AG57" t="s">
        <v>639</v>
      </c>
      <c r="AH57">
        <v>43</v>
      </c>
      <c r="AI57">
        <v>2</v>
      </c>
      <c r="AJ57">
        <v>0</v>
      </c>
      <c r="AK57">
        <v>243.01</v>
      </c>
      <c r="AN57" t="s">
        <v>643</v>
      </c>
      <c r="AO57">
        <v>40000</v>
      </c>
      <c r="AU57">
        <v>1.8</v>
      </c>
      <c r="AV57" t="s">
        <v>662</v>
      </c>
      <c r="AW57" t="s">
        <v>676</v>
      </c>
    </row>
    <row r="58" spans="1:49">
      <c r="A58" s="1">
        <f>HYPERLINK("https://lsnyc.legalserver.org/matter/dynamic-profile/view/1866376","18-1866376")</f>
        <v>0</v>
      </c>
      <c r="B58" t="s">
        <v>59</v>
      </c>
      <c r="C58" t="s">
        <v>73</v>
      </c>
      <c r="D58" t="s">
        <v>118</v>
      </c>
      <c r="E58" t="s">
        <v>159</v>
      </c>
      <c r="F58" t="s">
        <v>220</v>
      </c>
      <c r="G58" t="s">
        <v>292</v>
      </c>
      <c r="H58" t="s">
        <v>365</v>
      </c>
      <c r="I58">
        <v>8</v>
      </c>
      <c r="J58" t="s">
        <v>403</v>
      </c>
      <c r="K58">
        <v>10030</v>
      </c>
      <c r="L58" t="s">
        <v>429</v>
      </c>
      <c r="M58" t="s">
        <v>429</v>
      </c>
      <c r="O58" t="s">
        <v>446</v>
      </c>
      <c r="P58" t="s">
        <v>454</v>
      </c>
      <c r="Q58" t="s">
        <v>460</v>
      </c>
      <c r="R58" t="s">
        <v>464</v>
      </c>
      <c r="S58" t="s">
        <v>431</v>
      </c>
      <c r="U58" t="s">
        <v>467</v>
      </c>
      <c r="X58">
        <v>386</v>
      </c>
      <c r="Y58" t="s">
        <v>473</v>
      </c>
      <c r="Z58" t="s">
        <v>475</v>
      </c>
      <c r="AA58" t="s">
        <v>486</v>
      </c>
      <c r="AB58" t="s">
        <v>548</v>
      </c>
      <c r="AD58" t="s">
        <v>615</v>
      </c>
      <c r="AE58">
        <v>12</v>
      </c>
      <c r="AF58" t="s">
        <v>631</v>
      </c>
      <c r="AH58">
        <v>16</v>
      </c>
      <c r="AI58">
        <v>1</v>
      </c>
      <c r="AJ58">
        <v>0</v>
      </c>
      <c r="AK58">
        <v>98.84999999999999</v>
      </c>
      <c r="AN58" t="s">
        <v>643</v>
      </c>
      <c r="AO58">
        <v>12000</v>
      </c>
      <c r="AU58">
        <v>1</v>
      </c>
      <c r="AV58" t="s">
        <v>118</v>
      </c>
      <c r="AW58" t="s">
        <v>685</v>
      </c>
    </row>
    <row r="59" spans="1:49">
      <c r="A59" s="1">
        <f>HYPERLINK("https://lsnyc.legalserver.org/matter/dynamic-profile/view/1871117","18-1871117")</f>
        <v>0</v>
      </c>
      <c r="B59" t="s">
        <v>59</v>
      </c>
      <c r="C59" t="s">
        <v>73</v>
      </c>
      <c r="D59" t="s">
        <v>119</v>
      </c>
      <c r="E59" t="s">
        <v>149</v>
      </c>
      <c r="F59" t="s">
        <v>221</v>
      </c>
      <c r="G59" t="s">
        <v>243</v>
      </c>
      <c r="H59" t="s">
        <v>366</v>
      </c>
      <c r="I59" t="s">
        <v>420</v>
      </c>
      <c r="J59" t="s">
        <v>403</v>
      </c>
      <c r="K59">
        <v>10026</v>
      </c>
      <c r="L59" t="s">
        <v>430</v>
      </c>
      <c r="M59" t="s">
        <v>429</v>
      </c>
      <c r="O59" t="s">
        <v>449</v>
      </c>
      <c r="P59" t="s">
        <v>454</v>
      </c>
      <c r="Q59" t="s">
        <v>460</v>
      </c>
      <c r="R59" t="s">
        <v>464</v>
      </c>
      <c r="U59" t="s">
        <v>467</v>
      </c>
      <c r="X59">
        <v>2000</v>
      </c>
      <c r="Y59" t="s">
        <v>473</v>
      </c>
      <c r="Z59" t="s">
        <v>483</v>
      </c>
      <c r="AA59" t="s">
        <v>486</v>
      </c>
      <c r="AB59" t="s">
        <v>549</v>
      </c>
      <c r="AD59" t="s">
        <v>616</v>
      </c>
      <c r="AE59">
        <v>0</v>
      </c>
      <c r="AG59" t="s">
        <v>639</v>
      </c>
      <c r="AH59">
        <v>2</v>
      </c>
      <c r="AI59">
        <v>1</v>
      </c>
      <c r="AJ59">
        <v>0</v>
      </c>
      <c r="AK59">
        <v>197.69</v>
      </c>
      <c r="AO59">
        <v>24000</v>
      </c>
      <c r="AU59">
        <v>0.2</v>
      </c>
      <c r="AV59" t="s">
        <v>149</v>
      </c>
      <c r="AW59" t="s">
        <v>686</v>
      </c>
    </row>
    <row r="60" spans="1:49">
      <c r="A60" s="1">
        <f>HYPERLINK("https://lsnyc.legalserver.org/matter/dynamic-profile/view/1864759","18-1864759")</f>
        <v>0</v>
      </c>
      <c r="B60" t="s">
        <v>59</v>
      </c>
      <c r="C60" t="s">
        <v>73</v>
      </c>
      <c r="D60" t="s">
        <v>120</v>
      </c>
      <c r="E60" t="s">
        <v>150</v>
      </c>
      <c r="F60" t="s">
        <v>222</v>
      </c>
      <c r="G60" t="s">
        <v>293</v>
      </c>
      <c r="H60" t="s">
        <v>367</v>
      </c>
      <c r="I60" t="s">
        <v>421</v>
      </c>
      <c r="J60" t="s">
        <v>403</v>
      </c>
      <c r="K60">
        <v>10034</v>
      </c>
      <c r="L60" t="s">
        <v>429</v>
      </c>
      <c r="M60" t="s">
        <v>429</v>
      </c>
      <c r="O60" t="s">
        <v>446</v>
      </c>
      <c r="P60" t="s">
        <v>454</v>
      </c>
      <c r="Q60" t="s">
        <v>459</v>
      </c>
      <c r="R60" t="s">
        <v>464</v>
      </c>
      <c r="S60" t="s">
        <v>430</v>
      </c>
      <c r="U60" t="s">
        <v>467</v>
      </c>
      <c r="X60">
        <v>2670</v>
      </c>
      <c r="Y60" t="s">
        <v>473</v>
      </c>
      <c r="Z60" t="s">
        <v>484</v>
      </c>
      <c r="AA60" t="s">
        <v>485</v>
      </c>
      <c r="AB60" t="s">
        <v>550</v>
      </c>
      <c r="AD60" t="s">
        <v>617</v>
      </c>
      <c r="AE60">
        <v>60</v>
      </c>
      <c r="AF60" t="s">
        <v>633</v>
      </c>
      <c r="AG60" t="s">
        <v>639</v>
      </c>
      <c r="AH60">
        <v>2</v>
      </c>
      <c r="AI60">
        <v>4</v>
      </c>
      <c r="AJ60">
        <v>0</v>
      </c>
      <c r="AK60">
        <v>271.91</v>
      </c>
      <c r="AN60" t="s">
        <v>643</v>
      </c>
      <c r="AO60">
        <v>68250</v>
      </c>
      <c r="AU60">
        <v>1</v>
      </c>
      <c r="AV60" t="s">
        <v>120</v>
      </c>
      <c r="AW60" t="s">
        <v>687</v>
      </c>
    </row>
    <row r="61" spans="1:49">
      <c r="A61" s="1">
        <f>HYPERLINK("https://lsnyc.legalserver.org/matter/dynamic-profile/view/1850251","17-1850251")</f>
        <v>0</v>
      </c>
      <c r="B61" t="s">
        <v>56</v>
      </c>
      <c r="C61" t="s">
        <v>73</v>
      </c>
      <c r="D61" t="s">
        <v>121</v>
      </c>
      <c r="E61" t="s">
        <v>160</v>
      </c>
      <c r="F61" t="s">
        <v>223</v>
      </c>
      <c r="G61" t="s">
        <v>294</v>
      </c>
      <c r="H61" t="s">
        <v>368</v>
      </c>
      <c r="I61" t="s">
        <v>392</v>
      </c>
      <c r="J61" t="s">
        <v>403</v>
      </c>
      <c r="K61">
        <v>10033</v>
      </c>
      <c r="L61" t="s">
        <v>429</v>
      </c>
      <c r="M61" t="s">
        <v>429</v>
      </c>
      <c r="N61" t="s">
        <v>442</v>
      </c>
      <c r="O61" t="s">
        <v>451</v>
      </c>
      <c r="P61" t="s">
        <v>454</v>
      </c>
      <c r="Q61" t="s">
        <v>460</v>
      </c>
      <c r="R61" t="s">
        <v>464</v>
      </c>
      <c r="S61" t="s">
        <v>430</v>
      </c>
      <c r="U61" t="s">
        <v>467</v>
      </c>
      <c r="W61" t="s">
        <v>121</v>
      </c>
      <c r="X61">
        <v>1000</v>
      </c>
      <c r="Y61" t="s">
        <v>473</v>
      </c>
      <c r="AA61" t="s">
        <v>485</v>
      </c>
      <c r="AB61" t="s">
        <v>551</v>
      </c>
      <c r="AD61" t="s">
        <v>618</v>
      </c>
      <c r="AE61">
        <v>0</v>
      </c>
      <c r="AH61">
        <v>2</v>
      </c>
      <c r="AI61">
        <v>1</v>
      </c>
      <c r="AJ61">
        <v>0</v>
      </c>
      <c r="AK61">
        <v>69.65000000000001</v>
      </c>
      <c r="AN61" t="s">
        <v>645</v>
      </c>
      <c r="AO61">
        <v>8400</v>
      </c>
      <c r="AU61">
        <v>0.4</v>
      </c>
      <c r="AV61" t="s">
        <v>161</v>
      </c>
      <c r="AW61" t="s">
        <v>56</v>
      </c>
    </row>
    <row r="62" spans="1:49">
      <c r="A62" s="1">
        <f>HYPERLINK("https://lsnyc.legalserver.org/matter/dynamic-profile/view/1847332","17-1847332")</f>
        <v>0</v>
      </c>
      <c r="B62" t="s">
        <v>66</v>
      </c>
      <c r="C62" t="s">
        <v>74</v>
      </c>
      <c r="D62" t="s">
        <v>122</v>
      </c>
      <c r="F62" t="s">
        <v>224</v>
      </c>
      <c r="G62" t="s">
        <v>295</v>
      </c>
      <c r="H62" t="s">
        <v>369</v>
      </c>
      <c r="I62" t="s">
        <v>422</v>
      </c>
      <c r="J62" t="s">
        <v>403</v>
      </c>
      <c r="K62">
        <v>10030</v>
      </c>
      <c r="L62" t="s">
        <v>431</v>
      </c>
      <c r="M62" t="s">
        <v>429</v>
      </c>
      <c r="P62" t="s">
        <v>455</v>
      </c>
      <c r="R62" t="s">
        <v>464</v>
      </c>
      <c r="U62" t="s">
        <v>467</v>
      </c>
      <c r="X62">
        <v>2600</v>
      </c>
      <c r="Y62" t="s">
        <v>473</v>
      </c>
      <c r="AB62" t="s">
        <v>552</v>
      </c>
      <c r="AE62">
        <v>0</v>
      </c>
      <c r="AH62">
        <v>8</v>
      </c>
      <c r="AI62">
        <v>5</v>
      </c>
      <c r="AJ62">
        <v>2</v>
      </c>
      <c r="AK62">
        <v>243.4</v>
      </c>
      <c r="AN62" t="s">
        <v>645</v>
      </c>
      <c r="AO62">
        <v>142400</v>
      </c>
      <c r="AU62">
        <v>0.2</v>
      </c>
      <c r="AV62" t="s">
        <v>134</v>
      </c>
      <c r="AW62" t="s">
        <v>684</v>
      </c>
    </row>
    <row r="63" spans="1:49">
      <c r="A63" s="1">
        <f>HYPERLINK("https://lsnyc.legalserver.org/matter/dynamic-profile/view/1841982","17-1841982")</f>
        <v>0</v>
      </c>
      <c r="B63" t="s">
        <v>70</v>
      </c>
      <c r="C63" t="s">
        <v>73</v>
      </c>
      <c r="D63" t="s">
        <v>123</v>
      </c>
      <c r="E63" t="s">
        <v>161</v>
      </c>
      <c r="F63" t="s">
        <v>225</v>
      </c>
      <c r="G63" t="s">
        <v>296</v>
      </c>
      <c r="H63" t="s">
        <v>370</v>
      </c>
      <c r="I63" t="s">
        <v>423</v>
      </c>
      <c r="J63" t="s">
        <v>403</v>
      </c>
      <c r="K63">
        <v>10034</v>
      </c>
      <c r="L63" t="s">
        <v>431</v>
      </c>
      <c r="M63" t="s">
        <v>431</v>
      </c>
      <c r="O63" t="s">
        <v>446</v>
      </c>
      <c r="P63" t="s">
        <v>456</v>
      </c>
      <c r="Q63" t="s">
        <v>460</v>
      </c>
      <c r="R63" t="s">
        <v>464</v>
      </c>
      <c r="S63" t="s">
        <v>431</v>
      </c>
      <c r="U63" t="s">
        <v>467</v>
      </c>
      <c r="W63" t="s">
        <v>90</v>
      </c>
      <c r="X63">
        <v>1695</v>
      </c>
      <c r="Y63" t="s">
        <v>473</v>
      </c>
      <c r="Z63" t="s">
        <v>476</v>
      </c>
      <c r="AA63" t="s">
        <v>488</v>
      </c>
      <c r="AB63" t="s">
        <v>553</v>
      </c>
      <c r="AD63" t="s">
        <v>619</v>
      </c>
      <c r="AE63">
        <v>65</v>
      </c>
      <c r="AF63" t="s">
        <v>631</v>
      </c>
      <c r="AG63" t="s">
        <v>639</v>
      </c>
      <c r="AH63">
        <v>1</v>
      </c>
      <c r="AI63">
        <v>2</v>
      </c>
      <c r="AJ63">
        <v>0</v>
      </c>
      <c r="AK63">
        <v>381.77</v>
      </c>
      <c r="AN63" t="s">
        <v>643</v>
      </c>
      <c r="AO63">
        <v>62000</v>
      </c>
      <c r="AU63">
        <v>0.3</v>
      </c>
      <c r="AV63" t="s">
        <v>161</v>
      </c>
      <c r="AW63" t="s">
        <v>683</v>
      </c>
    </row>
    <row r="64" spans="1:49">
      <c r="A64" s="1">
        <f>HYPERLINK("https://lsnyc.legalserver.org/matter/dynamic-profile/view/1855012","18-1855012")</f>
        <v>0</v>
      </c>
      <c r="B64" t="s">
        <v>71</v>
      </c>
      <c r="C64" t="s">
        <v>73</v>
      </c>
      <c r="D64" t="s">
        <v>124</v>
      </c>
      <c r="E64" t="s">
        <v>162</v>
      </c>
      <c r="F64" t="s">
        <v>226</v>
      </c>
      <c r="G64" t="s">
        <v>297</v>
      </c>
      <c r="H64" t="s">
        <v>371</v>
      </c>
      <c r="J64" t="s">
        <v>403</v>
      </c>
      <c r="K64">
        <v>10024</v>
      </c>
      <c r="L64" t="s">
        <v>429</v>
      </c>
      <c r="M64" t="s">
        <v>429</v>
      </c>
      <c r="N64" t="s">
        <v>443</v>
      </c>
      <c r="O64" t="s">
        <v>447</v>
      </c>
      <c r="P64" t="s">
        <v>456</v>
      </c>
      <c r="Q64" t="s">
        <v>459</v>
      </c>
      <c r="R64" t="s">
        <v>464</v>
      </c>
      <c r="U64" t="s">
        <v>467</v>
      </c>
      <c r="X64">
        <v>4000</v>
      </c>
      <c r="Y64" t="s">
        <v>473</v>
      </c>
      <c r="Z64" t="s">
        <v>479</v>
      </c>
      <c r="AA64" t="s">
        <v>485</v>
      </c>
      <c r="AB64" t="s">
        <v>554</v>
      </c>
      <c r="AD64" t="s">
        <v>620</v>
      </c>
      <c r="AE64">
        <v>0</v>
      </c>
      <c r="AF64" t="s">
        <v>638</v>
      </c>
      <c r="AG64" t="s">
        <v>641</v>
      </c>
      <c r="AH64">
        <v>38</v>
      </c>
      <c r="AI64">
        <v>1</v>
      </c>
      <c r="AJ64">
        <v>0</v>
      </c>
      <c r="AK64">
        <v>82.59</v>
      </c>
      <c r="AN64" t="s">
        <v>643</v>
      </c>
      <c r="AO64">
        <v>9960</v>
      </c>
      <c r="AU64">
        <v>11.65</v>
      </c>
      <c r="AV64" t="s">
        <v>663</v>
      </c>
      <c r="AW64" t="s">
        <v>688</v>
      </c>
    </row>
    <row r="65" spans="1:49">
      <c r="A65" s="1">
        <f>HYPERLINK("https://lsnyc.legalserver.org/matter/dynamic-profile/view/1853526","17-1853526")</f>
        <v>0</v>
      </c>
      <c r="B65" t="s">
        <v>55</v>
      </c>
      <c r="C65" t="s">
        <v>73</v>
      </c>
      <c r="D65" t="s">
        <v>125</v>
      </c>
      <c r="E65" t="s">
        <v>140</v>
      </c>
      <c r="F65" t="s">
        <v>227</v>
      </c>
      <c r="G65" t="s">
        <v>298</v>
      </c>
      <c r="H65" t="s">
        <v>372</v>
      </c>
      <c r="I65" t="s">
        <v>424</v>
      </c>
      <c r="J65" t="s">
        <v>403</v>
      </c>
      <c r="K65">
        <v>10030</v>
      </c>
      <c r="L65" t="s">
        <v>429</v>
      </c>
      <c r="M65" t="s">
        <v>429</v>
      </c>
      <c r="P65" t="s">
        <v>457</v>
      </c>
      <c r="Q65" t="s">
        <v>461</v>
      </c>
      <c r="R65" t="s">
        <v>464</v>
      </c>
      <c r="U65" t="s">
        <v>469</v>
      </c>
      <c r="X65">
        <v>0</v>
      </c>
      <c r="Y65" t="s">
        <v>473</v>
      </c>
      <c r="AA65" t="s">
        <v>489</v>
      </c>
      <c r="AB65" t="s">
        <v>555</v>
      </c>
      <c r="AD65" t="s">
        <v>621</v>
      </c>
      <c r="AE65">
        <v>0</v>
      </c>
      <c r="AH65">
        <v>0</v>
      </c>
      <c r="AI65">
        <v>1</v>
      </c>
      <c r="AJ65">
        <v>0</v>
      </c>
      <c r="AK65">
        <v>105.48</v>
      </c>
      <c r="AN65" t="s">
        <v>643</v>
      </c>
      <c r="AO65">
        <v>12721.2</v>
      </c>
      <c r="AU65">
        <v>0</v>
      </c>
      <c r="AW65" t="s">
        <v>674</v>
      </c>
    </row>
    <row r="66" spans="1:49">
      <c r="A66" s="1">
        <f>HYPERLINK("https://lsnyc.legalserver.org/matter/dynamic-profile/view/1850450","17-1850450")</f>
        <v>0</v>
      </c>
      <c r="B66" t="s">
        <v>55</v>
      </c>
      <c r="C66" t="s">
        <v>73</v>
      </c>
      <c r="D66" t="s">
        <v>126</v>
      </c>
      <c r="E66" t="s">
        <v>163</v>
      </c>
      <c r="F66" t="s">
        <v>228</v>
      </c>
      <c r="G66" t="s">
        <v>299</v>
      </c>
      <c r="H66" t="s">
        <v>311</v>
      </c>
      <c r="I66" t="s">
        <v>425</v>
      </c>
      <c r="J66" t="s">
        <v>403</v>
      </c>
      <c r="K66">
        <v>10002</v>
      </c>
      <c r="L66" t="s">
        <v>431</v>
      </c>
      <c r="M66" t="s">
        <v>429</v>
      </c>
      <c r="N66" t="s">
        <v>444</v>
      </c>
      <c r="O66" t="s">
        <v>452</v>
      </c>
      <c r="P66" t="s">
        <v>457</v>
      </c>
      <c r="Q66" t="s">
        <v>462</v>
      </c>
      <c r="R66" t="s">
        <v>464</v>
      </c>
      <c r="U66" t="s">
        <v>467</v>
      </c>
      <c r="X66">
        <v>1140</v>
      </c>
      <c r="Y66" t="s">
        <v>473</v>
      </c>
      <c r="Z66" t="s">
        <v>483</v>
      </c>
      <c r="AA66" t="s">
        <v>490</v>
      </c>
      <c r="AB66" t="s">
        <v>556</v>
      </c>
      <c r="AD66" t="s">
        <v>622</v>
      </c>
      <c r="AE66">
        <v>0</v>
      </c>
      <c r="AF66" t="s">
        <v>631</v>
      </c>
      <c r="AG66" t="s">
        <v>639</v>
      </c>
      <c r="AH66">
        <v>7</v>
      </c>
      <c r="AI66">
        <v>8</v>
      </c>
      <c r="AJ66">
        <v>0</v>
      </c>
      <c r="AK66">
        <v>173.18</v>
      </c>
      <c r="AN66" t="s">
        <v>649</v>
      </c>
      <c r="AO66">
        <v>137920</v>
      </c>
      <c r="AU66">
        <v>54.2</v>
      </c>
      <c r="AV66" t="s">
        <v>664</v>
      </c>
      <c r="AW66" t="s">
        <v>684</v>
      </c>
    </row>
    <row r="67" spans="1:49">
      <c r="A67" s="1">
        <f>HYPERLINK("https://lsnyc.legalserver.org/matter/dynamic-profile/view/1840941","17-1840941")</f>
        <v>0</v>
      </c>
      <c r="B67" t="s">
        <v>54</v>
      </c>
      <c r="C67" t="s">
        <v>73</v>
      </c>
      <c r="D67" t="s">
        <v>127</v>
      </c>
      <c r="E67" t="s">
        <v>164</v>
      </c>
      <c r="F67" t="s">
        <v>229</v>
      </c>
      <c r="G67" t="s">
        <v>300</v>
      </c>
      <c r="H67" t="s">
        <v>373</v>
      </c>
      <c r="I67">
        <v>21</v>
      </c>
      <c r="J67" t="s">
        <v>403</v>
      </c>
      <c r="K67">
        <v>10031</v>
      </c>
      <c r="L67" t="s">
        <v>429</v>
      </c>
      <c r="M67" t="s">
        <v>429</v>
      </c>
      <c r="O67" t="s">
        <v>447</v>
      </c>
      <c r="P67" t="s">
        <v>458</v>
      </c>
      <c r="Q67" t="s">
        <v>463</v>
      </c>
      <c r="R67" t="s">
        <v>464</v>
      </c>
      <c r="U67" t="s">
        <v>467</v>
      </c>
      <c r="X67">
        <v>0</v>
      </c>
      <c r="Y67" t="s">
        <v>473</v>
      </c>
      <c r="AA67" t="s">
        <v>491</v>
      </c>
      <c r="AB67" t="s">
        <v>557</v>
      </c>
      <c r="AD67" t="s">
        <v>623</v>
      </c>
      <c r="AE67">
        <v>0</v>
      </c>
      <c r="AH67">
        <v>0</v>
      </c>
      <c r="AI67">
        <v>1</v>
      </c>
      <c r="AJ67">
        <v>0</v>
      </c>
      <c r="AK67">
        <v>75.52</v>
      </c>
      <c r="AN67" t="s">
        <v>643</v>
      </c>
      <c r="AO67">
        <v>9108</v>
      </c>
      <c r="AU67">
        <v>84.8</v>
      </c>
      <c r="AV67" t="s">
        <v>137</v>
      </c>
      <c r="AW67" t="s">
        <v>668</v>
      </c>
    </row>
    <row r="68" spans="1:49">
      <c r="A68" s="1">
        <f>HYPERLINK("https://lsnyc.legalserver.org/matter/dynamic-profile/view/1870861","18-1870861")</f>
        <v>0</v>
      </c>
      <c r="B68" t="s">
        <v>53</v>
      </c>
      <c r="C68" t="s">
        <v>73</v>
      </c>
      <c r="D68" t="s">
        <v>128</v>
      </c>
      <c r="E68" t="s">
        <v>165</v>
      </c>
      <c r="F68" t="s">
        <v>230</v>
      </c>
      <c r="G68" t="s">
        <v>301</v>
      </c>
      <c r="H68" t="s">
        <v>374</v>
      </c>
      <c r="I68">
        <v>21</v>
      </c>
      <c r="J68" t="s">
        <v>403</v>
      </c>
      <c r="K68">
        <v>10002</v>
      </c>
      <c r="L68" t="s">
        <v>429</v>
      </c>
      <c r="M68" t="s">
        <v>429</v>
      </c>
      <c r="O68" t="s">
        <v>446</v>
      </c>
      <c r="P68" t="s">
        <v>458</v>
      </c>
      <c r="Q68" t="s">
        <v>461</v>
      </c>
      <c r="R68" t="s">
        <v>464</v>
      </c>
      <c r="U68" t="s">
        <v>467</v>
      </c>
      <c r="X68">
        <v>0</v>
      </c>
      <c r="Y68" t="s">
        <v>473</v>
      </c>
      <c r="AA68" t="s">
        <v>489</v>
      </c>
      <c r="AB68" t="s">
        <v>558</v>
      </c>
      <c r="AE68">
        <v>0</v>
      </c>
      <c r="AH68">
        <v>0</v>
      </c>
      <c r="AI68">
        <v>2</v>
      </c>
      <c r="AJ68">
        <v>1</v>
      </c>
      <c r="AK68">
        <v>109.72</v>
      </c>
      <c r="AN68" t="s">
        <v>646</v>
      </c>
      <c r="AO68">
        <v>22800</v>
      </c>
      <c r="AU68">
        <v>0.1</v>
      </c>
      <c r="AV68" t="s">
        <v>165</v>
      </c>
      <c r="AW68" t="s">
        <v>53</v>
      </c>
    </row>
    <row r="69" spans="1:49">
      <c r="A69" s="1">
        <f>HYPERLINK("https://lsnyc.legalserver.org/matter/dynamic-profile/view/1842738","17-1842738")</f>
        <v>0</v>
      </c>
      <c r="B69" t="s">
        <v>69</v>
      </c>
      <c r="C69" t="s">
        <v>73</v>
      </c>
      <c r="D69" t="s">
        <v>129</v>
      </c>
      <c r="E69" t="s">
        <v>166</v>
      </c>
      <c r="F69" t="s">
        <v>231</v>
      </c>
      <c r="G69" t="s">
        <v>302</v>
      </c>
      <c r="H69" t="s">
        <v>375</v>
      </c>
      <c r="I69" t="s">
        <v>426</v>
      </c>
      <c r="J69" t="s">
        <v>403</v>
      </c>
      <c r="K69">
        <v>10033</v>
      </c>
      <c r="L69" t="s">
        <v>431</v>
      </c>
      <c r="M69" t="s">
        <v>431</v>
      </c>
      <c r="N69" t="s">
        <v>445</v>
      </c>
      <c r="O69" t="s">
        <v>448</v>
      </c>
      <c r="P69" t="s">
        <v>458</v>
      </c>
      <c r="Q69" t="s">
        <v>461</v>
      </c>
      <c r="R69" t="s">
        <v>464</v>
      </c>
      <c r="S69" t="s">
        <v>430</v>
      </c>
      <c r="T69" t="s">
        <v>466</v>
      </c>
      <c r="U69" t="s">
        <v>467</v>
      </c>
      <c r="X69">
        <v>2030.34</v>
      </c>
      <c r="Y69" t="s">
        <v>473</v>
      </c>
      <c r="AA69" t="s">
        <v>492</v>
      </c>
      <c r="AB69" t="s">
        <v>559</v>
      </c>
      <c r="AD69" t="s">
        <v>624</v>
      </c>
      <c r="AE69">
        <v>0</v>
      </c>
      <c r="AF69" t="s">
        <v>631</v>
      </c>
      <c r="AG69" t="s">
        <v>639</v>
      </c>
      <c r="AH69">
        <v>0</v>
      </c>
      <c r="AI69">
        <v>4</v>
      </c>
      <c r="AJ69">
        <v>2</v>
      </c>
      <c r="AK69">
        <v>218.45</v>
      </c>
      <c r="AN69" t="s">
        <v>645</v>
      </c>
      <c r="AO69">
        <v>134080</v>
      </c>
      <c r="AU69">
        <v>64.73</v>
      </c>
      <c r="AV69" t="s">
        <v>665</v>
      </c>
      <c r="AW69" t="s">
        <v>668</v>
      </c>
    </row>
    <row r="70" spans="1:49">
      <c r="A70" s="1">
        <f>HYPERLINK("https://lsnyc.legalserver.org/matter/dynamic-profile/view/1842778","17-1842778")</f>
        <v>0</v>
      </c>
      <c r="B70" t="s">
        <v>54</v>
      </c>
      <c r="C70" t="s">
        <v>73</v>
      </c>
      <c r="D70" t="s">
        <v>129</v>
      </c>
      <c r="E70" t="s">
        <v>154</v>
      </c>
      <c r="F70" t="s">
        <v>232</v>
      </c>
      <c r="G70" t="s">
        <v>303</v>
      </c>
      <c r="H70" t="s">
        <v>376</v>
      </c>
      <c r="I70">
        <v>1</v>
      </c>
      <c r="J70" t="s">
        <v>403</v>
      </c>
      <c r="K70">
        <v>10031</v>
      </c>
      <c r="L70" t="s">
        <v>429</v>
      </c>
      <c r="M70" t="s">
        <v>429</v>
      </c>
      <c r="O70" t="s">
        <v>446</v>
      </c>
      <c r="Q70" t="s">
        <v>460</v>
      </c>
      <c r="R70" t="s">
        <v>464</v>
      </c>
      <c r="U70" t="s">
        <v>467</v>
      </c>
      <c r="X70">
        <v>300</v>
      </c>
      <c r="Y70" t="s">
        <v>473</v>
      </c>
      <c r="AA70" t="s">
        <v>485</v>
      </c>
      <c r="AB70" t="s">
        <v>560</v>
      </c>
      <c r="AD70" t="s">
        <v>615</v>
      </c>
      <c r="AE70">
        <v>0</v>
      </c>
      <c r="AH70">
        <v>30</v>
      </c>
      <c r="AI70">
        <v>1</v>
      </c>
      <c r="AJ70">
        <v>0</v>
      </c>
      <c r="AK70">
        <v>78.11</v>
      </c>
      <c r="AN70" t="s">
        <v>643</v>
      </c>
      <c r="AO70">
        <v>9420</v>
      </c>
      <c r="AU70">
        <v>1</v>
      </c>
      <c r="AV70" t="s">
        <v>129</v>
      </c>
      <c r="AW70" t="s">
        <v>670</v>
      </c>
    </row>
    <row r="71" spans="1:49">
      <c r="A71" s="1">
        <f>HYPERLINK("https://lsnyc.legalserver.org/matter/dynamic-profile/view/1844682","17-1844682")</f>
        <v>0</v>
      </c>
      <c r="B71" t="s">
        <v>54</v>
      </c>
      <c r="C71" t="s">
        <v>73</v>
      </c>
      <c r="D71" t="s">
        <v>79</v>
      </c>
      <c r="E71" t="s">
        <v>122</v>
      </c>
      <c r="F71" t="s">
        <v>233</v>
      </c>
      <c r="G71" t="s">
        <v>304</v>
      </c>
      <c r="H71" t="s">
        <v>377</v>
      </c>
      <c r="I71">
        <v>49</v>
      </c>
      <c r="J71" t="s">
        <v>403</v>
      </c>
      <c r="K71">
        <v>10030</v>
      </c>
      <c r="L71" t="s">
        <v>429</v>
      </c>
      <c r="M71" t="s">
        <v>429</v>
      </c>
      <c r="O71" t="s">
        <v>446</v>
      </c>
      <c r="Q71" t="s">
        <v>459</v>
      </c>
      <c r="R71" t="s">
        <v>464</v>
      </c>
      <c r="S71" t="s">
        <v>430</v>
      </c>
      <c r="U71" t="s">
        <v>467</v>
      </c>
      <c r="X71">
        <v>1836</v>
      </c>
      <c r="Y71" t="s">
        <v>473</v>
      </c>
      <c r="Z71" t="s">
        <v>450</v>
      </c>
      <c r="AA71" t="s">
        <v>485</v>
      </c>
      <c r="AB71" t="s">
        <v>561</v>
      </c>
      <c r="AE71">
        <v>60</v>
      </c>
      <c r="AF71" t="s">
        <v>633</v>
      </c>
      <c r="AG71" t="s">
        <v>639</v>
      </c>
      <c r="AH71">
        <v>2</v>
      </c>
      <c r="AI71">
        <v>2</v>
      </c>
      <c r="AJ71">
        <v>0</v>
      </c>
      <c r="AK71">
        <v>208.13</v>
      </c>
      <c r="AN71" t="s">
        <v>643</v>
      </c>
      <c r="AO71">
        <v>33800</v>
      </c>
      <c r="AU71">
        <v>0.5</v>
      </c>
      <c r="AV71" t="s">
        <v>79</v>
      </c>
      <c r="AW71" t="s">
        <v>676</v>
      </c>
    </row>
    <row r="72" spans="1:49">
      <c r="A72" s="1">
        <f>HYPERLINK("https://lsnyc.legalserver.org/matter/dynamic-profile/view/1842614","17-1842614")</f>
        <v>0</v>
      </c>
      <c r="B72" t="s">
        <v>56</v>
      </c>
      <c r="C72" t="s">
        <v>73</v>
      </c>
      <c r="D72" t="s">
        <v>130</v>
      </c>
      <c r="E72" t="s">
        <v>99</v>
      </c>
      <c r="F72" t="s">
        <v>234</v>
      </c>
      <c r="G72" t="s">
        <v>305</v>
      </c>
      <c r="H72" t="s">
        <v>378</v>
      </c>
      <c r="I72">
        <v>316</v>
      </c>
      <c r="J72" t="s">
        <v>403</v>
      </c>
      <c r="K72">
        <v>10011</v>
      </c>
      <c r="L72" t="s">
        <v>431</v>
      </c>
      <c r="M72" t="s">
        <v>429</v>
      </c>
      <c r="Q72" t="s">
        <v>459</v>
      </c>
      <c r="R72" t="s">
        <v>464</v>
      </c>
      <c r="U72" t="s">
        <v>467</v>
      </c>
      <c r="X72">
        <v>0</v>
      </c>
      <c r="Y72" t="s">
        <v>473</v>
      </c>
      <c r="AA72" t="s">
        <v>485</v>
      </c>
      <c r="AB72" t="s">
        <v>562</v>
      </c>
      <c r="AD72" t="s">
        <v>625</v>
      </c>
      <c r="AE72">
        <v>0</v>
      </c>
      <c r="AH72">
        <v>0</v>
      </c>
      <c r="AI72">
        <v>1</v>
      </c>
      <c r="AJ72">
        <v>0</v>
      </c>
      <c r="AK72">
        <v>162.57</v>
      </c>
      <c r="AN72" t="s">
        <v>643</v>
      </c>
      <c r="AO72">
        <v>19605.6</v>
      </c>
      <c r="AU72">
        <v>8.6</v>
      </c>
      <c r="AV72" t="s">
        <v>99</v>
      </c>
      <c r="AW72" t="s">
        <v>674</v>
      </c>
    </row>
    <row r="73" spans="1:49">
      <c r="A73" s="1">
        <f>HYPERLINK("https://lsnyc.legalserver.org/matter/dynamic-profile/view/1845165","17-1845165")</f>
        <v>0</v>
      </c>
      <c r="B73" t="s">
        <v>58</v>
      </c>
      <c r="C73" t="s">
        <v>73</v>
      </c>
      <c r="D73" t="s">
        <v>80</v>
      </c>
      <c r="E73" t="s">
        <v>142</v>
      </c>
      <c r="F73" t="s">
        <v>235</v>
      </c>
      <c r="G73" t="s">
        <v>306</v>
      </c>
      <c r="H73" t="s">
        <v>379</v>
      </c>
      <c r="I73" t="s">
        <v>427</v>
      </c>
      <c r="J73" t="s">
        <v>403</v>
      </c>
      <c r="K73">
        <v>10038</v>
      </c>
      <c r="L73" t="s">
        <v>429</v>
      </c>
      <c r="M73" t="s">
        <v>429</v>
      </c>
      <c r="Q73" t="s">
        <v>459</v>
      </c>
      <c r="R73" t="s">
        <v>464</v>
      </c>
      <c r="U73" t="s">
        <v>467</v>
      </c>
      <c r="X73">
        <v>0</v>
      </c>
      <c r="Y73" t="s">
        <v>473</v>
      </c>
      <c r="AA73" t="s">
        <v>485</v>
      </c>
      <c r="AB73" t="s">
        <v>563</v>
      </c>
      <c r="AD73" t="s">
        <v>626</v>
      </c>
      <c r="AE73">
        <v>0</v>
      </c>
      <c r="AH73">
        <v>0</v>
      </c>
      <c r="AI73">
        <v>2</v>
      </c>
      <c r="AJ73">
        <v>0</v>
      </c>
      <c r="AK73">
        <v>113.4</v>
      </c>
      <c r="AN73" t="s">
        <v>643</v>
      </c>
      <c r="AO73">
        <v>18415.92</v>
      </c>
      <c r="AU73">
        <v>2</v>
      </c>
      <c r="AV73" t="s">
        <v>143</v>
      </c>
      <c r="AW73" t="s">
        <v>669</v>
      </c>
    </row>
    <row r="74" spans="1:49">
      <c r="A74" s="1">
        <f>HYPERLINK("https://lsnyc.legalserver.org/matter/dynamic-profile/view/1851564","17-1851564")</f>
        <v>0</v>
      </c>
      <c r="B74" t="s">
        <v>53</v>
      </c>
      <c r="C74" t="s">
        <v>73</v>
      </c>
      <c r="D74" t="s">
        <v>114</v>
      </c>
      <c r="E74" t="s">
        <v>143</v>
      </c>
      <c r="F74" t="s">
        <v>236</v>
      </c>
      <c r="G74" t="s">
        <v>307</v>
      </c>
      <c r="H74" t="s">
        <v>380</v>
      </c>
      <c r="I74" t="s">
        <v>428</v>
      </c>
      <c r="J74" t="s">
        <v>403</v>
      </c>
      <c r="K74">
        <v>10040</v>
      </c>
      <c r="L74" t="s">
        <v>429</v>
      </c>
      <c r="M74" t="s">
        <v>429</v>
      </c>
      <c r="Q74" t="s">
        <v>459</v>
      </c>
      <c r="R74" t="s">
        <v>464</v>
      </c>
      <c r="U74" t="s">
        <v>467</v>
      </c>
      <c r="X74">
        <v>1022.58</v>
      </c>
      <c r="Y74" t="s">
        <v>473</v>
      </c>
      <c r="Z74" t="s">
        <v>475</v>
      </c>
      <c r="AA74" t="s">
        <v>486</v>
      </c>
      <c r="AB74" t="s">
        <v>564</v>
      </c>
      <c r="AD74" t="s">
        <v>627</v>
      </c>
      <c r="AE74">
        <v>48</v>
      </c>
      <c r="AF74" t="s">
        <v>631</v>
      </c>
      <c r="AG74" t="s">
        <v>639</v>
      </c>
      <c r="AH74">
        <v>18</v>
      </c>
      <c r="AI74">
        <v>1</v>
      </c>
      <c r="AJ74">
        <v>0</v>
      </c>
      <c r="AK74">
        <v>344.94</v>
      </c>
      <c r="AN74" t="s">
        <v>643</v>
      </c>
      <c r="AO74">
        <v>41600.04</v>
      </c>
      <c r="AU74">
        <v>0.8</v>
      </c>
      <c r="AV74" t="s">
        <v>666</v>
      </c>
      <c r="AW74" t="s">
        <v>673</v>
      </c>
    </row>
    <row r="75" spans="1:49">
      <c r="A75" s="1">
        <f>HYPERLINK("https://lsnyc.legalserver.org/matter/dynamic-profile/view/1842578","17-1842578")</f>
        <v>0</v>
      </c>
      <c r="B75" t="s">
        <v>69</v>
      </c>
      <c r="C75" t="s">
        <v>73</v>
      </c>
      <c r="D75" t="s">
        <v>130</v>
      </c>
      <c r="E75" t="s">
        <v>144</v>
      </c>
      <c r="F75" t="s">
        <v>237</v>
      </c>
      <c r="G75" t="s">
        <v>308</v>
      </c>
      <c r="H75" t="s">
        <v>381</v>
      </c>
      <c r="I75">
        <v>25</v>
      </c>
      <c r="J75" t="s">
        <v>403</v>
      </c>
      <c r="K75">
        <v>10029</v>
      </c>
      <c r="L75" t="s">
        <v>429</v>
      </c>
      <c r="M75" t="s">
        <v>429</v>
      </c>
      <c r="Q75" t="s">
        <v>459</v>
      </c>
      <c r="R75" t="s">
        <v>464</v>
      </c>
      <c r="U75" t="s">
        <v>467</v>
      </c>
      <c r="X75">
        <v>0</v>
      </c>
      <c r="Y75" t="s">
        <v>473</v>
      </c>
      <c r="AA75" t="s">
        <v>485</v>
      </c>
      <c r="AB75" t="s">
        <v>565</v>
      </c>
      <c r="AD75" t="s">
        <v>628</v>
      </c>
      <c r="AE75">
        <v>0</v>
      </c>
      <c r="AH75">
        <v>0</v>
      </c>
      <c r="AI75">
        <v>1</v>
      </c>
      <c r="AJ75">
        <v>0</v>
      </c>
      <c r="AK75">
        <v>278.53</v>
      </c>
      <c r="AN75" t="s">
        <v>643</v>
      </c>
      <c r="AO75">
        <v>33591.16</v>
      </c>
      <c r="AU75">
        <v>1.1</v>
      </c>
      <c r="AV75" t="s">
        <v>667</v>
      </c>
      <c r="AW75" t="s">
        <v>674</v>
      </c>
    </row>
    <row r="76" spans="1:49">
      <c r="A76" s="1">
        <f>HYPERLINK("https://lsnyc.legalserver.org/matter/dynamic-profile/view/1840618","17-1840618")</f>
        <v>0</v>
      </c>
      <c r="B76" t="s">
        <v>72</v>
      </c>
      <c r="C76" t="s">
        <v>74</v>
      </c>
      <c r="D76" t="s">
        <v>78</v>
      </c>
      <c r="F76" t="s">
        <v>238</v>
      </c>
      <c r="G76" t="s">
        <v>309</v>
      </c>
      <c r="H76" t="s">
        <v>382</v>
      </c>
      <c r="I76">
        <v>2</v>
      </c>
      <c r="J76" t="s">
        <v>403</v>
      </c>
      <c r="K76">
        <v>10034</v>
      </c>
      <c r="L76" t="s">
        <v>429</v>
      </c>
      <c r="M76" t="s">
        <v>429</v>
      </c>
      <c r="R76" t="s">
        <v>464</v>
      </c>
      <c r="U76" t="s">
        <v>467</v>
      </c>
      <c r="X76">
        <v>824</v>
      </c>
      <c r="Y76" t="s">
        <v>473</v>
      </c>
      <c r="AB76" t="s">
        <v>566</v>
      </c>
      <c r="AD76" t="s">
        <v>629</v>
      </c>
      <c r="AE76">
        <v>25</v>
      </c>
      <c r="AH76">
        <v>40</v>
      </c>
      <c r="AI76">
        <v>1</v>
      </c>
      <c r="AJ76">
        <v>0</v>
      </c>
      <c r="AK76">
        <v>79.3</v>
      </c>
      <c r="AN76" t="s">
        <v>645</v>
      </c>
      <c r="AO76">
        <v>9564</v>
      </c>
      <c r="AU76">
        <v>1.15</v>
      </c>
      <c r="AV76" t="s">
        <v>656</v>
      </c>
      <c r="AW76" t="s">
        <v>689</v>
      </c>
    </row>
    <row r="77" spans="1:49">
      <c r="A77" s="1">
        <f>HYPERLINK("https://lsnyc.legalserver.org/matter/dynamic-profile/view/1869432","18-1869432")</f>
        <v>0</v>
      </c>
      <c r="B77" t="s">
        <v>66</v>
      </c>
      <c r="C77" t="s">
        <v>74</v>
      </c>
      <c r="D77" t="s">
        <v>131</v>
      </c>
      <c r="F77" t="s">
        <v>239</v>
      </c>
      <c r="G77" t="s">
        <v>310</v>
      </c>
      <c r="H77" t="s">
        <v>383</v>
      </c>
      <c r="J77" t="s">
        <v>403</v>
      </c>
      <c r="K77">
        <v>10031</v>
      </c>
      <c r="L77" t="s">
        <v>431</v>
      </c>
      <c r="M77" t="s">
        <v>429</v>
      </c>
      <c r="R77" t="s">
        <v>464</v>
      </c>
      <c r="U77" t="s">
        <v>467</v>
      </c>
      <c r="X77">
        <v>1522</v>
      </c>
      <c r="Y77" t="s">
        <v>473</v>
      </c>
      <c r="AB77" t="s">
        <v>567</v>
      </c>
      <c r="AD77" t="s">
        <v>630</v>
      </c>
      <c r="AE77">
        <v>0</v>
      </c>
      <c r="AH77">
        <v>19</v>
      </c>
      <c r="AI77">
        <v>2</v>
      </c>
      <c r="AJ77">
        <v>0</v>
      </c>
      <c r="AK77">
        <v>486.03</v>
      </c>
      <c r="AN77" t="s">
        <v>643</v>
      </c>
      <c r="AO77">
        <v>80000</v>
      </c>
      <c r="AU77">
        <v>1.8</v>
      </c>
      <c r="AV77" t="s">
        <v>148</v>
      </c>
      <c r="AW77" t="s"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2019-10-02T14:28:08Z</dcterms:created>
  <dcterms:modified xsi:type="dcterms:W3CDTF">2019-10-02T14:28:08Z</dcterms:modified>
</cp:coreProperties>
</file>