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C Raw Case Data Report" sheetId="1" r:id="rId1"/>
  </sheets>
  <calcPr calcId="124519" fullCalcOnLoad="1"/>
</workbook>
</file>

<file path=xl/sharedStrings.xml><?xml version="1.0" encoding="utf-8"?>
<sst xmlns="http://schemas.openxmlformats.org/spreadsheetml/2006/main" count="1205" uniqueCount="508">
  <si>
    <t>Hyperlinked Case #</t>
  </si>
  <si>
    <t>Primary Advocate</t>
  </si>
  <si>
    <t>Case Disposition</t>
  </si>
  <si>
    <t>Date Opened</t>
  </si>
  <si>
    <t>Date Closed</t>
  </si>
  <si>
    <t>Client First Name</t>
  </si>
  <si>
    <t>Client Last Name</t>
  </si>
  <si>
    <t>Street Address</t>
  </si>
  <si>
    <t>Apt#/Suite#</t>
  </si>
  <si>
    <t>City</t>
  </si>
  <si>
    <t>Zip Code</t>
  </si>
  <si>
    <t>HRA Release?</t>
  </si>
  <si>
    <t>Housing Signed DHCI Form</t>
  </si>
  <si>
    <t>Gen Case Index Number</t>
  </si>
  <si>
    <t>Housing Type Of Case</t>
  </si>
  <si>
    <t>Housing Level of Service</t>
  </si>
  <si>
    <t>Close Reason</t>
  </si>
  <si>
    <t>Primary Funding Code</t>
  </si>
  <si>
    <t>Housing Building Case?</t>
  </si>
  <si>
    <t>Secondary Funding Codes</t>
  </si>
  <si>
    <t>Legal Problem Code</t>
  </si>
  <si>
    <t>Housing Posture of Case on Eligibility Date</t>
  </si>
  <si>
    <t>HAL Eligibility Date</t>
  </si>
  <si>
    <t>IOLA Outcome</t>
  </si>
  <si>
    <t>Date of Birth</t>
  </si>
  <si>
    <t>Gen Pub Assist Case Number</t>
  </si>
  <si>
    <t>Social Security #</t>
  </si>
  <si>
    <t>Housing Number Of Units In Building</t>
  </si>
  <si>
    <t>Housing Form Of Regulation</t>
  </si>
  <si>
    <t>Housing Subsidy Type</t>
  </si>
  <si>
    <t>Housing Years Living In Apartment</t>
  </si>
  <si>
    <t>Number of People 18 and Over</t>
  </si>
  <si>
    <t>Number of People under 18</t>
  </si>
  <si>
    <t>Percentage of Poverty</t>
  </si>
  <si>
    <t>Housing Date Of Waiver Approval</t>
  </si>
  <si>
    <t>Housing TRC HRA Waiver Categories</t>
  </si>
  <si>
    <t>Language</t>
  </si>
  <si>
    <t xml:space="preserve">Total Annual Income </t>
  </si>
  <si>
    <t>Housing Funding Note</t>
  </si>
  <si>
    <t>Housing Activity Indicators</t>
  </si>
  <si>
    <t>Housing Services Rendered to Client</t>
  </si>
  <si>
    <t>Housing Outcome</t>
  </si>
  <si>
    <t>Housing Outcome Date</t>
  </si>
  <si>
    <t>Total Time For Case</t>
  </si>
  <si>
    <t>Service Date</t>
  </si>
  <si>
    <t>Caseworker Name</t>
  </si>
  <si>
    <t>Housing Income Verification</t>
  </si>
  <si>
    <t>Basu, Shantonu</t>
  </si>
  <si>
    <t>Black, Rosalind</t>
  </si>
  <si>
    <t>Cook, Veronica</t>
  </si>
  <si>
    <t>Douglas, Tanya</t>
  </si>
  <si>
    <t>Freeman, Daniel</t>
  </si>
  <si>
    <t>James, Lelia</t>
  </si>
  <si>
    <t>McCune, Mary</t>
  </si>
  <si>
    <t>Rosner, Julia</t>
  </si>
  <si>
    <t>Sun, Dao</t>
  </si>
  <si>
    <t>Torres, Jasmin</t>
  </si>
  <si>
    <t>Gennari, Regina</t>
  </si>
  <si>
    <t>Goldman, Caitlin</t>
  </si>
  <si>
    <t>Frierson, Jerome</t>
  </si>
  <si>
    <t>Patel, Roopal</t>
  </si>
  <si>
    <t>Open</t>
  </si>
  <si>
    <t>Closed</t>
  </si>
  <si>
    <t>07/24/2018</t>
  </si>
  <si>
    <t>02/11/2019</t>
  </si>
  <si>
    <t>04/22/2019</t>
  </si>
  <si>
    <t>03/11/2019</t>
  </si>
  <si>
    <t>01/22/2019</t>
  </si>
  <si>
    <t>01/29/2019</t>
  </si>
  <si>
    <t>02/25/2019</t>
  </si>
  <si>
    <t>03/27/2019</t>
  </si>
  <si>
    <t>02/26/2019</t>
  </si>
  <si>
    <t>04/04/2019</t>
  </si>
  <si>
    <t>04/05/2019</t>
  </si>
  <si>
    <t>08/06/2018</t>
  </si>
  <si>
    <t>02/19/2019</t>
  </si>
  <si>
    <t>09/10/2018</t>
  </si>
  <si>
    <t>01/03/2019</t>
  </si>
  <si>
    <t>10/25/2018</t>
  </si>
  <si>
    <t>04/24/2019</t>
  </si>
  <si>
    <t>11/14/2018</t>
  </si>
  <si>
    <t>10/26/2018</t>
  </si>
  <si>
    <t>08/07/2018</t>
  </si>
  <si>
    <t>12/03/2018</t>
  </si>
  <si>
    <t>09/27/2018</t>
  </si>
  <si>
    <t>04/25/2019</t>
  </si>
  <si>
    <t>06/13/2019</t>
  </si>
  <si>
    <t>12/21/2018</t>
  </si>
  <si>
    <t>10/18/2018</t>
  </si>
  <si>
    <t>04/29/2019</t>
  </si>
  <si>
    <t>04/30/2019</t>
  </si>
  <si>
    <t>06/20/2019</t>
  </si>
  <si>
    <t>04/11/2019</t>
  </si>
  <si>
    <t>03/05/2019</t>
  </si>
  <si>
    <t>06/17/2019</t>
  </si>
  <si>
    <t>01/30/2019</t>
  </si>
  <si>
    <t>04/02/2019</t>
  </si>
  <si>
    <t>05/01/2019</t>
  </si>
  <si>
    <t>11/08/2018</t>
  </si>
  <si>
    <t>06/26/2019</t>
  </si>
  <si>
    <t>01/09/2019</t>
  </si>
  <si>
    <t>05/02/2019</t>
  </si>
  <si>
    <t>11/07/2018</t>
  </si>
  <si>
    <t>06/21/2019</t>
  </si>
  <si>
    <t>06/28/2019</t>
  </si>
  <si>
    <t>02/15/2019</t>
  </si>
  <si>
    <t>04/23/2019</t>
  </si>
  <si>
    <t>08/08/2018</t>
  </si>
  <si>
    <t>08/15/2018</t>
  </si>
  <si>
    <t>06/18/2019</t>
  </si>
  <si>
    <t>03/25/2019</t>
  </si>
  <si>
    <t>01/17/2019</t>
  </si>
  <si>
    <t>11/28/2018</t>
  </si>
  <si>
    <t>05/24/2019</t>
  </si>
  <si>
    <t>07/19/2019</t>
  </si>
  <si>
    <t>03/29/2019</t>
  </si>
  <si>
    <t>02/07/2019</t>
  </si>
  <si>
    <t>05/10/2019</t>
  </si>
  <si>
    <t>12/19/2018</t>
  </si>
  <si>
    <t>07/24/2019</t>
  </si>
  <si>
    <t>08/27/2019</t>
  </si>
  <si>
    <t>05/31/2019</t>
  </si>
  <si>
    <t>Jazmin</t>
  </si>
  <si>
    <t>Sally</t>
  </si>
  <si>
    <t>Coanne</t>
  </si>
  <si>
    <t>Donald</t>
  </si>
  <si>
    <t>Gregory</t>
  </si>
  <si>
    <t>Robert</t>
  </si>
  <si>
    <t>Francisco</t>
  </si>
  <si>
    <t>​Robert</t>
  </si>
  <si>
    <t>Melanie</t>
  </si>
  <si>
    <t>Geneva</t>
  </si>
  <si>
    <t>Christopher</t>
  </si>
  <si>
    <t>Marcia</t>
  </si>
  <si>
    <t>Patricia</t>
  </si>
  <si>
    <t>Farhan</t>
  </si>
  <si>
    <t>Rochelle</t>
  </si>
  <si>
    <t>Anais</t>
  </si>
  <si>
    <t>Xiaomeng</t>
  </si>
  <si>
    <t>Maria</t>
  </si>
  <si>
    <t>Nelson</t>
  </si>
  <si>
    <t>Laila</t>
  </si>
  <si>
    <t>Clancy</t>
  </si>
  <si>
    <t>Sultane</t>
  </si>
  <si>
    <t>Jessica</t>
  </si>
  <si>
    <t>Oswaldo</t>
  </si>
  <si>
    <t>Magda</t>
  </si>
  <si>
    <t>Glenda</t>
  </si>
  <si>
    <t>Jack</t>
  </si>
  <si>
    <t>Veronica</t>
  </si>
  <si>
    <t>Rosa</t>
  </si>
  <si>
    <t>Carmen</t>
  </si>
  <si>
    <t>Sandy</t>
  </si>
  <si>
    <t>Kenneth</t>
  </si>
  <si>
    <t>Ana</t>
  </si>
  <si>
    <t>Ruben</t>
  </si>
  <si>
    <t>Courtney</t>
  </si>
  <si>
    <t>Karen</t>
  </si>
  <si>
    <t>Steven</t>
  </si>
  <si>
    <t>Aizars</t>
  </si>
  <si>
    <t>Arthur</t>
  </si>
  <si>
    <t>Glenn</t>
  </si>
  <si>
    <t>Deborah</t>
  </si>
  <si>
    <t>Kelvin</t>
  </si>
  <si>
    <t>Janice</t>
  </si>
  <si>
    <t>Fernanda</t>
  </si>
  <si>
    <t>Bernard</t>
  </si>
  <si>
    <t>Ernest</t>
  </si>
  <si>
    <t>Joseph</t>
  </si>
  <si>
    <t>Douglas</t>
  </si>
  <si>
    <t>Larry</t>
  </si>
  <si>
    <t>David</t>
  </si>
  <si>
    <t>Maggie</t>
  </si>
  <si>
    <t>Jovanna</t>
  </si>
  <si>
    <t>Lanette</t>
  </si>
  <si>
    <t>Clark</t>
  </si>
  <si>
    <t>Deitz</t>
  </si>
  <si>
    <t>Wilshire</t>
  </si>
  <si>
    <t>Charlton</t>
  </si>
  <si>
    <t>Colon</t>
  </si>
  <si>
    <t>Massie</t>
  </si>
  <si>
    <t>Medina</t>
  </si>
  <si>
    <t>Negron</t>
  </si>
  <si>
    <t>Pomerlee</t>
  </si>
  <si>
    <t>Reddy</t>
  </si>
  <si>
    <t>Ruiz</t>
  </si>
  <si>
    <t>White</t>
  </si>
  <si>
    <t>Lewis</t>
  </si>
  <si>
    <t>Akbar</t>
  </si>
  <si>
    <t>Clifford</t>
  </si>
  <si>
    <t>Cordero</t>
  </si>
  <si>
    <t>Guo</t>
  </si>
  <si>
    <t>Hernandez</t>
  </si>
  <si>
    <t>Jhonson</t>
  </si>
  <si>
    <t>Lake</t>
  </si>
  <si>
    <t>McKenna</t>
  </si>
  <si>
    <t>Narcisse</t>
  </si>
  <si>
    <t>Ortiz</t>
  </si>
  <si>
    <t>Perneas</t>
  </si>
  <si>
    <t>Siegel</t>
  </si>
  <si>
    <t>Straw</t>
  </si>
  <si>
    <t>Thomas</t>
  </si>
  <si>
    <t>Thompson</t>
  </si>
  <si>
    <t>Valiente</t>
  </si>
  <si>
    <t>Velez</t>
  </si>
  <si>
    <t>Ra</t>
  </si>
  <si>
    <t>Rodriguez</t>
  </si>
  <si>
    <t>Butler</t>
  </si>
  <si>
    <t>Espinal</t>
  </si>
  <si>
    <t>Navarro</t>
  </si>
  <si>
    <t>Faulden</t>
  </si>
  <si>
    <t>Knapper</t>
  </si>
  <si>
    <t>Loftin</t>
  </si>
  <si>
    <t>Loginovs</t>
  </si>
  <si>
    <t>Martin</t>
  </si>
  <si>
    <t>Maurino</t>
  </si>
  <si>
    <t>Coleman</t>
  </si>
  <si>
    <t>Key</t>
  </si>
  <si>
    <t>Lezama</t>
  </si>
  <si>
    <t>Carrion</t>
  </si>
  <si>
    <t>Hopkins</t>
  </si>
  <si>
    <t>Wilson</t>
  </si>
  <si>
    <t>Anthony</t>
  </si>
  <si>
    <t>Backer</t>
  </si>
  <si>
    <t>Betancourt</t>
  </si>
  <si>
    <t>Lark</t>
  </si>
  <si>
    <t>Monroe</t>
  </si>
  <si>
    <t>Bermudez</t>
  </si>
  <si>
    <t>501 W 173rd St</t>
  </si>
  <si>
    <t>165 Seaman Ave</t>
  </si>
  <si>
    <t>304 W 117th St</t>
  </si>
  <si>
    <t>255 W 43rd St</t>
  </si>
  <si>
    <t>220 E 94th St</t>
  </si>
  <si>
    <t>335 E 27th St</t>
  </si>
  <si>
    <t>930 W End Ave</t>
  </si>
  <si>
    <t>1581 Park Ave</t>
  </si>
  <si>
    <t>50 W 139th St</t>
  </si>
  <si>
    <t>408 W 129th St</t>
  </si>
  <si>
    <t>205 Avenue C</t>
  </si>
  <si>
    <t>8 West 118th Srtreet</t>
  </si>
  <si>
    <t>30 W 90th St</t>
  </si>
  <si>
    <t>528 E 13th St</t>
  </si>
  <si>
    <t>540 W 146th St</t>
  </si>
  <si>
    <t>607 W 180th St</t>
  </si>
  <si>
    <t>416 E 83rd St</t>
  </si>
  <si>
    <t>603 Isham st</t>
  </si>
  <si>
    <t>2027 Madison Ave</t>
  </si>
  <si>
    <t>509 W 155th St</t>
  </si>
  <si>
    <t>297 W 12th St</t>
  </si>
  <si>
    <t>4 E 107th St</t>
  </si>
  <si>
    <t>502 W 213th St</t>
  </si>
  <si>
    <t>310 E 113th St</t>
  </si>
  <si>
    <t>300 E 78th St</t>
  </si>
  <si>
    <t>126 W 109th St</t>
  </si>
  <si>
    <t>541 W 142nd St</t>
  </si>
  <si>
    <t>2430 7th Ave</t>
  </si>
  <si>
    <t>525 W 28th St</t>
  </si>
  <si>
    <t>611 W 156th St</t>
  </si>
  <si>
    <t>161 E 106th St # 163</t>
  </si>
  <si>
    <t>322 E 61st St</t>
  </si>
  <si>
    <t>334 E 105th St</t>
  </si>
  <si>
    <t>35 Central Park N</t>
  </si>
  <si>
    <t>188 Ludlow St</t>
  </si>
  <si>
    <t>153 Vermilyea Ave</t>
  </si>
  <si>
    <t>630 Lenox Ave</t>
  </si>
  <si>
    <t>10 W 135th St</t>
  </si>
  <si>
    <t>14 E 28th St</t>
  </si>
  <si>
    <t>75 W End Ave</t>
  </si>
  <si>
    <t>342 E 22nd St</t>
  </si>
  <si>
    <t>472 Medina St</t>
  </si>
  <si>
    <t>2844 Frederick Douglass Blvd</t>
  </si>
  <si>
    <t>159 E 102nd St</t>
  </si>
  <si>
    <t>56 W 127th St</t>
  </si>
  <si>
    <t>458 W 50th St</t>
  </si>
  <si>
    <t>2080 1st Ave</t>
  </si>
  <si>
    <t>620 malcolm x blvd</t>
  </si>
  <si>
    <t>333 E 14th St</t>
  </si>
  <si>
    <t>529 W 148th St</t>
  </si>
  <si>
    <t>1793 Riverside Dr</t>
  </si>
  <si>
    <t>336 E 96th St</t>
  </si>
  <si>
    <t>40 W 90th St</t>
  </si>
  <si>
    <t>621 Walter Street</t>
  </si>
  <si>
    <t>Apt 12</t>
  </si>
  <si>
    <t>3B</t>
  </si>
  <si>
    <t>3H</t>
  </si>
  <si>
    <t>7M</t>
  </si>
  <si>
    <t>7B</t>
  </si>
  <si>
    <t>74D</t>
  </si>
  <si>
    <t>9C</t>
  </si>
  <si>
    <t>3N</t>
  </si>
  <si>
    <t>14G</t>
  </si>
  <si>
    <t>9 E</t>
  </si>
  <si>
    <t>2B</t>
  </si>
  <si>
    <t>1A</t>
  </si>
  <si>
    <t>3C</t>
  </si>
  <si>
    <t>6H</t>
  </si>
  <si>
    <t>7H</t>
  </si>
  <si>
    <t>2D</t>
  </si>
  <si>
    <t>7A</t>
  </si>
  <si>
    <t>5N</t>
  </si>
  <si>
    <t>2c</t>
  </si>
  <si>
    <t>8H</t>
  </si>
  <si>
    <t>3c</t>
  </si>
  <si>
    <t>2A</t>
  </si>
  <si>
    <t>1B</t>
  </si>
  <si>
    <t>6D</t>
  </si>
  <si>
    <t>18K</t>
  </si>
  <si>
    <t>4A</t>
  </si>
  <si>
    <t>Apt 8B</t>
  </si>
  <si>
    <t>8C</t>
  </si>
  <si>
    <t>Upper Fl</t>
  </si>
  <si>
    <t>A</t>
  </si>
  <si>
    <t>4F</t>
  </si>
  <si>
    <t>4B</t>
  </si>
  <si>
    <t>8A</t>
  </si>
  <si>
    <t>New York</t>
  </si>
  <si>
    <t>Staten Island</t>
  </si>
  <si>
    <t xml:space="preserve"> </t>
  </si>
  <si>
    <t>LT-081411-18/NY</t>
  </si>
  <si>
    <t>LT-050268-19/NY</t>
  </si>
  <si>
    <t>LT-51924-19</t>
  </si>
  <si>
    <t>LT-250294-19 and LT-25142-17</t>
  </si>
  <si>
    <t>LT54009/19NY</t>
  </si>
  <si>
    <t>LT/07999-18</t>
  </si>
  <si>
    <t>Unknown</t>
  </si>
  <si>
    <t>LT-251661-18/HA</t>
  </si>
  <si>
    <t>LT-058143-19/NY</t>
  </si>
  <si>
    <t>​​LT- 071216/2017</t>
  </si>
  <si>
    <t>HP-18941-18</t>
  </si>
  <si>
    <t>LT-071473-18/NY</t>
  </si>
  <si>
    <t>LT-068237-18/NY</t>
  </si>
  <si>
    <t>LT-068504-18/NY</t>
  </si>
  <si>
    <t>Non-payment</t>
  </si>
  <si>
    <t>No Case</t>
  </si>
  <si>
    <t>Holdover</t>
  </si>
  <si>
    <t>HP Action</t>
  </si>
  <si>
    <t>Advice</t>
  </si>
  <si>
    <t>Hold For Review</t>
  </si>
  <si>
    <t>Brief Service</t>
  </si>
  <si>
    <t>Representation - Admin. Agency</t>
  </si>
  <si>
    <t>Representation - State Court</t>
  </si>
  <si>
    <t>A - Counsel and Advice</t>
  </si>
  <si>
    <t>B - Limited Action (Brief Service)</t>
  </si>
  <si>
    <t>H - Administrative Agency Decision</t>
  </si>
  <si>
    <t>2157 OCA-City-wide Civil Legal Services Grant</t>
  </si>
  <si>
    <t>3020 CLS-Civil Legal Services</t>
  </si>
  <si>
    <t>3308 Anti-Eviction and SRO Legal Services (formerly known as “HPD” Contracts)</t>
  </si>
  <si>
    <t>4100 IOLA - General</t>
  </si>
  <si>
    <t>No</t>
  </si>
  <si>
    <t>Yes</t>
  </si>
  <si>
    <t>3312 Housing Preservation Initiative (HPI)</t>
  </si>
  <si>
    <t>5227 RH VJP (Veterans Justice Project)</t>
  </si>
  <si>
    <t>63 Private Landlord/Tenant</t>
  </si>
  <si>
    <t>69 Other Housing</t>
  </si>
  <si>
    <t>66 Housing Discrimination</t>
  </si>
  <si>
    <t>No Stipulation; No Judgment</t>
  </si>
  <si>
    <t>03/01/2019</t>
  </si>
  <si>
    <t>6014-Obtained advice and counsel on a Housing matter</t>
  </si>
  <si>
    <t>6009-Obtained repairs, Improved housing conditions or otherwise enforced rights to decent, habitable housing</t>
  </si>
  <si>
    <t>6015-Obtained non-litgation advocacy services on a Housing  matter</t>
  </si>
  <si>
    <t>6012-Overcame, or obtained redress for, discrimination of affordable housing</t>
  </si>
  <si>
    <t>02/06/1988</t>
  </si>
  <si>
    <t>03/31/1948</t>
  </si>
  <si>
    <t>08/26/1958</t>
  </si>
  <si>
    <t>04/19/1954</t>
  </si>
  <si>
    <t>04/12/1963</t>
  </si>
  <si>
    <t>08/14/1955</t>
  </si>
  <si>
    <t>07/18/1961</t>
  </si>
  <si>
    <t>12/13/1954</t>
  </si>
  <si>
    <t>12/30/1970</t>
  </si>
  <si>
    <t>12/05/1986</t>
  </si>
  <si>
    <t>07/11/1995</t>
  </si>
  <si>
    <t>12/23/1953</t>
  </si>
  <si>
    <t>04/06/1946</t>
  </si>
  <si>
    <t>06/06/1984</t>
  </si>
  <si>
    <t>07/19/1975</t>
  </si>
  <si>
    <t>03/14/1984</t>
  </si>
  <si>
    <t>12/20/1989</t>
  </si>
  <si>
    <t>01/24/1972</t>
  </si>
  <si>
    <t>10/08/1967</t>
  </si>
  <si>
    <t>09/12/1979</t>
  </si>
  <si>
    <t>12/17/1953</t>
  </si>
  <si>
    <t>07/06/1949</t>
  </si>
  <si>
    <t>07/10/1978</t>
  </si>
  <si>
    <t>05/27/1958</t>
  </si>
  <si>
    <t>10/21/1965</t>
  </si>
  <si>
    <t>11/23/1956</t>
  </si>
  <si>
    <t>10/18/1962</t>
  </si>
  <si>
    <t>07/28/1956</t>
  </si>
  <si>
    <t>08/07/1964</t>
  </si>
  <si>
    <t>12/29/1986</t>
  </si>
  <si>
    <t>03/26/1934</t>
  </si>
  <si>
    <t>12/24/1996</t>
  </si>
  <si>
    <t>03/16/1971</t>
  </si>
  <si>
    <t>10/18/1954</t>
  </si>
  <si>
    <t>01/08/1967</t>
  </si>
  <si>
    <t>08/20/1974</t>
  </si>
  <si>
    <t>11/23/1980</t>
  </si>
  <si>
    <t>11/27/1971</t>
  </si>
  <si>
    <t>10/18/1957</t>
  </si>
  <si>
    <t>12/25/1944</t>
  </si>
  <si>
    <t>05/25/1935</t>
  </si>
  <si>
    <t>09/20/1964</t>
  </si>
  <si>
    <t>08/11/1957</t>
  </si>
  <si>
    <t>10/08/1989</t>
  </si>
  <si>
    <t>06/08/1964</t>
  </si>
  <si>
    <t>12/17/1993</t>
  </si>
  <si>
    <t>08/14/1939</t>
  </si>
  <si>
    <t>04/13/1958</t>
  </si>
  <si>
    <t>02/09/1943</t>
  </si>
  <si>
    <t>11/16/1961</t>
  </si>
  <si>
    <t>11/28/1947</t>
  </si>
  <si>
    <t>09/14/1955</t>
  </si>
  <si>
    <t>09/22/1947</t>
  </si>
  <si>
    <t>03/26/1963</t>
  </si>
  <si>
    <t>02/28/1974</t>
  </si>
  <si>
    <t>000-00-3866</t>
  </si>
  <si>
    <t>564-70-9301</t>
  </si>
  <si>
    <t>120-50-9650</t>
  </si>
  <si>
    <t>565-94-2045</t>
  </si>
  <si>
    <t>112-58-8256</t>
  </si>
  <si>
    <t>044-46-6715</t>
  </si>
  <si>
    <t>130-56-6148</t>
  </si>
  <si>
    <t>125-44-0216</t>
  </si>
  <si>
    <t>064-58-3110</t>
  </si>
  <si>
    <t>050-72-7805</t>
  </si>
  <si>
    <t>901-84-9764</t>
  </si>
  <si>
    <t>000-00-8137</t>
  </si>
  <si>
    <t>229-62-4459</t>
  </si>
  <si>
    <t>098-68-7437</t>
  </si>
  <si>
    <t>000-00-8410</t>
  </si>
  <si>
    <t>077-70-6898</t>
  </si>
  <si>
    <t>581-87-0988</t>
  </si>
  <si>
    <t>139-58-8976</t>
  </si>
  <si>
    <t>110-46-6451</t>
  </si>
  <si>
    <t>070-38-3229</t>
  </si>
  <si>
    <t>023-58-6984</t>
  </si>
  <si>
    <t>000-00-3350</t>
  </si>
  <si>
    <t>000-00-4698</t>
  </si>
  <si>
    <t>071-54-2757</t>
  </si>
  <si>
    <t>000-00-6889</t>
  </si>
  <si>
    <t>098-46-9892</t>
  </si>
  <si>
    <t>070-60-6237</t>
  </si>
  <si>
    <t>582-52-0120</t>
  </si>
  <si>
    <t>000-00-8784</t>
  </si>
  <si>
    <t>581-93-5393</t>
  </si>
  <si>
    <t>040-52-9531</t>
  </si>
  <si>
    <t>104-65-5659</t>
  </si>
  <si>
    <t>000-00-2847</t>
  </si>
  <si>
    <t>087-48-3066</t>
  </si>
  <si>
    <t>069-36-8166</t>
  </si>
  <si>
    <t>356-26-8109</t>
  </si>
  <si>
    <t>128-54-2173</t>
  </si>
  <si>
    <t>051-50-3328</t>
  </si>
  <si>
    <t>000-00-2246</t>
  </si>
  <si>
    <t>000-00-3012</t>
  </si>
  <si>
    <t>057-32-9702</t>
  </si>
  <si>
    <t>417-54-4910</t>
  </si>
  <si>
    <t>124-36-9377</t>
  </si>
  <si>
    <t>104-56-5421</t>
  </si>
  <si>
    <t>088-34-2635</t>
  </si>
  <si>
    <t>081-60-6786</t>
  </si>
  <si>
    <t>098-62-2890</t>
  </si>
  <si>
    <t>Rent Stabilized</t>
  </si>
  <si>
    <t>Public Housing/NYCHA</t>
  </si>
  <si>
    <t>Unregulated – Co-Op</t>
  </si>
  <si>
    <t>Rent Controlled</t>
  </si>
  <si>
    <t>Supportive Housing</t>
  </si>
  <si>
    <t>None</t>
  </si>
  <si>
    <t>DRIE/SCRIE</t>
  </si>
  <si>
    <t>Section 8</t>
  </si>
  <si>
    <t>HUD VASH</t>
  </si>
  <si>
    <t>Other</t>
  </si>
  <si>
    <t>English</t>
  </si>
  <si>
    <t>Samoan</t>
  </si>
  <si>
    <t>Spanish</t>
  </si>
  <si>
    <t>07/31/2018</t>
  </si>
  <si>
    <t>04/08/2019</t>
  </si>
  <si>
    <t>04/19/2019</t>
  </si>
  <si>
    <t>03/21/2019</t>
  </si>
  <si>
    <t>07/11/2019</t>
  </si>
  <si>
    <t>10/03/2018</t>
  </si>
  <si>
    <t>10/19/2018</t>
  </si>
  <si>
    <t>08/14/2019</t>
  </si>
  <si>
    <t>05/16/2019</t>
  </si>
  <si>
    <t>06/12/2019</t>
  </si>
  <si>
    <t>07/09/2019</t>
  </si>
  <si>
    <t>02/20/2019</t>
  </si>
  <si>
    <t>11/27/2018</t>
  </si>
  <si>
    <t>09/05/2018</t>
  </si>
  <si>
    <t>08/22/2018</t>
  </si>
  <si>
    <t>Ortega, Luis</t>
  </si>
  <si>
    <t>Baldova, Maria</t>
  </si>
  <si>
    <t>Wong, Angela</t>
  </si>
  <si>
    <t>Amponsah, Oheneba</t>
  </si>
  <si>
    <t>Djourab, Atteib</t>
  </si>
  <si>
    <t>Pierre, Haenley</t>
  </si>
  <si>
    <t>Pujols, Isabel</t>
  </si>
  <si>
    <t>Guzman Velazquez, Leida</t>
  </si>
  <si>
    <t>Stadler, Danielle</t>
  </si>
  <si>
    <t>Dong, Sean</t>
  </si>
  <si>
    <t>Khanam, Aysha</t>
  </si>
  <si>
    <t>Yeasmin, Sarzah</t>
  </si>
  <si>
    <t>Morales-Robinson, Ana</t>
  </si>
  <si>
    <t>Villanueva, Anthony</t>
  </si>
  <si>
    <t>Vaz, Marie</t>
  </si>
  <si>
    <t>Benitez, Vicenta</t>
  </si>
  <si>
    <t>Garcia, Alexandra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</si>
</sst>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56"/>
  <sheetViews>
    <sheetView tabSelected="1" workbookViewId="0"/>
  </sheetViews>
  <sheetFormatPr defaultRowHeight="15"/>
  <cols>
    <col min="1" max="1" width="20.7109375" style="1" customWidth="1"/>
  </cols>
  <sheetData>
    <row r="1" spans="1:4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</row>
    <row r="2" spans="1:47">
      <c r="A2" s="1">
        <f>HYPERLINK("https://lsnyc.legalserver.org/matter/dynamic-profile/view/1873196","18-1873196")</f>
        <v>0</v>
      </c>
      <c r="B2" t="s">
        <v>47</v>
      </c>
      <c r="C2" t="s">
        <v>61</v>
      </c>
      <c r="D2" t="s">
        <v>63</v>
      </c>
      <c r="F2" t="s">
        <v>122</v>
      </c>
      <c r="G2" t="s">
        <v>175</v>
      </c>
      <c r="H2" t="s">
        <v>228</v>
      </c>
      <c r="I2" t="s">
        <v>282</v>
      </c>
      <c r="J2" t="s">
        <v>315</v>
      </c>
      <c r="K2">
        <v>10032</v>
      </c>
      <c r="L2" t="s">
        <v>317</v>
      </c>
      <c r="M2" t="s">
        <v>317</v>
      </c>
      <c r="P2" t="s">
        <v>336</v>
      </c>
      <c r="R2" t="s">
        <v>344</v>
      </c>
      <c r="U2" t="s">
        <v>352</v>
      </c>
      <c r="Y2" t="s">
        <v>361</v>
      </c>
      <c r="AA2" t="s">
        <v>416</v>
      </c>
      <c r="AB2">
        <v>20</v>
      </c>
      <c r="AE2">
        <v>3</v>
      </c>
      <c r="AF2">
        <v>1</v>
      </c>
      <c r="AG2">
        <v>0</v>
      </c>
      <c r="AH2">
        <v>138.39</v>
      </c>
      <c r="AK2" t="s">
        <v>473</v>
      </c>
      <c r="AL2">
        <v>16800</v>
      </c>
      <c r="AR2">
        <v>2.8</v>
      </c>
      <c r="AS2" t="s">
        <v>476</v>
      </c>
      <c r="AT2" t="s">
        <v>491</v>
      </c>
    </row>
    <row r="3" spans="1:47">
      <c r="A3" s="1">
        <f>HYPERLINK("https://lsnyc.legalserver.org/matter/dynamic-profile/view/1890577","19-1890577")</f>
        <v>0</v>
      </c>
      <c r="B3" t="s">
        <v>48</v>
      </c>
      <c r="C3" t="s">
        <v>62</v>
      </c>
      <c r="D3" t="s">
        <v>64</v>
      </c>
      <c r="E3" t="s">
        <v>70</v>
      </c>
      <c r="F3" t="s">
        <v>123</v>
      </c>
      <c r="G3" t="s">
        <v>176</v>
      </c>
      <c r="H3" t="s">
        <v>229</v>
      </c>
      <c r="I3" t="s">
        <v>283</v>
      </c>
      <c r="J3" t="s">
        <v>315</v>
      </c>
      <c r="K3">
        <v>10034</v>
      </c>
      <c r="L3" t="s">
        <v>317</v>
      </c>
      <c r="M3" t="s">
        <v>317</v>
      </c>
      <c r="N3" t="s">
        <v>318</v>
      </c>
      <c r="O3" t="s">
        <v>332</v>
      </c>
      <c r="Q3" t="s">
        <v>341</v>
      </c>
      <c r="R3" t="s">
        <v>344</v>
      </c>
      <c r="U3" t="s">
        <v>352</v>
      </c>
      <c r="X3" t="s">
        <v>357</v>
      </c>
      <c r="Y3" t="s">
        <v>362</v>
      </c>
      <c r="AA3" t="s">
        <v>417</v>
      </c>
      <c r="AB3">
        <v>0</v>
      </c>
      <c r="AC3" t="s">
        <v>463</v>
      </c>
      <c r="AD3" t="s">
        <v>468</v>
      </c>
      <c r="AE3">
        <v>11</v>
      </c>
      <c r="AF3">
        <v>1</v>
      </c>
      <c r="AG3">
        <v>0</v>
      </c>
      <c r="AH3">
        <v>131.63</v>
      </c>
      <c r="AK3" t="s">
        <v>473</v>
      </c>
      <c r="AL3">
        <v>16440</v>
      </c>
      <c r="AR3">
        <v>1.45</v>
      </c>
      <c r="AS3" t="s">
        <v>477</v>
      </c>
      <c r="AT3" t="s">
        <v>492</v>
      </c>
    </row>
    <row r="4" spans="1:47">
      <c r="A4" s="1">
        <f>HYPERLINK("https://lsnyc.legalserver.org/matter/dynamic-profile/view/1897671","19-1897671")</f>
        <v>0</v>
      </c>
      <c r="B4" t="s">
        <v>49</v>
      </c>
      <c r="C4" t="s">
        <v>62</v>
      </c>
      <c r="D4" t="s">
        <v>65</v>
      </c>
      <c r="E4" t="s">
        <v>91</v>
      </c>
      <c r="F4" t="s">
        <v>124</v>
      </c>
      <c r="G4" t="s">
        <v>177</v>
      </c>
      <c r="H4" t="s">
        <v>230</v>
      </c>
      <c r="I4" t="s">
        <v>284</v>
      </c>
      <c r="J4" t="s">
        <v>315</v>
      </c>
      <c r="K4">
        <v>10026</v>
      </c>
      <c r="L4" t="s">
        <v>317</v>
      </c>
      <c r="M4" t="s">
        <v>317</v>
      </c>
      <c r="O4" t="s">
        <v>333</v>
      </c>
      <c r="P4" t="s">
        <v>336</v>
      </c>
      <c r="Q4" t="s">
        <v>342</v>
      </c>
      <c r="R4" t="s">
        <v>344</v>
      </c>
      <c r="S4" t="s">
        <v>348</v>
      </c>
      <c r="U4" t="s">
        <v>352</v>
      </c>
      <c r="X4" t="s">
        <v>357</v>
      </c>
      <c r="Y4" t="s">
        <v>363</v>
      </c>
      <c r="AA4" t="s">
        <v>418</v>
      </c>
      <c r="AB4">
        <v>116</v>
      </c>
      <c r="AC4" t="s">
        <v>463</v>
      </c>
      <c r="AD4" t="s">
        <v>469</v>
      </c>
      <c r="AE4">
        <v>14</v>
      </c>
      <c r="AF4">
        <v>1</v>
      </c>
      <c r="AG4">
        <v>0</v>
      </c>
      <c r="AH4">
        <v>86.56999999999999</v>
      </c>
      <c r="AK4" t="s">
        <v>473</v>
      </c>
      <c r="AL4">
        <v>10812</v>
      </c>
      <c r="AR4">
        <v>4.34</v>
      </c>
      <c r="AS4" t="s">
        <v>91</v>
      </c>
      <c r="AT4" t="s">
        <v>493</v>
      </c>
    </row>
    <row r="5" spans="1:47">
      <c r="A5" s="1">
        <f>HYPERLINK("https://lsnyc.legalserver.org/matter/dynamic-profile/view/1893402","19-1893402")</f>
        <v>0</v>
      </c>
      <c r="B5" t="s">
        <v>50</v>
      </c>
      <c r="C5" t="s">
        <v>61</v>
      </c>
      <c r="D5" t="s">
        <v>66</v>
      </c>
      <c r="F5" t="s">
        <v>125</v>
      </c>
      <c r="G5" t="s">
        <v>178</v>
      </c>
      <c r="H5" t="s">
        <v>231</v>
      </c>
      <c r="I5">
        <v>118</v>
      </c>
      <c r="J5" t="s">
        <v>315</v>
      </c>
      <c r="K5">
        <v>10036</v>
      </c>
      <c r="L5" t="s">
        <v>317</v>
      </c>
      <c r="M5" t="s">
        <v>317</v>
      </c>
      <c r="N5" t="s">
        <v>319</v>
      </c>
      <c r="O5" t="s">
        <v>332</v>
      </c>
      <c r="P5" t="s">
        <v>337</v>
      </c>
      <c r="R5" t="s">
        <v>344</v>
      </c>
      <c r="U5" t="s">
        <v>352</v>
      </c>
      <c r="Y5" t="s">
        <v>364</v>
      </c>
      <c r="AA5" t="s">
        <v>419</v>
      </c>
      <c r="AB5">
        <v>0</v>
      </c>
      <c r="AC5" t="s">
        <v>324</v>
      </c>
      <c r="AD5" t="s">
        <v>470</v>
      </c>
      <c r="AE5">
        <v>11</v>
      </c>
      <c r="AF5">
        <v>1</v>
      </c>
      <c r="AG5">
        <v>0</v>
      </c>
      <c r="AH5">
        <v>78.59</v>
      </c>
      <c r="AK5" t="s">
        <v>473</v>
      </c>
      <c r="AL5">
        <v>9816</v>
      </c>
      <c r="AR5">
        <v>1</v>
      </c>
      <c r="AS5" t="s">
        <v>66</v>
      </c>
      <c r="AT5" t="s">
        <v>492</v>
      </c>
    </row>
    <row r="6" spans="1:47">
      <c r="A6" s="1">
        <f>HYPERLINK("https://lsnyc.legalserver.org/matter/dynamic-profile/view/1888619","19-1888619")</f>
        <v>0</v>
      </c>
      <c r="B6" t="s">
        <v>50</v>
      </c>
      <c r="C6" t="s">
        <v>61</v>
      </c>
      <c r="D6" t="s">
        <v>67</v>
      </c>
      <c r="F6" t="s">
        <v>126</v>
      </c>
      <c r="G6" t="s">
        <v>179</v>
      </c>
      <c r="H6" t="s">
        <v>232</v>
      </c>
      <c r="I6" t="s">
        <v>285</v>
      </c>
      <c r="J6" t="s">
        <v>315</v>
      </c>
      <c r="K6">
        <v>10128</v>
      </c>
      <c r="L6" t="s">
        <v>317</v>
      </c>
      <c r="M6" t="s">
        <v>317</v>
      </c>
      <c r="R6" t="s">
        <v>344</v>
      </c>
      <c r="U6" t="s">
        <v>352</v>
      </c>
      <c r="Y6" t="s">
        <v>365</v>
      </c>
      <c r="AA6" t="s">
        <v>420</v>
      </c>
      <c r="AB6">
        <v>0</v>
      </c>
      <c r="AE6">
        <v>12</v>
      </c>
      <c r="AF6">
        <v>1</v>
      </c>
      <c r="AG6">
        <v>0</v>
      </c>
      <c r="AH6">
        <v>0</v>
      </c>
      <c r="AK6" t="s">
        <v>473</v>
      </c>
      <c r="AL6">
        <v>0</v>
      </c>
      <c r="AR6">
        <v>0.6</v>
      </c>
      <c r="AS6" t="s">
        <v>67</v>
      </c>
      <c r="AT6" t="s">
        <v>494</v>
      </c>
    </row>
    <row r="7" spans="1:47">
      <c r="A7" s="1">
        <f>HYPERLINK("https://lsnyc.legalserver.org/matter/dynamic-profile/view/1889373","19-1889373")</f>
        <v>0</v>
      </c>
      <c r="B7" t="s">
        <v>50</v>
      </c>
      <c r="C7" t="s">
        <v>61</v>
      </c>
      <c r="D7" t="s">
        <v>68</v>
      </c>
      <c r="F7" t="s">
        <v>127</v>
      </c>
      <c r="G7" t="s">
        <v>180</v>
      </c>
      <c r="H7" t="s">
        <v>233</v>
      </c>
      <c r="I7" t="s">
        <v>286</v>
      </c>
      <c r="J7" t="s">
        <v>315</v>
      </c>
      <c r="K7">
        <v>10016</v>
      </c>
      <c r="L7" t="s">
        <v>317</v>
      </c>
      <c r="M7" t="s">
        <v>317</v>
      </c>
      <c r="N7" t="s">
        <v>320</v>
      </c>
      <c r="O7" t="s">
        <v>332</v>
      </c>
      <c r="R7" t="s">
        <v>344</v>
      </c>
      <c r="S7" t="s">
        <v>348</v>
      </c>
      <c r="U7" t="s">
        <v>352</v>
      </c>
      <c r="Y7" t="s">
        <v>366</v>
      </c>
      <c r="AA7" t="s">
        <v>421</v>
      </c>
      <c r="AB7">
        <v>70</v>
      </c>
      <c r="AC7" t="s">
        <v>324</v>
      </c>
      <c r="AD7" t="s">
        <v>471</v>
      </c>
      <c r="AE7">
        <v>3</v>
      </c>
      <c r="AF7">
        <v>1</v>
      </c>
      <c r="AG7">
        <v>0</v>
      </c>
      <c r="AH7">
        <v>175.15</v>
      </c>
      <c r="AK7" t="s">
        <v>473</v>
      </c>
      <c r="AL7">
        <v>21876</v>
      </c>
      <c r="AR7">
        <v>0.7</v>
      </c>
      <c r="AS7" t="s">
        <v>68</v>
      </c>
      <c r="AT7" t="s">
        <v>495</v>
      </c>
    </row>
    <row r="8" spans="1:47">
      <c r="A8" s="1">
        <f>HYPERLINK("https://lsnyc.legalserver.org/matter/dynamic-profile/view/1891781","19-1891781")</f>
        <v>0</v>
      </c>
      <c r="B8" t="s">
        <v>50</v>
      </c>
      <c r="C8" t="s">
        <v>61</v>
      </c>
      <c r="D8" t="s">
        <v>69</v>
      </c>
      <c r="F8" t="s">
        <v>128</v>
      </c>
      <c r="G8" t="s">
        <v>181</v>
      </c>
      <c r="H8" t="s">
        <v>234</v>
      </c>
      <c r="I8" t="s">
        <v>287</v>
      </c>
      <c r="J8" t="s">
        <v>315</v>
      </c>
      <c r="K8">
        <v>10025</v>
      </c>
      <c r="L8" t="s">
        <v>317</v>
      </c>
      <c r="M8" t="s">
        <v>317</v>
      </c>
      <c r="P8" t="s">
        <v>337</v>
      </c>
      <c r="R8" t="s">
        <v>344</v>
      </c>
      <c r="U8" t="s">
        <v>352</v>
      </c>
      <c r="Y8" t="s">
        <v>367</v>
      </c>
      <c r="AA8" t="s">
        <v>422</v>
      </c>
      <c r="AB8">
        <v>140</v>
      </c>
      <c r="AD8" t="s">
        <v>470</v>
      </c>
      <c r="AE8">
        <v>11</v>
      </c>
      <c r="AF8">
        <v>1</v>
      </c>
      <c r="AG8">
        <v>0</v>
      </c>
      <c r="AH8">
        <v>72.63</v>
      </c>
      <c r="AK8" t="s">
        <v>473</v>
      </c>
      <c r="AL8">
        <v>9072</v>
      </c>
      <c r="AR8">
        <v>1</v>
      </c>
      <c r="AS8" t="s">
        <v>69</v>
      </c>
      <c r="AT8" t="s">
        <v>496</v>
      </c>
    </row>
    <row r="9" spans="1:47">
      <c r="A9" s="1">
        <f>HYPERLINK("https://lsnyc.legalserver.org/matter/dynamic-profile/view/1895028","19-1895028")</f>
        <v>0</v>
      </c>
      <c r="B9" t="s">
        <v>50</v>
      </c>
      <c r="C9" t="s">
        <v>61</v>
      </c>
      <c r="D9" t="s">
        <v>70</v>
      </c>
      <c r="F9" t="s">
        <v>129</v>
      </c>
      <c r="G9" t="s">
        <v>182</v>
      </c>
      <c r="H9" t="s">
        <v>235</v>
      </c>
      <c r="I9" t="s">
        <v>288</v>
      </c>
      <c r="J9" t="s">
        <v>315</v>
      </c>
      <c r="K9">
        <v>10029</v>
      </c>
      <c r="L9" t="s">
        <v>317</v>
      </c>
      <c r="M9" t="s">
        <v>317</v>
      </c>
      <c r="P9" t="s">
        <v>337</v>
      </c>
      <c r="R9" t="s">
        <v>344</v>
      </c>
      <c r="U9" t="s">
        <v>352</v>
      </c>
      <c r="Y9" t="s">
        <v>368</v>
      </c>
      <c r="AA9" t="s">
        <v>423</v>
      </c>
      <c r="AB9">
        <v>152</v>
      </c>
      <c r="AC9" t="s">
        <v>464</v>
      </c>
      <c r="AD9" t="s">
        <v>468</v>
      </c>
      <c r="AE9">
        <v>0</v>
      </c>
      <c r="AF9">
        <v>1</v>
      </c>
      <c r="AG9">
        <v>0</v>
      </c>
      <c r="AH9">
        <v>37.28</v>
      </c>
      <c r="AK9" t="s">
        <v>473</v>
      </c>
      <c r="AL9">
        <v>4656</v>
      </c>
      <c r="AR9">
        <v>1</v>
      </c>
      <c r="AS9" t="s">
        <v>70</v>
      </c>
      <c r="AT9" t="s">
        <v>496</v>
      </c>
    </row>
    <row r="10" spans="1:47">
      <c r="A10" s="1">
        <f>HYPERLINK("https://lsnyc.legalserver.org/matter/dynamic-profile/view/1892001","19-1892001")</f>
        <v>0</v>
      </c>
      <c r="B10" t="s">
        <v>50</v>
      </c>
      <c r="C10" t="s">
        <v>61</v>
      </c>
      <c r="D10" t="s">
        <v>71</v>
      </c>
      <c r="F10" t="s">
        <v>130</v>
      </c>
      <c r="G10" t="s">
        <v>183</v>
      </c>
      <c r="H10" t="s">
        <v>236</v>
      </c>
      <c r="I10" t="s">
        <v>289</v>
      </c>
      <c r="J10" t="s">
        <v>315</v>
      </c>
      <c r="K10">
        <v>10037</v>
      </c>
      <c r="L10" t="s">
        <v>317</v>
      </c>
      <c r="M10" t="s">
        <v>317</v>
      </c>
      <c r="N10" t="s">
        <v>321</v>
      </c>
      <c r="O10" t="s">
        <v>334</v>
      </c>
      <c r="R10" t="s">
        <v>344</v>
      </c>
      <c r="U10" t="s">
        <v>352</v>
      </c>
      <c r="Y10" t="s">
        <v>369</v>
      </c>
      <c r="AA10" t="s">
        <v>424</v>
      </c>
      <c r="AB10">
        <v>176</v>
      </c>
      <c r="AC10" t="s">
        <v>324</v>
      </c>
      <c r="AD10" t="s">
        <v>470</v>
      </c>
      <c r="AE10">
        <v>8</v>
      </c>
      <c r="AF10">
        <v>4</v>
      </c>
      <c r="AG10">
        <v>0</v>
      </c>
      <c r="AH10">
        <v>122.61</v>
      </c>
      <c r="AK10" t="s">
        <v>473</v>
      </c>
      <c r="AL10">
        <v>31572</v>
      </c>
      <c r="AR10">
        <v>1</v>
      </c>
      <c r="AS10" t="s">
        <v>71</v>
      </c>
      <c r="AT10" t="s">
        <v>497</v>
      </c>
    </row>
    <row r="11" spans="1:47">
      <c r="A11" s="1">
        <f>HYPERLINK("https://lsnyc.legalserver.org/matter/dynamic-profile/view/1895939","19-1895939")</f>
        <v>0</v>
      </c>
      <c r="B11" t="s">
        <v>50</v>
      </c>
      <c r="C11" t="s">
        <v>61</v>
      </c>
      <c r="D11" t="s">
        <v>72</v>
      </c>
      <c r="F11" t="s">
        <v>131</v>
      </c>
      <c r="G11" t="s">
        <v>184</v>
      </c>
      <c r="H11" t="s">
        <v>237</v>
      </c>
      <c r="I11">
        <v>26</v>
      </c>
      <c r="J11" t="s">
        <v>315</v>
      </c>
      <c r="K11">
        <v>10027</v>
      </c>
      <c r="L11" t="s">
        <v>317</v>
      </c>
      <c r="M11" t="s">
        <v>317</v>
      </c>
      <c r="O11" t="s">
        <v>333</v>
      </c>
      <c r="P11" t="s">
        <v>336</v>
      </c>
      <c r="R11" t="s">
        <v>344</v>
      </c>
      <c r="S11" t="s">
        <v>348</v>
      </c>
      <c r="U11" t="s">
        <v>352</v>
      </c>
      <c r="Y11" t="s">
        <v>370</v>
      </c>
      <c r="AA11" t="s">
        <v>425</v>
      </c>
      <c r="AB11">
        <v>0</v>
      </c>
      <c r="AC11" t="s">
        <v>465</v>
      </c>
      <c r="AD11" t="s">
        <v>468</v>
      </c>
      <c r="AE11">
        <v>14</v>
      </c>
      <c r="AF11">
        <v>1</v>
      </c>
      <c r="AG11">
        <v>4</v>
      </c>
      <c r="AH11">
        <v>17.9</v>
      </c>
      <c r="AK11" t="s">
        <v>473</v>
      </c>
      <c r="AL11">
        <v>5400</v>
      </c>
      <c r="AR11">
        <v>0.6</v>
      </c>
      <c r="AS11" t="s">
        <v>478</v>
      </c>
      <c r="AT11" t="s">
        <v>493</v>
      </c>
    </row>
    <row r="12" spans="1:47">
      <c r="A12" s="1">
        <f>HYPERLINK("https://lsnyc.legalserver.org/matter/dynamic-profile/view/1897602","19-1897602")</f>
        <v>0</v>
      </c>
      <c r="B12" t="s">
        <v>50</v>
      </c>
      <c r="C12" t="s">
        <v>61</v>
      </c>
      <c r="D12" t="s">
        <v>65</v>
      </c>
      <c r="F12" t="s">
        <v>132</v>
      </c>
      <c r="G12" t="s">
        <v>185</v>
      </c>
      <c r="H12" t="s">
        <v>238</v>
      </c>
      <c r="I12" t="s">
        <v>290</v>
      </c>
      <c r="J12" t="s">
        <v>315</v>
      </c>
      <c r="K12">
        <v>10009</v>
      </c>
      <c r="L12" t="s">
        <v>317</v>
      </c>
      <c r="M12" t="s">
        <v>317</v>
      </c>
      <c r="R12" t="s">
        <v>344</v>
      </c>
      <c r="U12" t="s">
        <v>352</v>
      </c>
      <c r="Y12" t="s">
        <v>371</v>
      </c>
      <c r="AA12" t="s">
        <v>426</v>
      </c>
      <c r="AB12">
        <v>0</v>
      </c>
      <c r="AD12" t="s">
        <v>472</v>
      </c>
      <c r="AE12">
        <v>23</v>
      </c>
      <c r="AF12">
        <v>1</v>
      </c>
      <c r="AG12">
        <v>0</v>
      </c>
      <c r="AH12">
        <v>185.75</v>
      </c>
      <c r="AK12" t="s">
        <v>473</v>
      </c>
      <c r="AL12">
        <v>23200</v>
      </c>
      <c r="AR12">
        <v>1</v>
      </c>
      <c r="AS12" t="s">
        <v>65</v>
      </c>
      <c r="AT12" t="s">
        <v>496</v>
      </c>
    </row>
    <row r="13" spans="1:47">
      <c r="A13" s="1">
        <f>HYPERLINK("https://lsnyc.legalserver.org/matter/dynamic-profile/view/1896080","19-1896080")</f>
        <v>0</v>
      </c>
      <c r="B13" t="s">
        <v>50</v>
      </c>
      <c r="C13" t="s">
        <v>61</v>
      </c>
      <c r="D13" t="s">
        <v>73</v>
      </c>
      <c r="F13" t="s">
        <v>133</v>
      </c>
      <c r="G13" t="s">
        <v>186</v>
      </c>
      <c r="H13" t="s">
        <v>239</v>
      </c>
      <c r="I13" t="s">
        <v>291</v>
      </c>
      <c r="J13" t="s">
        <v>315</v>
      </c>
      <c r="K13">
        <v>10026</v>
      </c>
      <c r="L13" t="s">
        <v>317</v>
      </c>
      <c r="M13" t="s">
        <v>317</v>
      </c>
      <c r="P13" t="s">
        <v>336</v>
      </c>
      <c r="R13" t="s">
        <v>344</v>
      </c>
      <c r="U13" t="s">
        <v>352</v>
      </c>
      <c r="Y13" t="s">
        <v>372</v>
      </c>
      <c r="AA13" t="s">
        <v>427</v>
      </c>
      <c r="AB13">
        <v>120</v>
      </c>
      <c r="AC13" t="s">
        <v>324</v>
      </c>
      <c r="AE13">
        <v>4</v>
      </c>
      <c r="AF13">
        <v>1</v>
      </c>
      <c r="AG13">
        <v>0</v>
      </c>
      <c r="AH13">
        <v>137.87</v>
      </c>
      <c r="AK13" t="s">
        <v>473</v>
      </c>
      <c r="AL13">
        <v>17220</v>
      </c>
      <c r="AR13">
        <v>0.4</v>
      </c>
      <c r="AS13" t="s">
        <v>73</v>
      </c>
      <c r="AT13" t="s">
        <v>498</v>
      </c>
    </row>
    <row r="14" spans="1:47">
      <c r="A14" s="1">
        <f>HYPERLINK("https://lsnyc.legalserver.org/matter/dynamic-profile/view/1874284","18-1874284")</f>
        <v>0</v>
      </c>
      <c r="B14" t="s">
        <v>51</v>
      </c>
      <c r="C14" t="s">
        <v>62</v>
      </c>
      <c r="D14" t="s">
        <v>74</v>
      </c>
      <c r="E14" t="s">
        <v>109</v>
      </c>
      <c r="F14" t="s">
        <v>134</v>
      </c>
      <c r="G14" t="s">
        <v>187</v>
      </c>
      <c r="H14" t="s">
        <v>240</v>
      </c>
      <c r="J14" t="s">
        <v>315</v>
      </c>
      <c r="K14">
        <v>10024</v>
      </c>
      <c r="L14" t="s">
        <v>317</v>
      </c>
      <c r="M14" t="s">
        <v>317</v>
      </c>
      <c r="P14" t="s">
        <v>338</v>
      </c>
      <c r="Q14" t="s">
        <v>342</v>
      </c>
      <c r="R14" t="s">
        <v>344</v>
      </c>
      <c r="U14" t="s">
        <v>352</v>
      </c>
      <c r="X14" t="s">
        <v>358</v>
      </c>
      <c r="Y14" t="s">
        <v>373</v>
      </c>
      <c r="AA14" t="s">
        <v>428</v>
      </c>
      <c r="AB14">
        <v>0</v>
      </c>
      <c r="AE14">
        <v>0</v>
      </c>
      <c r="AF14">
        <v>1</v>
      </c>
      <c r="AG14">
        <v>0</v>
      </c>
      <c r="AH14">
        <v>166.06</v>
      </c>
      <c r="AL14">
        <v>20160</v>
      </c>
      <c r="AR14">
        <v>2.05</v>
      </c>
      <c r="AS14" t="s">
        <v>109</v>
      </c>
      <c r="AT14" t="s">
        <v>499</v>
      </c>
    </row>
    <row r="15" spans="1:47">
      <c r="A15" s="1">
        <f>HYPERLINK("https://lsnyc.legalserver.org/matter/dynamic-profile/view/1891248","19-1891248")</f>
        <v>0</v>
      </c>
      <c r="B15" t="s">
        <v>52</v>
      </c>
      <c r="C15" t="s">
        <v>62</v>
      </c>
      <c r="D15" t="s">
        <v>75</v>
      </c>
      <c r="E15" t="s">
        <v>110</v>
      </c>
      <c r="F15" t="s">
        <v>135</v>
      </c>
      <c r="G15" t="s">
        <v>188</v>
      </c>
      <c r="H15" t="s">
        <v>241</v>
      </c>
      <c r="I15" t="s">
        <v>292</v>
      </c>
      <c r="J15" t="s">
        <v>315</v>
      </c>
      <c r="K15">
        <v>10009</v>
      </c>
      <c r="L15" t="s">
        <v>317</v>
      </c>
      <c r="M15" t="s">
        <v>317</v>
      </c>
      <c r="N15" t="s">
        <v>322</v>
      </c>
      <c r="O15" t="s">
        <v>332</v>
      </c>
      <c r="P15" t="s">
        <v>336</v>
      </c>
      <c r="Q15" t="s">
        <v>341</v>
      </c>
      <c r="R15" t="s">
        <v>344</v>
      </c>
      <c r="U15" t="s">
        <v>352</v>
      </c>
      <c r="X15" t="s">
        <v>357</v>
      </c>
      <c r="Y15" t="s">
        <v>374</v>
      </c>
      <c r="AA15" t="s">
        <v>429</v>
      </c>
      <c r="AB15">
        <v>20</v>
      </c>
      <c r="AE15">
        <v>5</v>
      </c>
      <c r="AF15">
        <v>1</v>
      </c>
      <c r="AG15">
        <v>0</v>
      </c>
      <c r="AH15">
        <v>48.04</v>
      </c>
      <c r="AK15" t="s">
        <v>473</v>
      </c>
      <c r="AL15">
        <v>6000</v>
      </c>
      <c r="AR15">
        <v>0.7</v>
      </c>
      <c r="AS15" t="s">
        <v>75</v>
      </c>
      <c r="AT15" t="s">
        <v>500</v>
      </c>
    </row>
    <row r="16" spans="1:47">
      <c r="A16" s="1">
        <f>HYPERLINK("https://lsnyc.legalserver.org/matter/dynamic-profile/view/1877161","18-1877161")</f>
        <v>0</v>
      </c>
      <c r="B16" t="s">
        <v>52</v>
      </c>
      <c r="C16" t="s">
        <v>62</v>
      </c>
      <c r="D16" t="s">
        <v>76</v>
      </c>
      <c r="E16" t="s">
        <v>81</v>
      </c>
      <c r="F16" t="s">
        <v>136</v>
      </c>
      <c r="G16" t="s">
        <v>189</v>
      </c>
      <c r="H16" t="s">
        <v>242</v>
      </c>
      <c r="I16">
        <v>43</v>
      </c>
      <c r="J16" t="s">
        <v>315</v>
      </c>
      <c r="K16">
        <v>10031</v>
      </c>
      <c r="L16" t="s">
        <v>317</v>
      </c>
      <c r="M16" t="s">
        <v>317</v>
      </c>
      <c r="N16" t="s">
        <v>323</v>
      </c>
      <c r="O16" t="s">
        <v>332</v>
      </c>
      <c r="Q16" t="s">
        <v>341</v>
      </c>
      <c r="R16" t="s">
        <v>344</v>
      </c>
      <c r="T16" t="s">
        <v>350</v>
      </c>
      <c r="U16" t="s">
        <v>352</v>
      </c>
      <c r="X16" t="s">
        <v>357</v>
      </c>
      <c r="Y16" t="s">
        <v>375</v>
      </c>
      <c r="AA16" t="s">
        <v>430</v>
      </c>
      <c r="AB16">
        <v>0</v>
      </c>
      <c r="AE16">
        <v>10</v>
      </c>
      <c r="AF16">
        <v>1</v>
      </c>
      <c r="AG16">
        <v>0</v>
      </c>
      <c r="AH16">
        <v>32.82</v>
      </c>
      <c r="AK16" t="s">
        <v>473</v>
      </c>
      <c r="AL16">
        <v>3984</v>
      </c>
      <c r="AR16">
        <v>0.5</v>
      </c>
      <c r="AS16" t="s">
        <v>76</v>
      </c>
      <c r="AT16" t="s">
        <v>491</v>
      </c>
    </row>
    <row r="17" spans="1:46">
      <c r="A17" s="1">
        <f>HYPERLINK("https://lsnyc.legalserver.org/matter/dynamic-profile/view/1886942","19-1886942")</f>
        <v>0</v>
      </c>
      <c r="B17" t="s">
        <v>52</v>
      </c>
      <c r="C17" t="s">
        <v>62</v>
      </c>
      <c r="D17" t="s">
        <v>77</v>
      </c>
      <c r="E17" t="s">
        <v>111</v>
      </c>
      <c r="F17" t="s">
        <v>137</v>
      </c>
      <c r="G17" t="s">
        <v>190</v>
      </c>
      <c r="H17" t="s">
        <v>243</v>
      </c>
      <c r="I17">
        <v>34</v>
      </c>
      <c r="J17" t="s">
        <v>315</v>
      </c>
      <c r="K17">
        <v>10033</v>
      </c>
      <c r="L17" t="s">
        <v>317</v>
      </c>
      <c r="M17" t="s">
        <v>317</v>
      </c>
      <c r="P17" t="s">
        <v>336</v>
      </c>
      <c r="Q17" t="s">
        <v>341</v>
      </c>
      <c r="R17" t="s">
        <v>344</v>
      </c>
      <c r="U17" t="s">
        <v>352</v>
      </c>
      <c r="X17" t="s">
        <v>357</v>
      </c>
      <c r="Y17" t="s">
        <v>376</v>
      </c>
      <c r="AA17" t="s">
        <v>431</v>
      </c>
      <c r="AB17">
        <v>20</v>
      </c>
      <c r="AD17" t="s">
        <v>469</v>
      </c>
      <c r="AE17">
        <v>34</v>
      </c>
      <c r="AF17">
        <v>2</v>
      </c>
      <c r="AG17">
        <v>0</v>
      </c>
      <c r="AH17">
        <v>94.78</v>
      </c>
      <c r="AK17" t="s">
        <v>473</v>
      </c>
      <c r="AL17">
        <v>15600</v>
      </c>
      <c r="AR17">
        <v>1</v>
      </c>
      <c r="AS17" t="s">
        <v>77</v>
      </c>
      <c r="AT17" t="s">
        <v>500</v>
      </c>
    </row>
    <row r="18" spans="1:46">
      <c r="A18" s="1">
        <f>HYPERLINK("https://lsnyc.legalserver.org/matter/dynamic-profile/view/1881490","18-1881490")</f>
        <v>0</v>
      </c>
      <c r="B18" t="s">
        <v>52</v>
      </c>
      <c r="C18" t="s">
        <v>62</v>
      </c>
      <c r="D18" t="s">
        <v>78</v>
      </c>
      <c r="E18" t="s">
        <v>112</v>
      </c>
      <c r="F18" t="s">
        <v>138</v>
      </c>
      <c r="G18" t="s">
        <v>191</v>
      </c>
      <c r="H18" t="s">
        <v>244</v>
      </c>
      <c r="I18" t="s">
        <v>293</v>
      </c>
      <c r="J18" t="s">
        <v>315</v>
      </c>
      <c r="K18">
        <v>10028</v>
      </c>
      <c r="L18" t="s">
        <v>317</v>
      </c>
      <c r="M18" t="s">
        <v>317</v>
      </c>
      <c r="O18" t="s">
        <v>335</v>
      </c>
      <c r="Q18" t="s">
        <v>341</v>
      </c>
      <c r="R18" t="s">
        <v>344</v>
      </c>
      <c r="U18" t="s">
        <v>352</v>
      </c>
      <c r="X18" t="s">
        <v>357</v>
      </c>
      <c r="Y18" t="s">
        <v>377</v>
      </c>
      <c r="AB18">
        <v>16</v>
      </c>
      <c r="AC18" t="s">
        <v>324</v>
      </c>
      <c r="AD18" t="s">
        <v>468</v>
      </c>
      <c r="AE18">
        <v>1</v>
      </c>
      <c r="AF18">
        <v>1</v>
      </c>
      <c r="AG18">
        <v>0</v>
      </c>
      <c r="AH18">
        <v>164.74</v>
      </c>
      <c r="AK18" t="s">
        <v>473</v>
      </c>
      <c r="AL18">
        <v>20000</v>
      </c>
      <c r="AR18">
        <v>0.7</v>
      </c>
      <c r="AS18" t="s">
        <v>78</v>
      </c>
      <c r="AT18" t="s">
        <v>495</v>
      </c>
    </row>
    <row r="19" spans="1:46">
      <c r="A19" s="1">
        <f>HYPERLINK("https://lsnyc.legalserver.org/matter/dynamic-profile/view/1897918","19-1897918")</f>
        <v>0</v>
      </c>
      <c r="B19" t="s">
        <v>52</v>
      </c>
      <c r="C19" t="s">
        <v>62</v>
      </c>
      <c r="D19" t="s">
        <v>79</v>
      </c>
      <c r="E19" t="s">
        <v>113</v>
      </c>
      <c r="F19" t="s">
        <v>139</v>
      </c>
      <c r="G19" t="s">
        <v>192</v>
      </c>
      <c r="H19" t="s">
        <v>245</v>
      </c>
      <c r="I19" t="s">
        <v>292</v>
      </c>
      <c r="J19" t="s">
        <v>315</v>
      </c>
      <c r="K19">
        <v>10034</v>
      </c>
      <c r="L19" t="s">
        <v>317</v>
      </c>
      <c r="M19" t="s">
        <v>317</v>
      </c>
      <c r="P19" t="s">
        <v>336</v>
      </c>
      <c r="Q19" t="s">
        <v>341</v>
      </c>
      <c r="R19" t="s">
        <v>344</v>
      </c>
      <c r="U19" t="s">
        <v>353</v>
      </c>
      <c r="X19" t="s">
        <v>357</v>
      </c>
      <c r="Y19" t="s">
        <v>378</v>
      </c>
      <c r="AA19" t="s">
        <v>432</v>
      </c>
      <c r="AB19">
        <v>0</v>
      </c>
      <c r="AE19">
        <v>0</v>
      </c>
      <c r="AF19">
        <v>1</v>
      </c>
      <c r="AG19">
        <v>0</v>
      </c>
      <c r="AH19">
        <v>134.51</v>
      </c>
      <c r="AK19" t="s">
        <v>473</v>
      </c>
      <c r="AL19">
        <v>16800</v>
      </c>
      <c r="AR19">
        <v>1.2</v>
      </c>
      <c r="AS19" t="s">
        <v>79</v>
      </c>
      <c r="AT19" t="s">
        <v>501</v>
      </c>
    </row>
    <row r="20" spans="1:46">
      <c r="A20" s="1">
        <f>HYPERLINK("https://lsnyc.legalserver.org/matter/dynamic-profile/view/1897568","19-1897568")</f>
        <v>0</v>
      </c>
      <c r="B20" t="s">
        <v>52</v>
      </c>
      <c r="C20" t="s">
        <v>62</v>
      </c>
      <c r="D20" t="s">
        <v>65</v>
      </c>
      <c r="E20" t="s">
        <v>113</v>
      </c>
      <c r="F20" t="s">
        <v>140</v>
      </c>
      <c r="G20" t="s">
        <v>193</v>
      </c>
      <c r="H20" t="s">
        <v>246</v>
      </c>
      <c r="I20" t="s">
        <v>294</v>
      </c>
      <c r="J20" t="s">
        <v>315</v>
      </c>
      <c r="K20">
        <v>10035</v>
      </c>
      <c r="L20" t="s">
        <v>317</v>
      </c>
      <c r="M20" t="s">
        <v>317</v>
      </c>
      <c r="P20" t="s">
        <v>336</v>
      </c>
      <c r="Q20" t="s">
        <v>341</v>
      </c>
      <c r="R20" t="s">
        <v>344</v>
      </c>
      <c r="U20" t="s">
        <v>353</v>
      </c>
      <c r="X20" t="s">
        <v>357</v>
      </c>
      <c r="Y20" t="s">
        <v>379</v>
      </c>
      <c r="AA20" t="s">
        <v>433</v>
      </c>
      <c r="AB20">
        <v>0</v>
      </c>
      <c r="AE20">
        <v>0</v>
      </c>
      <c r="AF20">
        <v>1</v>
      </c>
      <c r="AG20">
        <v>0</v>
      </c>
      <c r="AH20">
        <v>74.08</v>
      </c>
      <c r="AK20" t="s">
        <v>473</v>
      </c>
      <c r="AL20">
        <v>9252</v>
      </c>
      <c r="AR20">
        <v>1</v>
      </c>
      <c r="AS20" t="s">
        <v>65</v>
      </c>
      <c r="AT20" t="s">
        <v>501</v>
      </c>
    </row>
    <row r="21" spans="1:46">
      <c r="A21" s="1">
        <f>HYPERLINK("https://lsnyc.legalserver.org/matter/dynamic-profile/view/1883210","18-1883210")</f>
        <v>0</v>
      </c>
      <c r="B21" t="s">
        <v>52</v>
      </c>
      <c r="C21" t="s">
        <v>62</v>
      </c>
      <c r="D21" t="s">
        <v>80</v>
      </c>
      <c r="E21" t="s">
        <v>68</v>
      </c>
      <c r="F21" t="s">
        <v>141</v>
      </c>
      <c r="G21" t="s">
        <v>194</v>
      </c>
      <c r="H21" t="s">
        <v>247</v>
      </c>
      <c r="I21" t="s">
        <v>295</v>
      </c>
      <c r="J21" t="s">
        <v>315</v>
      </c>
      <c r="K21">
        <v>10032</v>
      </c>
      <c r="L21" t="s">
        <v>317</v>
      </c>
      <c r="M21" t="s">
        <v>317</v>
      </c>
      <c r="O21" t="s">
        <v>335</v>
      </c>
      <c r="Q21" t="s">
        <v>342</v>
      </c>
      <c r="R21" t="s">
        <v>344</v>
      </c>
      <c r="U21" t="s">
        <v>352</v>
      </c>
      <c r="X21" t="s">
        <v>359</v>
      </c>
      <c r="Y21" t="s">
        <v>380</v>
      </c>
      <c r="AB21">
        <v>8</v>
      </c>
      <c r="AC21" t="s">
        <v>463</v>
      </c>
      <c r="AD21" t="s">
        <v>468</v>
      </c>
      <c r="AE21">
        <v>38</v>
      </c>
      <c r="AF21">
        <v>1</v>
      </c>
      <c r="AG21">
        <v>2</v>
      </c>
      <c r="AH21">
        <v>87.58</v>
      </c>
      <c r="AK21" t="s">
        <v>474</v>
      </c>
      <c r="AL21">
        <v>18200</v>
      </c>
      <c r="AR21">
        <v>0.4</v>
      </c>
      <c r="AS21" t="s">
        <v>80</v>
      </c>
      <c r="AT21" t="s">
        <v>495</v>
      </c>
    </row>
    <row r="22" spans="1:46">
      <c r="A22" s="1">
        <f>HYPERLINK("https://lsnyc.legalserver.org/matter/dynamic-profile/view/1881645","18-1881645")</f>
        <v>0</v>
      </c>
      <c r="B22" t="s">
        <v>52</v>
      </c>
      <c r="C22" t="s">
        <v>62</v>
      </c>
      <c r="D22" t="s">
        <v>81</v>
      </c>
      <c r="E22" t="s">
        <v>112</v>
      </c>
      <c r="F22" t="s">
        <v>142</v>
      </c>
      <c r="G22" t="s">
        <v>195</v>
      </c>
      <c r="H22" t="s">
        <v>248</v>
      </c>
      <c r="I22" t="s">
        <v>292</v>
      </c>
      <c r="J22" t="s">
        <v>315</v>
      </c>
      <c r="K22">
        <v>10014</v>
      </c>
      <c r="L22" t="s">
        <v>317</v>
      </c>
      <c r="M22" t="s">
        <v>317</v>
      </c>
      <c r="Q22" t="s">
        <v>341</v>
      </c>
      <c r="R22" t="s">
        <v>344</v>
      </c>
      <c r="S22" t="s">
        <v>349</v>
      </c>
      <c r="U22" t="s">
        <v>352</v>
      </c>
      <c r="X22" t="s">
        <v>357</v>
      </c>
      <c r="Y22" t="s">
        <v>381</v>
      </c>
      <c r="AA22" t="s">
        <v>434</v>
      </c>
      <c r="AB22">
        <v>10</v>
      </c>
      <c r="AC22" t="s">
        <v>463</v>
      </c>
      <c r="AE22">
        <v>30</v>
      </c>
      <c r="AF22">
        <v>1</v>
      </c>
      <c r="AG22">
        <v>0</v>
      </c>
      <c r="AH22">
        <v>138.39</v>
      </c>
      <c r="AK22" t="s">
        <v>473</v>
      </c>
      <c r="AL22">
        <v>16800</v>
      </c>
      <c r="AR22">
        <v>1</v>
      </c>
      <c r="AS22" t="s">
        <v>81</v>
      </c>
      <c r="AT22" t="s">
        <v>502</v>
      </c>
    </row>
    <row r="23" spans="1:46">
      <c r="A23" s="1">
        <f>HYPERLINK("https://lsnyc.legalserver.org/matter/dynamic-profile/view/1890644","19-1890644")</f>
        <v>0</v>
      </c>
      <c r="B23" t="s">
        <v>52</v>
      </c>
      <c r="C23" t="s">
        <v>62</v>
      </c>
      <c r="D23" t="s">
        <v>64</v>
      </c>
      <c r="E23" t="s">
        <v>113</v>
      </c>
      <c r="F23" t="s">
        <v>143</v>
      </c>
      <c r="G23" t="s">
        <v>196</v>
      </c>
      <c r="H23" t="s">
        <v>249</v>
      </c>
      <c r="I23" t="s">
        <v>296</v>
      </c>
      <c r="J23" t="s">
        <v>315</v>
      </c>
      <c r="K23">
        <v>10029</v>
      </c>
      <c r="L23" t="s">
        <v>317</v>
      </c>
      <c r="M23" t="s">
        <v>317</v>
      </c>
      <c r="P23" t="s">
        <v>336</v>
      </c>
      <c r="Q23" t="s">
        <v>341</v>
      </c>
      <c r="R23" t="s">
        <v>344</v>
      </c>
      <c r="U23" t="s">
        <v>352</v>
      </c>
      <c r="X23" t="s">
        <v>357</v>
      </c>
      <c r="Y23" t="s">
        <v>382</v>
      </c>
      <c r="AA23" t="s">
        <v>435</v>
      </c>
      <c r="AB23">
        <v>200</v>
      </c>
      <c r="AE23">
        <v>42</v>
      </c>
      <c r="AF23">
        <v>1</v>
      </c>
      <c r="AG23">
        <v>0</v>
      </c>
      <c r="AH23">
        <v>76.86</v>
      </c>
      <c r="AK23" t="s">
        <v>473</v>
      </c>
      <c r="AL23">
        <v>9600</v>
      </c>
      <c r="AR23">
        <v>0.8</v>
      </c>
      <c r="AS23" t="s">
        <v>479</v>
      </c>
      <c r="AT23" t="s">
        <v>500</v>
      </c>
    </row>
    <row r="24" spans="1:46">
      <c r="A24" s="1">
        <f>HYPERLINK("https://lsnyc.legalserver.org/matter/dynamic-profile/view/1874448","18-1874448")</f>
        <v>0</v>
      </c>
      <c r="B24" t="s">
        <v>52</v>
      </c>
      <c r="C24" t="s">
        <v>61</v>
      </c>
      <c r="D24" t="s">
        <v>82</v>
      </c>
      <c r="F24" t="s">
        <v>144</v>
      </c>
      <c r="G24" t="s">
        <v>197</v>
      </c>
      <c r="H24" t="s">
        <v>250</v>
      </c>
      <c r="I24" t="s">
        <v>297</v>
      </c>
      <c r="J24" t="s">
        <v>315</v>
      </c>
      <c r="K24">
        <v>10034</v>
      </c>
      <c r="L24" t="s">
        <v>317</v>
      </c>
      <c r="M24" t="s">
        <v>317</v>
      </c>
      <c r="O24" t="s">
        <v>333</v>
      </c>
      <c r="P24" t="s">
        <v>339</v>
      </c>
      <c r="R24" t="s">
        <v>344</v>
      </c>
      <c r="S24" t="s">
        <v>348</v>
      </c>
      <c r="U24" t="s">
        <v>352</v>
      </c>
      <c r="Y24" t="s">
        <v>383</v>
      </c>
      <c r="AA24" t="s">
        <v>436</v>
      </c>
      <c r="AB24">
        <v>20</v>
      </c>
      <c r="AC24" t="s">
        <v>324</v>
      </c>
      <c r="AD24" t="s">
        <v>468</v>
      </c>
      <c r="AE24">
        <v>5</v>
      </c>
      <c r="AF24">
        <v>1</v>
      </c>
      <c r="AG24">
        <v>0</v>
      </c>
      <c r="AH24">
        <v>164.74</v>
      </c>
      <c r="AK24" t="s">
        <v>473</v>
      </c>
      <c r="AL24">
        <v>20000</v>
      </c>
      <c r="AR24">
        <v>8.949999999999999</v>
      </c>
      <c r="AS24" t="s">
        <v>480</v>
      </c>
      <c r="AT24" t="s">
        <v>503</v>
      </c>
    </row>
    <row r="25" spans="1:46">
      <c r="A25" s="1">
        <f>HYPERLINK("https://lsnyc.legalserver.org/matter/dynamic-profile/view/1884603","18-1884603")</f>
        <v>0</v>
      </c>
      <c r="B25" t="s">
        <v>52</v>
      </c>
      <c r="C25" t="s">
        <v>62</v>
      </c>
      <c r="D25" t="s">
        <v>83</v>
      </c>
      <c r="E25" t="s">
        <v>111</v>
      </c>
      <c r="F25" t="s">
        <v>145</v>
      </c>
      <c r="G25" t="s">
        <v>198</v>
      </c>
      <c r="H25" t="s">
        <v>251</v>
      </c>
      <c r="I25" t="s">
        <v>298</v>
      </c>
      <c r="J25" t="s">
        <v>315</v>
      </c>
      <c r="K25">
        <v>10029</v>
      </c>
      <c r="L25" t="s">
        <v>317</v>
      </c>
      <c r="M25" t="s">
        <v>317</v>
      </c>
      <c r="N25" t="s">
        <v>324</v>
      </c>
      <c r="P25" t="s">
        <v>336</v>
      </c>
      <c r="Q25" t="s">
        <v>341</v>
      </c>
      <c r="R25" t="s">
        <v>344</v>
      </c>
      <c r="U25" t="s">
        <v>352</v>
      </c>
      <c r="X25" t="s">
        <v>357</v>
      </c>
      <c r="Y25" t="s">
        <v>384</v>
      </c>
      <c r="AA25" t="s">
        <v>437</v>
      </c>
      <c r="AB25">
        <v>56</v>
      </c>
      <c r="AE25">
        <v>18</v>
      </c>
      <c r="AF25">
        <v>1</v>
      </c>
      <c r="AG25">
        <v>0</v>
      </c>
      <c r="AH25">
        <v>93.90000000000001</v>
      </c>
      <c r="AK25" t="s">
        <v>475</v>
      </c>
      <c r="AL25">
        <v>11400</v>
      </c>
      <c r="AR25">
        <v>0.5</v>
      </c>
      <c r="AS25" t="s">
        <v>83</v>
      </c>
      <c r="AT25" t="s">
        <v>504</v>
      </c>
    </row>
    <row r="26" spans="1:46">
      <c r="A26" s="1">
        <f>HYPERLINK("https://lsnyc.legalserver.org/matter/dynamic-profile/view/1878973","18-1878973")</f>
        <v>0</v>
      </c>
      <c r="B26" t="s">
        <v>52</v>
      </c>
      <c r="C26" t="s">
        <v>62</v>
      </c>
      <c r="D26" t="s">
        <v>84</v>
      </c>
      <c r="E26" t="s">
        <v>83</v>
      </c>
      <c r="F26" t="s">
        <v>146</v>
      </c>
      <c r="G26" t="s">
        <v>199</v>
      </c>
      <c r="H26" t="s">
        <v>252</v>
      </c>
      <c r="I26" t="s">
        <v>299</v>
      </c>
      <c r="J26" t="s">
        <v>315</v>
      </c>
      <c r="K26">
        <v>10075</v>
      </c>
      <c r="L26" t="s">
        <v>317</v>
      </c>
      <c r="M26" t="s">
        <v>317</v>
      </c>
      <c r="Q26" t="s">
        <v>342</v>
      </c>
      <c r="R26" t="s">
        <v>344</v>
      </c>
      <c r="U26" t="s">
        <v>352</v>
      </c>
      <c r="X26" t="s">
        <v>359</v>
      </c>
      <c r="Y26" t="s">
        <v>385</v>
      </c>
      <c r="AA26" t="s">
        <v>438</v>
      </c>
      <c r="AB26">
        <v>8</v>
      </c>
      <c r="AC26" t="s">
        <v>463</v>
      </c>
      <c r="AE26">
        <v>40</v>
      </c>
      <c r="AF26">
        <v>1</v>
      </c>
      <c r="AG26">
        <v>0</v>
      </c>
      <c r="AH26">
        <v>0</v>
      </c>
      <c r="AK26" t="s">
        <v>473</v>
      </c>
      <c r="AL26">
        <v>0</v>
      </c>
      <c r="AR26">
        <v>3.3</v>
      </c>
      <c r="AS26" t="s">
        <v>481</v>
      </c>
      <c r="AT26" t="s">
        <v>500</v>
      </c>
    </row>
    <row r="27" spans="1:46">
      <c r="A27" s="1">
        <f>HYPERLINK("https://lsnyc.legalserver.org/matter/dynamic-profile/view/1897989","19-1897989")</f>
        <v>0</v>
      </c>
      <c r="B27" t="s">
        <v>52</v>
      </c>
      <c r="C27" t="s">
        <v>62</v>
      </c>
      <c r="D27" t="s">
        <v>85</v>
      </c>
      <c r="E27" t="s">
        <v>113</v>
      </c>
      <c r="F27" t="s">
        <v>134</v>
      </c>
      <c r="G27" t="s">
        <v>200</v>
      </c>
      <c r="H27" t="s">
        <v>253</v>
      </c>
      <c r="I27" t="s">
        <v>300</v>
      </c>
      <c r="J27" t="s">
        <v>315</v>
      </c>
      <c r="K27">
        <v>10025</v>
      </c>
      <c r="L27" t="s">
        <v>317</v>
      </c>
      <c r="M27" t="s">
        <v>317</v>
      </c>
      <c r="P27" t="s">
        <v>336</v>
      </c>
      <c r="Q27" t="s">
        <v>341</v>
      </c>
      <c r="R27" t="s">
        <v>344</v>
      </c>
      <c r="U27" t="s">
        <v>352</v>
      </c>
      <c r="X27" t="s">
        <v>357</v>
      </c>
      <c r="Y27" t="s">
        <v>386</v>
      </c>
      <c r="AA27" t="s">
        <v>439</v>
      </c>
      <c r="AB27">
        <v>42</v>
      </c>
      <c r="AD27" t="s">
        <v>470</v>
      </c>
      <c r="AE27">
        <v>15</v>
      </c>
      <c r="AF27">
        <v>1</v>
      </c>
      <c r="AG27">
        <v>0</v>
      </c>
      <c r="AH27">
        <v>69.08</v>
      </c>
      <c r="AK27" t="s">
        <v>473</v>
      </c>
      <c r="AL27">
        <v>8628</v>
      </c>
      <c r="AR27">
        <v>1</v>
      </c>
      <c r="AS27" t="s">
        <v>85</v>
      </c>
      <c r="AT27" t="s">
        <v>500</v>
      </c>
    </row>
    <row r="28" spans="1:46">
      <c r="A28" s="1">
        <f>HYPERLINK("https://lsnyc.legalserver.org/matter/dynamic-profile/view/1902376","19-1902376")</f>
        <v>0</v>
      </c>
      <c r="B28" t="s">
        <v>52</v>
      </c>
      <c r="C28" t="s">
        <v>62</v>
      </c>
      <c r="D28" t="s">
        <v>86</v>
      </c>
      <c r="E28" t="s">
        <v>114</v>
      </c>
      <c r="F28" t="s">
        <v>147</v>
      </c>
      <c r="G28" t="s">
        <v>201</v>
      </c>
      <c r="H28" t="s">
        <v>254</v>
      </c>
      <c r="I28">
        <v>41</v>
      </c>
      <c r="J28" t="s">
        <v>315</v>
      </c>
      <c r="K28">
        <v>10031</v>
      </c>
      <c r="L28" t="s">
        <v>317</v>
      </c>
      <c r="M28" t="s">
        <v>317</v>
      </c>
      <c r="Q28" t="s">
        <v>341</v>
      </c>
      <c r="R28" t="s">
        <v>344</v>
      </c>
      <c r="U28" t="s">
        <v>352</v>
      </c>
      <c r="X28" t="s">
        <v>357</v>
      </c>
      <c r="Y28" t="s">
        <v>387</v>
      </c>
      <c r="AA28" t="s">
        <v>440</v>
      </c>
      <c r="AB28">
        <v>18</v>
      </c>
      <c r="AC28" t="s">
        <v>463</v>
      </c>
      <c r="AD28" t="s">
        <v>468</v>
      </c>
      <c r="AE28">
        <v>33</v>
      </c>
      <c r="AF28">
        <v>2</v>
      </c>
      <c r="AG28">
        <v>0</v>
      </c>
      <c r="AH28">
        <v>105.31</v>
      </c>
      <c r="AK28" t="s">
        <v>473</v>
      </c>
      <c r="AL28">
        <v>17808</v>
      </c>
      <c r="AR28">
        <v>1</v>
      </c>
      <c r="AS28" t="s">
        <v>86</v>
      </c>
      <c r="AT28" t="s">
        <v>496</v>
      </c>
    </row>
    <row r="29" spans="1:46">
      <c r="A29" s="1">
        <f>HYPERLINK("https://lsnyc.legalserver.org/matter/dynamic-profile/view/1886345","18-1886345")</f>
        <v>0</v>
      </c>
      <c r="B29" t="s">
        <v>52</v>
      </c>
      <c r="C29" t="s">
        <v>62</v>
      </c>
      <c r="D29" t="s">
        <v>87</v>
      </c>
      <c r="E29" t="s">
        <v>111</v>
      </c>
      <c r="F29" t="s">
        <v>148</v>
      </c>
      <c r="G29" t="s">
        <v>201</v>
      </c>
      <c r="H29" t="s">
        <v>255</v>
      </c>
      <c r="I29" t="s">
        <v>301</v>
      </c>
      <c r="J29" t="s">
        <v>315</v>
      </c>
      <c r="K29">
        <v>10030</v>
      </c>
      <c r="L29" t="s">
        <v>317</v>
      </c>
      <c r="M29" t="s">
        <v>317</v>
      </c>
      <c r="O29" t="s">
        <v>335</v>
      </c>
      <c r="P29" t="s">
        <v>336</v>
      </c>
      <c r="Q29" t="s">
        <v>342</v>
      </c>
      <c r="R29" t="s">
        <v>344</v>
      </c>
      <c r="S29" t="s">
        <v>349</v>
      </c>
      <c r="U29" t="s">
        <v>352</v>
      </c>
      <c r="X29" t="s">
        <v>359</v>
      </c>
      <c r="Y29" t="s">
        <v>388</v>
      </c>
      <c r="AA29" t="s">
        <v>441</v>
      </c>
      <c r="AB29">
        <v>240</v>
      </c>
      <c r="AC29" t="s">
        <v>464</v>
      </c>
      <c r="AD29" t="s">
        <v>468</v>
      </c>
      <c r="AE29">
        <v>15</v>
      </c>
      <c r="AF29">
        <v>1</v>
      </c>
      <c r="AG29">
        <v>0</v>
      </c>
      <c r="AH29">
        <v>96.87</v>
      </c>
      <c r="AK29" t="s">
        <v>473</v>
      </c>
      <c r="AL29">
        <v>11760</v>
      </c>
      <c r="AR29">
        <v>0.66</v>
      </c>
      <c r="AS29" t="s">
        <v>87</v>
      </c>
      <c r="AT29" t="s">
        <v>493</v>
      </c>
    </row>
    <row r="30" spans="1:46">
      <c r="A30" s="1">
        <f>HYPERLINK("https://lsnyc.legalserver.org/matter/dynamic-profile/view/1880862","18-1880862")</f>
        <v>0</v>
      </c>
      <c r="B30" t="s">
        <v>52</v>
      </c>
      <c r="C30" t="s">
        <v>62</v>
      </c>
      <c r="D30" t="s">
        <v>88</v>
      </c>
      <c r="E30" t="s">
        <v>112</v>
      </c>
      <c r="F30" t="s">
        <v>149</v>
      </c>
      <c r="G30" t="s">
        <v>202</v>
      </c>
      <c r="H30" t="s">
        <v>256</v>
      </c>
      <c r="I30">
        <v>339</v>
      </c>
      <c r="J30" t="s">
        <v>315</v>
      </c>
      <c r="K30">
        <v>10001</v>
      </c>
      <c r="L30" t="s">
        <v>317</v>
      </c>
      <c r="M30" t="s">
        <v>317</v>
      </c>
      <c r="Q30" t="s">
        <v>341</v>
      </c>
      <c r="R30" t="s">
        <v>344</v>
      </c>
      <c r="U30" t="s">
        <v>352</v>
      </c>
      <c r="X30" t="s">
        <v>357</v>
      </c>
      <c r="Y30" t="s">
        <v>389</v>
      </c>
      <c r="AA30" t="s">
        <v>442</v>
      </c>
      <c r="AB30">
        <v>0</v>
      </c>
      <c r="AE30">
        <v>0</v>
      </c>
      <c r="AF30">
        <v>1</v>
      </c>
      <c r="AG30">
        <v>1</v>
      </c>
      <c r="AH30">
        <v>179</v>
      </c>
      <c r="AK30" t="s">
        <v>473</v>
      </c>
      <c r="AL30">
        <v>29463</v>
      </c>
      <c r="AR30">
        <v>0.9</v>
      </c>
      <c r="AS30" t="s">
        <v>482</v>
      </c>
      <c r="AT30" t="s">
        <v>498</v>
      </c>
    </row>
    <row r="31" spans="1:46">
      <c r="A31" s="1">
        <f>HYPERLINK("https://lsnyc.legalserver.org/matter/dynamic-profile/view/1898312","19-1898312")</f>
        <v>0</v>
      </c>
      <c r="B31" t="s">
        <v>52</v>
      </c>
      <c r="C31" t="s">
        <v>62</v>
      </c>
      <c r="D31" t="s">
        <v>89</v>
      </c>
      <c r="E31" t="s">
        <v>113</v>
      </c>
      <c r="F31" t="s">
        <v>150</v>
      </c>
      <c r="G31" t="s">
        <v>203</v>
      </c>
      <c r="H31" t="s">
        <v>257</v>
      </c>
      <c r="I31">
        <v>53</v>
      </c>
      <c r="J31" t="s">
        <v>315</v>
      </c>
      <c r="K31">
        <v>10032</v>
      </c>
      <c r="L31" t="s">
        <v>317</v>
      </c>
      <c r="M31" t="s">
        <v>317</v>
      </c>
      <c r="P31" t="s">
        <v>336</v>
      </c>
      <c r="Q31" t="s">
        <v>341</v>
      </c>
      <c r="R31" t="s">
        <v>344</v>
      </c>
      <c r="U31" t="s">
        <v>352</v>
      </c>
      <c r="X31" t="s">
        <v>357</v>
      </c>
      <c r="Y31" t="s">
        <v>390</v>
      </c>
      <c r="AB31">
        <v>12</v>
      </c>
      <c r="AC31" t="s">
        <v>324</v>
      </c>
      <c r="AE31">
        <v>12</v>
      </c>
      <c r="AF31">
        <v>1</v>
      </c>
      <c r="AG31">
        <v>2</v>
      </c>
      <c r="AH31">
        <v>0</v>
      </c>
      <c r="AK31" t="s">
        <v>473</v>
      </c>
      <c r="AL31">
        <v>0</v>
      </c>
      <c r="AR31">
        <v>0.75</v>
      </c>
      <c r="AS31" t="s">
        <v>89</v>
      </c>
      <c r="AT31" t="s">
        <v>503</v>
      </c>
    </row>
    <row r="32" spans="1:46">
      <c r="A32" s="1">
        <f>HYPERLINK("https://lsnyc.legalserver.org/matter/dynamic-profile/view/1898407","19-1898407")</f>
        <v>0</v>
      </c>
      <c r="B32" t="s">
        <v>52</v>
      </c>
      <c r="C32" t="s">
        <v>62</v>
      </c>
      <c r="D32" t="s">
        <v>90</v>
      </c>
      <c r="E32" t="s">
        <v>113</v>
      </c>
      <c r="F32" t="s">
        <v>151</v>
      </c>
      <c r="G32" t="s">
        <v>204</v>
      </c>
      <c r="H32" t="s">
        <v>258</v>
      </c>
      <c r="I32" t="s">
        <v>302</v>
      </c>
      <c r="J32" t="s">
        <v>315</v>
      </c>
      <c r="K32">
        <v>10029</v>
      </c>
      <c r="L32" t="s">
        <v>317</v>
      </c>
      <c r="M32" t="s">
        <v>317</v>
      </c>
      <c r="P32" t="s">
        <v>336</v>
      </c>
      <c r="Q32" t="s">
        <v>341</v>
      </c>
      <c r="R32" t="s">
        <v>344</v>
      </c>
      <c r="U32" t="s">
        <v>352</v>
      </c>
      <c r="X32" t="s">
        <v>357</v>
      </c>
      <c r="Y32" t="s">
        <v>391</v>
      </c>
      <c r="AA32" t="s">
        <v>443</v>
      </c>
      <c r="AB32">
        <v>17</v>
      </c>
      <c r="AE32">
        <v>50</v>
      </c>
      <c r="AF32">
        <v>1</v>
      </c>
      <c r="AG32">
        <v>0</v>
      </c>
      <c r="AH32">
        <v>84.36</v>
      </c>
      <c r="AK32" t="s">
        <v>475</v>
      </c>
      <c r="AL32">
        <v>10536</v>
      </c>
      <c r="AR32">
        <v>1</v>
      </c>
      <c r="AS32" t="s">
        <v>90</v>
      </c>
      <c r="AT32" t="s">
        <v>500</v>
      </c>
    </row>
    <row r="33" spans="1:46">
      <c r="A33" s="1">
        <f>HYPERLINK("https://lsnyc.legalserver.org/matter/dynamic-profile/view/1902855","19-1902855")</f>
        <v>0</v>
      </c>
      <c r="B33" t="s">
        <v>53</v>
      </c>
      <c r="C33" t="s">
        <v>61</v>
      </c>
      <c r="D33" t="s">
        <v>91</v>
      </c>
      <c r="F33" t="s">
        <v>152</v>
      </c>
      <c r="G33" t="s">
        <v>205</v>
      </c>
      <c r="H33" t="s">
        <v>259</v>
      </c>
      <c r="I33" t="s">
        <v>303</v>
      </c>
      <c r="J33" t="s">
        <v>315</v>
      </c>
      <c r="K33">
        <v>10065</v>
      </c>
      <c r="L33" t="s">
        <v>317</v>
      </c>
      <c r="M33" t="s">
        <v>317</v>
      </c>
      <c r="R33" t="s">
        <v>344</v>
      </c>
      <c r="U33" t="s">
        <v>352</v>
      </c>
      <c r="Y33" t="s">
        <v>392</v>
      </c>
      <c r="AA33" t="s">
        <v>444</v>
      </c>
      <c r="AB33">
        <v>24</v>
      </c>
      <c r="AE33">
        <v>0</v>
      </c>
      <c r="AF33">
        <v>1</v>
      </c>
      <c r="AG33">
        <v>0</v>
      </c>
      <c r="AH33">
        <v>0</v>
      </c>
      <c r="AK33" t="s">
        <v>473</v>
      </c>
      <c r="AL33">
        <v>0</v>
      </c>
      <c r="AR33">
        <v>4.5</v>
      </c>
      <c r="AS33" t="s">
        <v>483</v>
      </c>
      <c r="AT33" t="s">
        <v>491</v>
      </c>
    </row>
    <row r="34" spans="1:46">
      <c r="A34" s="1">
        <f>HYPERLINK("https://lsnyc.legalserver.org/matter/dynamic-profile/view/1896692","19-1896692")</f>
        <v>0</v>
      </c>
      <c r="B34" t="s">
        <v>54</v>
      </c>
      <c r="C34" t="s">
        <v>61</v>
      </c>
      <c r="D34" t="s">
        <v>92</v>
      </c>
      <c r="F34" t="s">
        <v>127</v>
      </c>
      <c r="G34" t="s">
        <v>206</v>
      </c>
      <c r="H34" t="s">
        <v>260</v>
      </c>
      <c r="I34" t="s">
        <v>304</v>
      </c>
      <c r="J34" t="s">
        <v>315</v>
      </c>
      <c r="K34">
        <v>10029</v>
      </c>
      <c r="L34" t="s">
        <v>317</v>
      </c>
      <c r="M34" t="s">
        <v>317</v>
      </c>
      <c r="R34" t="s">
        <v>344</v>
      </c>
      <c r="U34" t="s">
        <v>352</v>
      </c>
      <c r="Y34" t="s">
        <v>393</v>
      </c>
      <c r="AA34" t="s">
        <v>445</v>
      </c>
      <c r="AB34">
        <v>0</v>
      </c>
      <c r="AE34">
        <v>0</v>
      </c>
      <c r="AF34">
        <v>1</v>
      </c>
      <c r="AG34">
        <v>0</v>
      </c>
      <c r="AH34">
        <v>0</v>
      </c>
      <c r="AK34" t="s">
        <v>475</v>
      </c>
      <c r="AL34">
        <v>0</v>
      </c>
      <c r="AR34">
        <v>1.35</v>
      </c>
      <c r="AS34" t="s">
        <v>484</v>
      </c>
      <c r="AT34" t="s">
        <v>503</v>
      </c>
    </row>
    <row r="35" spans="1:46">
      <c r="A35" s="1">
        <f>HYPERLINK("https://lsnyc.legalserver.org/matter/dynamic-profile/view/1898428","19-1898428")</f>
        <v>0</v>
      </c>
      <c r="B35" t="s">
        <v>55</v>
      </c>
      <c r="C35" t="s">
        <v>61</v>
      </c>
      <c r="D35" t="s">
        <v>90</v>
      </c>
      <c r="F35" t="s">
        <v>153</v>
      </c>
      <c r="G35" t="s">
        <v>207</v>
      </c>
      <c r="H35" t="s">
        <v>261</v>
      </c>
      <c r="I35" t="s">
        <v>305</v>
      </c>
      <c r="J35" t="s">
        <v>315</v>
      </c>
      <c r="K35">
        <v>10026</v>
      </c>
      <c r="L35" t="s">
        <v>317</v>
      </c>
      <c r="M35" t="s">
        <v>317</v>
      </c>
      <c r="O35" t="s">
        <v>333</v>
      </c>
      <c r="P35" t="s">
        <v>336</v>
      </c>
      <c r="R35" t="s">
        <v>344</v>
      </c>
      <c r="S35" t="s">
        <v>348</v>
      </c>
      <c r="U35" t="s">
        <v>352</v>
      </c>
      <c r="X35" t="s">
        <v>357</v>
      </c>
      <c r="Y35" t="s">
        <v>394</v>
      </c>
      <c r="AA35" t="s">
        <v>446</v>
      </c>
      <c r="AB35">
        <v>60</v>
      </c>
      <c r="AC35" t="s">
        <v>463</v>
      </c>
      <c r="AD35" t="s">
        <v>469</v>
      </c>
      <c r="AE35">
        <v>27</v>
      </c>
      <c r="AF35">
        <v>1</v>
      </c>
      <c r="AG35">
        <v>0</v>
      </c>
      <c r="AH35">
        <v>144.12</v>
      </c>
      <c r="AK35" t="s">
        <v>473</v>
      </c>
      <c r="AL35">
        <v>18000</v>
      </c>
      <c r="AR35">
        <v>4.86</v>
      </c>
      <c r="AS35" t="s">
        <v>485</v>
      </c>
      <c r="AT35" t="s">
        <v>503</v>
      </c>
    </row>
    <row r="36" spans="1:46">
      <c r="A36" s="1">
        <f>HYPERLINK("https://lsnyc.legalserver.org/matter/dynamic-profile/view/1897865","19-1897865")</f>
        <v>0</v>
      </c>
      <c r="B36" t="s">
        <v>55</v>
      </c>
      <c r="C36" t="s">
        <v>62</v>
      </c>
      <c r="D36" t="s">
        <v>79</v>
      </c>
      <c r="E36" t="s">
        <v>79</v>
      </c>
      <c r="F36" t="s">
        <v>154</v>
      </c>
      <c r="G36" t="s">
        <v>208</v>
      </c>
      <c r="H36" t="s">
        <v>262</v>
      </c>
      <c r="I36" t="s">
        <v>306</v>
      </c>
      <c r="J36" t="s">
        <v>315</v>
      </c>
      <c r="K36">
        <v>10002</v>
      </c>
      <c r="L36" t="s">
        <v>317</v>
      </c>
      <c r="M36" t="s">
        <v>317</v>
      </c>
      <c r="O36" t="s">
        <v>334</v>
      </c>
      <c r="P36" t="s">
        <v>336</v>
      </c>
      <c r="Q36" t="s">
        <v>341</v>
      </c>
      <c r="R36" t="s">
        <v>344</v>
      </c>
      <c r="S36" t="s">
        <v>348</v>
      </c>
      <c r="T36" t="s">
        <v>351</v>
      </c>
      <c r="U36" t="s">
        <v>352</v>
      </c>
      <c r="X36" t="s">
        <v>357</v>
      </c>
      <c r="Y36" t="s">
        <v>395</v>
      </c>
      <c r="AB36">
        <v>240</v>
      </c>
      <c r="AC36" t="s">
        <v>463</v>
      </c>
      <c r="AD36" t="s">
        <v>470</v>
      </c>
      <c r="AE36">
        <v>3</v>
      </c>
      <c r="AF36">
        <v>1</v>
      </c>
      <c r="AG36">
        <v>0</v>
      </c>
      <c r="AH36">
        <v>192.15</v>
      </c>
      <c r="AK36" t="s">
        <v>473</v>
      </c>
      <c r="AL36">
        <v>24000</v>
      </c>
      <c r="AR36">
        <v>0.9</v>
      </c>
      <c r="AS36" t="s">
        <v>79</v>
      </c>
      <c r="AT36" t="s">
        <v>503</v>
      </c>
    </row>
    <row r="37" spans="1:46">
      <c r="A37" s="1">
        <f>HYPERLINK("https://lsnyc.legalserver.org/matter/dynamic-profile/view/1892689","19-1892689")</f>
        <v>0</v>
      </c>
      <c r="B37" t="s">
        <v>56</v>
      </c>
      <c r="C37" t="s">
        <v>62</v>
      </c>
      <c r="D37" t="s">
        <v>93</v>
      </c>
      <c r="E37" t="s">
        <v>115</v>
      </c>
      <c r="F37" t="s">
        <v>155</v>
      </c>
      <c r="G37" t="s">
        <v>209</v>
      </c>
      <c r="H37" t="s">
        <v>263</v>
      </c>
      <c r="I37" t="s">
        <v>307</v>
      </c>
      <c r="J37" t="s">
        <v>315</v>
      </c>
      <c r="K37">
        <v>10034</v>
      </c>
      <c r="L37" t="s">
        <v>317</v>
      </c>
      <c r="M37" t="s">
        <v>317</v>
      </c>
      <c r="Q37" t="s">
        <v>341</v>
      </c>
      <c r="R37" t="s">
        <v>344</v>
      </c>
      <c r="U37" t="s">
        <v>352</v>
      </c>
      <c r="X37" t="s">
        <v>357</v>
      </c>
      <c r="Y37" t="s">
        <v>396</v>
      </c>
      <c r="AB37">
        <v>0</v>
      </c>
      <c r="AE37">
        <v>0</v>
      </c>
      <c r="AF37">
        <v>1</v>
      </c>
      <c r="AG37">
        <v>0</v>
      </c>
      <c r="AH37">
        <v>134.51</v>
      </c>
      <c r="AK37" t="s">
        <v>473</v>
      </c>
      <c r="AL37">
        <v>16800</v>
      </c>
      <c r="AR37">
        <v>2.55</v>
      </c>
      <c r="AS37" t="s">
        <v>70</v>
      </c>
      <c r="AT37" t="s">
        <v>505</v>
      </c>
    </row>
    <row r="38" spans="1:46">
      <c r="A38" s="1">
        <f>HYPERLINK("https://lsnyc.legalserver.org/matter/dynamic-profile/view/1902557","19-1902557")</f>
        <v>0</v>
      </c>
      <c r="B38" t="s">
        <v>50</v>
      </c>
      <c r="C38" t="s">
        <v>61</v>
      </c>
      <c r="D38" t="s">
        <v>94</v>
      </c>
      <c r="F38" t="s">
        <v>156</v>
      </c>
      <c r="G38" t="s">
        <v>210</v>
      </c>
      <c r="H38" t="s">
        <v>264</v>
      </c>
      <c r="I38" t="s">
        <v>293</v>
      </c>
      <c r="J38" t="s">
        <v>315</v>
      </c>
      <c r="K38">
        <v>10037</v>
      </c>
      <c r="L38" t="s">
        <v>317</v>
      </c>
      <c r="M38" t="s">
        <v>317</v>
      </c>
      <c r="P38" t="s">
        <v>337</v>
      </c>
      <c r="R38" t="s">
        <v>345</v>
      </c>
      <c r="U38" t="s">
        <v>352</v>
      </c>
      <c r="Y38" t="s">
        <v>397</v>
      </c>
      <c r="AA38" t="s">
        <v>447</v>
      </c>
      <c r="AB38">
        <v>120</v>
      </c>
      <c r="AE38">
        <v>3</v>
      </c>
      <c r="AF38">
        <v>1</v>
      </c>
      <c r="AG38">
        <v>1</v>
      </c>
      <c r="AH38">
        <v>359.55</v>
      </c>
      <c r="AK38" t="s">
        <v>473</v>
      </c>
      <c r="AL38">
        <v>60800</v>
      </c>
      <c r="AR38">
        <v>1</v>
      </c>
      <c r="AS38" t="s">
        <v>94</v>
      </c>
      <c r="AT38" t="s">
        <v>500</v>
      </c>
    </row>
    <row r="39" spans="1:46">
      <c r="A39" s="1">
        <f>HYPERLINK("https://lsnyc.legalserver.org/matter/dynamic-profile/view/1891886","19-1891886")</f>
        <v>0</v>
      </c>
      <c r="B39" t="s">
        <v>50</v>
      </c>
      <c r="C39" t="s">
        <v>61</v>
      </c>
      <c r="D39" t="s">
        <v>71</v>
      </c>
      <c r="F39" t="s">
        <v>157</v>
      </c>
      <c r="G39" t="s">
        <v>211</v>
      </c>
      <c r="H39" t="s">
        <v>265</v>
      </c>
      <c r="I39" t="s">
        <v>308</v>
      </c>
      <c r="J39" t="s">
        <v>315</v>
      </c>
      <c r="K39">
        <v>10037</v>
      </c>
      <c r="L39" t="s">
        <v>317</v>
      </c>
      <c r="M39" t="s">
        <v>317</v>
      </c>
      <c r="N39" t="s">
        <v>325</v>
      </c>
      <c r="O39" t="s">
        <v>332</v>
      </c>
      <c r="P39" t="s">
        <v>336</v>
      </c>
      <c r="R39" t="s">
        <v>345</v>
      </c>
      <c r="U39" t="s">
        <v>352</v>
      </c>
      <c r="Y39" t="s">
        <v>398</v>
      </c>
      <c r="AA39" t="s">
        <v>448</v>
      </c>
      <c r="AB39">
        <v>286</v>
      </c>
      <c r="AE39">
        <v>3</v>
      </c>
      <c r="AF39">
        <v>1</v>
      </c>
      <c r="AG39">
        <v>0</v>
      </c>
      <c r="AH39">
        <v>317.05</v>
      </c>
      <c r="AK39" t="s">
        <v>473</v>
      </c>
      <c r="AL39">
        <v>39600</v>
      </c>
      <c r="AR39">
        <v>1.7</v>
      </c>
      <c r="AS39" t="s">
        <v>486</v>
      </c>
      <c r="AT39" t="s">
        <v>491</v>
      </c>
    </row>
    <row r="40" spans="1:46">
      <c r="A40" s="1">
        <f>HYPERLINK("https://lsnyc.legalserver.org/matter/dynamic-profile/view/1897952","19-1897952")</f>
        <v>0</v>
      </c>
      <c r="B40" t="s">
        <v>50</v>
      </c>
      <c r="C40" t="s">
        <v>61</v>
      </c>
      <c r="D40" t="s">
        <v>85</v>
      </c>
      <c r="F40" t="s">
        <v>158</v>
      </c>
      <c r="G40" t="s">
        <v>212</v>
      </c>
      <c r="H40" t="s">
        <v>266</v>
      </c>
      <c r="I40">
        <v>932</v>
      </c>
      <c r="J40" t="s">
        <v>315</v>
      </c>
      <c r="K40">
        <v>10016</v>
      </c>
      <c r="L40" t="s">
        <v>317</v>
      </c>
      <c r="M40" t="s">
        <v>317</v>
      </c>
      <c r="N40" t="s">
        <v>326</v>
      </c>
      <c r="O40" t="s">
        <v>332</v>
      </c>
      <c r="R40" t="s">
        <v>345</v>
      </c>
      <c r="U40" t="s">
        <v>352</v>
      </c>
      <c r="Y40" t="s">
        <v>399</v>
      </c>
      <c r="AA40" t="s">
        <v>449</v>
      </c>
      <c r="AB40">
        <v>409</v>
      </c>
      <c r="AD40" t="s">
        <v>470</v>
      </c>
      <c r="AE40">
        <v>11</v>
      </c>
      <c r="AF40">
        <v>1</v>
      </c>
      <c r="AG40">
        <v>0</v>
      </c>
      <c r="AH40">
        <v>290.63</v>
      </c>
      <c r="AK40" t="s">
        <v>473</v>
      </c>
      <c r="AL40">
        <v>36300</v>
      </c>
      <c r="AR40">
        <v>0.6</v>
      </c>
      <c r="AS40" t="s">
        <v>85</v>
      </c>
      <c r="AT40" t="s">
        <v>494</v>
      </c>
    </row>
    <row r="41" spans="1:46">
      <c r="A41" s="1">
        <f>HYPERLINK("https://lsnyc.legalserver.org/matter/dynamic-profile/view/1889453","19-1889453")</f>
        <v>0</v>
      </c>
      <c r="B41" t="s">
        <v>50</v>
      </c>
      <c r="C41" t="s">
        <v>62</v>
      </c>
      <c r="D41" t="s">
        <v>95</v>
      </c>
      <c r="E41" t="s">
        <v>116</v>
      </c>
      <c r="F41" t="s">
        <v>159</v>
      </c>
      <c r="G41" t="s">
        <v>213</v>
      </c>
      <c r="H41" t="s">
        <v>267</v>
      </c>
      <c r="I41" t="s">
        <v>309</v>
      </c>
      <c r="J41" t="s">
        <v>315</v>
      </c>
      <c r="K41">
        <v>10023</v>
      </c>
      <c r="L41" t="s">
        <v>317</v>
      </c>
      <c r="M41" t="s">
        <v>317</v>
      </c>
      <c r="N41" t="s">
        <v>327</v>
      </c>
      <c r="P41" t="s">
        <v>337</v>
      </c>
      <c r="Q41" t="s">
        <v>341</v>
      </c>
      <c r="R41" t="s">
        <v>345</v>
      </c>
      <c r="U41" t="s">
        <v>352</v>
      </c>
      <c r="X41" t="s">
        <v>357</v>
      </c>
      <c r="Y41" t="s">
        <v>400</v>
      </c>
      <c r="AA41" t="s">
        <v>450</v>
      </c>
      <c r="AB41">
        <v>56</v>
      </c>
      <c r="AC41" t="s">
        <v>466</v>
      </c>
      <c r="AD41" t="s">
        <v>468</v>
      </c>
      <c r="AE41">
        <v>42</v>
      </c>
      <c r="AF41">
        <v>1</v>
      </c>
      <c r="AG41">
        <v>0</v>
      </c>
      <c r="AH41">
        <v>215.02</v>
      </c>
      <c r="AK41" t="s">
        <v>473</v>
      </c>
      <c r="AL41">
        <v>26856</v>
      </c>
      <c r="AR41">
        <v>3</v>
      </c>
      <c r="AS41" t="s">
        <v>487</v>
      </c>
      <c r="AT41" t="s">
        <v>496</v>
      </c>
    </row>
    <row r="42" spans="1:46">
      <c r="A42" s="1">
        <f>HYPERLINK("https://lsnyc.legalserver.org/matter/dynamic-profile/view/1895698","19-1895698")</f>
        <v>0</v>
      </c>
      <c r="B42" t="s">
        <v>50</v>
      </c>
      <c r="C42" t="s">
        <v>61</v>
      </c>
      <c r="D42" t="s">
        <v>96</v>
      </c>
      <c r="F42" t="s">
        <v>160</v>
      </c>
      <c r="G42" t="s">
        <v>214</v>
      </c>
      <c r="H42" t="s">
        <v>268</v>
      </c>
      <c r="I42" t="s">
        <v>294</v>
      </c>
      <c r="J42" t="s">
        <v>315</v>
      </c>
      <c r="K42">
        <v>10010</v>
      </c>
      <c r="L42" t="s">
        <v>317</v>
      </c>
      <c r="M42" t="s">
        <v>317</v>
      </c>
      <c r="R42" t="s">
        <v>345</v>
      </c>
      <c r="U42" t="s">
        <v>352</v>
      </c>
      <c r="Y42" t="s">
        <v>401</v>
      </c>
      <c r="AA42" t="s">
        <v>451</v>
      </c>
      <c r="AB42">
        <v>9</v>
      </c>
      <c r="AC42" t="s">
        <v>466</v>
      </c>
      <c r="AD42" t="s">
        <v>468</v>
      </c>
      <c r="AE42">
        <v>51</v>
      </c>
      <c r="AF42">
        <v>2</v>
      </c>
      <c r="AG42">
        <v>0</v>
      </c>
      <c r="AH42">
        <v>254.19</v>
      </c>
      <c r="AK42" t="s">
        <v>473</v>
      </c>
      <c r="AL42">
        <v>42984</v>
      </c>
      <c r="AR42">
        <v>1</v>
      </c>
      <c r="AS42" t="s">
        <v>96</v>
      </c>
      <c r="AT42" t="s">
        <v>497</v>
      </c>
    </row>
    <row r="43" spans="1:46">
      <c r="A43" s="1">
        <f>HYPERLINK("https://lsnyc.legalserver.org/matter/dynamic-profile/view/1898585","19-1898585")</f>
        <v>0</v>
      </c>
      <c r="B43" t="s">
        <v>57</v>
      </c>
      <c r="C43" t="s">
        <v>62</v>
      </c>
      <c r="D43" t="s">
        <v>97</v>
      </c>
      <c r="E43" t="s">
        <v>117</v>
      </c>
      <c r="F43" t="s">
        <v>161</v>
      </c>
      <c r="G43" t="s">
        <v>215</v>
      </c>
      <c r="H43" t="s">
        <v>269</v>
      </c>
      <c r="I43" t="s">
        <v>310</v>
      </c>
      <c r="J43" t="s">
        <v>316</v>
      </c>
      <c r="K43">
        <v>10306</v>
      </c>
      <c r="L43" t="s">
        <v>317</v>
      </c>
      <c r="M43" t="s">
        <v>317</v>
      </c>
      <c r="P43" t="s">
        <v>336</v>
      </c>
      <c r="Q43" t="s">
        <v>341</v>
      </c>
      <c r="R43" t="s">
        <v>345</v>
      </c>
      <c r="U43" t="s">
        <v>352</v>
      </c>
      <c r="X43" t="s">
        <v>357</v>
      </c>
      <c r="Y43" t="s">
        <v>402</v>
      </c>
      <c r="AA43" t="s">
        <v>452</v>
      </c>
      <c r="AB43">
        <v>2</v>
      </c>
      <c r="AD43" t="s">
        <v>468</v>
      </c>
      <c r="AE43">
        <v>0</v>
      </c>
      <c r="AF43">
        <v>1</v>
      </c>
      <c r="AG43">
        <v>0</v>
      </c>
      <c r="AH43">
        <v>293.71</v>
      </c>
      <c r="AK43" t="s">
        <v>473</v>
      </c>
      <c r="AL43">
        <v>36684</v>
      </c>
      <c r="AR43">
        <v>1.5</v>
      </c>
      <c r="AS43" t="s">
        <v>117</v>
      </c>
      <c r="AT43" t="s">
        <v>496</v>
      </c>
    </row>
    <row r="44" spans="1:46">
      <c r="A44" s="1">
        <f>HYPERLINK("https://lsnyc.legalserver.org/matter/dynamic-profile/view/1882665","18-1882665")</f>
        <v>0</v>
      </c>
      <c r="B44" t="s">
        <v>52</v>
      </c>
      <c r="C44" t="s">
        <v>62</v>
      </c>
      <c r="D44" t="s">
        <v>98</v>
      </c>
      <c r="E44" t="s">
        <v>112</v>
      </c>
      <c r="F44" t="s">
        <v>162</v>
      </c>
      <c r="G44" t="s">
        <v>216</v>
      </c>
      <c r="H44" t="s">
        <v>270</v>
      </c>
      <c r="I44" t="s">
        <v>311</v>
      </c>
      <c r="J44" t="s">
        <v>315</v>
      </c>
      <c r="K44">
        <v>10039</v>
      </c>
      <c r="L44" t="s">
        <v>317</v>
      </c>
      <c r="M44" t="s">
        <v>317</v>
      </c>
      <c r="N44" t="s">
        <v>328</v>
      </c>
      <c r="Q44" t="s">
        <v>342</v>
      </c>
      <c r="R44" t="s">
        <v>345</v>
      </c>
      <c r="T44" t="s">
        <v>350</v>
      </c>
      <c r="U44" t="s">
        <v>352</v>
      </c>
      <c r="X44" t="s">
        <v>359</v>
      </c>
      <c r="Y44" t="s">
        <v>403</v>
      </c>
      <c r="AA44" t="s">
        <v>453</v>
      </c>
      <c r="AB44">
        <v>29</v>
      </c>
      <c r="AC44" t="s">
        <v>466</v>
      </c>
      <c r="AD44" t="s">
        <v>468</v>
      </c>
      <c r="AE44">
        <v>23</v>
      </c>
      <c r="AF44">
        <v>1</v>
      </c>
      <c r="AG44">
        <v>0</v>
      </c>
      <c r="AH44">
        <v>295.16</v>
      </c>
      <c r="AK44" t="s">
        <v>473</v>
      </c>
      <c r="AL44">
        <v>35832</v>
      </c>
      <c r="AR44">
        <v>1</v>
      </c>
      <c r="AS44" t="s">
        <v>98</v>
      </c>
      <c r="AT44" t="s">
        <v>497</v>
      </c>
    </row>
    <row r="45" spans="1:46">
      <c r="A45" s="1">
        <f>HYPERLINK("https://lsnyc.legalserver.org/matter/dynamic-profile/view/1903384","19-1903384")</f>
        <v>0</v>
      </c>
      <c r="B45" t="s">
        <v>52</v>
      </c>
      <c r="C45" t="s">
        <v>62</v>
      </c>
      <c r="D45" t="s">
        <v>99</v>
      </c>
      <c r="E45" t="s">
        <v>114</v>
      </c>
      <c r="F45" t="s">
        <v>163</v>
      </c>
      <c r="G45" t="s">
        <v>192</v>
      </c>
      <c r="H45" t="s">
        <v>271</v>
      </c>
      <c r="I45" t="s">
        <v>312</v>
      </c>
      <c r="J45" t="s">
        <v>315</v>
      </c>
      <c r="K45">
        <v>10029</v>
      </c>
      <c r="L45" t="s">
        <v>317</v>
      </c>
      <c r="M45" t="s">
        <v>317</v>
      </c>
      <c r="Q45" t="s">
        <v>341</v>
      </c>
      <c r="R45" t="s">
        <v>345</v>
      </c>
      <c r="U45" t="s">
        <v>352</v>
      </c>
      <c r="X45" t="s">
        <v>357</v>
      </c>
      <c r="Y45" t="s">
        <v>404</v>
      </c>
      <c r="AA45" t="s">
        <v>454</v>
      </c>
      <c r="AB45">
        <v>55</v>
      </c>
      <c r="AC45" t="s">
        <v>467</v>
      </c>
      <c r="AD45" t="s">
        <v>470</v>
      </c>
      <c r="AE45">
        <v>3</v>
      </c>
      <c r="AF45">
        <v>1</v>
      </c>
      <c r="AG45">
        <v>0</v>
      </c>
      <c r="AH45">
        <v>266.45</v>
      </c>
      <c r="AK45" t="s">
        <v>473</v>
      </c>
      <c r="AL45">
        <v>33280</v>
      </c>
      <c r="AR45">
        <v>0.7</v>
      </c>
      <c r="AS45" t="s">
        <v>99</v>
      </c>
      <c r="AT45" t="s">
        <v>495</v>
      </c>
    </row>
    <row r="46" spans="1:46">
      <c r="A46" s="1">
        <f>HYPERLINK("https://lsnyc.legalserver.org/matter/dynamic-profile/view/1887454","19-1887454")</f>
        <v>0</v>
      </c>
      <c r="B46" t="s">
        <v>52</v>
      </c>
      <c r="C46" t="s">
        <v>62</v>
      </c>
      <c r="D46" t="s">
        <v>100</v>
      </c>
      <c r="E46" t="s">
        <v>111</v>
      </c>
      <c r="F46" t="s">
        <v>164</v>
      </c>
      <c r="G46" t="s">
        <v>217</v>
      </c>
      <c r="H46" t="s">
        <v>272</v>
      </c>
      <c r="I46" t="s">
        <v>313</v>
      </c>
      <c r="J46" t="s">
        <v>315</v>
      </c>
      <c r="K46">
        <v>10027</v>
      </c>
      <c r="L46" t="s">
        <v>317</v>
      </c>
      <c r="M46" t="s">
        <v>317</v>
      </c>
      <c r="O46" t="s">
        <v>335</v>
      </c>
      <c r="P46" t="s">
        <v>336</v>
      </c>
      <c r="Q46" t="s">
        <v>341</v>
      </c>
      <c r="R46" t="s">
        <v>345</v>
      </c>
      <c r="T46" t="s">
        <v>350</v>
      </c>
      <c r="U46" t="s">
        <v>352</v>
      </c>
      <c r="X46" t="s">
        <v>357</v>
      </c>
      <c r="Y46" t="s">
        <v>405</v>
      </c>
      <c r="AB46">
        <v>6</v>
      </c>
      <c r="AC46" t="s">
        <v>463</v>
      </c>
      <c r="AD46" t="s">
        <v>468</v>
      </c>
      <c r="AE46">
        <v>30</v>
      </c>
      <c r="AF46">
        <v>1</v>
      </c>
      <c r="AG46">
        <v>1</v>
      </c>
      <c r="AH46">
        <v>200.49</v>
      </c>
      <c r="AK46" t="s">
        <v>473</v>
      </c>
      <c r="AL46">
        <v>33000</v>
      </c>
      <c r="AR46">
        <v>0.5</v>
      </c>
      <c r="AS46" t="s">
        <v>100</v>
      </c>
      <c r="AT46" t="s">
        <v>495</v>
      </c>
    </row>
    <row r="47" spans="1:46">
      <c r="A47" s="1">
        <f>HYPERLINK("https://lsnyc.legalserver.org/matter/dynamic-profile/view/1898717","19-1898717")</f>
        <v>0</v>
      </c>
      <c r="B47" t="s">
        <v>52</v>
      </c>
      <c r="C47" t="s">
        <v>62</v>
      </c>
      <c r="D47" t="s">
        <v>101</v>
      </c>
      <c r="E47" t="s">
        <v>113</v>
      </c>
      <c r="F47" t="s">
        <v>165</v>
      </c>
      <c r="G47" t="s">
        <v>218</v>
      </c>
      <c r="H47" t="s">
        <v>273</v>
      </c>
      <c r="I47">
        <v>1</v>
      </c>
      <c r="J47" t="s">
        <v>315</v>
      </c>
      <c r="K47">
        <v>10019</v>
      </c>
      <c r="L47" t="s">
        <v>317</v>
      </c>
      <c r="M47" t="s">
        <v>317</v>
      </c>
      <c r="P47" t="s">
        <v>336</v>
      </c>
      <c r="Q47" t="s">
        <v>341</v>
      </c>
      <c r="R47" t="s">
        <v>345</v>
      </c>
      <c r="U47" t="s">
        <v>352</v>
      </c>
      <c r="X47" t="s">
        <v>357</v>
      </c>
      <c r="Y47" t="s">
        <v>406</v>
      </c>
      <c r="AA47" t="s">
        <v>455</v>
      </c>
      <c r="AB47">
        <v>0</v>
      </c>
      <c r="AE47">
        <v>0</v>
      </c>
      <c r="AF47">
        <v>2</v>
      </c>
      <c r="AG47">
        <v>0</v>
      </c>
      <c r="AH47">
        <v>276.76</v>
      </c>
      <c r="AK47" t="s">
        <v>475</v>
      </c>
      <c r="AL47">
        <v>46800</v>
      </c>
      <c r="AR47">
        <v>0.8</v>
      </c>
      <c r="AS47" t="s">
        <v>101</v>
      </c>
      <c r="AT47" t="s">
        <v>498</v>
      </c>
    </row>
    <row r="48" spans="1:46">
      <c r="A48" s="1">
        <f>HYPERLINK("https://lsnyc.legalserver.org/matter/dynamic-profile/view/1882453","18-1882453")</f>
        <v>0</v>
      </c>
      <c r="B48" t="s">
        <v>55</v>
      </c>
      <c r="C48" t="s">
        <v>62</v>
      </c>
      <c r="D48" t="s">
        <v>102</v>
      </c>
      <c r="E48" t="s">
        <v>118</v>
      </c>
      <c r="F48" t="s">
        <v>166</v>
      </c>
      <c r="G48" t="s">
        <v>219</v>
      </c>
      <c r="H48" t="s">
        <v>274</v>
      </c>
      <c r="I48">
        <v>2506</v>
      </c>
      <c r="J48" t="s">
        <v>315</v>
      </c>
      <c r="K48">
        <v>10029</v>
      </c>
      <c r="L48" t="s">
        <v>317</v>
      </c>
      <c r="M48" t="s">
        <v>317</v>
      </c>
      <c r="O48" t="s">
        <v>333</v>
      </c>
      <c r="P48" t="s">
        <v>336</v>
      </c>
      <c r="Q48" t="s">
        <v>341</v>
      </c>
      <c r="R48" t="s">
        <v>345</v>
      </c>
      <c r="T48" t="s">
        <v>350</v>
      </c>
      <c r="U48" t="s">
        <v>352</v>
      </c>
      <c r="X48" t="s">
        <v>357</v>
      </c>
      <c r="Y48" t="s">
        <v>407</v>
      </c>
      <c r="AA48" t="s">
        <v>456</v>
      </c>
      <c r="AB48">
        <v>0</v>
      </c>
      <c r="AE48">
        <v>19</v>
      </c>
      <c r="AF48">
        <v>1</v>
      </c>
      <c r="AG48">
        <v>0</v>
      </c>
      <c r="AH48">
        <v>210.54</v>
      </c>
      <c r="AK48" t="s">
        <v>473</v>
      </c>
      <c r="AL48">
        <v>25560</v>
      </c>
      <c r="AR48">
        <v>1.2</v>
      </c>
      <c r="AS48" t="s">
        <v>488</v>
      </c>
      <c r="AT48" t="s">
        <v>492</v>
      </c>
    </row>
    <row r="49" spans="1:46">
      <c r="A49" s="1">
        <f>HYPERLINK("https://lsnyc.legalserver.org/matter/dynamic-profile/view/1903045","19-1903045")</f>
        <v>0</v>
      </c>
      <c r="B49" t="s">
        <v>55</v>
      </c>
      <c r="C49" t="s">
        <v>62</v>
      </c>
      <c r="D49" t="s">
        <v>103</v>
      </c>
      <c r="E49" t="s">
        <v>119</v>
      </c>
      <c r="F49" t="s">
        <v>167</v>
      </c>
      <c r="G49" t="s">
        <v>220</v>
      </c>
      <c r="H49" t="s">
        <v>275</v>
      </c>
      <c r="I49" t="s">
        <v>314</v>
      </c>
      <c r="J49" t="s">
        <v>315</v>
      </c>
      <c r="K49">
        <v>10037</v>
      </c>
      <c r="L49" t="s">
        <v>317</v>
      </c>
      <c r="M49" t="s">
        <v>317</v>
      </c>
      <c r="Q49" t="s">
        <v>341</v>
      </c>
      <c r="R49" t="s">
        <v>345</v>
      </c>
      <c r="U49" t="s">
        <v>354</v>
      </c>
      <c r="X49" t="s">
        <v>357</v>
      </c>
      <c r="Y49" t="s">
        <v>408</v>
      </c>
      <c r="AB49">
        <v>0</v>
      </c>
      <c r="AE49">
        <v>0</v>
      </c>
      <c r="AF49">
        <v>1</v>
      </c>
      <c r="AG49">
        <v>1</v>
      </c>
      <c r="AH49">
        <v>252.99</v>
      </c>
      <c r="AK49" t="s">
        <v>473</v>
      </c>
      <c r="AL49">
        <v>42780</v>
      </c>
      <c r="AR49">
        <v>1.9</v>
      </c>
      <c r="AS49" t="s">
        <v>119</v>
      </c>
      <c r="AT49" t="s">
        <v>494</v>
      </c>
    </row>
    <row r="50" spans="1:46">
      <c r="A50" s="1">
        <f>HYPERLINK("https://lsnyc.legalserver.org/matter/dynamic-profile/view/1903632","19-1903632")</f>
        <v>0</v>
      </c>
      <c r="B50" t="s">
        <v>55</v>
      </c>
      <c r="C50" t="s">
        <v>62</v>
      </c>
      <c r="D50" t="s">
        <v>104</v>
      </c>
      <c r="E50" t="s">
        <v>120</v>
      </c>
      <c r="F50" t="s">
        <v>168</v>
      </c>
      <c r="G50" t="s">
        <v>221</v>
      </c>
      <c r="H50" t="s">
        <v>276</v>
      </c>
      <c r="I50" t="s">
        <v>314</v>
      </c>
      <c r="J50" t="s">
        <v>315</v>
      </c>
      <c r="K50">
        <v>10003</v>
      </c>
      <c r="L50" t="s">
        <v>317</v>
      </c>
      <c r="M50" t="s">
        <v>317</v>
      </c>
      <c r="O50" t="s">
        <v>333</v>
      </c>
      <c r="P50" t="s">
        <v>337</v>
      </c>
      <c r="Q50" t="s">
        <v>341</v>
      </c>
      <c r="R50" t="s">
        <v>345</v>
      </c>
      <c r="U50" t="s">
        <v>352</v>
      </c>
      <c r="X50" t="s">
        <v>357</v>
      </c>
      <c r="Y50" t="s">
        <v>409</v>
      </c>
      <c r="AA50" t="s">
        <v>457</v>
      </c>
      <c r="AB50">
        <v>0</v>
      </c>
      <c r="AC50" t="s">
        <v>465</v>
      </c>
      <c r="AE50">
        <v>21</v>
      </c>
      <c r="AF50">
        <v>1</v>
      </c>
      <c r="AG50">
        <v>0</v>
      </c>
      <c r="AH50">
        <v>326.66</v>
      </c>
      <c r="AK50" t="s">
        <v>473</v>
      </c>
      <c r="AL50">
        <v>40800</v>
      </c>
      <c r="AR50">
        <v>1.3</v>
      </c>
      <c r="AS50" t="s">
        <v>120</v>
      </c>
      <c r="AT50" t="s">
        <v>492</v>
      </c>
    </row>
    <row r="51" spans="1:46">
      <c r="A51" s="1">
        <f>HYPERLINK("https://lsnyc.legalserver.org/matter/dynamic-profile/view/1881458","18-1881458")</f>
        <v>0</v>
      </c>
      <c r="B51" t="s">
        <v>58</v>
      </c>
      <c r="C51" t="s">
        <v>62</v>
      </c>
      <c r="D51" t="s">
        <v>105</v>
      </c>
      <c r="E51" t="s">
        <v>105</v>
      </c>
      <c r="F51" t="s">
        <v>169</v>
      </c>
      <c r="G51" t="s">
        <v>222</v>
      </c>
      <c r="H51" t="s">
        <v>277</v>
      </c>
      <c r="I51">
        <v>2</v>
      </c>
      <c r="J51" t="s">
        <v>315</v>
      </c>
      <c r="K51">
        <v>10031</v>
      </c>
      <c r="L51" t="s">
        <v>317</v>
      </c>
      <c r="M51" t="s">
        <v>317</v>
      </c>
      <c r="Q51" t="s">
        <v>341</v>
      </c>
      <c r="R51" t="s">
        <v>346</v>
      </c>
      <c r="U51" t="s">
        <v>352</v>
      </c>
      <c r="X51" t="s">
        <v>357</v>
      </c>
      <c r="Y51" t="s">
        <v>410</v>
      </c>
      <c r="AB51">
        <v>0</v>
      </c>
      <c r="AE51">
        <v>0</v>
      </c>
      <c r="AF51">
        <v>1</v>
      </c>
      <c r="AG51">
        <v>0</v>
      </c>
      <c r="AH51">
        <v>288.3</v>
      </c>
      <c r="AK51" t="s">
        <v>473</v>
      </c>
      <c r="AL51">
        <v>35000</v>
      </c>
      <c r="AR51">
        <v>1.8</v>
      </c>
      <c r="AS51" t="s">
        <v>105</v>
      </c>
      <c r="AT51" t="s">
        <v>505</v>
      </c>
    </row>
    <row r="52" spans="1:46">
      <c r="A52" s="1">
        <f>HYPERLINK("https://lsnyc.legalserver.org/matter/dynamic-profile/view/1897726","19-1897726")</f>
        <v>0</v>
      </c>
      <c r="B52" t="s">
        <v>48</v>
      </c>
      <c r="C52" t="s">
        <v>62</v>
      </c>
      <c r="D52" t="s">
        <v>106</v>
      </c>
      <c r="E52" t="s">
        <v>121</v>
      </c>
      <c r="F52" t="s">
        <v>170</v>
      </c>
      <c r="G52" t="s">
        <v>223</v>
      </c>
      <c r="H52" t="s">
        <v>278</v>
      </c>
      <c r="I52" t="s">
        <v>307</v>
      </c>
      <c r="J52" t="s">
        <v>315</v>
      </c>
      <c r="K52">
        <v>10034</v>
      </c>
      <c r="L52" t="s">
        <v>317</v>
      </c>
      <c r="M52" t="s">
        <v>317</v>
      </c>
      <c r="N52" t="s">
        <v>329</v>
      </c>
      <c r="Q52" t="s">
        <v>341</v>
      </c>
      <c r="R52" t="s">
        <v>347</v>
      </c>
      <c r="U52" t="s">
        <v>352</v>
      </c>
      <c r="X52" t="s">
        <v>357</v>
      </c>
      <c r="Y52" t="s">
        <v>411</v>
      </c>
      <c r="AA52" t="s">
        <v>458</v>
      </c>
      <c r="AB52">
        <v>65</v>
      </c>
      <c r="AC52" t="s">
        <v>466</v>
      </c>
      <c r="AD52" t="s">
        <v>468</v>
      </c>
      <c r="AE52">
        <v>52</v>
      </c>
      <c r="AF52">
        <v>1</v>
      </c>
      <c r="AG52">
        <v>0</v>
      </c>
      <c r="AH52">
        <v>0</v>
      </c>
      <c r="AK52" t="s">
        <v>473</v>
      </c>
      <c r="AL52">
        <v>0</v>
      </c>
      <c r="AR52">
        <v>1</v>
      </c>
      <c r="AS52" t="s">
        <v>106</v>
      </c>
      <c r="AT52" t="s">
        <v>496</v>
      </c>
    </row>
    <row r="53" spans="1:46">
      <c r="A53" s="1">
        <f>HYPERLINK("https://lsnyc.legalserver.org/matter/dynamic-profile/view/1874493","18-1874493")</f>
        <v>0</v>
      </c>
      <c r="B53" t="s">
        <v>48</v>
      </c>
      <c r="C53" t="s">
        <v>62</v>
      </c>
      <c r="D53" t="s">
        <v>82</v>
      </c>
      <c r="E53" t="s">
        <v>121</v>
      </c>
      <c r="F53" t="s">
        <v>171</v>
      </c>
      <c r="G53" t="s">
        <v>224</v>
      </c>
      <c r="H53" t="s">
        <v>279</v>
      </c>
      <c r="I53" t="s">
        <v>294</v>
      </c>
      <c r="J53" t="s">
        <v>315</v>
      </c>
      <c r="K53">
        <v>10128</v>
      </c>
      <c r="L53" t="s">
        <v>317</v>
      </c>
      <c r="M53" t="s">
        <v>317</v>
      </c>
      <c r="O53" t="s">
        <v>334</v>
      </c>
      <c r="P53" t="s">
        <v>336</v>
      </c>
      <c r="Q53" t="s">
        <v>341</v>
      </c>
      <c r="R53" t="s">
        <v>347</v>
      </c>
      <c r="S53" t="s">
        <v>349</v>
      </c>
      <c r="U53" t="s">
        <v>352</v>
      </c>
      <c r="X53" t="s">
        <v>357</v>
      </c>
      <c r="Y53" t="s">
        <v>412</v>
      </c>
      <c r="AA53" t="s">
        <v>459</v>
      </c>
      <c r="AB53">
        <v>65</v>
      </c>
      <c r="AC53" t="s">
        <v>324</v>
      </c>
      <c r="AD53" t="s">
        <v>468</v>
      </c>
      <c r="AE53">
        <v>8</v>
      </c>
      <c r="AF53">
        <v>1</v>
      </c>
      <c r="AG53">
        <v>0</v>
      </c>
      <c r="AH53">
        <v>114.66</v>
      </c>
      <c r="AK53" t="s">
        <v>473</v>
      </c>
      <c r="AL53">
        <v>13920</v>
      </c>
      <c r="AR53">
        <v>1</v>
      </c>
      <c r="AS53" t="s">
        <v>489</v>
      </c>
      <c r="AT53" t="s">
        <v>503</v>
      </c>
    </row>
    <row r="54" spans="1:46">
      <c r="A54" s="1">
        <f>HYPERLINK("https://lsnyc.legalserver.org/matter/dynamic-profile/view/1874648","18-1874648")</f>
        <v>0</v>
      </c>
      <c r="B54" t="s">
        <v>59</v>
      </c>
      <c r="C54" t="s">
        <v>61</v>
      </c>
      <c r="D54" t="s">
        <v>107</v>
      </c>
      <c r="F54" t="s">
        <v>172</v>
      </c>
      <c r="G54" t="s">
        <v>225</v>
      </c>
      <c r="H54" t="s">
        <v>231</v>
      </c>
      <c r="I54">
        <v>523</v>
      </c>
      <c r="J54" t="s">
        <v>315</v>
      </c>
      <c r="K54">
        <v>10036</v>
      </c>
      <c r="L54" t="s">
        <v>317</v>
      </c>
      <c r="M54" t="s">
        <v>317</v>
      </c>
      <c r="N54" t="s">
        <v>330</v>
      </c>
      <c r="O54" t="s">
        <v>334</v>
      </c>
      <c r="P54" t="s">
        <v>340</v>
      </c>
      <c r="R54" t="s">
        <v>347</v>
      </c>
      <c r="U54" t="s">
        <v>352</v>
      </c>
      <c r="V54" t="s">
        <v>355</v>
      </c>
      <c r="Y54" t="s">
        <v>413</v>
      </c>
      <c r="AA54" t="s">
        <v>460</v>
      </c>
      <c r="AB54">
        <v>0</v>
      </c>
      <c r="AE54">
        <v>20</v>
      </c>
      <c r="AF54">
        <v>1</v>
      </c>
      <c r="AG54">
        <v>0</v>
      </c>
      <c r="AH54">
        <v>79.08</v>
      </c>
      <c r="AK54" t="s">
        <v>473</v>
      </c>
      <c r="AL54">
        <v>9600</v>
      </c>
      <c r="AR54">
        <v>40.63</v>
      </c>
      <c r="AS54" t="s">
        <v>120</v>
      </c>
      <c r="AT54" t="s">
        <v>506</v>
      </c>
    </row>
    <row r="55" spans="1:46">
      <c r="A55" s="1">
        <f>HYPERLINK("https://lsnyc.legalserver.org/matter/dynamic-profile/view/1877234","18-1877234")</f>
        <v>0</v>
      </c>
      <c r="B55" t="s">
        <v>58</v>
      </c>
      <c r="C55" t="s">
        <v>62</v>
      </c>
      <c r="D55" t="s">
        <v>76</v>
      </c>
      <c r="E55" t="s">
        <v>69</v>
      </c>
      <c r="F55" t="s">
        <v>173</v>
      </c>
      <c r="G55" t="s">
        <v>226</v>
      </c>
      <c r="H55" t="s">
        <v>280</v>
      </c>
      <c r="I55" t="s">
        <v>304</v>
      </c>
      <c r="J55" t="s">
        <v>315</v>
      </c>
      <c r="K55">
        <v>10024</v>
      </c>
      <c r="L55" t="s">
        <v>317</v>
      </c>
      <c r="M55" t="s">
        <v>317</v>
      </c>
      <c r="Q55" t="s">
        <v>343</v>
      </c>
      <c r="R55" t="s">
        <v>347</v>
      </c>
      <c r="U55" t="s">
        <v>354</v>
      </c>
      <c r="X55" t="s">
        <v>360</v>
      </c>
      <c r="Y55" t="s">
        <v>414</v>
      </c>
      <c r="AA55" t="s">
        <v>461</v>
      </c>
      <c r="AB55">
        <v>0</v>
      </c>
      <c r="AE55">
        <v>0</v>
      </c>
      <c r="AF55">
        <v>1</v>
      </c>
      <c r="AG55">
        <v>0</v>
      </c>
      <c r="AH55">
        <v>82.73</v>
      </c>
      <c r="AL55">
        <v>10044</v>
      </c>
      <c r="AR55">
        <v>12.15</v>
      </c>
      <c r="AS55" t="s">
        <v>356</v>
      </c>
      <c r="AT55" t="s">
        <v>507</v>
      </c>
    </row>
    <row r="56" spans="1:46">
      <c r="A56" s="1">
        <f>HYPERLINK("https://lsnyc.legalserver.org/matter/dynamic-profile/view/1875443","18-1875443")</f>
        <v>0</v>
      </c>
      <c r="B56" t="s">
        <v>60</v>
      </c>
      <c r="C56" t="s">
        <v>62</v>
      </c>
      <c r="D56" t="s">
        <v>108</v>
      </c>
      <c r="E56" t="s">
        <v>115</v>
      </c>
      <c r="F56" t="s">
        <v>174</v>
      </c>
      <c r="G56" t="s">
        <v>227</v>
      </c>
      <c r="H56" t="s">
        <v>281</v>
      </c>
      <c r="I56">
        <v>111</v>
      </c>
      <c r="J56" t="s">
        <v>315</v>
      </c>
      <c r="K56">
        <v>10002</v>
      </c>
      <c r="L56" t="s">
        <v>317</v>
      </c>
      <c r="M56" t="s">
        <v>317</v>
      </c>
      <c r="N56" t="s">
        <v>331</v>
      </c>
      <c r="O56" t="s">
        <v>332</v>
      </c>
      <c r="P56" t="s">
        <v>336</v>
      </c>
      <c r="Q56" t="s">
        <v>341</v>
      </c>
      <c r="R56" t="s">
        <v>347</v>
      </c>
      <c r="U56" t="s">
        <v>352</v>
      </c>
      <c r="W56" t="s">
        <v>356</v>
      </c>
      <c r="X56" t="s">
        <v>357</v>
      </c>
      <c r="Y56" t="s">
        <v>415</v>
      </c>
      <c r="AA56" t="s">
        <v>462</v>
      </c>
      <c r="AB56">
        <v>0</v>
      </c>
      <c r="AD56" t="s">
        <v>468</v>
      </c>
      <c r="AE56">
        <v>4</v>
      </c>
      <c r="AF56">
        <v>1</v>
      </c>
      <c r="AG56">
        <v>0</v>
      </c>
      <c r="AH56">
        <v>79.08</v>
      </c>
      <c r="AK56" t="s">
        <v>473</v>
      </c>
      <c r="AL56">
        <v>9600</v>
      </c>
      <c r="AR56">
        <v>1.25</v>
      </c>
      <c r="AS56" t="s">
        <v>490</v>
      </c>
      <c r="AT56" t="s">
        <v>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TRC Raw Case Data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2019-09-20T14:58:56Z</dcterms:created>
  <dcterms:modified xsi:type="dcterms:W3CDTF">2019-09-20T14:58:56Z</dcterms:modified>
</cp:coreProperties>
</file>