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<sst xmlns="http://schemas.openxmlformats.org/spreadsheetml/2006/main" count="9225" uniqueCount="2041">
  <si>
    <t>Hyperlinked Case #</t>
  </si>
  <si>
    <t>Assigned Branch/CC</t>
  </si>
  <si>
    <t>Primary Advocate</t>
  </si>
  <si>
    <t>Tester Tester</t>
  </si>
  <si>
    <t>Eligibility Tester</t>
  </si>
  <si>
    <t>HAL Eligibility Date</t>
  </si>
  <si>
    <t>Blank Case Type Tester</t>
  </si>
  <si>
    <t>Housing Type Of Case</t>
  </si>
  <si>
    <t>HRA Release/Consent Tester</t>
  </si>
  <si>
    <t>HRA Release?</t>
  </si>
  <si>
    <t>Income Verification Tester</t>
  </si>
  <si>
    <t>Gen Pub Assist Case Number</t>
  </si>
  <si>
    <t>Housing Signed DHCI Form</t>
  </si>
  <si>
    <t>Level of Service Tester</t>
  </si>
  <si>
    <t>Housing Level of Service</t>
  </si>
  <si>
    <t>Outcome Tester</t>
  </si>
  <si>
    <t>Housing Outcome</t>
  </si>
  <si>
    <t>Housing Outcome Date</t>
  </si>
  <si>
    <t>Client First Name</t>
  </si>
  <si>
    <t>Client Last Name</t>
  </si>
  <si>
    <t>Date Opened</t>
  </si>
  <si>
    <t>Date Closed</t>
  </si>
  <si>
    <t>Case Disposition</t>
  </si>
  <si>
    <t>Street Address</t>
  </si>
  <si>
    <t>Apt#/Suite#</t>
  </si>
  <si>
    <t>City</t>
  </si>
  <si>
    <t>State</t>
  </si>
  <si>
    <t>Zip Code</t>
  </si>
  <si>
    <t>Referral Source</t>
  </si>
  <si>
    <t>Gen Case Index Number</t>
  </si>
  <si>
    <t>Housing Years Living In Apartment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</si>
  <si>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</si>
  <si>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</si>
  <si>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</si>
  <si>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</si>
  <si>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</si>
  <si>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</si>
  <si>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</si>
  <si>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</si>
  <si>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</si>
  <si>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</si>
  <si>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</si>
  <si>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</si>
  <si>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</si>
  <si>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</si>
  <si>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</si>
  <si>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</si>
  <si>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</si>
  <si>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</si>
  <si>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</si>
  <si>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</si>
  <si>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</si>
  <si>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</si>
  <si>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</si>
  <si>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</si>
  <si>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</si>
  <si>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</si>
  <si>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</si>
  <si>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</si>
  <si>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</si>
  <si>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</si>
  <si>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</si>
  <si>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Service Date</t>
  </si>
  <si>
    <t>Housing Income Verification</t>
  </si>
  <si>
    <t>BkLS</t>
  </si>
  <si>
    <t>BxLS</t>
  </si>
  <si>
    <t>MLS</t>
  </si>
  <si>
    <t>QLS</t>
  </si>
  <si>
    <t>SILS</t>
  </si>
  <si>
    <t>Lee, Jooyeon</t>
  </si>
  <si>
    <t>Johnson, Chantal</t>
  </si>
  <si>
    <t>James, Natalie</t>
  </si>
  <si>
    <t>Jackson, Chavette</t>
  </si>
  <si>
    <t>Leroux, Paul</t>
  </si>
  <si>
    <t>McHugh Mills, Maura</t>
  </si>
  <si>
    <t>Ginsberg, Irene</t>
  </si>
  <si>
    <t>Geha, Nada</t>
  </si>
  <si>
    <t>Gardner III, George</t>
  </si>
  <si>
    <t>Fuller-Bennett, Reuben</t>
  </si>
  <si>
    <t>Joly, Coco</t>
  </si>
  <si>
    <t>Kramer, Kramer</t>
  </si>
  <si>
    <t>Dolin, Brett</t>
  </si>
  <si>
    <t>Pangonis, Dustin</t>
  </si>
  <si>
    <t>Cepeda, Jeanette</t>
  </si>
  <si>
    <t>Reed, Jessica</t>
  </si>
  <si>
    <t>Carter, Corinthia</t>
  </si>
  <si>
    <t>Samuel, Somalia</t>
  </si>
  <si>
    <t>Sandoval, Sandra</t>
  </si>
  <si>
    <t>Stevens, Jean</t>
  </si>
  <si>
    <t>Alajbegovic, Andrea</t>
  </si>
  <si>
    <t>Sumerall, Iesha</t>
  </si>
  <si>
    <t>Miller, Thomas</t>
  </si>
  <si>
    <t>Fitzgerald, Mario</t>
  </si>
  <si>
    <t>Mulles, Carlos</t>
  </si>
  <si>
    <t>Scott, Samuel</t>
  </si>
  <si>
    <t>Rosen, David</t>
  </si>
  <si>
    <t>Smith, Sara</t>
  </si>
  <si>
    <t>Solivan, Jackeline</t>
  </si>
  <si>
    <t>Spencer, Amelia</t>
  </si>
  <si>
    <t>McLinn, Heather</t>
  </si>
  <si>
    <t>Lynch, Megan</t>
  </si>
  <si>
    <t>Navarro, Norey</t>
  </si>
  <si>
    <t>Massey, Randi</t>
  </si>
  <si>
    <t>Price, Adriana</t>
  </si>
  <si>
    <t>McDonald, John</t>
  </si>
  <si>
    <t>Roberts, Jonathan</t>
  </si>
  <si>
    <t>Osei, Dionne</t>
  </si>
  <si>
    <t>Aktar, Shabhia</t>
  </si>
  <si>
    <t>Greene, Janelle</t>
  </si>
  <si>
    <t>Goyzueta, Anna</t>
  </si>
  <si>
    <t>Castro, Cristina</t>
  </si>
  <si>
    <t>Brutus, Jean-Pierre</t>
  </si>
  <si>
    <t>Castillo, Angel</t>
  </si>
  <si>
    <t>Garland, Shelby</t>
  </si>
  <si>
    <t>Garcia, Kristine</t>
  </si>
  <si>
    <t>Fukuda, Noriko</t>
  </si>
  <si>
    <t>Batten, Michael</t>
  </si>
  <si>
    <t>Baer, Emily</t>
  </si>
  <si>
    <t>Catuira, Rochelle</t>
  </si>
  <si>
    <t>Encarnacion-Badru, Bea</t>
  </si>
  <si>
    <t>Herrmann, Neil</t>
  </si>
  <si>
    <t>Tongo, Salima</t>
  </si>
  <si>
    <t>Caulkins, Luther</t>
  </si>
  <si>
    <t>Englard, Rubin</t>
  </si>
  <si>
    <t>Evers, Erin</t>
  </si>
  <si>
    <t>Braudy, Erica</t>
  </si>
  <si>
    <t>Black, Rosalind</t>
  </si>
  <si>
    <t>Shah, Ami</t>
  </si>
  <si>
    <t>Sharma, Sagar</t>
  </si>
  <si>
    <t>Spencer, Eleanor</t>
  </si>
  <si>
    <t>Vega, Rita</t>
  </si>
  <si>
    <t>Kulig, Jessica</t>
  </si>
  <si>
    <t>Gonzalez, Matias</t>
  </si>
  <si>
    <t>Mercedes, Jannelys</t>
  </si>
  <si>
    <t>He, Ricky</t>
  </si>
  <si>
    <t>Freeman, Daniel</t>
  </si>
  <si>
    <t>Salas, Emma</t>
  </si>
  <si>
    <t>Hammond, Robert</t>
  </si>
  <si>
    <t>Goldberg, Heather</t>
  </si>
  <si>
    <t>Mui, Ernie</t>
  </si>
  <si>
    <t>Barrett, Samantha</t>
  </si>
  <si>
    <t>Saywack, Priam</t>
  </si>
  <si>
    <t>Tadepalli, Ashwin</t>
  </si>
  <si>
    <t>Lam, Kevin</t>
  </si>
  <si>
    <t>Ascher, Ann</t>
  </si>
  <si>
    <t>Banks, Melissa</t>
  </si>
  <si>
    <t>Jacobs, Alex</t>
  </si>
  <si>
    <t>Hoque, Shatti</t>
  </si>
  <si>
    <t>Lin, Tina</t>
  </si>
  <si>
    <t>Rubin, Jenn</t>
  </si>
  <si>
    <t>Carwin, Mikailla</t>
  </si>
  <si>
    <t>Flores, Irene</t>
  </si>
  <si>
    <t>Diaz, Lino</t>
  </si>
  <si>
    <t>Pathiyil, Neelu</t>
  </si>
  <si>
    <t>Pozo, Caridad</t>
  </si>
  <si>
    <t>Chan, Vincce</t>
  </si>
  <si>
    <t>Pujols, Isabel</t>
  </si>
  <si>
    <t>Ramroop, Nikki</t>
  </si>
  <si>
    <t>Burns, Erin</t>
  </si>
  <si>
    <t>Rave, Helen</t>
  </si>
  <si>
    <t>Puleo Jr, Michael</t>
  </si>
  <si>
    <t>Falco, Fara</t>
  </si>
  <si>
    <t>Nilsson, Erik</t>
  </si>
  <si>
    <t>Case Needs Attention</t>
  </si>
  <si>
    <t>Needs Eligibility Date</t>
  </si>
  <si>
    <t>All Good!</t>
  </si>
  <si>
    <t>10/04/2019</t>
  </si>
  <si>
    <t>10/17/2019</t>
  </si>
  <si>
    <t>10/07/2019</t>
  </si>
  <si>
    <t>10/03/2019</t>
  </si>
  <si>
    <t>10/01/2019</t>
  </si>
  <si>
    <t>10/02/2019</t>
  </si>
  <si>
    <t>10/10/2019</t>
  </si>
  <si>
    <t>10/11/2019</t>
  </si>
  <si>
    <t>10/09/2019</t>
  </si>
  <si>
    <t>10/16/2019</t>
  </si>
  <si>
    <t>10/15/2019</t>
  </si>
  <si>
    <t>10/08/2019</t>
  </si>
  <si>
    <t>Needs Housing Case Type</t>
  </si>
  <si>
    <t>Non-payment</t>
  </si>
  <si>
    <t>Holdover</t>
  </si>
  <si>
    <t>HP Action</t>
  </si>
  <si>
    <t>NYCHA Housing Termination</t>
  </si>
  <si>
    <t>Sec. 8 Termination</t>
  </si>
  <si>
    <t>No Case</t>
  </si>
  <si>
    <t>Illegal Lockout</t>
  </si>
  <si>
    <t>SCRIE/DRIE</t>
  </si>
  <si>
    <t>Needs HRA Release/Consent Form</t>
  </si>
  <si>
    <t>Yes</t>
  </si>
  <si>
    <t xml:space="preserve"> </t>
  </si>
  <si>
    <t>No</t>
  </si>
  <si>
    <t>Needs DHCI</t>
  </si>
  <si>
    <t>015601049I</t>
  </si>
  <si>
    <t>37697680J</t>
  </si>
  <si>
    <t>yes</t>
  </si>
  <si>
    <t>YZ82671R</t>
  </si>
  <si>
    <t>015693945G</t>
  </si>
  <si>
    <t>00019003591F</t>
  </si>
  <si>
    <t>011130130F</t>
  </si>
  <si>
    <t>002038964J</t>
  </si>
  <si>
    <t>00037489084G</t>
  </si>
  <si>
    <t>037490272E</t>
  </si>
  <si>
    <t>012987679D</t>
  </si>
  <si>
    <t>037777631F</t>
  </si>
  <si>
    <t>0619300A</t>
  </si>
  <si>
    <t>017621240F</t>
  </si>
  <si>
    <t>004009928F</t>
  </si>
  <si>
    <t>009998992D</t>
  </si>
  <si>
    <t>09138060A</t>
  </si>
  <si>
    <t>011753297I</t>
  </si>
  <si>
    <t>006152800G</t>
  </si>
  <si>
    <t>016670146G</t>
  </si>
  <si>
    <t>005748535B</t>
  </si>
  <si>
    <t>011824211E</t>
  </si>
  <si>
    <t>018910935I</t>
  </si>
  <si>
    <t>012769655H</t>
  </si>
  <si>
    <t>007379209F</t>
  </si>
  <si>
    <t>009488273F</t>
  </si>
  <si>
    <t>036989963I</t>
  </si>
  <si>
    <t>Needs Level of Service</t>
  </si>
  <si>
    <t>Hold For Review</t>
  </si>
  <si>
    <t>Representation - State Court</t>
  </si>
  <si>
    <t>Advice</t>
  </si>
  <si>
    <t>Brief Service</t>
  </si>
  <si>
    <t>Out-of-Court Advocacy</t>
  </si>
  <si>
    <t>Case Not Closed</t>
  </si>
  <si>
    <t>Needs Outcome &amp; Outcome Date</t>
  </si>
  <si>
    <t>2019-10-01</t>
  </si>
  <si>
    <t>Giorgi</t>
  </si>
  <si>
    <t>Deannie</t>
  </si>
  <si>
    <t>Monique</t>
  </si>
  <si>
    <t>Rondeann</t>
  </si>
  <si>
    <t>Javeria</t>
  </si>
  <si>
    <t>Gail</t>
  </si>
  <si>
    <t>Ella</t>
  </si>
  <si>
    <t>Ada</t>
  </si>
  <si>
    <t>Ruth</t>
  </si>
  <si>
    <t>John</t>
  </si>
  <si>
    <t>Briseida</t>
  </si>
  <si>
    <t>Susan</t>
  </si>
  <si>
    <t>Yvette</t>
  </si>
  <si>
    <t>Andrea</t>
  </si>
  <si>
    <t>Nakeva</t>
  </si>
  <si>
    <t>Francisco</t>
  </si>
  <si>
    <t>Daisy</t>
  </si>
  <si>
    <t>Jennifer</t>
  </si>
  <si>
    <t>Christopher</t>
  </si>
  <si>
    <t>Chaim</t>
  </si>
  <si>
    <t>Sada</t>
  </si>
  <si>
    <t>Tatyanna</t>
  </si>
  <si>
    <t>Shelly</t>
  </si>
  <si>
    <t>Shontae</t>
  </si>
  <si>
    <t>Alleyne</t>
  </si>
  <si>
    <t>Gladys</t>
  </si>
  <si>
    <t>Renee</t>
  </si>
  <si>
    <t>Francine</t>
  </si>
  <si>
    <t>Roseydi</t>
  </si>
  <si>
    <t>Esai</t>
  </si>
  <si>
    <t>Carmen</t>
  </si>
  <si>
    <t>Theresa</t>
  </si>
  <si>
    <t>Guy</t>
  </si>
  <si>
    <t>Kyle</t>
  </si>
  <si>
    <t>Shahlo</t>
  </si>
  <si>
    <t>Leonor</t>
  </si>
  <si>
    <t>Juanita</t>
  </si>
  <si>
    <t>Herby</t>
  </si>
  <si>
    <t>Rosa</t>
  </si>
  <si>
    <t>Edwin</t>
  </si>
  <si>
    <t>Michelle</t>
  </si>
  <si>
    <t>Patricia</t>
  </si>
  <si>
    <t>Elise</t>
  </si>
  <si>
    <t>Brian</t>
  </si>
  <si>
    <t>Laura</t>
  </si>
  <si>
    <t>Natalia</t>
  </si>
  <si>
    <t>Nerissa</t>
  </si>
  <si>
    <t>Ben</t>
  </si>
  <si>
    <t>Marilyn</t>
  </si>
  <si>
    <t>Ricardo</t>
  </si>
  <si>
    <t>Roselie</t>
  </si>
  <si>
    <t>Jason</t>
  </si>
  <si>
    <t>Linda</t>
  </si>
  <si>
    <t>Sharon</t>
  </si>
  <si>
    <t>Angelia</t>
  </si>
  <si>
    <t>Carole</t>
  </si>
  <si>
    <t>Miguelina</t>
  </si>
  <si>
    <t>Menard</t>
  </si>
  <si>
    <t>Amandla</t>
  </si>
  <si>
    <t>Stephanie</t>
  </si>
  <si>
    <t>Tiffany</t>
  </si>
  <si>
    <t>Jessica</t>
  </si>
  <si>
    <t>Danielle</t>
  </si>
  <si>
    <t>Frederic</t>
  </si>
  <si>
    <t>Shirley</t>
  </si>
  <si>
    <t>Vernetta</t>
  </si>
  <si>
    <t>Maurice</t>
  </si>
  <si>
    <t>Robyn</t>
  </si>
  <si>
    <t>Toni</t>
  </si>
  <si>
    <t>Ronilyn</t>
  </si>
  <si>
    <t>Mohammed</t>
  </si>
  <si>
    <t>Maria</t>
  </si>
  <si>
    <t>Ludele</t>
  </si>
  <si>
    <t>Shylika</t>
  </si>
  <si>
    <t>Athalia</t>
  </si>
  <si>
    <t>Anthony</t>
  </si>
  <si>
    <t>Terrell</t>
  </si>
  <si>
    <t>Allison</t>
  </si>
  <si>
    <t>Brenda</t>
  </si>
  <si>
    <t>Candida</t>
  </si>
  <si>
    <t>Fritznel</t>
  </si>
  <si>
    <t>Jose</t>
  </si>
  <si>
    <t>Valerie</t>
  </si>
  <si>
    <t>Marie</t>
  </si>
  <si>
    <t>Philip</t>
  </si>
  <si>
    <t>Elzbieta</t>
  </si>
  <si>
    <t>Steve</t>
  </si>
  <si>
    <t>Tyshanda</t>
  </si>
  <si>
    <t>Henry</t>
  </si>
  <si>
    <t>Tracey</t>
  </si>
  <si>
    <t>Glenda</t>
  </si>
  <si>
    <t>Esther</t>
  </si>
  <si>
    <t>Norma</t>
  </si>
  <si>
    <t>Alex</t>
  </si>
  <si>
    <t>Alicia</t>
  </si>
  <si>
    <t>Michael</t>
  </si>
  <si>
    <t>Rufelle</t>
  </si>
  <si>
    <t>Eladio</t>
  </si>
  <si>
    <t>Lloyd</t>
  </si>
  <si>
    <t>Khadja</t>
  </si>
  <si>
    <t>Lakee</t>
  </si>
  <si>
    <t>Monifa</t>
  </si>
  <si>
    <t>Davit</t>
  </si>
  <si>
    <t>Louis</t>
  </si>
  <si>
    <t>Urides</t>
  </si>
  <si>
    <t>Iris</t>
  </si>
  <si>
    <t>Julie</t>
  </si>
  <si>
    <t>Edward</t>
  </si>
  <si>
    <t>Providencia</t>
  </si>
  <si>
    <t>Cristina</t>
  </si>
  <si>
    <t>Wanda</t>
  </si>
  <si>
    <t>Kayla</t>
  </si>
  <si>
    <t>Ermind</t>
  </si>
  <si>
    <t>Hedilberto</t>
  </si>
  <si>
    <t>Habi</t>
  </si>
  <si>
    <t>Mary</t>
  </si>
  <si>
    <t>Ilcy</t>
  </si>
  <si>
    <t>Wendy</t>
  </si>
  <si>
    <t>Sarah</t>
  </si>
  <si>
    <t>Leeann</t>
  </si>
  <si>
    <t>Ladell</t>
  </si>
  <si>
    <t>Samantha</t>
  </si>
  <si>
    <t>Talema</t>
  </si>
  <si>
    <t>Sylvie</t>
  </si>
  <si>
    <t>Debro</t>
  </si>
  <si>
    <t>Marta</t>
  </si>
  <si>
    <t>Awilda</t>
  </si>
  <si>
    <t>Cristal</t>
  </si>
  <si>
    <t>Alexander</t>
  </si>
  <si>
    <t>Leslie</t>
  </si>
  <si>
    <t>KELSI</t>
  </si>
  <si>
    <t>Hilda</t>
  </si>
  <si>
    <t>Cynthia</t>
  </si>
  <si>
    <t>Lydia</t>
  </si>
  <si>
    <t>Jackeline</t>
  </si>
  <si>
    <t>Ibelka</t>
  </si>
  <si>
    <t>Siedah</t>
  </si>
  <si>
    <t>Sasha</t>
  </si>
  <si>
    <t>Georgina</t>
  </si>
  <si>
    <t>James</t>
  </si>
  <si>
    <t>Ashley</t>
  </si>
  <si>
    <t>Blair</t>
  </si>
  <si>
    <t>Edina</t>
  </si>
  <si>
    <t>Nancy</t>
  </si>
  <si>
    <t>Mirna</t>
  </si>
  <si>
    <t>Joe</t>
  </si>
  <si>
    <t>Tanya</t>
  </si>
  <si>
    <t>Jorge</t>
  </si>
  <si>
    <t>Randolph</t>
  </si>
  <si>
    <t>Jackie</t>
  </si>
  <si>
    <t>Maritza</t>
  </si>
  <si>
    <t>Francia</t>
  </si>
  <si>
    <t>Yris</t>
  </si>
  <si>
    <t>Justice</t>
  </si>
  <si>
    <t>Albert</t>
  </si>
  <si>
    <t>Sharina</t>
  </si>
  <si>
    <t>Yinette</t>
  </si>
  <si>
    <t>Khrystal</t>
  </si>
  <si>
    <t>Jane</t>
  </si>
  <si>
    <t>Mariano</t>
  </si>
  <si>
    <t>Ysnelly</t>
  </si>
  <si>
    <t>Rayshell</t>
  </si>
  <si>
    <t>Sheila</t>
  </si>
  <si>
    <t>Olympia</t>
  </si>
  <si>
    <t>Malakai</t>
  </si>
  <si>
    <t>Talik</t>
  </si>
  <si>
    <t>Edgar</t>
  </si>
  <si>
    <t>Lamont</t>
  </si>
  <si>
    <t>Debra</t>
  </si>
  <si>
    <t>Scott</t>
  </si>
  <si>
    <t>Carlos</t>
  </si>
  <si>
    <t>Donald</t>
  </si>
  <si>
    <t>Ryan</t>
  </si>
  <si>
    <t>Corey</t>
  </si>
  <si>
    <t>Jeffrey</t>
  </si>
  <si>
    <t>Marybeth</t>
  </si>
  <si>
    <t>Alberta</t>
  </si>
  <si>
    <t>Walter</t>
  </si>
  <si>
    <t>Richard</t>
  </si>
  <si>
    <t>Fabian</t>
  </si>
  <si>
    <t>Eneroliza</t>
  </si>
  <si>
    <t>Charles</t>
  </si>
  <si>
    <t>Suzhen</t>
  </si>
  <si>
    <t>Ysabel</t>
  </si>
  <si>
    <t>Laroche</t>
  </si>
  <si>
    <t>Kareem</t>
  </si>
  <si>
    <t>Saleh</t>
  </si>
  <si>
    <t>Daryl</t>
  </si>
  <si>
    <t>Sharefa</t>
  </si>
  <si>
    <t>Venus</t>
  </si>
  <si>
    <t>Joanne</t>
  </si>
  <si>
    <t>Arij</t>
  </si>
  <si>
    <t>Lakya</t>
  </si>
  <si>
    <t>Gloria</t>
  </si>
  <si>
    <t>Grammatiki</t>
  </si>
  <si>
    <t>Abdel</t>
  </si>
  <si>
    <t>Mohamed</t>
  </si>
  <si>
    <t>Joyce</t>
  </si>
  <si>
    <t>Pedro</t>
  </si>
  <si>
    <t>Faaizah</t>
  </si>
  <si>
    <t>Jacklyn</t>
  </si>
  <si>
    <t>Raimundo</t>
  </si>
  <si>
    <t>Adriana</t>
  </si>
  <si>
    <t>Cindy</t>
  </si>
  <si>
    <t>Arthur</t>
  </si>
  <si>
    <t>Giselle</t>
  </si>
  <si>
    <t>Alvin</t>
  </si>
  <si>
    <t>Ramona</t>
  </si>
  <si>
    <t>Hellen</t>
  </si>
  <si>
    <t>Carol</t>
  </si>
  <si>
    <t>Taneisha</t>
  </si>
  <si>
    <t>Fahim</t>
  </si>
  <si>
    <t>Leonard</t>
  </si>
  <si>
    <t>Annette</t>
  </si>
  <si>
    <t>Robin</t>
  </si>
  <si>
    <t>Luis</t>
  </si>
  <si>
    <t>Mireya</t>
  </si>
  <si>
    <t>April</t>
  </si>
  <si>
    <t>Hank</t>
  </si>
  <si>
    <t>Litz</t>
  </si>
  <si>
    <t>Joan</t>
  </si>
  <si>
    <t>Jamal</t>
  </si>
  <si>
    <t>Nizam</t>
  </si>
  <si>
    <t>Lysette</t>
  </si>
  <si>
    <t>Kanika</t>
  </si>
  <si>
    <t>Diane</t>
  </si>
  <si>
    <t>Lisa</t>
  </si>
  <si>
    <t>Tanisha</t>
  </si>
  <si>
    <t>Boris</t>
  </si>
  <si>
    <t>Hafsatou</t>
  </si>
  <si>
    <t>Rose</t>
  </si>
  <si>
    <t>Francheska</t>
  </si>
  <si>
    <t>Shade</t>
  </si>
  <si>
    <t>Lourdes</t>
  </si>
  <si>
    <t>Crystal</t>
  </si>
  <si>
    <t>Francisca</t>
  </si>
  <si>
    <t>Emma</t>
  </si>
  <si>
    <t>Shanteny</t>
  </si>
  <si>
    <t>Ronald</t>
  </si>
  <si>
    <t>Palavandishvi</t>
  </si>
  <si>
    <t>Duncanson</t>
  </si>
  <si>
    <t>Thomas</t>
  </si>
  <si>
    <t>Wood</t>
  </si>
  <si>
    <t>Campbell</t>
  </si>
  <si>
    <t>Beckles</t>
  </si>
  <si>
    <t>Bracy</t>
  </si>
  <si>
    <t>Smith</t>
  </si>
  <si>
    <t>Davilar</t>
  </si>
  <si>
    <t>Conteh</t>
  </si>
  <si>
    <t>South</t>
  </si>
  <si>
    <t>Melendez</t>
  </si>
  <si>
    <t>Benoit</t>
  </si>
  <si>
    <t>Martin</t>
  </si>
  <si>
    <t>Cook</t>
  </si>
  <si>
    <t>De Jesus</t>
  </si>
  <si>
    <t>Rodriguez</t>
  </si>
  <si>
    <t>Carnesi</t>
  </si>
  <si>
    <t>Lacey</t>
  </si>
  <si>
    <t>Cohen</t>
  </si>
  <si>
    <t>Wells-Manning</t>
  </si>
  <si>
    <t>Hankins</t>
  </si>
  <si>
    <t>Stevens</t>
  </si>
  <si>
    <t>Savage</t>
  </si>
  <si>
    <t>Lewis</t>
  </si>
  <si>
    <t>Canty</t>
  </si>
  <si>
    <t>Crandall</t>
  </si>
  <si>
    <t>Hill</t>
  </si>
  <si>
    <t>Hernandez</t>
  </si>
  <si>
    <t>Ramirez</t>
  </si>
  <si>
    <t>Pinkney</t>
  </si>
  <si>
    <t>Jones</t>
  </si>
  <si>
    <t>Talley</t>
  </si>
  <si>
    <t>Duncan</t>
  </si>
  <si>
    <t>Sadieva</t>
  </si>
  <si>
    <t>Laspina</t>
  </si>
  <si>
    <t>Crespo</t>
  </si>
  <si>
    <t>Sanon</t>
  </si>
  <si>
    <t>Ortiz</t>
  </si>
  <si>
    <t>Herbert</t>
  </si>
  <si>
    <t>Valentine</t>
  </si>
  <si>
    <t>Jordan</t>
  </si>
  <si>
    <t>Barlow</t>
  </si>
  <si>
    <t>Adams</t>
  </si>
  <si>
    <t>Sanders</t>
  </si>
  <si>
    <t>Moody</t>
  </si>
  <si>
    <t>Slater</t>
  </si>
  <si>
    <t>Theobald</t>
  </si>
  <si>
    <t>McFowler</t>
  </si>
  <si>
    <t>Diamond</t>
  </si>
  <si>
    <t>Lee</t>
  </si>
  <si>
    <t>Poitevien</t>
  </si>
  <si>
    <t>Roman</t>
  </si>
  <si>
    <t>Guerrier</t>
  </si>
  <si>
    <t>Nurse</t>
  </si>
  <si>
    <t>Edme</t>
  </si>
  <si>
    <t>Acevedo</t>
  </si>
  <si>
    <t>Jean</t>
  </si>
  <si>
    <t>Pinkard</t>
  </si>
  <si>
    <t>Castaneda</t>
  </si>
  <si>
    <t>Noel</t>
  </si>
  <si>
    <t>Trotz</t>
  </si>
  <si>
    <t>Watson</t>
  </si>
  <si>
    <t>Adamson</t>
  </si>
  <si>
    <t>Meyer</t>
  </si>
  <si>
    <t>Antioco</t>
  </si>
  <si>
    <t>Ombrellino</t>
  </si>
  <si>
    <t>Silbe</t>
  </si>
  <si>
    <t>Islam</t>
  </si>
  <si>
    <t>Candelaria</t>
  </si>
  <si>
    <t>Tompkins</t>
  </si>
  <si>
    <t>Jackson</t>
  </si>
  <si>
    <t>Ruiz</t>
  </si>
  <si>
    <t>Halloway</t>
  </si>
  <si>
    <t>Clemons</t>
  </si>
  <si>
    <t>Kemp</t>
  </si>
  <si>
    <t>Browne</t>
  </si>
  <si>
    <t>Thomas Hinds</t>
  </si>
  <si>
    <t>Merveille</t>
  </si>
  <si>
    <t>Tillus</t>
  </si>
  <si>
    <t>Rogers</t>
  </si>
  <si>
    <t>Cisakowska</t>
  </si>
  <si>
    <t>Burnett</t>
  </si>
  <si>
    <t>Elcock</t>
  </si>
  <si>
    <t>Ellard</t>
  </si>
  <si>
    <t>Carter</t>
  </si>
  <si>
    <t>Jeffries</t>
  </si>
  <si>
    <t>Kuperman</t>
  </si>
  <si>
    <t>Gordon</t>
  </si>
  <si>
    <t>Gelman</t>
  </si>
  <si>
    <t>Peralta</t>
  </si>
  <si>
    <t>Perez</t>
  </si>
  <si>
    <t>Woods</t>
  </si>
  <si>
    <t>McKinney</t>
  </si>
  <si>
    <t>Bess</t>
  </si>
  <si>
    <t>Shermadini</t>
  </si>
  <si>
    <t>Koudougmon</t>
  </si>
  <si>
    <t>Donis</t>
  </si>
  <si>
    <t>Medina</t>
  </si>
  <si>
    <t>Matos</t>
  </si>
  <si>
    <t>Vargas</t>
  </si>
  <si>
    <t>King</t>
  </si>
  <si>
    <t>Negron</t>
  </si>
  <si>
    <t>Amadis</t>
  </si>
  <si>
    <t>Ramos</t>
  </si>
  <si>
    <t>Buchanan</t>
  </si>
  <si>
    <t>Mendez</t>
  </si>
  <si>
    <t>Mansaray</t>
  </si>
  <si>
    <t>Mercado</t>
  </si>
  <si>
    <t>Muñiz</t>
  </si>
  <si>
    <t>Estrada</t>
  </si>
  <si>
    <t>Sepuya</t>
  </si>
  <si>
    <t>Viera</t>
  </si>
  <si>
    <t>Byrd</t>
  </si>
  <si>
    <t>Howard</t>
  </si>
  <si>
    <t>Zongo</t>
  </si>
  <si>
    <t>Bunch</t>
  </si>
  <si>
    <t>Nelson</t>
  </si>
  <si>
    <t>Mateo</t>
  </si>
  <si>
    <t>Santiago</t>
  </si>
  <si>
    <t>Martinez</t>
  </si>
  <si>
    <t>Rojas</t>
  </si>
  <si>
    <t>Santana</t>
  </si>
  <si>
    <t>Alvarez</t>
  </si>
  <si>
    <t>FRIAS</t>
  </si>
  <si>
    <t>Gomez</t>
  </si>
  <si>
    <t>Paulino</t>
  </si>
  <si>
    <t>Nieves</t>
  </si>
  <si>
    <t>Fiallos</t>
  </si>
  <si>
    <t>Disla</t>
  </si>
  <si>
    <t>Lawrence</t>
  </si>
  <si>
    <t>Bieo</t>
  </si>
  <si>
    <t>Brown</t>
  </si>
  <si>
    <t>Shand</t>
  </si>
  <si>
    <t>Carrasco</t>
  </si>
  <si>
    <t>Geronimo</t>
  </si>
  <si>
    <t>Rivera</t>
  </si>
  <si>
    <t>Demera</t>
  </si>
  <si>
    <t>Hunt</t>
  </si>
  <si>
    <t>Alonso</t>
  </si>
  <si>
    <t>Santa</t>
  </si>
  <si>
    <t>Borden</t>
  </si>
  <si>
    <t>Cartagena</t>
  </si>
  <si>
    <t>McNeil</t>
  </si>
  <si>
    <t>Adames</t>
  </si>
  <si>
    <t>Vergara</t>
  </si>
  <si>
    <t>Feliz</t>
  </si>
  <si>
    <t>Banks</t>
  </si>
  <si>
    <t>Rentas</t>
  </si>
  <si>
    <t>Torres</t>
  </si>
  <si>
    <t>Sanchez</t>
  </si>
  <si>
    <t>Reyes</t>
  </si>
  <si>
    <t>Olivera</t>
  </si>
  <si>
    <t>Narvaez</t>
  </si>
  <si>
    <t>Ginel</t>
  </si>
  <si>
    <t>Mercedes Pena</t>
  </si>
  <si>
    <t>Stukes</t>
  </si>
  <si>
    <t>Simmons</t>
  </si>
  <si>
    <t>Parker</t>
  </si>
  <si>
    <t>Lomax</t>
  </si>
  <si>
    <t>Beltran</t>
  </si>
  <si>
    <t>Paulin</t>
  </si>
  <si>
    <t>Williams</t>
  </si>
  <si>
    <t>Kluge</t>
  </si>
  <si>
    <t>Carbajal</t>
  </si>
  <si>
    <t>Green</t>
  </si>
  <si>
    <t>Caso</t>
  </si>
  <si>
    <t>Hicks</t>
  </si>
  <si>
    <t>Wooten</t>
  </si>
  <si>
    <t>Sado</t>
  </si>
  <si>
    <t>Damico</t>
  </si>
  <si>
    <t>Coggins</t>
  </si>
  <si>
    <t>Garcia</t>
  </si>
  <si>
    <t>Boone</t>
  </si>
  <si>
    <t>Vos</t>
  </si>
  <si>
    <t>Falet</t>
  </si>
  <si>
    <t>Avila</t>
  </si>
  <si>
    <t>Villar</t>
  </si>
  <si>
    <t>Lockett</t>
  </si>
  <si>
    <t>Chen</t>
  </si>
  <si>
    <t>Yves</t>
  </si>
  <si>
    <t>Blackwell</t>
  </si>
  <si>
    <t>Reyme</t>
  </si>
  <si>
    <t>Hart</t>
  </si>
  <si>
    <t>Lewal</t>
  </si>
  <si>
    <t>Ketcham</t>
  </si>
  <si>
    <t>Mousa</t>
  </si>
  <si>
    <t>Stewart</t>
  </si>
  <si>
    <t>Genao</t>
  </si>
  <si>
    <t>Tsatsani</t>
  </si>
  <si>
    <t>Saget</t>
  </si>
  <si>
    <t>Ramadan</t>
  </si>
  <si>
    <t>Melville</t>
  </si>
  <si>
    <t>Joubert</t>
  </si>
  <si>
    <t>Sullivan</t>
  </si>
  <si>
    <t>Soto</t>
  </si>
  <si>
    <t>Hilderbrandt</t>
  </si>
  <si>
    <t>Rudolph</t>
  </si>
  <si>
    <t>Gerrero</t>
  </si>
  <si>
    <t>Hogan</t>
  </si>
  <si>
    <t>Henderson</t>
  </si>
  <si>
    <t>Maldonado</t>
  </si>
  <si>
    <t>Baker</t>
  </si>
  <si>
    <t>Gonzalez Peralta</t>
  </si>
  <si>
    <t>Ogbuozobe</t>
  </si>
  <si>
    <t>Dewale</t>
  </si>
  <si>
    <t>Jarrett</t>
  </si>
  <si>
    <t>Tow</t>
  </si>
  <si>
    <t>Davis</t>
  </si>
  <si>
    <t>Feroj</t>
  </si>
  <si>
    <t>Kadisha</t>
  </si>
  <si>
    <t>Mathurin</t>
  </si>
  <si>
    <t>Matthews</t>
  </si>
  <si>
    <t>Chango</t>
  </si>
  <si>
    <t>Cortes</t>
  </si>
  <si>
    <t>Blake</t>
  </si>
  <si>
    <t>De Ricco</t>
  </si>
  <si>
    <t>Santorelli</t>
  </si>
  <si>
    <t>Duchene</t>
  </si>
  <si>
    <t>Bartosiewicz</t>
  </si>
  <si>
    <t>Dividowsky</t>
  </si>
  <si>
    <t>Anselm</t>
  </si>
  <si>
    <t>Uddin</t>
  </si>
  <si>
    <t>Caraballo</t>
  </si>
  <si>
    <t>Meade</t>
  </si>
  <si>
    <t>Revell</t>
  </si>
  <si>
    <t>Ford</t>
  </si>
  <si>
    <t>Walker</t>
  </si>
  <si>
    <t>Niyazov</t>
  </si>
  <si>
    <t>Wann</t>
  </si>
  <si>
    <t>Moye</t>
  </si>
  <si>
    <t>Omezie</t>
  </si>
  <si>
    <t>Shea</t>
  </si>
  <si>
    <t>Cintron</t>
  </si>
  <si>
    <t>Gold</t>
  </si>
  <si>
    <t>Heredia</t>
  </si>
  <si>
    <t>Vasquez</t>
  </si>
  <si>
    <t>Gardener</t>
  </si>
  <si>
    <t>Feldstein</t>
  </si>
  <si>
    <t>Open</t>
  </si>
  <si>
    <t>Closed</t>
  </si>
  <si>
    <t>2850 Shore Pkwy</t>
  </si>
  <si>
    <t>10 Maple St</t>
  </si>
  <si>
    <t>579 Grand Ave</t>
  </si>
  <si>
    <t>1146 Nostrand Ave</t>
  </si>
  <si>
    <t>1023 Broadway</t>
  </si>
  <si>
    <t>570 E 2nd St # 6</t>
  </si>
  <si>
    <t>11 Maple St</t>
  </si>
  <si>
    <t>734 E 103rd St</t>
  </si>
  <si>
    <t>2101 Westbury Ct</t>
  </si>
  <si>
    <t>428 E 46th St</t>
  </si>
  <si>
    <t>3201 Neptune Ave</t>
  </si>
  <si>
    <t>323 Martense St</t>
  </si>
  <si>
    <t>2929 W 31st St</t>
  </si>
  <si>
    <t>2011 Newkirk Ave</t>
  </si>
  <si>
    <t>1848 W 7th St</t>
  </si>
  <si>
    <t>154 S 3rd St</t>
  </si>
  <si>
    <t>1602 Mermaid Ave</t>
  </si>
  <si>
    <t>73 Gates Ave</t>
  </si>
  <si>
    <t>450 Kent Ave</t>
  </si>
  <si>
    <t>120 Chauncey St</t>
  </si>
  <si>
    <t>320 Lexington Ave</t>
  </si>
  <si>
    <t>297 Lenox Rd</t>
  </si>
  <si>
    <t>295 Washington Ave</t>
  </si>
  <si>
    <t>1776 Bedford Ave</t>
  </si>
  <si>
    <t>2 Spencer Pl</t>
  </si>
  <si>
    <t>940 Gates Ave</t>
  </si>
  <si>
    <t>720 E 53rd St</t>
  </si>
  <si>
    <t>527 Quincy St</t>
  </si>
  <si>
    <t>150 Grove St</t>
  </si>
  <si>
    <t>160 Harman St</t>
  </si>
  <si>
    <t>2025 Regent Pl</t>
  </si>
  <si>
    <t>1039a Fulton St</t>
  </si>
  <si>
    <t>7 Dekalb Ave</t>
  </si>
  <si>
    <t>5507 16th Ave</t>
  </si>
  <si>
    <t>1820 Cortelyou Rd</t>
  </si>
  <si>
    <t>2157 Cortelyou Rd</t>
  </si>
  <si>
    <t>621 Park Ave</t>
  </si>
  <si>
    <t>1308 Loring Ave</t>
  </si>
  <si>
    <t>570 92nd St</t>
  </si>
  <si>
    <t>1876 E 51st St</t>
  </si>
  <si>
    <t>335 Sutter Ave</t>
  </si>
  <si>
    <t>1008 Saint Marks Ave</t>
  </si>
  <si>
    <t>529 E 22nd St</t>
  </si>
  <si>
    <t>10 Columbia Pl</t>
  </si>
  <si>
    <t>3405 Neptune Ave</t>
  </si>
  <si>
    <t>114 Fenimore St</t>
  </si>
  <si>
    <t>348A Hancock St</t>
  </si>
  <si>
    <t>720 Saint Marks Ave</t>
  </si>
  <si>
    <t>634 61st St</t>
  </si>
  <si>
    <t>490 Ocean Pkwy</t>
  </si>
  <si>
    <t>137 Linden St</t>
  </si>
  <si>
    <t>355 Lefferts Ave</t>
  </si>
  <si>
    <t>18 E 21st St</t>
  </si>
  <si>
    <t>600 E 21st St</t>
  </si>
  <si>
    <t>480 E 21st St</t>
  </si>
  <si>
    <t>540 Ocean Ave</t>
  </si>
  <si>
    <t>682 Ocean Ave</t>
  </si>
  <si>
    <t>698 Sterling Pl</t>
  </si>
  <si>
    <t>714 Gates Ave</t>
  </si>
  <si>
    <t>598 Madison St</t>
  </si>
  <si>
    <t>740 Empire Blvd</t>
  </si>
  <si>
    <t>75 Ralph Ave</t>
  </si>
  <si>
    <t>208 Macdonough St</t>
  </si>
  <si>
    <t>721 DeKalb Ave</t>
  </si>
  <si>
    <t>456 Nostrand Ave</t>
  </si>
  <si>
    <t>398 E 18th St</t>
  </si>
  <si>
    <t>1013 Broadway</t>
  </si>
  <si>
    <t>235 60th St</t>
  </si>
  <si>
    <t>Van Sicklen Street</t>
  </si>
  <si>
    <t>1571 42nd St</t>
  </si>
  <si>
    <t>609 Greene Ave</t>
  </si>
  <si>
    <t>12 Crown St</t>
  </si>
  <si>
    <t>650 Gates Ave</t>
  </si>
  <si>
    <t>220 Montgomery St</t>
  </si>
  <si>
    <t>1511 Fulton St</t>
  </si>
  <si>
    <t>518 Greene Ave</t>
  </si>
  <si>
    <t>2181 Bedford Ave</t>
  </si>
  <si>
    <t>307 Martense St</t>
  </si>
  <si>
    <t>330 E 19th St</t>
  </si>
  <si>
    <t>405 E 16th St</t>
  </si>
  <si>
    <t>2970 W 27th St</t>
  </si>
  <si>
    <t>215 Clarkson Ave</t>
  </si>
  <si>
    <t>50 E 19th St</t>
  </si>
  <si>
    <t>281 Quincy St</t>
  </si>
  <si>
    <t>1325 60th St</t>
  </si>
  <si>
    <t>285 Hawthorne St</t>
  </si>
  <si>
    <t>184 Lewis Ave</t>
  </si>
  <si>
    <t>950 Gates Ave</t>
  </si>
  <si>
    <t>161 Putnam Ave</t>
  </si>
  <si>
    <t>935 Eastern Pkwy</t>
  </si>
  <si>
    <t>47 Mckeever Pl</t>
  </si>
  <si>
    <t>1323 Avenue Y</t>
  </si>
  <si>
    <t>364 Lincoln Pl</t>
  </si>
  <si>
    <t>1483 Saint Johns Pl</t>
  </si>
  <si>
    <t>3325 Neptune Ave</t>
  </si>
  <si>
    <t>1013 BROADWAY</t>
  </si>
  <si>
    <t>64 Hancock St</t>
  </si>
  <si>
    <t>2356 Bragg St</t>
  </si>
  <si>
    <t>660 Gates Ave</t>
  </si>
  <si>
    <t>18 Albany Ave</t>
  </si>
  <si>
    <t>1013 Avenue J</t>
  </si>
  <si>
    <t>557 Kosciusko Street</t>
  </si>
  <si>
    <t>2255 Haviland Ave</t>
  </si>
  <si>
    <t>1840 Grand Concourse</t>
  </si>
  <si>
    <t>655 Pelham Pkwy N</t>
  </si>
  <si>
    <t>2082 Crotona Pkwy</t>
  </si>
  <si>
    <t>464 Et 159th St</t>
  </si>
  <si>
    <t>1790 Weeks Ave</t>
  </si>
  <si>
    <t>2280 Andrews Ave</t>
  </si>
  <si>
    <t>1805 Crotona Ave</t>
  </si>
  <si>
    <t>1598 Unionport Rd</t>
  </si>
  <si>
    <t>2029 Lafontaine Ave</t>
  </si>
  <si>
    <t>2865 University Ave</t>
  </si>
  <si>
    <t>2070 Grand Concourse</t>
  </si>
  <si>
    <t>25 E Mosholu Pkwy N</t>
  </si>
  <si>
    <t>1511 Sheridan Ave</t>
  </si>
  <si>
    <t>2448 university ave</t>
  </si>
  <si>
    <t>235 E 196th St</t>
  </si>
  <si>
    <t>508 Morris Park Ave</t>
  </si>
  <si>
    <t>360 E 234th St</t>
  </si>
  <si>
    <t>4754 Richardson Ave</t>
  </si>
  <si>
    <t>1070 Elder Ave</t>
  </si>
  <si>
    <t>2000 Valentine Ave</t>
  </si>
  <si>
    <t>2095 Daly Ave</t>
  </si>
  <si>
    <t>40 Richman Plz</t>
  </si>
  <si>
    <t>717 E 213th St</t>
  </si>
  <si>
    <t>806 E 221st St</t>
  </si>
  <si>
    <t>445 E 174th St</t>
  </si>
  <si>
    <t>880 Bryant Ave</t>
  </si>
  <si>
    <t>60 E 196th St</t>
  </si>
  <si>
    <t>3599 Bainbridge Ave</t>
  </si>
  <si>
    <t>550 E 147th St</t>
  </si>
  <si>
    <t>710 Croes Ave</t>
  </si>
  <si>
    <t>1691 E 174th St</t>
  </si>
  <si>
    <t>387 E Mosholu Pkwy N</t>
  </si>
  <si>
    <t>2406 University Ave</t>
  </si>
  <si>
    <t>345 Classon Ave</t>
  </si>
  <si>
    <t>2401 Davidson Ave</t>
  </si>
  <si>
    <t>690 Allerton avenue</t>
  </si>
  <si>
    <t>2754 Bronx Park E</t>
  </si>
  <si>
    <t>650 E 182nd St</t>
  </si>
  <si>
    <t>1888 Valentine Ave</t>
  </si>
  <si>
    <t>2704 University Ave</t>
  </si>
  <si>
    <t>2755 Creston Ave</t>
  </si>
  <si>
    <t>235 Cypress Ave</t>
  </si>
  <si>
    <t>3055 Perry Ave</t>
  </si>
  <si>
    <t>1685 Morris Ave</t>
  </si>
  <si>
    <t>666 Adee Ave</t>
  </si>
  <si>
    <t>2856 Webb Ave</t>
  </si>
  <si>
    <t>2640 Davidson Ave</t>
  </si>
  <si>
    <t>1060 Leland Ave</t>
  </si>
  <si>
    <t>2015 Creston Ave</t>
  </si>
  <si>
    <t>639 E 169th St</t>
  </si>
  <si>
    <t>1210 Croes Ave</t>
  </si>
  <si>
    <t>283 Cypress Ave</t>
  </si>
  <si>
    <t>2477 Grand Ave</t>
  </si>
  <si>
    <t>504 Jackson Ave</t>
  </si>
  <si>
    <t>1211 Ogden Ave</t>
  </si>
  <si>
    <t>3855 Orloff Ave</t>
  </si>
  <si>
    <t>2235 Bathgate Ave</t>
  </si>
  <si>
    <t>2135 Wallace Ave</t>
  </si>
  <si>
    <t>2415 Creston Ave</t>
  </si>
  <si>
    <t>739 Arnow Ave</t>
  </si>
  <si>
    <t>681 Magenta St</t>
  </si>
  <si>
    <t>2737 Barker Ave</t>
  </si>
  <si>
    <t>1880 Valentine Ave</t>
  </si>
  <si>
    <t>2167 Cruger Ave</t>
  </si>
  <si>
    <t>2825 Claflin Ave</t>
  </si>
  <si>
    <t>163 W 170th st</t>
  </si>
  <si>
    <t>635 Morris Ave</t>
  </si>
  <si>
    <t>188 Ludlow St</t>
  </si>
  <si>
    <t>640 Riverside Dr</t>
  </si>
  <si>
    <t>410 Central Park W</t>
  </si>
  <si>
    <t>151 W 123rd St</t>
  </si>
  <si>
    <t>200 W 146th St</t>
  </si>
  <si>
    <t>282 Manhattan Ave</t>
  </si>
  <si>
    <t>60 E 106th St</t>
  </si>
  <si>
    <t>105 Duane St</t>
  </si>
  <si>
    <t>174 W 107th St</t>
  </si>
  <si>
    <t>301 W 150th St</t>
  </si>
  <si>
    <t>670 Riverside Dr</t>
  </si>
  <si>
    <t>204 W 149th St</t>
  </si>
  <si>
    <t>211 W 146th st</t>
  </si>
  <si>
    <t>2 E 75th St</t>
  </si>
  <si>
    <t>55 La Salle St</t>
  </si>
  <si>
    <t>240 Madison St</t>
  </si>
  <si>
    <t>171 W 131st St</t>
  </si>
  <si>
    <t>101 W 112th St</t>
  </si>
  <si>
    <t>8 Avenue B # 12</t>
  </si>
  <si>
    <t>644 Riverside Dr</t>
  </si>
  <si>
    <t>70 W 95th St</t>
  </si>
  <si>
    <t>625 W 152nd St</t>
  </si>
  <si>
    <t>601 W 140th St</t>
  </si>
  <si>
    <t>460 W 147th St</t>
  </si>
  <si>
    <t>17 E 124th St</t>
  </si>
  <si>
    <t>15 Saint James Pl</t>
  </si>
  <si>
    <t>567 W 170th St</t>
  </si>
  <si>
    <t>2140 Madison Ave</t>
  </si>
  <si>
    <t>24020 Caney Rd</t>
  </si>
  <si>
    <t>14570 220th St</t>
  </si>
  <si>
    <t>11228 196th St</t>
  </si>
  <si>
    <t>11426 169th St</t>
  </si>
  <si>
    <t>147-07 72rd</t>
  </si>
  <si>
    <t>16928 110th Rd</t>
  </si>
  <si>
    <t>8915 218th Pl</t>
  </si>
  <si>
    <t>2915 Astoria Blvd</t>
  </si>
  <si>
    <t>6730 75th St</t>
  </si>
  <si>
    <t>8844 161st St</t>
  </si>
  <si>
    <t>12416 84th Rd</t>
  </si>
  <si>
    <t>19912 Hollis Ave</t>
  </si>
  <si>
    <t>7140 160th St</t>
  </si>
  <si>
    <t>19903 116th Ave</t>
  </si>
  <si>
    <t>8531 120th St</t>
  </si>
  <si>
    <t>16925 111th Ave aka 110-40 Rd</t>
  </si>
  <si>
    <t>6405 Cooper Ave</t>
  </si>
  <si>
    <t>7305 52nd Rd</t>
  </si>
  <si>
    <t>10421 48th Ave</t>
  </si>
  <si>
    <t>3633 29th St</t>
  </si>
  <si>
    <t>1415 Mott Ave</t>
  </si>
  <si>
    <t>12008 Farmers Blvd</t>
  </si>
  <si>
    <t>8602 Park Ln S</t>
  </si>
  <si>
    <t>16818 Liberty Ave</t>
  </si>
  <si>
    <t>3314 102nd St</t>
  </si>
  <si>
    <t>9707 Horace Harding Expy</t>
  </si>
  <si>
    <t>320 Beach 100th St</t>
  </si>
  <si>
    <t>10825 171st St</t>
  </si>
  <si>
    <t>14711 71st Rd</t>
  </si>
  <si>
    <t>3244 Steinway St</t>
  </si>
  <si>
    <t>9838 57th Ave</t>
  </si>
  <si>
    <t>15511 71st Ave</t>
  </si>
  <si>
    <t>10343 107th St</t>
  </si>
  <si>
    <t>1882 Greene Ave</t>
  </si>
  <si>
    <t>162 Beach 96th St</t>
  </si>
  <si>
    <t>12102 Sutphin Blvd</t>
  </si>
  <si>
    <t>10736 Merrick Blvd</t>
  </si>
  <si>
    <t>23059 Lansing Ave</t>
  </si>
  <si>
    <t>30-43 33red st</t>
  </si>
  <si>
    <t>120 Astoria Blvd</t>
  </si>
  <si>
    <t>9010 Winchester Blvd</t>
  </si>
  <si>
    <t>9034 171st St</t>
  </si>
  <si>
    <t>9011 149th St</t>
  </si>
  <si>
    <t>8611 103rd Ave</t>
  </si>
  <si>
    <t>17726 Ursina Rd</t>
  </si>
  <si>
    <t>10910 160th St</t>
  </si>
  <si>
    <t>10823 Union Hall St</t>
  </si>
  <si>
    <t>10944 160th St</t>
  </si>
  <si>
    <t>24132 86th Rd</t>
  </si>
  <si>
    <t>12602 Locust Manor Ln</t>
  </si>
  <si>
    <t>6210 99th St</t>
  </si>
  <si>
    <t>791 Manor Rd</t>
  </si>
  <si>
    <t>110 Brabant St</t>
  </si>
  <si>
    <t>31 Essex Dr</t>
  </si>
  <si>
    <t>269B Maple Pkwy</t>
  </si>
  <si>
    <t>1754 Richmond Rd</t>
  </si>
  <si>
    <t>801 Manor Rd</t>
  </si>
  <si>
    <t>1077 Castleton Ave</t>
  </si>
  <si>
    <t>151 Van Pelt Ave</t>
  </si>
  <si>
    <t>1749 Victory Blvd</t>
  </si>
  <si>
    <t>2099 Forest Ave</t>
  </si>
  <si>
    <t>1J</t>
  </si>
  <si>
    <t>A10</t>
  </si>
  <si>
    <t>#C</t>
  </si>
  <si>
    <t>5X</t>
  </si>
  <si>
    <t>4B</t>
  </si>
  <si>
    <t>E7</t>
  </si>
  <si>
    <t>3B</t>
  </si>
  <si>
    <t>A</t>
  </si>
  <si>
    <t>3E</t>
  </si>
  <si>
    <t>B1</t>
  </si>
  <si>
    <t>5C</t>
  </si>
  <si>
    <t>6k5</t>
  </si>
  <si>
    <t>B-1</t>
  </si>
  <si>
    <t>1st Floor</t>
  </si>
  <si>
    <t>9th Floor</t>
  </si>
  <si>
    <t>3G</t>
  </si>
  <si>
    <t>3H</t>
  </si>
  <si>
    <t>1L</t>
  </si>
  <si>
    <t>4C</t>
  </si>
  <si>
    <t>6K</t>
  </si>
  <si>
    <t>#2D</t>
  </si>
  <si>
    <t>3F</t>
  </si>
  <si>
    <t>1A</t>
  </si>
  <si>
    <t>2nd Floor</t>
  </si>
  <si>
    <t>C10</t>
  </si>
  <si>
    <t>10R</t>
  </si>
  <si>
    <t>4A</t>
  </si>
  <si>
    <t>5A</t>
  </si>
  <si>
    <t>1D</t>
  </si>
  <si>
    <t>8G</t>
  </si>
  <si>
    <t>#2</t>
  </si>
  <si>
    <t>19G</t>
  </si>
  <si>
    <t>6G</t>
  </si>
  <si>
    <t>C069</t>
  </si>
  <si>
    <t>2C</t>
  </si>
  <si>
    <t>3g</t>
  </si>
  <si>
    <t>basement</t>
  </si>
  <si>
    <t>3rd Floor</t>
  </si>
  <si>
    <t>A9</t>
  </si>
  <si>
    <t>9E</t>
  </si>
  <si>
    <t>F4</t>
  </si>
  <si>
    <t>3C</t>
  </si>
  <si>
    <t>5D</t>
  </si>
  <si>
    <t>3D</t>
  </si>
  <si>
    <t>1M</t>
  </si>
  <si>
    <t>1G</t>
  </si>
  <si>
    <t>D</t>
  </si>
  <si>
    <t>2G</t>
  </si>
  <si>
    <t>2A</t>
  </si>
  <si>
    <t>1B</t>
  </si>
  <si>
    <t>Apt. #E4</t>
  </si>
  <si>
    <t>5B</t>
  </si>
  <si>
    <t>22C</t>
  </si>
  <si>
    <t>3R</t>
  </si>
  <si>
    <t>D2</t>
  </si>
  <si>
    <t>1K</t>
  </si>
  <si>
    <t>B-2</t>
  </si>
  <si>
    <t>4E</t>
  </si>
  <si>
    <t>2nd floor</t>
  </si>
  <si>
    <t>1R</t>
  </si>
  <si>
    <t>4I</t>
  </si>
  <si>
    <t>#2-B1</t>
  </si>
  <si>
    <t>20E</t>
  </si>
  <si>
    <t>O1B</t>
  </si>
  <si>
    <t>#2F</t>
  </si>
  <si>
    <t>1F</t>
  </si>
  <si>
    <t>A2</t>
  </si>
  <si>
    <t>2B</t>
  </si>
  <si>
    <t>6F</t>
  </si>
  <si>
    <t>2P</t>
  </si>
  <si>
    <t>2D</t>
  </si>
  <si>
    <t>6E</t>
  </si>
  <si>
    <t>8E</t>
  </si>
  <si>
    <t>7C</t>
  </si>
  <si>
    <t>3A</t>
  </si>
  <si>
    <t>D10</t>
  </si>
  <si>
    <t>B4</t>
  </si>
  <si>
    <t>A-65</t>
  </si>
  <si>
    <t>PH</t>
  </si>
  <si>
    <t>5F</t>
  </si>
  <si>
    <t>5E</t>
  </si>
  <si>
    <t>2F</t>
  </si>
  <si>
    <t>39A</t>
  </si>
  <si>
    <t>1st Fl</t>
  </si>
  <si>
    <t>1E</t>
  </si>
  <si>
    <t>6I</t>
  </si>
  <si>
    <t>10H</t>
  </si>
  <si>
    <t>4EW</t>
  </si>
  <si>
    <t>19B</t>
  </si>
  <si>
    <t>4J</t>
  </si>
  <si>
    <t>DW</t>
  </si>
  <si>
    <t>C43</t>
  </si>
  <si>
    <t>4H</t>
  </si>
  <si>
    <t>6c</t>
  </si>
  <si>
    <t>1C</t>
  </si>
  <si>
    <t>6A</t>
  </si>
  <si>
    <t>5J</t>
  </si>
  <si>
    <t>7D</t>
  </si>
  <si>
    <t>4N</t>
  </si>
  <si>
    <t>5N</t>
  </si>
  <si>
    <t>A350</t>
  </si>
  <si>
    <t>16J</t>
  </si>
  <si>
    <t>3N</t>
  </si>
  <si>
    <t>10A</t>
  </si>
  <si>
    <t>2E</t>
  </si>
  <si>
    <t>6D</t>
  </si>
  <si>
    <t>6N</t>
  </si>
  <si>
    <t>21K</t>
  </si>
  <si>
    <t>13C</t>
  </si>
  <si>
    <t>5H</t>
  </si>
  <si>
    <t>10G</t>
  </si>
  <si>
    <t>4F</t>
  </si>
  <si>
    <t>6B</t>
  </si>
  <si>
    <t>2nd fl</t>
  </si>
  <si>
    <t>Bsmnt</t>
  </si>
  <si>
    <t>1st fl</t>
  </si>
  <si>
    <t>Attic</t>
  </si>
  <si>
    <t>2L</t>
  </si>
  <si>
    <t>2H</t>
  </si>
  <si>
    <t>2R</t>
  </si>
  <si>
    <t>Basement</t>
  </si>
  <si>
    <t>4e</t>
  </si>
  <si>
    <t>14N</t>
  </si>
  <si>
    <t>311A</t>
  </si>
  <si>
    <t>E306</t>
  </si>
  <si>
    <t>3V</t>
  </si>
  <si>
    <t>03F</t>
  </si>
  <si>
    <t>4G</t>
  </si>
  <si>
    <t>6L</t>
  </si>
  <si>
    <t>1st floor</t>
  </si>
  <si>
    <t>1H</t>
  </si>
  <si>
    <t>Apartment 2</t>
  </si>
  <si>
    <t>room 506</t>
  </si>
  <si>
    <t>Brooklyn</t>
  </si>
  <si>
    <t>Bronx</t>
  </si>
  <si>
    <t>New York</t>
  </si>
  <si>
    <t>Rosedale</t>
  </si>
  <si>
    <t>Springfield Gardens</t>
  </si>
  <si>
    <t>Saint Albans</t>
  </si>
  <si>
    <t>Jamaica</t>
  </si>
  <si>
    <t>Flushing</t>
  </si>
  <si>
    <t>Queens Village</t>
  </si>
  <si>
    <t>Astoria</t>
  </si>
  <si>
    <t>Middle Village</t>
  </si>
  <si>
    <t>Kew Gardens</t>
  </si>
  <si>
    <t>Fresh Meadows</t>
  </si>
  <si>
    <t>Glendale</t>
  </si>
  <si>
    <t>Maspeth</t>
  </si>
  <si>
    <t>Corona</t>
  </si>
  <si>
    <t>Far Rockaway</t>
  </si>
  <si>
    <t>Woodhaven</t>
  </si>
  <si>
    <t>Rockaway Park</t>
  </si>
  <si>
    <t>Ozone Park</t>
  </si>
  <si>
    <t>Ridgewood</t>
  </si>
  <si>
    <t>Rockaway Beach</t>
  </si>
  <si>
    <t>Bellerose</t>
  </si>
  <si>
    <t>Rego Park</t>
  </si>
  <si>
    <t>Staten Island</t>
  </si>
  <si>
    <t>NY</t>
  </si>
  <si>
    <t>HRA</t>
  </si>
  <si>
    <t>HRA ELS Part F Brooklyn</t>
  </si>
  <si>
    <t>Returning Client</t>
  </si>
  <si>
    <t>Other</t>
  </si>
  <si>
    <t>In-House</t>
  </si>
  <si>
    <t>Court Referral-NON HRA</t>
  </si>
  <si>
    <t>Word of mouth</t>
  </si>
  <si>
    <t>Self-referred</t>
  </si>
  <si>
    <t>Community Organization</t>
  </si>
  <si>
    <t>Outreach</t>
  </si>
  <si>
    <t>Elected Official</t>
  </si>
  <si>
    <t>Other City Agency</t>
  </si>
  <si>
    <t>Home base</t>
  </si>
  <si>
    <t>LT-075919-19/KI</t>
  </si>
  <si>
    <t>LT-076268-19/KI</t>
  </si>
  <si>
    <t>LT-079495-19/KI</t>
  </si>
  <si>
    <t>LT-077360-19/KI</t>
  </si>
  <si>
    <t>LT-077115-19/KI</t>
  </si>
  <si>
    <t>LT-077283-19/KI</t>
  </si>
  <si>
    <t>LT-072854-19/KI</t>
  </si>
  <si>
    <t>LT-072855-19/KI</t>
  </si>
  <si>
    <t>LT-069913-19/KI</t>
  </si>
  <si>
    <t>LT-073871-19/ki</t>
  </si>
  <si>
    <t>LT-075455-19/KI</t>
  </si>
  <si>
    <t>LT-018289-19/KI</t>
  </si>
  <si>
    <t>LT-077647-19/KI</t>
  </si>
  <si>
    <t>LT-064181-19/KI</t>
  </si>
  <si>
    <t>LT-077631-19/KI</t>
  </si>
  <si>
    <t>LT-071278-19/KI</t>
  </si>
  <si>
    <t>LT-006289-19/KI</t>
  </si>
  <si>
    <t>LT-078159-/KI</t>
  </si>
  <si>
    <t>LT-059638-19/KI</t>
  </si>
  <si>
    <t>LT-079247-19/KI</t>
  </si>
  <si>
    <t>LT-067874-19/KI</t>
  </si>
  <si>
    <t>LT-016496-18/KI</t>
  </si>
  <si>
    <t>LT-002528-19/ki</t>
  </si>
  <si>
    <t>LT-076913-19/KI</t>
  </si>
  <si>
    <t>LT-070122-19/KI</t>
  </si>
  <si>
    <t>LT-076219-19/KI</t>
  </si>
  <si>
    <t>LT-018207-19/KI</t>
  </si>
  <si>
    <t>LT-076678-19/KI</t>
  </si>
  <si>
    <t>LT-073971-19/KI</t>
  </si>
  <si>
    <t>LT-077492-19/KI</t>
  </si>
  <si>
    <t>LT-078457-19/KI</t>
  </si>
  <si>
    <t>LT-006320-19/KI</t>
  </si>
  <si>
    <t>LT-079370-19/KI</t>
  </si>
  <si>
    <t>LT-090399/18</t>
  </si>
  <si>
    <t>LT-075930-19/KI</t>
  </si>
  <si>
    <t>LT-077406-19/ki</t>
  </si>
  <si>
    <t>LT-077033/19-ki</t>
  </si>
  <si>
    <t>LT-075150-19/KI</t>
  </si>
  <si>
    <t>LT-07548-19/KI</t>
  </si>
  <si>
    <t>LT-078068-19/KI</t>
  </si>
  <si>
    <t>LT-077494-19/KI</t>
  </si>
  <si>
    <t>LT-002487-19/KI</t>
  </si>
  <si>
    <t>LT-001133-19/KI</t>
  </si>
  <si>
    <t>LT-078287-19/KI</t>
  </si>
  <si>
    <t>LT-077180-19/KI</t>
  </si>
  <si>
    <t>LT-076744-19/KI</t>
  </si>
  <si>
    <t>LT-075620-19/KI</t>
  </si>
  <si>
    <t>LT-077540-19/KI</t>
  </si>
  <si>
    <t>LT-075545-19/KI</t>
  </si>
  <si>
    <t>LT-078456-19/KI</t>
  </si>
  <si>
    <t>LT-078412-19/KI</t>
  </si>
  <si>
    <t>LT-072801-19/KI</t>
  </si>
  <si>
    <t>LT-078317-19/KI</t>
  </si>
  <si>
    <t>LT-073853-19/KI</t>
  </si>
  <si>
    <t>LT-077039-19/KI</t>
  </si>
  <si>
    <t>LT-017795-19/KI</t>
  </si>
  <si>
    <t>LT-079043-19/KI</t>
  </si>
  <si>
    <t>LT-052827-19/KI</t>
  </si>
  <si>
    <t>LT-077414-19/KI</t>
  </si>
  <si>
    <t>LT-076303/19-ki</t>
  </si>
  <si>
    <t>LT-074514-19/KI</t>
  </si>
  <si>
    <t>LT-078408-19/KI</t>
  </si>
  <si>
    <t>LT-077486-19/KI</t>
  </si>
  <si>
    <t>LT-077111-19/KI</t>
  </si>
  <si>
    <t>LT-063180-19/KI</t>
  </si>
  <si>
    <t>LT-056157/19-KI</t>
  </si>
  <si>
    <t>LT-078781-19/KI</t>
  </si>
  <si>
    <t>LT-078404-19/KI</t>
  </si>
  <si>
    <t>LT-079152-19/KI</t>
  </si>
  <si>
    <t>LT-076486-19/ki</t>
  </si>
  <si>
    <t>Lt-075907-19/ki</t>
  </si>
  <si>
    <t>LT-015614-19</t>
  </si>
  <si>
    <t>LT-076422-19/KI</t>
  </si>
  <si>
    <t>LT-077637-19/KI</t>
  </si>
  <si>
    <t>LT-075926/19/ki</t>
  </si>
  <si>
    <t>LT-075935-19/KI</t>
  </si>
  <si>
    <t>LT-053439-19/KI</t>
  </si>
  <si>
    <t>LT-079013-19/KI</t>
  </si>
  <si>
    <t>LT-079202-19/KI</t>
  </si>
  <si>
    <t>LT-076826-19/ki</t>
  </si>
  <si>
    <t>LT-096789-18/KI</t>
  </si>
  <si>
    <t>LT-076024-19/KI</t>
  </si>
  <si>
    <t>LT-076891-19/KI</t>
  </si>
  <si>
    <t>LT-077114-19/KI</t>
  </si>
  <si>
    <t>LT-076217-19/KI</t>
  </si>
  <si>
    <t>LT-074837/19-ki</t>
  </si>
  <si>
    <t>LT-078008-19/KI</t>
  </si>
  <si>
    <t>LT-076459-19/KI</t>
  </si>
  <si>
    <t>LT-068680-19/KI</t>
  </si>
  <si>
    <t>LT-078836-19/KI</t>
  </si>
  <si>
    <t>LT-023909-18/KI</t>
  </si>
  <si>
    <t>LT-002615-19/KI</t>
  </si>
  <si>
    <t>LT-077112-19/KI</t>
  </si>
  <si>
    <t>LT-079173-19/KI</t>
  </si>
  <si>
    <t>LT-13486-18/KI</t>
  </si>
  <si>
    <t>LT-093028-18/KI</t>
  </si>
  <si>
    <t>LT-077303-19/KI</t>
  </si>
  <si>
    <t>LT-078855-19/KI</t>
  </si>
  <si>
    <t>LT-078648-19/KI</t>
  </si>
  <si>
    <t>LT-041436-19/BX</t>
  </si>
  <si>
    <t>LT-036527-19/BX</t>
  </si>
  <si>
    <t>LT-042398-19/BX</t>
  </si>
  <si>
    <t>LT-024344-19/BX</t>
  </si>
  <si>
    <t>LT-040369-19/BX</t>
  </si>
  <si>
    <t>LT-036472-19/BX</t>
  </si>
  <si>
    <t>LT-039663-19/BX</t>
  </si>
  <si>
    <t>LT-040852-19/BX</t>
  </si>
  <si>
    <t>LT-040575-19/BX</t>
  </si>
  <si>
    <t>LT-037514-19/BX</t>
  </si>
  <si>
    <t>LT-039232-19/BX</t>
  </si>
  <si>
    <t>LT-033065-19/BX</t>
  </si>
  <si>
    <t>LT-041999-19/BX</t>
  </si>
  <si>
    <t>LT-036069-19/BX</t>
  </si>
  <si>
    <t>LT-032974-19/BX</t>
  </si>
  <si>
    <t>LT-036397-19/BX</t>
  </si>
  <si>
    <t>LT-039057-19/BX</t>
  </si>
  <si>
    <t>LT-038500-19/BX</t>
  </si>
  <si>
    <t>LT-031849-19/BX</t>
  </si>
  <si>
    <t>LT-038183-19/BX</t>
  </si>
  <si>
    <t>LT-031522-19/BX</t>
  </si>
  <si>
    <t>LT-033421-19/BX</t>
  </si>
  <si>
    <t>LT-030220-19/BX</t>
  </si>
  <si>
    <t>LT-014642-19/BX</t>
  </si>
  <si>
    <t>LT-040400-19/BX</t>
  </si>
  <si>
    <t>LT-036305-19/BX</t>
  </si>
  <si>
    <t>LT-033455-19/BX</t>
  </si>
  <si>
    <t>LT-038291-19/BX</t>
  </si>
  <si>
    <t>LT-026134-19/BX</t>
  </si>
  <si>
    <t>LT-813600-18/BX</t>
  </si>
  <si>
    <t>LT-039162-19/BX</t>
  </si>
  <si>
    <t>LT-043174-19/BX</t>
  </si>
  <si>
    <t>LT-026297-19/BX</t>
  </si>
  <si>
    <t>LT-039425-19/BX</t>
  </si>
  <si>
    <t>LT-040467-19/BX</t>
  </si>
  <si>
    <t>LT-038473-19/BX</t>
  </si>
  <si>
    <t>LT-040767-19/BX</t>
  </si>
  <si>
    <t>LT-040771-19/BX</t>
  </si>
  <si>
    <t>LT-025448-19/BX</t>
  </si>
  <si>
    <t>LT-027123-19/BX</t>
  </si>
  <si>
    <t>LT-041268-19/BX</t>
  </si>
  <si>
    <t>LT-031687-19/BX</t>
  </si>
  <si>
    <t>LT-033743-19/BX</t>
  </si>
  <si>
    <t>LT-803083-15/BX</t>
  </si>
  <si>
    <t>LT-039567-19/BX</t>
  </si>
  <si>
    <t>LT-041047-19/BX</t>
  </si>
  <si>
    <t>LT-014438-19/BX</t>
  </si>
  <si>
    <t>LT-048689-18/BX</t>
  </si>
  <si>
    <t>LT-028963-19/BX</t>
  </si>
  <si>
    <t>LT-028590-19/BX</t>
  </si>
  <si>
    <t>LT-040778-19/BX</t>
  </si>
  <si>
    <t>LT-038070-19/BX</t>
  </si>
  <si>
    <t>LT-039174-19/BX</t>
  </si>
  <si>
    <t>LT-035706-19/BX</t>
  </si>
  <si>
    <t>LT-033573-19/BX</t>
  </si>
  <si>
    <t>LT-040744-19/BX</t>
  </si>
  <si>
    <t>LT-040471-19/BX</t>
  </si>
  <si>
    <t>LT-037414-19/BX</t>
  </si>
  <si>
    <t>LT-040707-19/BX</t>
  </si>
  <si>
    <t>LT-042424-19/BX</t>
  </si>
  <si>
    <t>LT-022488-19/BX</t>
  </si>
  <si>
    <t>LT-040380-19/BX</t>
  </si>
  <si>
    <t>LT-043250-19/BX</t>
  </si>
  <si>
    <t>LT-039600-19/BX</t>
  </si>
  <si>
    <t>LT-008910-17/BX</t>
  </si>
  <si>
    <t>LT-158718-19/NY</t>
  </si>
  <si>
    <t>LT-067904-19/NY</t>
  </si>
  <si>
    <t>LT-065633-19/NY</t>
  </si>
  <si>
    <t>LT-067858-19/NY</t>
  </si>
  <si>
    <t>LT-068088-19/NY</t>
  </si>
  <si>
    <t>LT-064889-19.NY</t>
  </si>
  <si>
    <t>LT-067879-19/NY</t>
  </si>
  <si>
    <t>LT-068132-19/NY</t>
  </si>
  <si>
    <t>LT-068866-19/NY</t>
  </si>
  <si>
    <t>LT-067811-19</t>
  </si>
  <si>
    <t>LT-067613-19/NY</t>
  </si>
  <si>
    <t>LT-069449-19/NY</t>
  </si>
  <si>
    <t>LT-064527-19/NY</t>
  </si>
  <si>
    <t>LT-68914-19/NY</t>
  </si>
  <si>
    <t>LT-068954-19/NY</t>
  </si>
  <si>
    <t>LT-067482-19/NY</t>
  </si>
  <si>
    <t>LT-053768-19/NY</t>
  </si>
  <si>
    <t>LT-65257-9/NY</t>
  </si>
  <si>
    <t>LT-068887-19/NY</t>
  </si>
  <si>
    <t>LT-067822-19/QU</t>
  </si>
  <si>
    <t>LT-012550-19/QU</t>
  </si>
  <si>
    <t>LT-068346-19/QU</t>
  </si>
  <si>
    <t>LT-067235-19/QU</t>
  </si>
  <si>
    <t>LT-67994-19/QU</t>
  </si>
  <si>
    <t>LT-067067-19/QU</t>
  </si>
  <si>
    <t>LT-062226-19/QU</t>
  </si>
  <si>
    <t>LT-068021-19/QU</t>
  </si>
  <si>
    <t>LT-067949-19/QU</t>
  </si>
  <si>
    <t>LT-066901-19/QU</t>
  </si>
  <si>
    <t>LT-067322-19/QU</t>
  </si>
  <si>
    <t>LT-067837-19/QU</t>
  </si>
  <si>
    <t>LT-061452-19/QU</t>
  </si>
  <si>
    <t>LT-068951-19/QU</t>
  </si>
  <si>
    <t>LT-062060-19/QU</t>
  </si>
  <si>
    <t>LT-067049-19/QU</t>
  </si>
  <si>
    <t>LT-067624-19/QU</t>
  </si>
  <si>
    <t>LT-053482-19/QU</t>
  </si>
  <si>
    <t>LT-067234-19/QU</t>
  </si>
  <si>
    <t>LT-065783-19/QU</t>
  </si>
  <si>
    <t>LT-78943-18/QU</t>
  </si>
  <si>
    <t>LT-056467-19/QU</t>
  </si>
  <si>
    <t>LT-067874-19/QU</t>
  </si>
  <si>
    <t>LT-066550-19/QU</t>
  </si>
  <si>
    <t>LT-058574-19/QU</t>
  </si>
  <si>
    <t>LT-068446-19/QU</t>
  </si>
  <si>
    <t>LT-065486-19/QU</t>
  </si>
  <si>
    <t>LT-067634-19/QU</t>
  </si>
  <si>
    <t>LT-058918-19/QU</t>
  </si>
  <si>
    <t>LT-067821-19/QU</t>
  </si>
  <si>
    <t>LT-068309-19/QU</t>
  </si>
  <si>
    <t>LT000556-19/QU</t>
  </si>
  <si>
    <t>LT-068922-19/QU</t>
  </si>
  <si>
    <t>LT-057761-19/QU</t>
  </si>
  <si>
    <t>LT-067668-19/QU</t>
  </si>
  <si>
    <t>LT-068010-19/QU</t>
  </si>
  <si>
    <t>LT-68427-19/QU</t>
  </si>
  <si>
    <t>LT-067586-19/QU</t>
  </si>
  <si>
    <t>LT-059929-19/QU</t>
  </si>
  <si>
    <t>LT-10933-16/QU</t>
  </si>
  <si>
    <t>LT-065872-19/QU</t>
  </si>
  <si>
    <t>LT-068741-19/QU</t>
  </si>
  <si>
    <t>LT-060810-19/QU</t>
  </si>
  <si>
    <t>LT-067452-19/QU</t>
  </si>
  <si>
    <t>LT-063654-19/QU</t>
  </si>
  <si>
    <t>LT-012302-19/QU</t>
  </si>
  <si>
    <t>LT-067707-19/QU</t>
  </si>
  <si>
    <t>LT-011417-19/QU</t>
  </si>
  <si>
    <t>LT-064644-19/QU</t>
  </si>
  <si>
    <t>LT-067243-19/QU</t>
  </si>
  <si>
    <t>LT-068631-19/QU</t>
  </si>
  <si>
    <t>LT-010672-19/RI</t>
  </si>
  <si>
    <t>LT-010685-19/RI</t>
  </si>
  <si>
    <t>LT-052254-19/RI</t>
  </si>
  <si>
    <t>LT-052311-9/RI</t>
  </si>
  <si>
    <t>LT-011093-18/RI</t>
  </si>
  <si>
    <t>LT-010673-19/RI</t>
  </si>
  <si>
    <t>LT-010617-19/RI</t>
  </si>
  <si>
    <t>LT-052231-19/RI</t>
  </si>
  <si>
    <t>908310-TD-2019</t>
  </si>
  <si>
    <t>LT-052316-19/RI</t>
  </si>
  <si>
    <t>LT-052337-19/RI</t>
  </si>
  <si>
    <t>A - Counsel and Advice</t>
  </si>
  <si>
    <t>G - Negotiated Settlement with Litigation</t>
  </si>
  <si>
    <t>3112 HPLP-Homelessness Prevention Law Project</t>
  </si>
  <si>
    <t>3121 Universal Access to Counsel – (UAC)</t>
  </si>
  <si>
    <t>3122 Universal Access to Counsel – (UAC)</t>
  </si>
  <si>
    <t>3114 HRA-HPLP-Homelessness Prevention Law Project</t>
  </si>
  <si>
    <t>3115 HPLP-Homelessness Prevention Law Project</t>
  </si>
  <si>
    <t>3123 Universal Access to Counsel – (UAC)</t>
  </si>
  <si>
    <t>3113 HPLP-Homelessness Prevention Law Project</t>
  </si>
  <si>
    <t>3124 Universal Access to Counsel – (UAC)</t>
  </si>
  <si>
    <t>3125 Universal Access to Counsel – (UAC)</t>
  </si>
  <si>
    <t>3111 HPLP-Homelessness Prevention Law Project</t>
  </si>
  <si>
    <t>2556 VOCA Victim Assistance Program:Attorney Services</t>
  </si>
  <si>
    <t>63 Private Landlord/Tenant</t>
  </si>
  <si>
    <t>64 Public Housing</t>
  </si>
  <si>
    <t>69 Other Housing</t>
  </si>
  <si>
    <t>Post-Judgment, Tenant Out of Possession</t>
  </si>
  <si>
    <t>No Stipulation; No Judgment</t>
  </si>
  <si>
    <t>Post-Judgment, Tenant in Possession-Judgment Due to Other</t>
  </si>
  <si>
    <t>Post-Judgment, Tenant in Possession-Judgment Due to Default</t>
  </si>
  <si>
    <t>On for Trial</t>
  </si>
  <si>
    <t>6014-Obtained advice and counsel on a Housing matter</t>
  </si>
  <si>
    <t>6002-Prevented eviction from private housing</t>
  </si>
  <si>
    <t>01/14/1983</t>
  </si>
  <si>
    <t>10/07/1972</t>
  </si>
  <si>
    <t>07/19/1969</t>
  </si>
  <si>
    <t>01/09/1971</t>
  </si>
  <si>
    <t>01/02/1988</t>
  </si>
  <si>
    <t>01/25/1961</t>
  </si>
  <si>
    <t>11/27/1942</t>
  </si>
  <si>
    <t>08/15/1933</t>
  </si>
  <si>
    <t>12/11/1969</t>
  </si>
  <si>
    <t>05/22/1950</t>
  </si>
  <si>
    <t>04/25/1961</t>
  </si>
  <si>
    <t>02/12/1950</t>
  </si>
  <si>
    <t>09/15/1959</t>
  </si>
  <si>
    <t>04/07/1964</t>
  </si>
  <si>
    <t>02/04/1977</t>
  </si>
  <si>
    <t>02/14/1969</t>
  </si>
  <si>
    <t>02/19/1964</t>
  </si>
  <si>
    <t>09/26/1997</t>
  </si>
  <si>
    <t>09/05/1979</t>
  </si>
  <si>
    <t>05/12/1982</t>
  </si>
  <si>
    <t>07/11/1980</t>
  </si>
  <si>
    <t>06/26/1995</t>
  </si>
  <si>
    <t>03/20/1955</t>
  </si>
  <si>
    <t>01/03/1980</t>
  </si>
  <si>
    <t>12/15/1951</t>
  </si>
  <si>
    <t>02/02/1957</t>
  </si>
  <si>
    <t>02/27/1961</t>
  </si>
  <si>
    <t>09/21/1988</t>
  </si>
  <si>
    <t>02/06/1988</t>
  </si>
  <si>
    <t>09/10/1990</t>
  </si>
  <si>
    <t>12/28/1963</t>
  </si>
  <si>
    <t>03/04/1948</t>
  </si>
  <si>
    <t>11/03/1968</t>
  </si>
  <si>
    <t>04/21/1994</t>
  </si>
  <si>
    <t>09/19/1995</t>
  </si>
  <si>
    <t>08/12/1951</t>
  </si>
  <si>
    <t>05/16/1960</t>
  </si>
  <si>
    <t>08/22/1974</t>
  </si>
  <si>
    <t>07/22/1948</t>
  </si>
  <si>
    <t>02/15/1953</t>
  </si>
  <si>
    <t>06/17/1975</t>
  </si>
  <si>
    <t>11/22/1966</t>
  </si>
  <si>
    <t>07/07/1951</t>
  </si>
  <si>
    <t>12/28/1939</t>
  </si>
  <si>
    <t>11/21/1973</t>
  </si>
  <si>
    <t>08/29/1983</t>
  </si>
  <si>
    <t>10/10/1976</t>
  </si>
  <si>
    <t>07/20/1982</t>
  </si>
  <si>
    <t>07/31/1979</t>
  </si>
  <si>
    <t>01/13/1956</t>
  </si>
  <si>
    <t>07/19/1952</t>
  </si>
  <si>
    <t>10/02/1983</t>
  </si>
  <si>
    <t>07/27/1961</t>
  </si>
  <si>
    <t>10/14/1977</t>
  </si>
  <si>
    <t>10/23/1975</t>
  </si>
  <si>
    <t>06/19/1957</t>
  </si>
  <si>
    <t>02/12/1984</t>
  </si>
  <si>
    <t>04/17/1951</t>
  </si>
  <si>
    <t>08/25/1970</t>
  </si>
  <si>
    <t>02/18/1957</t>
  </si>
  <si>
    <t>08/16/1992</t>
  </si>
  <si>
    <t>10/06/1975</t>
  </si>
  <si>
    <t>02/22/1985</t>
  </si>
  <si>
    <t>04/15/1998</t>
  </si>
  <si>
    <t>07/07/1992</t>
  </si>
  <si>
    <t>11/16/1976</t>
  </si>
  <si>
    <t>08/07/1960</t>
  </si>
  <si>
    <t>02/05/1964</t>
  </si>
  <si>
    <t>07/19/1940</t>
  </si>
  <si>
    <t>03/01/1987</t>
  </si>
  <si>
    <t>04/28/1970</t>
  </si>
  <si>
    <t>11/12/1952</t>
  </si>
  <si>
    <t>10/10/1971</t>
  </si>
  <si>
    <t>11/21/1971</t>
  </si>
  <si>
    <t>03/30/1972</t>
  </si>
  <si>
    <t>04/02/1982</t>
  </si>
  <si>
    <t>03/31/1977</t>
  </si>
  <si>
    <t>08/06/1979</t>
  </si>
  <si>
    <t>12/19/1986</t>
  </si>
  <si>
    <t>06/06/1991</t>
  </si>
  <si>
    <t>01/15/1962</t>
  </si>
  <si>
    <t>07/10/1962</t>
  </si>
  <si>
    <t>05/28/1969</t>
  </si>
  <si>
    <t>02/08/1951</t>
  </si>
  <si>
    <t>10/05/1937</t>
  </si>
  <si>
    <t>01/05/1973</t>
  </si>
  <si>
    <t>04/27/1968</t>
  </si>
  <si>
    <t>11/30/1955</t>
  </si>
  <si>
    <t>02/17/1990</t>
  </si>
  <si>
    <t>12/26/1984</t>
  </si>
  <si>
    <t>07/18/1974</t>
  </si>
  <si>
    <t>08/03/1970</t>
  </si>
  <si>
    <t>09/14/1979</t>
  </si>
  <si>
    <t>11/17/1967</t>
  </si>
  <si>
    <t>12/24/1954</t>
  </si>
  <si>
    <t>01/16/1969</t>
  </si>
  <si>
    <t>05/26/1982</t>
  </si>
  <si>
    <t>01/25/1962</t>
  </si>
  <si>
    <t>06/19/1961</t>
  </si>
  <si>
    <t>10/12/1956</t>
  </si>
  <si>
    <t>12/13/1966</t>
  </si>
  <si>
    <t>01/21/1976</t>
  </si>
  <si>
    <t>01/24/1976</t>
  </si>
  <si>
    <t>07/02/1983</t>
  </si>
  <si>
    <t>08/23/1973</t>
  </si>
  <si>
    <t>06/08/1972</t>
  </si>
  <si>
    <t>04/19/1958</t>
  </si>
  <si>
    <t>07/20/1996</t>
  </si>
  <si>
    <t>07/12/1970</t>
  </si>
  <si>
    <t>08/17/1925</t>
  </si>
  <si>
    <t>03/06/1963</t>
  </si>
  <si>
    <t>01/28/1953</t>
  </si>
  <si>
    <t>02/18/1978</t>
  </si>
  <si>
    <t>02/09/1966</t>
  </si>
  <si>
    <t>02/22/1977</t>
  </si>
  <si>
    <t>11/05/1989</t>
  </si>
  <si>
    <t>10/02/1994</t>
  </si>
  <si>
    <t>11/18/1978</t>
  </si>
  <si>
    <t>05/10/1977</t>
  </si>
  <si>
    <t>02/27/1963</t>
  </si>
  <si>
    <t>05/15/1959</t>
  </si>
  <si>
    <t>12/18/1981</t>
  </si>
  <si>
    <t>04/21/1987</t>
  </si>
  <si>
    <t>03/17/1957</t>
  </si>
  <si>
    <t>11/26/1985</t>
  </si>
  <si>
    <t>05/07/1988</t>
  </si>
  <si>
    <t>11/05/1964</t>
  </si>
  <si>
    <t>05/20/1981</t>
  </si>
  <si>
    <t>10/17/1981</t>
  </si>
  <si>
    <t>09/13/1950</t>
  </si>
  <si>
    <t>09/09/1958</t>
  </si>
  <si>
    <t>09/14/1994</t>
  </si>
  <si>
    <t>01/13/1975</t>
  </si>
  <si>
    <t>07/09/1987</t>
  </si>
  <si>
    <t>03/16/1988</t>
  </si>
  <si>
    <t>07/02/1964</t>
  </si>
  <si>
    <t>06/27/1977</t>
  </si>
  <si>
    <t>10/05/1991</t>
  </si>
  <si>
    <t>04/12/1980</t>
  </si>
  <si>
    <t>08/06/1980</t>
  </si>
  <si>
    <t>11/30/1951</t>
  </si>
  <si>
    <t>01/20/1972</t>
  </si>
  <si>
    <t>09/10/1981</t>
  </si>
  <si>
    <t>05/03/1989</t>
  </si>
  <si>
    <t>09/27/1988</t>
  </si>
  <si>
    <t>08/10/1960</t>
  </si>
  <si>
    <t>01/31/1948</t>
  </si>
  <si>
    <t>04/01/1997</t>
  </si>
  <si>
    <t>05/20/1986</t>
  </si>
  <si>
    <t>07/10/1978</t>
  </si>
  <si>
    <t>08/08/1970</t>
  </si>
  <si>
    <t>06/21/1962</t>
  </si>
  <si>
    <t>01/11/1982</t>
  </si>
  <si>
    <t>10/28/1949</t>
  </si>
  <si>
    <t>06/05/1967</t>
  </si>
  <si>
    <t>02/05/1970</t>
  </si>
  <si>
    <t>02/15/1961</t>
  </si>
  <si>
    <t>12/10/1977</t>
  </si>
  <si>
    <t>09/02/1964</t>
  </si>
  <si>
    <t>02/16/1970</t>
  </si>
  <si>
    <t>06/01/1946</t>
  </si>
  <si>
    <t>04/03/1987</t>
  </si>
  <si>
    <t>09/15/1945</t>
  </si>
  <si>
    <t>04/11/1977</t>
  </si>
  <si>
    <t>05/31/1980</t>
  </si>
  <si>
    <t>04/06/1991</t>
  </si>
  <si>
    <t>09/18/1986</t>
  </si>
  <si>
    <t>03/26/1974</t>
  </si>
  <si>
    <t>06/24/1951</t>
  </si>
  <si>
    <t>10/22/1972</t>
  </si>
  <si>
    <t>02/19/1983</t>
  </si>
  <si>
    <t>05/08/1983</t>
  </si>
  <si>
    <t>01/19/1990</t>
  </si>
  <si>
    <t>04/16/1968</t>
  </si>
  <si>
    <t>06/21/1981</t>
  </si>
  <si>
    <t>02/03/1964</t>
  </si>
  <si>
    <t>06/05/2001</t>
  </si>
  <si>
    <t>08/14/1996</t>
  </si>
  <si>
    <t>02/11/1956</t>
  </si>
  <si>
    <t>06/08/1969</t>
  </si>
  <si>
    <t>05/24/1952</t>
  </si>
  <si>
    <t>12/25/1975</t>
  </si>
  <si>
    <t>08/17/1973</t>
  </si>
  <si>
    <t>05/21/1963</t>
  </si>
  <si>
    <t>05/08/1950</t>
  </si>
  <si>
    <t>11/18/1987</t>
  </si>
  <si>
    <t>06/20/1989</t>
  </si>
  <si>
    <t>02/28/1958</t>
  </si>
  <si>
    <t>05/18/1956</t>
  </si>
  <si>
    <t>10/20/1950</t>
  </si>
  <si>
    <t>07/18/1982</t>
  </si>
  <si>
    <t>04/02/1980</t>
  </si>
  <si>
    <t>09/07/1961</t>
  </si>
  <si>
    <t>06/22/1941</t>
  </si>
  <si>
    <t>08/17/1944</t>
  </si>
  <si>
    <t>04/23/1945</t>
  </si>
  <si>
    <t>04/22/1970</t>
  </si>
  <si>
    <t>06/24/1963</t>
  </si>
  <si>
    <t>04/24/1948</t>
  </si>
  <si>
    <t>10/30/1977</t>
  </si>
  <si>
    <t>07/20/1958</t>
  </si>
  <si>
    <t>07/03/1971</t>
  </si>
  <si>
    <t>08/17/1972</t>
  </si>
  <si>
    <t>03/23/1986</t>
  </si>
  <si>
    <t>12/15/1965</t>
  </si>
  <si>
    <t>10/16/1973</t>
  </si>
  <si>
    <t>01/20/1982</t>
  </si>
  <si>
    <t>12/23/1979</t>
  </si>
  <si>
    <t>05/31/1961</t>
  </si>
  <si>
    <t>11/11/1974</t>
  </si>
  <si>
    <t>03/26/1982</t>
  </si>
  <si>
    <t>05/07/1977</t>
  </si>
  <si>
    <t>05/20/1952</t>
  </si>
  <si>
    <t>08/18/1959</t>
  </si>
  <si>
    <t>09/24/1975</t>
  </si>
  <si>
    <t>11/15/1933</t>
  </si>
  <si>
    <t>10/19/1962</t>
  </si>
  <si>
    <t>06/21/1980</t>
  </si>
  <si>
    <t>09/30/1987</t>
  </si>
  <si>
    <t>06/26/1978</t>
  </si>
  <si>
    <t>07/23/1960</t>
  </si>
  <si>
    <t>01/14/1969</t>
  </si>
  <si>
    <t>11/13/1983</t>
  </si>
  <si>
    <t>02/10/1957</t>
  </si>
  <si>
    <t>02/27/1951</t>
  </si>
  <si>
    <t>06/11/1981</t>
  </si>
  <si>
    <t>03/30/1977</t>
  </si>
  <si>
    <t>09/12/1951</t>
  </si>
  <si>
    <t>09/02/1960</t>
  </si>
  <si>
    <t>11/13/1968</t>
  </si>
  <si>
    <t>08/20/1951</t>
  </si>
  <si>
    <t>10/11/1989</t>
  </si>
  <si>
    <t>12/31/1983</t>
  </si>
  <si>
    <t>10/09/1953</t>
  </si>
  <si>
    <t>08/04/1955</t>
  </si>
  <si>
    <t>05/05/1965</t>
  </si>
  <si>
    <t>10/14/1968</t>
  </si>
  <si>
    <t>06/06/1996</t>
  </si>
  <si>
    <t>04/04/1971</t>
  </si>
  <si>
    <t>05/28/1946</t>
  </si>
  <si>
    <t>06/07/1966</t>
  </si>
  <si>
    <t>12/16/1950</t>
  </si>
  <si>
    <t>07/13/1956</t>
  </si>
  <si>
    <t>03/02/1939</t>
  </si>
  <si>
    <t>01/11/1987</t>
  </si>
  <si>
    <t>01/01/1983</t>
  </si>
  <si>
    <t>07/29/1968</t>
  </si>
  <si>
    <t>12/15/1984</t>
  </si>
  <si>
    <t>04/09/1953</t>
  </si>
  <si>
    <t>06/07/1965</t>
  </si>
  <si>
    <t>10/07/1958</t>
  </si>
  <si>
    <t>10/02/1987</t>
  </si>
  <si>
    <t>11/23/1982</t>
  </si>
  <si>
    <t>04/29/1959</t>
  </si>
  <si>
    <t>01/31/1983</t>
  </si>
  <si>
    <t>07/27/1980</t>
  </si>
  <si>
    <t>10/19/1996</t>
  </si>
  <si>
    <t>04/27/1971</t>
  </si>
  <si>
    <t>02/28/1962</t>
  </si>
  <si>
    <t>11/07/1959</t>
  </si>
  <si>
    <t>03/24/1986</t>
  </si>
  <si>
    <t>10/10/1961</t>
  </si>
  <si>
    <t>01/31/1981</t>
  </si>
  <si>
    <t>05/16/1993</t>
  </si>
  <si>
    <t>08/26/1947</t>
  </si>
  <si>
    <t>000-00-3657</t>
  </si>
  <si>
    <t>121-86-8133</t>
  </si>
  <si>
    <t>060-66-5360</t>
  </si>
  <si>
    <t>457-31-0974</t>
  </si>
  <si>
    <t>070-74-0511</t>
  </si>
  <si>
    <t>064-48-7359</t>
  </si>
  <si>
    <t>260-46-8824</t>
  </si>
  <si>
    <t>122-74-2177</t>
  </si>
  <si>
    <t>212-37-8518</t>
  </si>
  <si>
    <t>108-64-4656</t>
  </si>
  <si>
    <t>084-44-0732</t>
  </si>
  <si>
    <t>064-78-2456</t>
  </si>
  <si>
    <t>000-00-4007</t>
  </si>
  <si>
    <t>000-00-7626</t>
  </si>
  <si>
    <t>151-90-9396</t>
  </si>
  <si>
    <t>000-00-1501</t>
  </si>
  <si>
    <t>000-00-1659</t>
  </si>
  <si>
    <t>524-25-4999</t>
  </si>
  <si>
    <t>060-70-4664</t>
  </si>
  <si>
    <t>100-84-1634</t>
  </si>
  <si>
    <t>097-66-7748</t>
  </si>
  <si>
    <t>185-62-7604</t>
  </si>
  <si>
    <t>132-76-8572</t>
  </si>
  <si>
    <t>248-17-2280</t>
  </si>
  <si>
    <t>000-00-9293</t>
  </si>
  <si>
    <t>159-11-3226</t>
  </si>
  <si>
    <t>731-12-3740</t>
  </si>
  <si>
    <t>609-58-3612</t>
  </si>
  <si>
    <t>080-58-8267</t>
  </si>
  <si>
    <t>063-38-5351</t>
  </si>
  <si>
    <t>245-39-4278</t>
  </si>
  <si>
    <t>112-82-5405</t>
  </si>
  <si>
    <t>108-96-8964</t>
  </si>
  <si>
    <t>584-47-9623</t>
  </si>
  <si>
    <t>050-56-1211</t>
  </si>
  <si>
    <t>138-23-1027</t>
  </si>
  <si>
    <t>583-05-4928</t>
  </si>
  <si>
    <t>000-00-0492</t>
  </si>
  <si>
    <t>097-56-7761</t>
  </si>
  <si>
    <t>000-00-8931</t>
  </si>
  <si>
    <t>000-00-4727</t>
  </si>
  <si>
    <t>105-08-0268</t>
  </si>
  <si>
    <t>000-00-0418</t>
  </si>
  <si>
    <t>130-78-9876</t>
  </si>
  <si>
    <t>061-68-6418</t>
  </si>
  <si>
    <t>097-64-6234</t>
  </si>
  <si>
    <t>423-78-1405</t>
  </si>
  <si>
    <t>094-42-2158</t>
  </si>
  <si>
    <t>068-68-9970</t>
  </si>
  <si>
    <t>089-66-5519</t>
  </si>
  <si>
    <t>063-62-4807</t>
  </si>
  <si>
    <t>069-64-8636</t>
  </si>
  <si>
    <t>130-46-6652</t>
  </si>
  <si>
    <t>424-17-6424</t>
  </si>
  <si>
    <t>083-46-0141</t>
  </si>
  <si>
    <t>085-96-2654</t>
  </si>
  <si>
    <t>157-90-5217</t>
  </si>
  <si>
    <t>119-82-8889</t>
  </si>
  <si>
    <t>056-58-7551</t>
  </si>
  <si>
    <t>063-70-3754</t>
  </si>
  <si>
    <t>058-88-3448</t>
  </si>
  <si>
    <t>063-84-2739</t>
  </si>
  <si>
    <t>110-94-7295</t>
  </si>
  <si>
    <t>247-15-2817</t>
  </si>
  <si>
    <t>091-58-7099</t>
  </si>
  <si>
    <t>263-70-1613</t>
  </si>
  <si>
    <t>051-84-4189</t>
  </si>
  <si>
    <t>055-58-6977</t>
  </si>
  <si>
    <t>107-42-0830</t>
  </si>
  <si>
    <t>080-82-3495</t>
  </si>
  <si>
    <t>071-60-7137</t>
  </si>
  <si>
    <t>118-56-0423</t>
  </si>
  <si>
    <t>083-68-8067</t>
  </si>
  <si>
    <t>116-60-1742</t>
  </si>
  <si>
    <t>090-64-8236</t>
  </si>
  <si>
    <t>068-74-4615</t>
  </si>
  <si>
    <t>198-72-2241</t>
  </si>
  <si>
    <t>000-00-7664</t>
  </si>
  <si>
    <t>000-00-7884</t>
  </si>
  <si>
    <t>060-78-7533</t>
  </si>
  <si>
    <t>052-02-3545</t>
  </si>
  <si>
    <t>129-68-9942</t>
  </si>
  <si>
    <t>000-00-5717</t>
  </si>
  <si>
    <t>000-00-8151</t>
  </si>
  <si>
    <t>121-76-5291</t>
  </si>
  <si>
    <t>620-52-8163</t>
  </si>
  <si>
    <t>065-58-3059</t>
  </si>
  <si>
    <t>244-17-5509</t>
  </si>
  <si>
    <t>122-64-3482</t>
  </si>
  <si>
    <t>110-78-6086</t>
  </si>
  <si>
    <t>216-82-8882</t>
  </si>
  <si>
    <t>113-74-2166</t>
  </si>
  <si>
    <t>130-66-8774</t>
  </si>
  <si>
    <t>000-00-4723</t>
  </si>
  <si>
    <t>142-88-4294</t>
  </si>
  <si>
    <t>495-89-7682</t>
  </si>
  <si>
    <t>057-56-6825</t>
  </si>
  <si>
    <t>076-60-4685</t>
  </si>
  <si>
    <t>000-00-9473</t>
  </si>
  <si>
    <t>732-01-8330</t>
  </si>
  <si>
    <t>066-86-7348</t>
  </si>
  <si>
    <t>064-58-9977</t>
  </si>
  <si>
    <t>731-18-0507</t>
  </si>
  <si>
    <t>068-86-1838</t>
  </si>
  <si>
    <t>031-60-6331</t>
  </si>
  <si>
    <t>053-52-0722</t>
  </si>
  <si>
    <t>583-47-9898</t>
  </si>
  <si>
    <t>568-75-0725</t>
  </si>
  <si>
    <t>125-54-4716</t>
  </si>
  <si>
    <t>581-75-9558</t>
  </si>
  <si>
    <t>095-76-1737</t>
  </si>
  <si>
    <t>054-02-5638</t>
  </si>
  <si>
    <t>070-64-9338</t>
  </si>
  <si>
    <t>112-92-5539</t>
  </si>
  <si>
    <t>099-56-7586</t>
  </si>
  <si>
    <t>017-02-4431</t>
  </si>
  <si>
    <t>214-17-0949</t>
  </si>
  <si>
    <t>068-84-0742</t>
  </si>
  <si>
    <t>056-64-5255</t>
  </si>
  <si>
    <t>057-66-9097</t>
  </si>
  <si>
    <t>332-93-4750</t>
  </si>
  <si>
    <t>085-44-3093</t>
  </si>
  <si>
    <t>119-50-5225</t>
  </si>
  <si>
    <t>070-84-5247</t>
  </si>
  <si>
    <t>582-45-4403</t>
  </si>
  <si>
    <t>076-67-5575</t>
  </si>
  <si>
    <t>054-96-0720</t>
  </si>
  <si>
    <t>102-58-8085</t>
  </si>
  <si>
    <t>893-33-8377</t>
  </si>
  <si>
    <t>068-94-4388</t>
  </si>
  <si>
    <t>057-82-3437</t>
  </si>
  <si>
    <t>120-42-0971</t>
  </si>
  <si>
    <t>050-78-8383</t>
  </si>
  <si>
    <t>059-76-7017</t>
  </si>
  <si>
    <t>103-74-7508</t>
  </si>
  <si>
    <t>076-74-3432</t>
  </si>
  <si>
    <t>074-40-8461</t>
  </si>
  <si>
    <t>092-86-7081</t>
  </si>
  <si>
    <t>105-70-4134</t>
  </si>
  <si>
    <t>155-76-6825</t>
  </si>
  <si>
    <t>584-29-5060</t>
  </si>
  <si>
    <t>100-70-6200</t>
  </si>
  <si>
    <t>104-40-3681</t>
  </si>
  <si>
    <t>591-10-9426</t>
  </si>
  <si>
    <t>100-58-3383</t>
  </si>
  <si>
    <t>059-82-6551</t>
  </si>
  <si>
    <t>057-62-3924</t>
  </si>
  <si>
    <t>071-60-7770</t>
  </si>
  <si>
    <t>111-86-2322</t>
  </si>
  <si>
    <t>101-50-7159</t>
  </si>
  <si>
    <t>597-76-4839</t>
  </si>
  <si>
    <t>325-36-7256</t>
  </si>
  <si>
    <t>106-64-3478</t>
  </si>
  <si>
    <t>123-74-3934</t>
  </si>
  <si>
    <t>839-77-9530</t>
  </si>
  <si>
    <t>021-78-4933</t>
  </si>
  <si>
    <t>079-58-5095</t>
  </si>
  <si>
    <t>081-40-1851</t>
  </si>
  <si>
    <t>077-62-9373</t>
  </si>
  <si>
    <t>055-82-5004</t>
  </si>
  <si>
    <t>225-57-4992</t>
  </si>
  <si>
    <t>804-58-6556</t>
  </si>
  <si>
    <t>134-64-8778</t>
  </si>
  <si>
    <t>065-58-1639</t>
  </si>
  <si>
    <t>106-90-9437</t>
  </si>
  <si>
    <t>058-86-9267</t>
  </si>
  <si>
    <t>589-60-9297</t>
  </si>
  <si>
    <t>043-62-1209</t>
  </si>
  <si>
    <t>000-00-5007</t>
  </si>
  <si>
    <t>155-68-4533</t>
  </si>
  <si>
    <t>126-84-0397</t>
  </si>
  <si>
    <t>115-58-2392</t>
  </si>
  <si>
    <t>051-90-4978</t>
  </si>
  <si>
    <t>113-74-1313</t>
  </si>
  <si>
    <t>076-76-5523</t>
  </si>
  <si>
    <t>090-38-5362</t>
  </si>
  <si>
    <t>000-00-2277</t>
  </si>
  <si>
    <t>092-42-1317</t>
  </si>
  <si>
    <t>087-72-7955</t>
  </si>
  <si>
    <t>069-70-9635</t>
  </si>
  <si>
    <t>060-58-2589</t>
  </si>
  <si>
    <t>246-66-3866</t>
  </si>
  <si>
    <t>112-34-1089</t>
  </si>
  <si>
    <t>096-60-9441</t>
  </si>
  <si>
    <t>638-51-5025</t>
  </si>
  <si>
    <t>060-86-9242</t>
  </si>
  <si>
    <t>050-38-4727</t>
  </si>
  <si>
    <t>090-96-5384</t>
  </si>
  <si>
    <t>053-70-2483</t>
  </si>
  <si>
    <t>477-89-1919</t>
  </si>
  <si>
    <t>387-89-9208</t>
  </si>
  <si>
    <t>111-70-0040</t>
  </si>
  <si>
    <t>377-19-6777</t>
  </si>
  <si>
    <t>117-56-3583</t>
  </si>
  <si>
    <t>122-66-9943</t>
  </si>
  <si>
    <t>068-64-0373</t>
  </si>
  <si>
    <t>093-80-2624</t>
  </si>
  <si>
    <t>512-53-3322</t>
  </si>
  <si>
    <t>130-68-3622</t>
  </si>
  <si>
    <t>109-62-4233</t>
  </si>
  <si>
    <t>448-04-4203</t>
  </si>
  <si>
    <t>085-70-4830</t>
  </si>
  <si>
    <t>125-86-9895</t>
  </si>
  <si>
    <t>000-00-8812</t>
  </si>
  <si>
    <t>583-35-1366</t>
  </si>
  <si>
    <t>051-66-6578</t>
  </si>
  <si>
    <t>091-74-7636</t>
  </si>
  <si>
    <t>000-00-7767</t>
  </si>
  <si>
    <t>074-56-3726</t>
  </si>
  <si>
    <t>112-82-3968</t>
  </si>
  <si>
    <t>084-88-7803</t>
  </si>
  <si>
    <t>072-50-6590</t>
  </si>
  <si>
    <t>093-42-6462</t>
  </si>
  <si>
    <t>129-68-3613</t>
  </si>
  <si>
    <t>578-54-8695</t>
  </si>
  <si>
    <t>743-29-2648</t>
  </si>
  <si>
    <t>073-74-5755</t>
  </si>
  <si>
    <t>057-78-0673</t>
  </si>
  <si>
    <t>088-68-7439</t>
  </si>
  <si>
    <t>107-40-4435</t>
  </si>
  <si>
    <t>081-76-6801</t>
  </si>
  <si>
    <t>733-05-8530</t>
  </si>
  <si>
    <t>124-78-4779</t>
  </si>
  <si>
    <t>061-46-9056</t>
  </si>
  <si>
    <t>085-94-5641</t>
  </si>
  <si>
    <t>054-86-7332</t>
  </si>
  <si>
    <t>061-86-9617</t>
  </si>
  <si>
    <t>000-00-2372</t>
  </si>
  <si>
    <t>145-36-7903</t>
  </si>
  <si>
    <t>134-62-1203</t>
  </si>
  <si>
    <t>055-44-0480</t>
  </si>
  <si>
    <t>125-48-2135</t>
  </si>
  <si>
    <t>067-30-6221</t>
  </si>
  <si>
    <t>102-84-8362</t>
  </si>
  <si>
    <t>187-93-0605</t>
  </si>
  <si>
    <t>117-56-6409</t>
  </si>
  <si>
    <t>071-70-9153</t>
  </si>
  <si>
    <t>000-00-0000</t>
  </si>
  <si>
    <t>055-54-4069</t>
  </si>
  <si>
    <t>114-50-6762</t>
  </si>
  <si>
    <t>090-76-0431</t>
  </si>
  <si>
    <t>111-66-8518</t>
  </si>
  <si>
    <t>103-84-0953</t>
  </si>
  <si>
    <t>052-94-0536</t>
  </si>
  <si>
    <t>101-64-5763</t>
  </si>
  <si>
    <t>076-86-9776</t>
  </si>
  <si>
    <t>106-80-4233</t>
  </si>
  <si>
    <t>099-58-8326</t>
  </si>
  <si>
    <t>085-52-5358</t>
  </si>
  <si>
    <t>121-76-9077</t>
  </si>
  <si>
    <t>598-18-9934</t>
  </si>
  <si>
    <t>080-82-9229</t>
  </si>
  <si>
    <t>113-36-7553</t>
  </si>
  <si>
    <t>Other Subsidized Housing</t>
  </si>
  <si>
    <t>Public Housing/NYCHA</t>
  </si>
  <si>
    <t>Rent Stabilized</t>
  </si>
  <si>
    <t>Unregulated</t>
  </si>
  <si>
    <t>Project-based Sec. 8</t>
  </si>
  <si>
    <t>Rent Controlled</t>
  </si>
  <si>
    <t>Unknown</t>
  </si>
  <si>
    <t>Unregulated – Other</t>
  </si>
  <si>
    <t>Low Income Tax Credit</t>
  </si>
  <si>
    <t>HDFC</t>
  </si>
  <si>
    <t>Public Housing</t>
  </si>
  <si>
    <t>Income Waiver</t>
  </si>
  <si>
    <t>Section 8</t>
  </si>
  <si>
    <t>None</t>
  </si>
  <si>
    <t>FEPS</t>
  </si>
  <si>
    <t>HASA</t>
  </si>
  <si>
    <t>DRIE/SCRIE</t>
  </si>
  <si>
    <t>HOMETBRA</t>
  </si>
  <si>
    <t>City FEPS</t>
  </si>
  <si>
    <t>SEPS</t>
  </si>
  <si>
    <t>English</t>
  </si>
  <si>
    <t>Tagalog</t>
  </si>
  <si>
    <t>Spanish</t>
  </si>
  <si>
    <t>Creole</t>
  </si>
  <si>
    <t>Polish</t>
  </si>
  <si>
    <t>Russian</t>
  </si>
  <si>
    <t>French Creole</t>
  </si>
  <si>
    <t>Slovak</t>
  </si>
  <si>
    <t>Chinese/Mandarin</t>
  </si>
  <si>
    <t>Arabic</t>
  </si>
  <si>
    <t>needs waiver if full</t>
  </si>
  <si>
    <t>needs waiver</t>
  </si>
  <si>
    <t>Frias De Sosa, Yajaira</t>
  </si>
  <si>
    <t>Lane, Diane</t>
  </si>
  <si>
    <t>Wilson-Wieland, Cherille</t>
  </si>
  <si>
    <t>Oquendo, Joann</t>
  </si>
  <si>
    <t>Moss, Julieta</t>
  </si>
  <si>
    <t>Escobar, Sarah</t>
  </si>
  <si>
    <t>Medina, Marta</t>
  </si>
  <si>
    <t>Then, Laura</t>
  </si>
  <si>
    <t>Prado, Steven</t>
  </si>
  <si>
    <t>Dong, Sean</t>
  </si>
  <si>
    <t>Diaz, Sharon</t>
  </si>
  <si>
    <t>Acevedo, Tiffany</t>
  </si>
  <si>
    <t>Santana, Bridgette</t>
  </si>
  <si>
    <t>Castellanos, Rachel</t>
  </si>
  <si>
    <t>Garcia, Diana</t>
  </si>
  <si>
    <t>Velasquez, Diana</t>
  </si>
  <si>
    <t>Sanchez, Dennis</t>
  </si>
  <si>
    <t>Garcia, Keiannis</t>
  </si>
  <si>
    <t>Vergeli, Evelyn</t>
  </si>
  <si>
    <t>Bernardez, Florencita</t>
  </si>
  <si>
    <t>Sanderman, Robert</t>
  </si>
  <si>
    <t>Bauer, Kai</t>
  </si>
  <si>
    <t>Martinez, Renee</t>
  </si>
  <si>
    <t>Torres, Elizabeth</t>
  </si>
  <si>
    <t>Filed/Argued/Supplemented Dispositive or other Substantive Motion</t>
  </si>
  <si>
    <t>Employment</t>
  </si>
  <si>
    <t>Food Stamps (SNAP), Welfare</t>
  </si>
  <si>
    <t>Employment, Other</t>
  </si>
  <si>
    <t>Employment, Food Stamps (SNAP), Social Security</t>
  </si>
  <si>
    <t>Employment, Social Security</t>
  </si>
  <si>
    <t>Unemployment Compensation</t>
  </si>
  <si>
    <t>Food Stamps (SNAP), Social Security</t>
  </si>
  <si>
    <t>Food Stamps (SNAP), Other</t>
  </si>
  <si>
    <t>Social Security</t>
  </si>
  <si>
    <t>Welfare</t>
  </si>
  <si>
    <t>No Income</t>
  </si>
  <si>
    <t>Food Stamps (SNAP)</t>
  </si>
  <si>
    <t>Social Security Retirement, Workers Compensation</t>
  </si>
  <si>
    <t>Employment (Self-Employed), Social Security</t>
  </si>
  <si>
    <t>Food Stamps (SNAP), SSI</t>
  </si>
  <si>
    <t>Employment, Food Stamps (SNAP)</t>
  </si>
  <si>
    <t>Food Stamps (SNAP), Social Security Disability</t>
  </si>
  <si>
    <t>SSI</t>
  </si>
  <si>
    <t>Food Stamps (SNAP), General Assistance</t>
  </si>
  <si>
    <t>Employment, SSI</t>
  </si>
  <si>
    <t>Social Security Retirement</t>
  </si>
  <si>
    <t>Food Stamps (SNAP), Pension/Retirement (Not Soc. Sec.), Social Security</t>
  </si>
  <si>
    <t>Employment, Pension/Retirement (Not Soc. Sec.)</t>
  </si>
  <si>
    <t>Workers Compensation</t>
  </si>
  <si>
    <t>Child Support</t>
  </si>
  <si>
    <t>Social Security Disability</t>
  </si>
  <si>
    <t>Both SSI and SSD, Welfare - Fam. Assis.</t>
  </si>
  <si>
    <t>Food Stamps (SNAP), Welfare - Fam. Assis.</t>
  </si>
  <si>
    <t>Employment (Self-Employed)</t>
  </si>
  <si>
    <t>Social Security Disability, SSI, Welfare</t>
  </si>
  <si>
    <t>Child Support, Food Stamps (SNAP), Unemployment Compensation</t>
  </si>
  <si>
    <t>Employment, Food Stamps (SNAP), Social Security Disability</t>
  </si>
  <si>
    <t>Employment, Food Stamps (SNAP), Rental Income, SSI</t>
  </si>
  <si>
    <t>Disability</t>
  </si>
  <si>
    <t>Employment, Pension/Retirement (Not Soc. Sec.), Social Security Disability</t>
  </si>
  <si>
    <t>Social Security, SSI</t>
  </si>
  <si>
    <t>SSI, Welfare - Fam. Assis.</t>
  </si>
  <si>
    <t>Employment, Unemployment Compensation</t>
  </si>
  <si>
    <t>Employment, Food Stamps (SNAP), Welfare - Fam. Assis.</t>
  </si>
  <si>
    <t>Employment (Self-Employed), Food Stamps (SNAP)</t>
  </si>
  <si>
    <t>Food Stamps (SNAP), Social Security, SSI</t>
  </si>
  <si>
    <t>Other, Social Security Retirement</t>
  </si>
  <si>
    <t>Food Stamps (SNAP), Other, SSI</t>
  </si>
  <si>
    <t>Employment, Social Security Disability</t>
  </si>
  <si>
    <t>Food Stamps (SNAP), SN/HASA</t>
  </si>
  <si>
    <t>Food Stamps (SNAP), Pension/Retirement (Not Soc. Sec.), Social Security Retirement</t>
  </si>
  <si>
    <t>Food Stamps (SNAP), Social Security Retirement</t>
  </si>
  <si>
    <t>Social Security, Veterans Benefits</t>
  </si>
  <si>
    <t>Employment, Employment (Self-Employed)</t>
  </si>
  <si>
    <t>Social Security Disability, SSI</t>
  </si>
  <si>
    <t>Employment, Social Security, SSI</t>
  </si>
  <si>
    <t>Welfare - Fam. Assis.</t>
  </si>
  <si>
    <t>Food Stamps (SNAP), Social Security Disability, Welfare</t>
  </si>
  <si>
    <t>Employment, Food Stamps (SNAP), Social Security, SSI</t>
  </si>
  <si>
    <t>09/30/2019</t>
  </si>
  <si>
    <t>10/13/2019</t>
  </si>
  <si>
    <t>10/18/2019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</si>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</sst>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269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>
      <c r="A2" s="1">
        <f>HYPERLINK("https://lsnyc.legalserver.org/matter/dynamic-profile/view/1911266","19-1911266")</f>
        <v>0</v>
      </c>
      <c r="B2" t="s">
        <v>64</v>
      </c>
      <c r="C2" t="s">
        <v>69</v>
      </c>
      <c r="D2" t="s">
        <v>163</v>
      </c>
      <c r="E2" t="s">
        <v>164</v>
      </c>
      <c r="G2" t="s">
        <v>165</v>
      </c>
      <c r="H2" t="s">
        <v>179</v>
      </c>
      <c r="I2" t="s">
        <v>165</v>
      </c>
      <c r="J2" t="s">
        <v>188</v>
      </c>
      <c r="K2" t="s">
        <v>191</v>
      </c>
      <c r="M2" t="s">
        <v>189</v>
      </c>
      <c r="N2" t="s">
        <v>219</v>
      </c>
      <c r="O2" t="s">
        <v>220</v>
      </c>
      <c r="P2" t="s">
        <v>225</v>
      </c>
      <c r="S2" t="s">
        <v>228</v>
      </c>
      <c r="T2" t="s">
        <v>467</v>
      </c>
      <c r="U2" t="s">
        <v>168</v>
      </c>
      <c r="W2" t="s">
        <v>706</v>
      </c>
      <c r="X2" t="s">
        <v>708</v>
      </c>
      <c r="Y2" t="s">
        <v>967</v>
      </c>
      <c r="Z2" t="s">
        <v>1100</v>
      </c>
      <c r="AA2" t="s">
        <v>1125</v>
      </c>
      <c r="AB2">
        <v>11235</v>
      </c>
      <c r="AC2" t="s">
        <v>1126</v>
      </c>
      <c r="AD2" t="s">
        <v>1139</v>
      </c>
      <c r="AE2">
        <v>0</v>
      </c>
      <c r="AG2" t="s">
        <v>1386</v>
      </c>
      <c r="AH2" t="s">
        <v>190</v>
      </c>
      <c r="AI2" t="s">
        <v>190</v>
      </c>
      <c r="AK2" t="s">
        <v>1397</v>
      </c>
      <c r="AM2">
        <v>0</v>
      </c>
      <c r="AN2">
        <v>0</v>
      </c>
      <c r="AO2">
        <v>0.4</v>
      </c>
      <c r="AQ2" t="s">
        <v>1407</v>
      </c>
      <c r="AR2" t="s">
        <v>1672</v>
      </c>
      <c r="AS2">
        <v>0</v>
      </c>
      <c r="AU2">
        <v>2</v>
      </c>
      <c r="AV2">
        <v>3</v>
      </c>
      <c r="AW2">
        <v>46.4</v>
      </c>
      <c r="BB2" t="s">
        <v>1945</v>
      </c>
      <c r="BC2">
        <v>14000</v>
      </c>
      <c r="BG2" t="s">
        <v>1957</v>
      </c>
      <c r="BJ2" t="s">
        <v>1982</v>
      </c>
      <c r="BK2" t="s">
        <v>176</v>
      </c>
      <c r="BL2" t="s">
        <v>2039</v>
      </c>
    </row>
    <row r="3" spans="1:64">
      <c r="A3" s="1">
        <f>HYPERLINK("https://lsnyc.legalserver.org/matter/dynamic-profile/view/1911034","19-1911034")</f>
        <v>0</v>
      </c>
      <c r="B3" t="s">
        <v>64</v>
      </c>
      <c r="C3" t="s">
        <v>70</v>
      </c>
      <c r="D3" t="s">
        <v>163</v>
      </c>
      <c r="E3" t="s">
        <v>164</v>
      </c>
      <c r="G3" t="s">
        <v>165</v>
      </c>
      <c r="H3" t="s">
        <v>179</v>
      </c>
      <c r="I3" t="s">
        <v>165</v>
      </c>
      <c r="J3" t="s">
        <v>188</v>
      </c>
      <c r="K3" t="s">
        <v>191</v>
      </c>
      <c r="M3" t="s">
        <v>189</v>
      </c>
      <c r="N3" t="s">
        <v>165</v>
      </c>
      <c r="O3" t="s">
        <v>221</v>
      </c>
      <c r="P3" t="s">
        <v>225</v>
      </c>
      <c r="S3" t="s">
        <v>229</v>
      </c>
      <c r="T3" t="s">
        <v>468</v>
      </c>
      <c r="U3" t="s">
        <v>171</v>
      </c>
      <c r="W3" t="s">
        <v>706</v>
      </c>
      <c r="X3" t="s">
        <v>709</v>
      </c>
      <c r="Y3" t="s">
        <v>968</v>
      </c>
      <c r="Z3" t="s">
        <v>1100</v>
      </c>
      <c r="AA3" t="s">
        <v>1125</v>
      </c>
      <c r="AB3">
        <v>11225</v>
      </c>
      <c r="AC3" t="s">
        <v>1127</v>
      </c>
      <c r="AD3" t="s">
        <v>1140</v>
      </c>
      <c r="AE3">
        <v>0</v>
      </c>
      <c r="AG3" t="s">
        <v>1387</v>
      </c>
      <c r="AH3" t="s">
        <v>190</v>
      </c>
      <c r="AI3" t="s">
        <v>190</v>
      </c>
      <c r="AK3" t="s">
        <v>1397</v>
      </c>
      <c r="AM3">
        <v>0</v>
      </c>
      <c r="AN3">
        <v>0</v>
      </c>
      <c r="AO3">
        <v>0.2</v>
      </c>
      <c r="AQ3" t="s">
        <v>1408</v>
      </c>
      <c r="AR3" t="s">
        <v>1673</v>
      </c>
      <c r="AS3">
        <v>0</v>
      </c>
      <c r="AU3">
        <v>1</v>
      </c>
      <c r="AV3">
        <v>0</v>
      </c>
      <c r="AW3">
        <v>166.53</v>
      </c>
      <c r="BB3" t="s">
        <v>1945</v>
      </c>
      <c r="BC3">
        <v>20800</v>
      </c>
      <c r="BG3" t="s">
        <v>1957</v>
      </c>
      <c r="BJ3" t="s">
        <v>1982</v>
      </c>
      <c r="BK3" t="s">
        <v>175</v>
      </c>
      <c r="BL3" t="s">
        <v>2039</v>
      </c>
    </row>
    <row r="4" spans="1:64">
      <c r="A4" s="1">
        <f>HYPERLINK("https://lsnyc.legalserver.org/matter/dynamic-profile/view/1911343","19-1911343")</f>
        <v>0</v>
      </c>
      <c r="B4" t="s">
        <v>64</v>
      </c>
      <c r="C4" t="s">
        <v>71</v>
      </c>
      <c r="D4" t="s">
        <v>163</v>
      </c>
      <c r="E4" t="s">
        <v>164</v>
      </c>
      <c r="G4" t="s">
        <v>165</v>
      </c>
      <c r="H4" t="s">
        <v>179</v>
      </c>
      <c r="I4" t="s">
        <v>187</v>
      </c>
      <c r="J4" t="s">
        <v>189</v>
      </c>
      <c r="K4" t="s">
        <v>191</v>
      </c>
      <c r="M4" t="s">
        <v>189</v>
      </c>
      <c r="N4" t="s">
        <v>219</v>
      </c>
      <c r="P4" t="s">
        <v>225</v>
      </c>
      <c r="S4" t="s">
        <v>230</v>
      </c>
      <c r="T4" t="s">
        <v>469</v>
      </c>
      <c r="U4" t="s">
        <v>168</v>
      </c>
      <c r="W4" t="s">
        <v>706</v>
      </c>
      <c r="X4" t="s">
        <v>710</v>
      </c>
      <c r="Y4" t="s">
        <v>969</v>
      </c>
      <c r="Z4" t="s">
        <v>1100</v>
      </c>
      <c r="AA4" t="s">
        <v>1125</v>
      </c>
      <c r="AB4">
        <v>11238</v>
      </c>
      <c r="AC4" t="s">
        <v>1128</v>
      </c>
      <c r="AD4" t="s">
        <v>1141</v>
      </c>
      <c r="AE4">
        <v>19</v>
      </c>
      <c r="AG4" t="s">
        <v>1386</v>
      </c>
      <c r="AH4" t="s">
        <v>190</v>
      </c>
      <c r="AK4" t="s">
        <v>1397</v>
      </c>
      <c r="AM4">
        <v>0</v>
      </c>
      <c r="AN4">
        <v>947</v>
      </c>
      <c r="AO4">
        <v>1.5</v>
      </c>
      <c r="AQ4" t="s">
        <v>1409</v>
      </c>
      <c r="AR4" t="s">
        <v>1674</v>
      </c>
      <c r="AS4">
        <v>52</v>
      </c>
      <c r="AU4">
        <v>2</v>
      </c>
      <c r="AV4">
        <v>1</v>
      </c>
      <c r="AW4">
        <v>79.7</v>
      </c>
      <c r="BA4" t="s">
        <v>1937</v>
      </c>
      <c r="BB4" t="s">
        <v>1945</v>
      </c>
      <c r="BC4">
        <v>17000</v>
      </c>
      <c r="BG4" t="s">
        <v>1958</v>
      </c>
      <c r="BJ4" t="s">
        <v>1982</v>
      </c>
      <c r="BK4" t="s">
        <v>173</v>
      </c>
    </row>
    <row r="5" spans="1:64">
      <c r="A5" s="1">
        <f>HYPERLINK("https://lsnyc.legalserver.org/matter/dynamic-profile/view/1911993","19-1911993")</f>
        <v>0</v>
      </c>
      <c r="B5" t="s">
        <v>64</v>
      </c>
      <c r="C5" t="s">
        <v>69</v>
      </c>
      <c r="D5" t="s">
        <v>163</v>
      </c>
      <c r="E5" t="s">
        <v>164</v>
      </c>
      <c r="G5" t="s">
        <v>165</v>
      </c>
      <c r="H5" t="s">
        <v>179</v>
      </c>
      <c r="I5" t="s">
        <v>165</v>
      </c>
      <c r="J5" t="s">
        <v>188</v>
      </c>
      <c r="K5" t="s">
        <v>191</v>
      </c>
      <c r="M5" t="s">
        <v>189</v>
      </c>
      <c r="N5" t="s">
        <v>219</v>
      </c>
      <c r="O5" t="s">
        <v>220</v>
      </c>
      <c r="P5" t="s">
        <v>225</v>
      </c>
      <c r="S5" t="s">
        <v>231</v>
      </c>
      <c r="T5" t="s">
        <v>470</v>
      </c>
      <c r="U5" t="s">
        <v>176</v>
      </c>
      <c r="W5" t="s">
        <v>706</v>
      </c>
      <c r="X5" t="s">
        <v>711</v>
      </c>
      <c r="Y5">
        <v>1</v>
      </c>
      <c r="Z5" t="s">
        <v>1100</v>
      </c>
      <c r="AA5" t="s">
        <v>1125</v>
      </c>
      <c r="AB5">
        <v>11225</v>
      </c>
      <c r="AC5" t="s">
        <v>1126</v>
      </c>
      <c r="AD5" t="s">
        <v>1142</v>
      </c>
      <c r="AE5">
        <v>0</v>
      </c>
      <c r="AG5" t="s">
        <v>1387</v>
      </c>
      <c r="AH5" t="s">
        <v>190</v>
      </c>
      <c r="AK5" t="s">
        <v>1397</v>
      </c>
      <c r="AM5">
        <v>0</v>
      </c>
      <c r="AN5">
        <v>0</v>
      </c>
      <c r="AO5">
        <v>0</v>
      </c>
      <c r="AQ5" t="s">
        <v>1410</v>
      </c>
      <c r="AR5" t="s">
        <v>1675</v>
      </c>
      <c r="AS5">
        <v>0</v>
      </c>
      <c r="AU5">
        <v>1</v>
      </c>
      <c r="AV5">
        <v>0</v>
      </c>
      <c r="AW5">
        <v>144.12</v>
      </c>
      <c r="BB5" t="s">
        <v>1945</v>
      </c>
      <c r="BC5">
        <v>18000</v>
      </c>
      <c r="BG5" t="s">
        <v>1959</v>
      </c>
      <c r="BJ5" t="s">
        <v>1129</v>
      </c>
      <c r="BL5" t="s">
        <v>2039</v>
      </c>
    </row>
    <row r="6" spans="1:64">
      <c r="A6" s="1">
        <f>HYPERLINK("https://lsnyc.legalserver.org/matter/dynamic-profile/view/1911429","19-1911429")</f>
        <v>0</v>
      </c>
      <c r="B6" t="s">
        <v>64</v>
      </c>
      <c r="C6" t="s">
        <v>72</v>
      </c>
      <c r="D6" t="s">
        <v>163</v>
      </c>
      <c r="E6" t="s">
        <v>164</v>
      </c>
      <c r="G6" t="s">
        <v>165</v>
      </c>
      <c r="H6" t="s">
        <v>179</v>
      </c>
      <c r="I6" t="s">
        <v>165</v>
      </c>
      <c r="J6" t="s">
        <v>188</v>
      </c>
      <c r="K6" t="s">
        <v>191</v>
      </c>
      <c r="M6" t="s">
        <v>189</v>
      </c>
      <c r="N6" t="s">
        <v>219</v>
      </c>
      <c r="O6" t="s">
        <v>220</v>
      </c>
      <c r="P6" t="s">
        <v>225</v>
      </c>
      <c r="S6" t="s">
        <v>232</v>
      </c>
      <c r="T6" t="s">
        <v>471</v>
      </c>
      <c r="U6" t="s">
        <v>168</v>
      </c>
      <c r="W6" t="s">
        <v>706</v>
      </c>
      <c r="X6" t="s">
        <v>712</v>
      </c>
      <c r="Y6" t="s">
        <v>970</v>
      </c>
      <c r="Z6" t="s">
        <v>1100</v>
      </c>
      <c r="AA6" t="s">
        <v>1125</v>
      </c>
      <c r="AB6">
        <v>11221</v>
      </c>
      <c r="AC6" t="s">
        <v>1127</v>
      </c>
      <c r="AD6" t="s">
        <v>1143</v>
      </c>
      <c r="AE6">
        <v>0</v>
      </c>
      <c r="AG6" t="s">
        <v>1387</v>
      </c>
      <c r="AH6" t="s">
        <v>190</v>
      </c>
      <c r="AK6" t="s">
        <v>1397</v>
      </c>
      <c r="AM6">
        <v>0</v>
      </c>
      <c r="AN6">
        <v>0</v>
      </c>
      <c r="AO6">
        <v>0</v>
      </c>
      <c r="AQ6" t="s">
        <v>1411</v>
      </c>
      <c r="AR6" t="s">
        <v>1676</v>
      </c>
      <c r="AS6">
        <v>0</v>
      </c>
      <c r="AU6">
        <v>1</v>
      </c>
      <c r="AV6">
        <v>0</v>
      </c>
      <c r="AW6">
        <v>9.609999999999999</v>
      </c>
      <c r="BB6" t="s">
        <v>1945</v>
      </c>
      <c r="BC6">
        <v>1200</v>
      </c>
      <c r="BG6" t="s">
        <v>1959</v>
      </c>
      <c r="BJ6" t="s">
        <v>1983</v>
      </c>
      <c r="BL6" t="s">
        <v>2039</v>
      </c>
    </row>
    <row r="7" spans="1:64">
      <c r="A7" s="1">
        <f>HYPERLINK("https://lsnyc.legalserver.org/matter/dynamic-profile/view/1911279","19-1911279")</f>
        <v>0</v>
      </c>
      <c r="B7" t="s">
        <v>64</v>
      </c>
      <c r="C7" t="s">
        <v>72</v>
      </c>
      <c r="D7" t="s">
        <v>163</v>
      </c>
      <c r="E7" t="s">
        <v>164</v>
      </c>
      <c r="G7" t="s">
        <v>165</v>
      </c>
      <c r="H7" t="s">
        <v>179</v>
      </c>
      <c r="I7" t="s">
        <v>187</v>
      </c>
      <c r="J7" t="s">
        <v>189</v>
      </c>
      <c r="K7" t="s">
        <v>165</v>
      </c>
      <c r="L7">
        <v>348730071</v>
      </c>
      <c r="M7" t="s">
        <v>189</v>
      </c>
      <c r="N7" t="s">
        <v>165</v>
      </c>
      <c r="O7" t="s">
        <v>222</v>
      </c>
      <c r="P7" t="s">
        <v>225</v>
      </c>
      <c r="S7" t="s">
        <v>233</v>
      </c>
      <c r="T7" t="s">
        <v>472</v>
      </c>
      <c r="U7" t="s">
        <v>166</v>
      </c>
      <c r="W7" t="s">
        <v>706</v>
      </c>
      <c r="X7" t="s">
        <v>713</v>
      </c>
      <c r="Y7" t="s">
        <v>971</v>
      </c>
      <c r="Z7" t="s">
        <v>1100</v>
      </c>
      <c r="AA7" t="s">
        <v>1125</v>
      </c>
      <c r="AB7">
        <v>11218</v>
      </c>
      <c r="AD7" t="s">
        <v>1144</v>
      </c>
      <c r="AE7">
        <v>0</v>
      </c>
      <c r="AG7" t="s">
        <v>1386</v>
      </c>
      <c r="AH7" t="s">
        <v>190</v>
      </c>
      <c r="AK7" t="s">
        <v>1397</v>
      </c>
      <c r="AM7">
        <v>0</v>
      </c>
      <c r="AN7">
        <v>0</v>
      </c>
      <c r="AO7">
        <v>1</v>
      </c>
      <c r="AQ7" t="s">
        <v>1412</v>
      </c>
      <c r="AS7">
        <v>0</v>
      </c>
      <c r="AU7">
        <v>1</v>
      </c>
      <c r="AV7">
        <v>1</v>
      </c>
      <c r="AW7">
        <v>93.02</v>
      </c>
      <c r="BB7" t="s">
        <v>1945</v>
      </c>
      <c r="BC7">
        <v>15730</v>
      </c>
      <c r="BG7" t="s">
        <v>1960</v>
      </c>
      <c r="BJ7" t="s">
        <v>1984</v>
      </c>
      <c r="BK7" t="s">
        <v>177</v>
      </c>
    </row>
    <row r="8" spans="1:64">
      <c r="A8" s="1">
        <f>HYPERLINK("https://lsnyc.legalserver.org/matter/dynamic-profile/view/1911372","19-1911372")</f>
        <v>0</v>
      </c>
      <c r="B8" t="s">
        <v>64</v>
      </c>
      <c r="C8" t="s">
        <v>72</v>
      </c>
      <c r="D8" t="s">
        <v>163</v>
      </c>
      <c r="E8" t="s">
        <v>164</v>
      </c>
      <c r="G8" t="s">
        <v>165</v>
      </c>
      <c r="H8" t="s">
        <v>179</v>
      </c>
      <c r="I8" t="s">
        <v>165</v>
      </c>
      <c r="J8" t="s">
        <v>188</v>
      </c>
      <c r="K8" t="s">
        <v>191</v>
      </c>
      <c r="M8" t="s">
        <v>189</v>
      </c>
      <c r="N8" t="s">
        <v>165</v>
      </c>
      <c r="O8" t="s">
        <v>221</v>
      </c>
      <c r="P8" t="s">
        <v>225</v>
      </c>
      <c r="S8" t="s">
        <v>234</v>
      </c>
      <c r="T8" t="s">
        <v>473</v>
      </c>
      <c r="U8" t="s">
        <v>168</v>
      </c>
      <c r="W8" t="s">
        <v>706</v>
      </c>
      <c r="X8" t="s">
        <v>714</v>
      </c>
      <c r="Y8" t="s">
        <v>972</v>
      </c>
      <c r="Z8" t="s">
        <v>1100</v>
      </c>
      <c r="AA8" t="s">
        <v>1125</v>
      </c>
      <c r="AB8">
        <v>11225</v>
      </c>
      <c r="AC8" t="s">
        <v>1127</v>
      </c>
      <c r="AD8" t="s">
        <v>1145</v>
      </c>
      <c r="AE8">
        <v>0</v>
      </c>
      <c r="AG8" t="s">
        <v>1387</v>
      </c>
      <c r="AH8" t="s">
        <v>190</v>
      </c>
      <c r="AK8" t="s">
        <v>1397</v>
      </c>
      <c r="AM8">
        <v>0</v>
      </c>
      <c r="AN8">
        <v>0</v>
      </c>
      <c r="AO8">
        <v>0</v>
      </c>
      <c r="AQ8" t="s">
        <v>1413</v>
      </c>
      <c r="AR8" t="s">
        <v>1677</v>
      </c>
      <c r="AS8">
        <v>0</v>
      </c>
      <c r="AU8">
        <v>2</v>
      </c>
      <c r="AV8">
        <v>0</v>
      </c>
      <c r="AW8">
        <v>98.98999999999999</v>
      </c>
      <c r="BB8" t="s">
        <v>1945</v>
      </c>
      <c r="BC8">
        <v>16740</v>
      </c>
      <c r="BG8" t="s">
        <v>1957</v>
      </c>
      <c r="BJ8" t="s">
        <v>1985</v>
      </c>
      <c r="BL8" t="s">
        <v>2039</v>
      </c>
    </row>
    <row r="9" spans="1:64">
      <c r="A9" s="1">
        <f>HYPERLINK("https://lsnyc.legalserver.org/matter/dynamic-profile/view/1911464","19-1911464")</f>
        <v>0</v>
      </c>
      <c r="B9" t="s">
        <v>64</v>
      </c>
      <c r="C9" t="s">
        <v>72</v>
      </c>
      <c r="D9" t="s">
        <v>163</v>
      </c>
      <c r="E9" t="s">
        <v>164</v>
      </c>
      <c r="G9" t="s">
        <v>165</v>
      </c>
      <c r="H9" t="s">
        <v>179</v>
      </c>
      <c r="I9" t="s">
        <v>187</v>
      </c>
      <c r="J9" t="s">
        <v>189</v>
      </c>
      <c r="K9" t="s">
        <v>191</v>
      </c>
      <c r="M9" t="s">
        <v>189</v>
      </c>
      <c r="N9" t="s">
        <v>219</v>
      </c>
      <c r="O9" t="s">
        <v>220</v>
      </c>
      <c r="P9" t="s">
        <v>225</v>
      </c>
      <c r="S9" t="s">
        <v>235</v>
      </c>
      <c r="T9" t="s">
        <v>474</v>
      </c>
      <c r="U9" t="s">
        <v>177</v>
      </c>
      <c r="W9" t="s">
        <v>706</v>
      </c>
      <c r="X9" t="s">
        <v>714</v>
      </c>
      <c r="Y9" t="s">
        <v>973</v>
      </c>
      <c r="Z9" t="s">
        <v>1100</v>
      </c>
      <c r="AA9" t="s">
        <v>1125</v>
      </c>
      <c r="AB9">
        <v>11225</v>
      </c>
      <c r="AC9" t="s">
        <v>1127</v>
      </c>
      <c r="AD9" t="s">
        <v>1146</v>
      </c>
      <c r="AE9">
        <v>0</v>
      </c>
      <c r="AG9" t="s">
        <v>1387</v>
      </c>
      <c r="AH9" t="s">
        <v>190</v>
      </c>
      <c r="AK9" t="s">
        <v>1397</v>
      </c>
      <c r="AM9">
        <v>0</v>
      </c>
      <c r="AN9">
        <v>0</v>
      </c>
      <c r="AO9">
        <v>0</v>
      </c>
      <c r="AQ9" t="s">
        <v>1414</v>
      </c>
      <c r="AR9" t="s">
        <v>1678</v>
      </c>
      <c r="AS9">
        <v>0</v>
      </c>
      <c r="AU9">
        <v>3</v>
      </c>
      <c r="AV9">
        <v>0</v>
      </c>
      <c r="AW9">
        <v>79.51000000000001</v>
      </c>
      <c r="BB9" t="s">
        <v>1945</v>
      </c>
      <c r="BC9">
        <v>16959.96</v>
      </c>
      <c r="BG9" t="s">
        <v>1959</v>
      </c>
      <c r="BJ9" t="s">
        <v>1986</v>
      </c>
    </row>
    <row r="10" spans="1:64">
      <c r="A10" s="1">
        <f>HYPERLINK("https://lsnyc.legalserver.org/matter/dynamic-profile/view/1911563","19-1911563")</f>
        <v>0</v>
      </c>
      <c r="B10" t="s">
        <v>64</v>
      </c>
      <c r="C10" t="s">
        <v>72</v>
      </c>
      <c r="D10" t="s">
        <v>163</v>
      </c>
      <c r="E10" t="s">
        <v>164</v>
      </c>
      <c r="G10" t="s">
        <v>165</v>
      </c>
      <c r="H10" t="s">
        <v>180</v>
      </c>
      <c r="I10" t="s">
        <v>165</v>
      </c>
      <c r="J10" t="s">
        <v>188</v>
      </c>
      <c r="K10" t="s">
        <v>191</v>
      </c>
      <c r="M10" t="s">
        <v>189</v>
      </c>
      <c r="N10" t="s">
        <v>219</v>
      </c>
      <c r="O10" t="s">
        <v>220</v>
      </c>
      <c r="P10" t="s">
        <v>225</v>
      </c>
      <c r="S10" t="s">
        <v>236</v>
      </c>
      <c r="T10" t="s">
        <v>475</v>
      </c>
      <c r="U10" t="s">
        <v>174</v>
      </c>
      <c r="W10" t="s">
        <v>706</v>
      </c>
      <c r="X10" t="s">
        <v>715</v>
      </c>
      <c r="Y10" t="s">
        <v>974</v>
      </c>
      <c r="Z10" t="s">
        <v>1100</v>
      </c>
      <c r="AA10" t="s">
        <v>1125</v>
      </c>
      <c r="AB10">
        <v>11236</v>
      </c>
      <c r="AC10" t="s">
        <v>1126</v>
      </c>
      <c r="AD10" t="s">
        <v>1147</v>
      </c>
      <c r="AE10">
        <v>0</v>
      </c>
      <c r="AG10" t="s">
        <v>1387</v>
      </c>
      <c r="AH10" t="s">
        <v>190</v>
      </c>
      <c r="AK10" t="s">
        <v>1397</v>
      </c>
      <c r="AM10">
        <v>0</v>
      </c>
      <c r="AN10">
        <v>0</v>
      </c>
      <c r="AO10">
        <v>0</v>
      </c>
      <c r="AQ10" t="s">
        <v>1415</v>
      </c>
      <c r="AR10" t="s">
        <v>1679</v>
      </c>
      <c r="AS10">
        <v>0</v>
      </c>
      <c r="AU10">
        <v>1</v>
      </c>
      <c r="AV10">
        <v>1</v>
      </c>
      <c r="AW10">
        <v>99.94</v>
      </c>
      <c r="BB10" t="s">
        <v>1945</v>
      </c>
      <c r="BC10">
        <v>16900</v>
      </c>
      <c r="BG10" t="s">
        <v>1959</v>
      </c>
      <c r="BJ10" t="s">
        <v>1982</v>
      </c>
      <c r="BL10" t="s">
        <v>2039</v>
      </c>
    </row>
    <row r="11" spans="1:64">
      <c r="A11" s="1">
        <f>HYPERLINK("https://lsnyc.legalserver.org/matter/dynamic-profile/view/1911590","19-1911590")</f>
        <v>0</v>
      </c>
      <c r="B11" t="s">
        <v>64</v>
      </c>
      <c r="C11" t="s">
        <v>69</v>
      </c>
      <c r="D11" t="s">
        <v>163</v>
      </c>
      <c r="E11" t="s">
        <v>164</v>
      </c>
      <c r="G11" t="s">
        <v>165</v>
      </c>
      <c r="H11" t="s">
        <v>179</v>
      </c>
      <c r="I11" t="s">
        <v>165</v>
      </c>
      <c r="J11" t="s">
        <v>188</v>
      </c>
      <c r="K11" t="s">
        <v>191</v>
      </c>
      <c r="M11" t="s">
        <v>189</v>
      </c>
      <c r="N11" t="s">
        <v>219</v>
      </c>
      <c r="O11" t="s">
        <v>220</v>
      </c>
      <c r="P11" t="s">
        <v>225</v>
      </c>
      <c r="S11" t="s">
        <v>237</v>
      </c>
      <c r="T11" t="s">
        <v>476</v>
      </c>
      <c r="U11" t="s">
        <v>174</v>
      </c>
      <c r="W11" t="s">
        <v>706</v>
      </c>
      <c r="X11" t="s">
        <v>716</v>
      </c>
      <c r="Y11" t="s">
        <v>975</v>
      </c>
      <c r="Z11" t="s">
        <v>1100</v>
      </c>
      <c r="AA11" t="s">
        <v>1125</v>
      </c>
      <c r="AB11">
        <v>11225</v>
      </c>
      <c r="AC11" t="s">
        <v>1126</v>
      </c>
      <c r="AD11" t="s">
        <v>1148</v>
      </c>
      <c r="AE11">
        <v>0</v>
      </c>
      <c r="AG11" t="s">
        <v>1387</v>
      </c>
      <c r="AH11" t="s">
        <v>190</v>
      </c>
      <c r="AI11" t="s">
        <v>190</v>
      </c>
      <c r="AK11" t="s">
        <v>1397</v>
      </c>
      <c r="AM11">
        <v>0</v>
      </c>
      <c r="AN11">
        <v>0</v>
      </c>
      <c r="AO11">
        <v>0</v>
      </c>
      <c r="AQ11" t="s">
        <v>1416</v>
      </c>
      <c r="AR11" t="s">
        <v>1680</v>
      </c>
      <c r="AS11">
        <v>0</v>
      </c>
      <c r="AU11">
        <v>1</v>
      </c>
      <c r="AV11">
        <v>0</v>
      </c>
      <c r="AW11">
        <v>188.6</v>
      </c>
      <c r="BB11" t="s">
        <v>1945</v>
      </c>
      <c r="BC11">
        <v>23556</v>
      </c>
      <c r="BG11" t="s">
        <v>1961</v>
      </c>
      <c r="BJ11" t="s">
        <v>1987</v>
      </c>
      <c r="BL11" t="s">
        <v>2039</v>
      </c>
    </row>
    <row r="12" spans="1:64">
      <c r="A12" s="1">
        <f>HYPERLINK("https://lsnyc.legalserver.org/matter/dynamic-profile/view/1910880","19-1910880")</f>
        <v>0</v>
      </c>
      <c r="B12" t="s">
        <v>64</v>
      </c>
      <c r="C12" t="s">
        <v>73</v>
      </c>
      <c r="D12" t="s">
        <v>163</v>
      </c>
      <c r="E12" t="s">
        <v>164</v>
      </c>
      <c r="G12" t="s">
        <v>165</v>
      </c>
      <c r="H12" t="s">
        <v>179</v>
      </c>
      <c r="I12" t="s">
        <v>165</v>
      </c>
      <c r="J12" t="s">
        <v>188</v>
      </c>
      <c r="K12" t="s">
        <v>191</v>
      </c>
      <c r="M12" t="s">
        <v>189</v>
      </c>
      <c r="N12" t="s">
        <v>165</v>
      </c>
      <c r="O12" t="s">
        <v>221</v>
      </c>
      <c r="P12" t="s">
        <v>225</v>
      </c>
      <c r="S12" t="s">
        <v>238</v>
      </c>
      <c r="T12" t="s">
        <v>477</v>
      </c>
      <c r="U12" t="s">
        <v>170</v>
      </c>
      <c r="W12" t="s">
        <v>706</v>
      </c>
      <c r="X12" t="s">
        <v>717</v>
      </c>
      <c r="Y12" t="s">
        <v>976</v>
      </c>
      <c r="Z12" t="s">
        <v>1100</v>
      </c>
      <c r="AA12" t="s">
        <v>1125</v>
      </c>
      <c r="AB12">
        <v>11203</v>
      </c>
      <c r="AC12" t="s">
        <v>1126</v>
      </c>
      <c r="AD12" t="s">
        <v>1149</v>
      </c>
      <c r="AE12">
        <v>0</v>
      </c>
      <c r="AG12" t="s">
        <v>1386</v>
      </c>
      <c r="AH12" t="s">
        <v>190</v>
      </c>
      <c r="AI12" t="s">
        <v>190</v>
      </c>
      <c r="AK12" t="s">
        <v>1397</v>
      </c>
      <c r="AM12">
        <v>0</v>
      </c>
      <c r="AN12">
        <v>0</v>
      </c>
      <c r="AO12">
        <v>27.3</v>
      </c>
      <c r="AQ12" t="s">
        <v>1417</v>
      </c>
      <c r="AR12" t="s">
        <v>1681</v>
      </c>
      <c r="AS12">
        <v>0</v>
      </c>
      <c r="AU12">
        <v>1</v>
      </c>
      <c r="AV12">
        <v>0</v>
      </c>
      <c r="AW12">
        <v>172.94</v>
      </c>
      <c r="BB12" t="s">
        <v>1945</v>
      </c>
      <c r="BC12">
        <v>21600</v>
      </c>
      <c r="BG12" t="s">
        <v>1957</v>
      </c>
      <c r="BJ12" t="s">
        <v>1982</v>
      </c>
      <c r="BK12" t="s">
        <v>175</v>
      </c>
      <c r="BL12" t="s">
        <v>2039</v>
      </c>
    </row>
    <row r="13" spans="1:64">
      <c r="A13" s="1">
        <f>HYPERLINK("https://lsnyc.legalserver.org/matter/dynamic-profile/view/1911562","19-1911562")</f>
        <v>0</v>
      </c>
      <c r="B13" t="s">
        <v>64</v>
      </c>
      <c r="C13" t="s">
        <v>74</v>
      </c>
      <c r="D13" t="s">
        <v>163</v>
      </c>
      <c r="E13" t="s">
        <v>164</v>
      </c>
      <c r="G13" t="s">
        <v>165</v>
      </c>
      <c r="H13" t="s">
        <v>180</v>
      </c>
      <c r="I13" t="s">
        <v>165</v>
      </c>
      <c r="J13" t="s">
        <v>188</v>
      </c>
      <c r="K13" t="s">
        <v>191</v>
      </c>
      <c r="M13" t="s">
        <v>189</v>
      </c>
      <c r="N13" t="s">
        <v>165</v>
      </c>
      <c r="O13" t="s">
        <v>222</v>
      </c>
      <c r="P13" t="s">
        <v>225</v>
      </c>
      <c r="S13" t="s">
        <v>239</v>
      </c>
      <c r="T13" t="s">
        <v>478</v>
      </c>
      <c r="U13" t="s">
        <v>174</v>
      </c>
      <c r="W13" t="s">
        <v>706</v>
      </c>
      <c r="X13" t="s">
        <v>718</v>
      </c>
      <c r="Y13" t="s">
        <v>977</v>
      </c>
      <c r="Z13" t="s">
        <v>1100</v>
      </c>
      <c r="AA13" t="s">
        <v>1125</v>
      </c>
      <c r="AB13">
        <v>11224</v>
      </c>
      <c r="AC13" t="s">
        <v>1126</v>
      </c>
      <c r="AD13" t="s">
        <v>1150</v>
      </c>
      <c r="AE13">
        <v>0</v>
      </c>
      <c r="AG13" t="s">
        <v>1386</v>
      </c>
      <c r="AH13" t="s">
        <v>190</v>
      </c>
      <c r="AI13" t="s">
        <v>190</v>
      </c>
      <c r="AK13" t="s">
        <v>1398</v>
      </c>
      <c r="AM13">
        <v>0</v>
      </c>
      <c r="AN13">
        <v>0</v>
      </c>
      <c r="AO13">
        <v>0</v>
      </c>
      <c r="AQ13" t="s">
        <v>1418</v>
      </c>
      <c r="AR13" t="s">
        <v>1682</v>
      </c>
      <c r="AS13">
        <v>0</v>
      </c>
      <c r="AU13">
        <v>1</v>
      </c>
      <c r="AV13">
        <v>0</v>
      </c>
      <c r="AW13">
        <v>133.16</v>
      </c>
      <c r="BB13" t="s">
        <v>1945</v>
      </c>
      <c r="BC13">
        <v>16632</v>
      </c>
      <c r="BG13" t="s">
        <v>1957</v>
      </c>
      <c r="BJ13" t="s">
        <v>1988</v>
      </c>
      <c r="BL13" t="s">
        <v>2039</v>
      </c>
    </row>
    <row r="14" spans="1:64">
      <c r="A14" s="1">
        <f>HYPERLINK("https://lsnyc.legalserver.org/matter/dynamic-profile/view/1911134","19-1911134")</f>
        <v>0</v>
      </c>
      <c r="B14" t="s">
        <v>64</v>
      </c>
      <c r="C14" t="s">
        <v>75</v>
      </c>
      <c r="D14" t="s">
        <v>163</v>
      </c>
      <c r="E14" t="s">
        <v>164</v>
      </c>
      <c r="G14" t="s">
        <v>165</v>
      </c>
      <c r="H14" t="s">
        <v>179</v>
      </c>
      <c r="I14" t="s">
        <v>165</v>
      </c>
      <c r="J14" t="s">
        <v>188</v>
      </c>
      <c r="K14" t="s">
        <v>191</v>
      </c>
      <c r="M14" t="s">
        <v>189</v>
      </c>
      <c r="N14" t="s">
        <v>165</v>
      </c>
      <c r="O14" t="s">
        <v>221</v>
      </c>
      <c r="P14" t="s">
        <v>225</v>
      </c>
      <c r="S14" t="s">
        <v>240</v>
      </c>
      <c r="T14" t="s">
        <v>479</v>
      </c>
      <c r="U14" t="s">
        <v>169</v>
      </c>
      <c r="W14" t="s">
        <v>706</v>
      </c>
      <c r="X14" t="s">
        <v>719</v>
      </c>
      <c r="Z14" t="s">
        <v>1100</v>
      </c>
      <c r="AA14" t="s">
        <v>1125</v>
      </c>
      <c r="AB14">
        <v>11226</v>
      </c>
      <c r="AD14" t="s">
        <v>1151</v>
      </c>
      <c r="AE14">
        <v>0</v>
      </c>
      <c r="AG14" t="s">
        <v>1387</v>
      </c>
      <c r="AH14" t="s">
        <v>190</v>
      </c>
      <c r="AK14" t="s">
        <v>1397</v>
      </c>
      <c r="AM14">
        <v>0</v>
      </c>
      <c r="AN14">
        <v>0</v>
      </c>
      <c r="AO14">
        <v>0</v>
      </c>
      <c r="AQ14" t="s">
        <v>1419</v>
      </c>
      <c r="AR14" t="s">
        <v>1683</v>
      </c>
      <c r="AS14">
        <v>0</v>
      </c>
      <c r="AU14">
        <v>3</v>
      </c>
      <c r="AV14">
        <v>0</v>
      </c>
      <c r="AW14">
        <v>103.12</v>
      </c>
      <c r="BB14" t="s">
        <v>1945</v>
      </c>
      <c r="BC14">
        <v>21996</v>
      </c>
      <c r="BG14" t="s">
        <v>1958</v>
      </c>
      <c r="BJ14" t="s">
        <v>1982</v>
      </c>
      <c r="BL14" t="s">
        <v>2039</v>
      </c>
    </row>
    <row r="15" spans="1:64">
      <c r="A15" s="1">
        <f>HYPERLINK("https://lsnyc.legalserver.org/matter/dynamic-profile/view/1912274","19-1912274")</f>
        <v>0</v>
      </c>
      <c r="B15" t="s">
        <v>64</v>
      </c>
      <c r="C15" t="s">
        <v>75</v>
      </c>
      <c r="D15" t="s">
        <v>163</v>
      </c>
      <c r="E15" t="s">
        <v>164</v>
      </c>
      <c r="G15" t="s">
        <v>165</v>
      </c>
      <c r="H15" t="s">
        <v>179</v>
      </c>
      <c r="I15" t="s">
        <v>187</v>
      </c>
      <c r="J15" t="s">
        <v>189</v>
      </c>
      <c r="K15" t="s">
        <v>165</v>
      </c>
      <c r="L15" t="s">
        <v>192</v>
      </c>
      <c r="M15" t="s">
        <v>189</v>
      </c>
      <c r="N15" t="s">
        <v>219</v>
      </c>
      <c r="O15" t="s">
        <v>220</v>
      </c>
      <c r="P15" t="s">
        <v>225</v>
      </c>
      <c r="S15" t="s">
        <v>241</v>
      </c>
      <c r="T15" t="s">
        <v>480</v>
      </c>
      <c r="U15" t="s">
        <v>167</v>
      </c>
      <c r="W15" t="s">
        <v>706</v>
      </c>
      <c r="X15" t="s">
        <v>720</v>
      </c>
      <c r="Y15" t="s">
        <v>978</v>
      </c>
      <c r="Z15" t="s">
        <v>1100</v>
      </c>
      <c r="AA15" t="s">
        <v>1125</v>
      </c>
      <c r="AB15">
        <v>11224</v>
      </c>
      <c r="AD15" t="s">
        <v>1152</v>
      </c>
      <c r="AE15">
        <v>40</v>
      </c>
      <c r="AG15" t="s">
        <v>1386</v>
      </c>
      <c r="AH15" t="s">
        <v>190</v>
      </c>
      <c r="AI15" t="s">
        <v>190</v>
      </c>
      <c r="AK15" t="s">
        <v>1397</v>
      </c>
      <c r="AL15" t="s">
        <v>1400</v>
      </c>
      <c r="AM15">
        <v>0</v>
      </c>
      <c r="AN15">
        <v>1115</v>
      </c>
      <c r="AO15">
        <v>0</v>
      </c>
      <c r="AQ15" t="s">
        <v>1420</v>
      </c>
      <c r="AR15" t="s">
        <v>1684</v>
      </c>
      <c r="AS15">
        <v>0</v>
      </c>
      <c r="AT15" t="s">
        <v>1925</v>
      </c>
      <c r="AU15">
        <v>1</v>
      </c>
      <c r="AV15">
        <v>1</v>
      </c>
      <c r="AW15">
        <v>202.6</v>
      </c>
      <c r="BB15" t="s">
        <v>1945</v>
      </c>
      <c r="BC15">
        <v>34260</v>
      </c>
      <c r="BG15" t="s">
        <v>1960</v>
      </c>
      <c r="BJ15" t="s">
        <v>1989</v>
      </c>
    </row>
    <row r="16" spans="1:64">
      <c r="A16" s="1">
        <f>HYPERLINK("https://lsnyc.legalserver.org/matter/dynamic-profile/view/1911239","19-1911239")</f>
        <v>0</v>
      </c>
      <c r="B16" t="s">
        <v>64</v>
      </c>
      <c r="C16" t="s">
        <v>75</v>
      </c>
      <c r="D16" t="s">
        <v>163</v>
      </c>
      <c r="E16" t="s">
        <v>164</v>
      </c>
      <c r="G16" t="s">
        <v>165</v>
      </c>
      <c r="H16" t="s">
        <v>179</v>
      </c>
      <c r="I16" t="s">
        <v>187</v>
      </c>
      <c r="J16" t="s">
        <v>189</v>
      </c>
      <c r="K16" t="s">
        <v>191</v>
      </c>
      <c r="M16" t="s">
        <v>189</v>
      </c>
      <c r="N16" t="s">
        <v>165</v>
      </c>
      <c r="O16" t="s">
        <v>221</v>
      </c>
      <c r="P16" t="s">
        <v>225</v>
      </c>
      <c r="S16" t="s">
        <v>242</v>
      </c>
      <c r="T16" t="s">
        <v>481</v>
      </c>
      <c r="U16" t="s">
        <v>166</v>
      </c>
      <c r="W16" t="s">
        <v>706</v>
      </c>
      <c r="X16" t="s">
        <v>721</v>
      </c>
      <c r="Y16" t="s">
        <v>979</v>
      </c>
      <c r="Z16" t="s">
        <v>1100</v>
      </c>
      <c r="AA16" t="s">
        <v>1125</v>
      </c>
      <c r="AB16">
        <v>11226</v>
      </c>
      <c r="AD16" t="s">
        <v>1153</v>
      </c>
      <c r="AE16">
        <v>0</v>
      </c>
      <c r="AG16" t="s">
        <v>1387</v>
      </c>
      <c r="AH16" t="s">
        <v>190</v>
      </c>
      <c r="AK16" t="s">
        <v>1397</v>
      </c>
      <c r="AM16">
        <v>0</v>
      </c>
      <c r="AN16">
        <v>0</v>
      </c>
      <c r="AO16">
        <v>0</v>
      </c>
      <c r="AQ16" t="s">
        <v>1421</v>
      </c>
      <c r="AR16" t="s">
        <v>1685</v>
      </c>
      <c r="AS16">
        <v>0</v>
      </c>
      <c r="AU16">
        <v>1</v>
      </c>
      <c r="AV16">
        <v>1</v>
      </c>
      <c r="AW16">
        <v>138.38</v>
      </c>
      <c r="BB16" t="s">
        <v>1945</v>
      </c>
      <c r="BC16">
        <v>23400</v>
      </c>
      <c r="BG16" t="s">
        <v>1960</v>
      </c>
      <c r="BJ16" t="s">
        <v>1982</v>
      </c>
    </row>
    <row r="17" spans="1:64">
      <c r="A17" s="1">
        <f>HYPERLINK("https://lsnyc.legalserver.org/matter/dynamic-profile/view/1912264","19-1912264")</f>
        <v>0</v>
      </c>
      <c r="B17" t="s">
        <v>64</v>
      </c>
      <c r="C17" t="s">
        <v>75</v>
      </c>
      <c r="D17" t="s">
        <v>163</v>
      </c>
      <c r="E17" t="s">
        <v>164</v>
      </c>
      <c r="G17" t="s">
        <v>165</v>
      </c>
      <c r="H17" t="s">
        <v>180</v>
      </c>
      <c r="I17" t="s">
        <v>165</v>
      </c>
      <c r="J17" t="s">
        <v>188</v>
      </c>
      <c r="K17" t="s">
        <v>191</v>
      </c>
      <c r="M17" t="s">
        <v>189</v>
      </c>
      <c r="N17" t="s">
        <v>219</v>
      </c>
      <c r="O17" t="s">
        <v>220</v>
      </c>
      <c r="P17" t="s">
        <v>225</v>
      </c>
      <c r="S17" t="s">
        <v>243</v>
      </c>
      <c r="T17" t="s">
        <v>482</v>
      </c>
      <c r="U17" t="s">
        <v>167</v>
      </c>
      <c r="W17" t="s">
        <v>706</v>
      </c>
      <c r="X17" t="s">
        <v>722</v>
      </c>
      <c r="Y17" t="s">
        <v>980</v>
      </c>
      <c r="Z17" t="s">
        <v>1100</v>
      </c>
      <c r="AA17" t="s">
        <v>1125</v>
      </c>
      <c r="AB17">
        <v>11223</v>
      </c>
      <c r="AC17" t="s">
        <v>1126</v>
      </c>
      <c r="AD17" t="s">
        <v>1154</v>
      </c>
      <c r="AE17">
        <v>4</v>
      </c>
      <c r="AG17" t="s">
        <v>1386</v>
      </c>
      <c r="AH17" t="s">
        <v>190</v>
      </c>
      <c r="AK17" t="s">
        <v>1397</v>
      </c>
      <c r="AM17">
        <v>0</v>
      </c>
      <c r="AN17">
        <v>950</v>
      </c>
      <c r="AO17">
        <v>0</v>
      </c>
      <c r="AQ17" t="s">
        <v>1422</v>
      </c>
      <c r="AR17" t="s">
        <v>1686</v>
      </c>
      <c r="AS17">
        <v>0</v>
      </c>
      <c r="AU17">
        <v>1</v>
      </c>
      <c r="AV17">
        <v>0</v>
      </c>
      <c r="AW17">
        <v>124.9</v>
      </c>
      <c r="BB17" t="s">
        <v>1946</v>
      </c>
      <c r="BC17">
        <v>15600</v>
      </c>
      <c r="BG17" t="s">
        <v>1959</v>
      </c>
      <c r="BJ17" t="s">
        <v>1982</v>
      </c>
      <c r="BL17" t="s">
        <v>2039</v>
      </c>
    </row>
    <row r="18" spans="1:64">
      <c r="A18" s="1">
        <f>HYPERLINK("https://lsnyc.legalserver.org/matter/dynamic-profile/view/1911502","19-1911502")</f>
        <v>0</v>
      </c>
      <c r="B18" t="s">
        <v>64</v>
      </c>
      <c r="C18" t="s">
        <v>76</v>
      </c>
      <c r="D18" t="s">
        <v>163</v>
      </c>
      <c r="E18" t="s">
        <v>164</v>
      </c>
      <c r="G18" t="s">
        <v>165</v>
      </c>
      <c r="H18" t="s">
        <v>181</v>
      </c>
      <c r="I18" t="s">
        <v>165</v>
      </c>
      <c r="J18" t="s">
        <v>188</v>
      </c>
      <c r="K18" t="s">
        <v>191</v>
      </c>
      <c r="M18" t="s">
        <v>189</v>
      </c>
      <c r="N18" t="s">
        <v>165</v>
      </c>
      <c r="O18" t="s">
        <v>222</v>
      </c>
      <c r="P18" t="s">
        <v>225</v>
      </c>
      <c r="S18" t="s">
        <v>244</v>
      </c>
      <c r="T18" t="s">
        <v>483</v>
      </c>
      <c r="U18" t="s">
        <v>177</v>
      </c>
      <c r="W18" t="s">
        <v>706</v>
      </c>
      <c r="X18" t="s">
        <v>723</v>
      </c>
      <c r="Y18" t="s">
        <v>981</v>
      </c>
      <c r="Z18" t="s">
        <v>1100</v>
      </c>
      <c r="AA18" t="s">
        <v>1125</v>
      </c>
      <c r="AB18">
        <v>11211</v>
      </c>
      <c r="AC18" t="s">
        <v>1126</v>
      </c>
      <c r="AD18" t="s">
        <v>1155</v>
      </c>
      <c r="AE18">
        <v>0</v>
      </c>
      <c r="AG18" t="s">
        <v>1386</v>
      </c>
      <c r="AH18" t="s">
        <v>190</v>
      </c>
      <c r="AK18" t="s">
        <v>1397</v>
      </c>
      <c r="AM18">
        <v>0</v>
      </c>
      <c r="AN18">
        <v>0</v>
      </c>
      <c r="AO18">
        <v>0</v>
      </c>
      <c r="AQ18" t="s">
        <v>1423</v>
      </c>
      <c r="AR18" t="s">
        <v>1687</v>
      </c>
      <c r="AS18">
        <v>0</v>
      </c>
      <c r="AU18">
        <v>1</v>
      </c>
      <c r="AV18">
        <v>0</v>
      </c>
      <c r="AW18">
        <v>76.86</v>
      </c>
      <c r="BB18" t="s">
        <v>1945</v>
      </c>
      <c r="BC18">
        <v>9600</v>
      </c>
      <c r="BG18" t="s">
        <v>1958</v>
      </c>
      <c r="BJ18" t="s">
        <v>1990</v>
      </c>
      <c r="BL18" t="s">
        <v>2039</v>
      </c>
    </row>
    <row r="19" spans="1:64">
      <c r="A19" s="1">
        <f>HYPERLINK("https://lsnyc.legalserver.org/matter/dynamic-profile/view/1911487","19-1911487")</f>
        <v>0</v>
      </c>
      <c r="B19" t="s">
        <v>64</v>
      </c>
      <c r="C19" t="s">
        <v>76</v>
      </c>
      <c r="D19" t="s">
        <v>163</v>
      </c>
      <c r="E19" t="s">
        <v>164</v>
      </c>
      <c r="G19" t="s">
        <v>165</v>
      </c>
      <c r="H19" t="s">
        <v>179</v>
      </c>
      <c r="I19" t="s">
        <v>165</v>
      </c>
      <c r="J19" t="s">
        <v>188</v>
      </c>
      <c r="K19" t="s">
        <v>191</v>
      </c>
      <c r="M19" t="s">
        <v>189</v>
      </c>
      <c r="N19" t="s">
        <v>165</v>
      </c>
      <c r="O19" t="s">
        <v>222</v>
      </c>
      <c r="P19" t="s">
        <v>225</v>
      </c>
      <c r="S19" t="s">
        <v>245</v>
      </c>
      <c r="T19" t="s">
        <v>484</v>
      </c>
      <c r="U19" t="s">
        <v>177</v>
      </c>
      <c r="W19" t="s">
        <v>706</v>
      </c>
      <c r="X19" t="s">
        <v>724</v>
      </c>
      <c r="Y19" t="s">
        <v>982</v>
      </c>
      <c r="Z19" t="s">
        <v>1100</v>
      </c>
      <c r="AA19" t="s">
        <v>1125</v>
      </c>
      <c r="AB19">
        <v>11224</v>
      </c>
      <c r="AC19" t="s">
        <v>1126</v>
      </c>
      <c r="AD19" t="s">
        <v>1156</v>
      </c>
      <c r="AE19">
        <v>0</v>
      </c>
      <c r="AG19" t="s">
        <v>1386</v>
      </c>
      <c r="AH19" t="s">
        <v>190</v>
      </c>
      <c r="AK19" t="s">
        <v>1397</v>
      </c>
      <c r="AM19">
        <v>0</v>
      </c>
      <c r="AN19">
        <v>1299.99</v>
      </c>
      <c r="AO19">
        <v>0</v>
      </c>
      <c r="AQ19" t="s">
        <v>1424</v>
      </c>
      <c r="AR19" t="s">
        <v>1688</v>
      </c>
      <c r="AS19">
        <v>0</v>
      </c>
      <c r="AU19">
        <v>1</v>
      </c>
      <c r="AV19">
        <v>3</v>
      </c>
      <c r="AW19">
        <v>20.4</v>
      </c>
      <c r="BB19" t="s">
        <v>1945</v>
      </c>
      <c r="BC19">
        <v>5252</v>
      </c>
      <c r="BG19" t="s">
        <v>1958</v>
      </c>
      <c r="BJ19" t="s">
        <v>1991</v>
      </c>
      <c r="BL19" t="s">
        <v>2039</v>
      </c>
    </row>
    <row r="20" spans="1:64">
      <c r="A20" s="1">
        <f>HYPERLINK("https://lsnyc.legalserver.org/matter/dynamic-profile/view/1912196","19-1912196")</f>
        <v>0</v>
      </c>
      <c r="B20" t="s">
        <v>64</v>
      </c>
      <c r="C20" t="s">
        <v>76</v>
      </c>
      <c r="D20" t="s">
        <v>163</v>
      </c>
      <c r="E20" t="s">
        <v>164</v>
      </c>
      <c r="G20" t="s">
        <v>165</v>
      </c>
      <c r="H20" t="s">
        <v>179</v>
      </c>
      <c r="I20" t="s">
        <v>165</v>
      </c>
      <c r="J20" t="s">
        <v>188</v>
      </c>
      <c r="K20" t="s">
        <v>191</v>
      </c>
      <c r="M20" t="s">
        <v>189</v>
      </c>
      <c r="N20" t="s">
        <v>219</v>
      </c>
      <c r="O20" t="s">
        <v>220</v>
      </c>
      <c r="P20" t="s">
        <v>225</v>
      </c>
      <c r="S20" t="s">
        <v>246</v>
      </c>
      <c r="T20" t="s">
        <v>485</v>
      </c>
      <c r="U20" t="s">
        <v>167</v>
      </c>
      <c r="W20" t="s">
        <v>706</v>
      </c>
      <c r="X20" t="s">
        <v>725</v>
      </c>
      <c r="Y20">
        <v>7</v>
      </c>
      <c r="Z20" t="s">
        <v>1100</v>
      </c>
      <c r="AA20" t="s">
        <v>1125</v>
      </c>
      <c r="AB20">
        <v>11238</v>
      </c>
      <c r="AC20" t="s">
        <v>1126</v>
      </c>
      <c r="AD20" t="s">
        <v>1157</v>
      </c>
      <c r="AE20">
        <v>10</v>
      </c>
      <c r="AG20" t="s">
        <v>1386</v>
      </c>
      <c r="AH20" t="s">
        <v>190</v>
      </c>
      <c r="AK20" t="s">
        <v>1397</v>
      </c>
      <c r="AM20">
        <v>0</v>
      </c>
      <c r="AN20">
        <v>1099.9</v>
      </c>
      <c r="AO20">
        <v>0</v>
      </c>
      <c r="AQ20" t="s">
        <v>1425</v>
      </c>
      <c r="AR20" t="s">
        <v>1689</v>
      </c>
      <c r="AS20">
        <v>0</v>
      </c>
      <c r="AU20">
        <v>1</v>
      </c>
      <c r="AV20">
        <v>0</v>
      </c>
      <c r="AW20">
        <v>80.06</v>
      </c>
      <c r="BA20" t="s">
        <v>1938</v>
      </c>
      <c r="BC20">
        <v>10000</v>
      </c>
      <c r="BG20" t="s">
        <v>1959</v>
      </c>
      <c r="BJ20" t="s">
        <v>1982</v>
      </c>
      <c r="BL20" t="s">
        <v>2039</v>
      </c>
    </row>
    <row r="21" spans="1:64">
      <c r="A21" s="1">
        <f>HYPERLINK("https://lsnyc.legalserver.org/matter/dynamic-profile/view/1911544","19-1911544")</f>
        <v>0</v>
      </c>
      <c r="B21" t="s">
        <v>64</v>
      </c>
      <c r="C21" t="s">
        <v>76</v>
      </c>
      <c r="D21" t="s">
        <v>163</v>
      </c>
      <c r="E21" t="s">
        <v>164</v>
      </c>
      <c r="G21" t="s">
        <v>165</v>
      </c>
      <c r="H21" t="s">
        <v>179</v>
      </c>
      <c r="I21" t="s">
        <v>187</v>
      </c>
      <c r="J21" t="s">
        <v>189</v>
      </c>
      <c r="K21" t="s">
        <v>191</v>
      </c>
      <c r="M21" t="s">
        <v>189</v>
      </c>
      <c r="N21" t="s">
        <v>165</v>
      </c>
      <c r="O21" t="s">
        <v>222</v>
      </c>
      <c r="P21" t="s">
        <v>225</v>
      </c>
      <c r="S21" t="s">
        <v>247</v>
      </c>
      <c r="T21" t="s">
        <v>486</v>
      </c>
      <c r="U21" t="s">
        <v>177</v>
      </c>
      <c r="W21" t="s">
        <v>706</v>
      </c>
      <c r="X21" t="s">
        <v>726</v>
      </c>
      <c r="Y21" t="s">
        <v>983</v>
      </c>
      <c r="Z21" t="s">
        <v>1100</v>
      </c>
      <c r="AA21" t="s">
        <v>1125</v>
      </c>
      <c r="AB21">
        <v>11249</v>
      </c>
      <c r="AD21" t="s">
        <v>1158</v>
      </c>
      <c r="AE21">
        <v>0</v>
      </c>
      <c r="AG21" t="s">
        <v>1386</v>
      </c>
      <c r="AH21" t="s">
        <v>190</v>
      </c>
      <c r="AK21" t="s">
        <v>1397</v>
      </c>
      <c r="AM21">
        <v>0</v>
      </c>
      <c r="AN21">
        <v>0</v>
      </c>
      <c r="AO21">
        <v>0</v>
      </c>
      <c r="AQ21" t="s">
        <v>1426</v>
      </c>
      <c r="AS21">
        <v>0</v>
      </c>
      <c r="AU21">
        <v>2</v>
      </c>
      <c r="AV21">
        <v>7</v>
      </c>
      <c r="AW21">
        <v>86.94</v>
      </c>
      <c r="BB21" t="s">
        <v>1945</v>
      </c>
      <c r="BC21">
        <v>41600</v>
      </c>
      <c r="BG21" t="s">
        <v>1960</v>
      </c>
      <c r="BJ21" t="s">
        <v>1982</v>
      </c>
    </row>
    <row r="22" spans="1:64">
      <c r="A22" s="1">
        <f>HYPERLINK("https://lsnyc.legalserver.org/matter/dynamic-profile/view/1911321","19-1911321")</f>
        <v>0</v>
      </c>
      <c r="B22" t="s">
        <v>64</v>
      </c>
      <c r="C22" t="s">
        <v>74</v>
      </c>
      <c r="D22" t="s">
        <v>163</v>
      </c>
      <c r="E22" t="s">
        <v>164</v>
      </c>
      <c r="G22" t="s">
        <v>165</v>
      </c>
      <c r="H22" t="s">
        <v>179</v>
      </c>
      <c r="I22" t="s">
        <v>165</v>
      </c>
      <c r="J22" t="s">
        <v>188</v>
      </c>
      <c r="K22" t="s">
        <v>191</v>
      </c>
      <c r="M22" t="s">
        <v>189</v>
      </c>
      <c r="N22" t="s">
        <v>219</v>
      </c>
      <c r="O22" t="s">
        <v>220</v>
      </c>
      <c r="P22" t="s">
        <v>225</v>
      </c>
      <c r="S22" t="s">
        <v>248</v>
      </c>
      <c r="T22" t="s">
        <v>487</v>
      </c>
      <c r="U22" t="s">
        <v>168</v>
      </c>
      <c r="W22" t="s">
        <v>706</v>
      </c>
      <c r="X22" t="s">
        <v>727</v>
      </c>
      <c r="Y22" t="s">
        <v>984</v>
      </c>
      <c r="Z22" t="s">
        <v>1100</v>
      </c>
      <c r="AA22" t="s">
        <v>1125</v>
      </c>
      <c r="AB22">
        <v>11233</v>
      </c>
      <c r="AC22" t="s">
        <v>1126</v>
      </c>
      <c r="AD22" t="s">
        <v>1159</v>
      </c>
      <c r="AE22">
        <v>0</v>
      </c>
      <c r="AG22" t="s">
        <v>1386</v>
      </c>
      <c r="AH22" t="s">
        <v>190</v>
      </c>
      <c r="AK22" t="s">
        <v>1397</v>
      </c>
      <c r="AM22">
        <v>0</v>
      </c>
      <c r="AN22">
        <v>0</v>
      </c>
      <c r="AO22">
        <v>1</v>
      </c>
      <c r="AQ22" t="s">
        <v>1427</v>
      </c>
      <c r="AR22" t="s">
        <v>1690</v>
      </c>
      <c r="AS22">
        <v>0</v>
      </c>
      <c r="AU22">
        <v>2</v>
      </c>
      <c r="AV22">
        <v>5</v>
      </c>
      <c r="AW22">
        <v>0</v>
      </c>
      <c r="BB22" t="s">
        <v>1945</v>
      </c>
      <c r="BC22">
        <v>0</v>
      </c>
      <c r="BG22" t="s">
        <v>1959</v>
      </c>
      <c r="BJ22" t="s">
        <v>1992</v>
      </c>
      <c r="BK22" t="s">
        <v>167</v>
      </c>
      <c r="BL22" t="s">
        <v>2039</v>
      </c>
    </row>
    <row r="23" spans="1:64">
      <c r="A23" s="1">
        <f>HYPERLINK("https://lsnyc.legalserver.org/matter/dynamic-profile/view/1912068","19-1912068")</f>
        <v>0</v>
      </c>
      <c r="B23" t="s">
        <v>64</v>
      </c>
      <c r="C23" t="s">
        <v>77</v>
      </c>
      <c r="D23" t="s">
        <v>163</v>
      </c>
      <c r="E23" t="s">
        <v>164</v>
      </c>
      <c r="G23" t="s">
        <v>165</v>
      </c>
      <c r="H23" t="s">
        <v>179</v>
      </c>
      <c r="I23" t="s">
        <v>165</v>
      </c>
      <c r="J23" t="s">
        <v>188</v>
      </c>
      <c r="K23" t="s">
        <v>191</v>
      </c>
      <c r="M23" t="s">
        <v>189</v>
      </c>
      <c r="N23" t="s">
        <v>165</v>
      </c>
      <c r="O23" t="s">
        <v>221</v>
      </c>
      <c r="P23" t="s">
        <v>225</v>
      </c>
      <c r="S23" t="s">
        <v>249</v>
      </c>
      <c r="T23" t="s">
        <v>488</v>
      </c>
      <c r="U23" t="s">
        <v>175</v>
      </c>
      <c r="W23" t="s">
        <v>706</v>
      </c>
      <c r="X23" t="s">
        <v>728</v>
      </c>
      <c r="Y23" t="s">
        <v>985</v>
      </c>
      <c r="Z23" t="s">
        <v>1100</v>
      </c>
      <c r="AA23" t="s">
        <v>1125</v>
      </c>
      <c r="AB23">
        <v>11216</v>
      </c>
      <c r="AC23" t="s">
        <v>1126</v>
      </c>
      <c r="AD23" t="s">
        <v>1160</v>
      </c>
      <c r="AE23">
        <v>24</v>
      </c>
      <c r="AG23" t="s">
        <v>1387</v>
      </c>
      <c r="AH23" t="s">
        <v>190</v>
      </c>
      <c r="AK23" t="s">
        <v>1398</v>
      </c>
      <c r="AM23">
        <v>0</v>
      </c>
      <c r="AN23">
        <v>600</v>
      </c>
      <c r="AO23">
        <v>0.6</v>
      </c>
      <c r="AQ23" t="s">
        <v>1428</v>
      </c>
      <c r="AR23" t="s">
        <v>1691</v>
      </c>
      <c r="AS23">
        <v>0</v>
      </c>
      <c r="AT23" t="s">
        <v>1926</v>
      </c>
      <c r="AU23">
        <v>1</v>
      </c>
      <c r="AV23">
        <v>0</v>
      </c>
      <c r="AW23">
        <v>0</v>
      </c>
      <c r="BB23" t="s">
        <v>1945</v>
      </c>
      <c r="BC23">
        <v>0</v>
      </c>
      <c r="BG23" t="s">
        <v>1958</v>
      </c>
      <c r="BJ23" t="s">
        <v>1993</v>
      </c>
      <c r="BK23" t="s">
        <v>175</v>
      </c>
      <c r="BL23" t="s">
        <v>2039</v>
      </c>
    </row>
    <row r="24" spans="1:64">
      <c r="A24" s="1">
        <f>HYPERLINK("https://lsnyc.legalserver.org/matter/dynamic-profile/view/1911263","19-1911263")</f>
        <v>0</v>
      </c>
      <c r="B24" t="s">
        <v>64</v>
      </c>
      <c r="C24" t="s">
        <v>69</v>
      </c>
      <c r="D24" t="s">
        <v>163</v>
      </c>
      <c r="E24" t="s">
        <v>164</v>
      </c>
      <c r="G24" t="s">
        <v>165</v>
      </c>
      <c r="H24" t="s">
        <v>181</v>
      </c>
      <c r="I24" t="s">
        <v>165</v>
      </c>
      <c r="J24" t="s">
        <v>188</v>
      </c>
      <c r="K24" t="s">
        <v>191</v>
      </c>
      <c r="M24" t="s">
        <v>189</v>
      </c>
      <c r="N24" t="s">
        <v>219</v>
      </c>
      <c r="O24" t="s">
        <v>220</v>
      </c>
      <c r="P24" t="s">
        <v>225</v>
      </c>
      <c r="S24" t="s">
        <v>250</v>
      </c>
      <c r="T24" t="s">
        <v>489</v>
      </c>
      <c r="U24" t="s">
        <v>166</v>
      </c>
      <c r="W24" t="s">
        <v>706</v>
      </c>
      <c r="X24" t="s">
        <v>729</v>
      </c>
      <c r="Y24" t="s">
        <v>986</v>
      </c>
      <c r="Z24" t="s">
        <v>1100</v>
      </c>
      <c r="AA24" t="s">
        <v>1125</v>
      </c>
      <c r="AB24">
        <v>11226</v>
      </c>
      <c r="AD24" t="s">
        <v>1161</v>
      </c>
      <c r="AE24">
        <v>0</v>
      </c>
      <c r="AG24" t="s">
        <v>1386</v>
      </c>
      <c r="AH24" t="s">
        <v>190</v>
      </c>
      <c r="AI24" t="s">
        <v>190</v>
      </c>
      <c r="AK24" t="s">
        <v>1397</v>
      </c>
      <c r="AM24">
        <v>0</v>
      </c>
      <c r="AN24">
        <v>0</v>
      </c>
      <c r="AO24">
        <v>0.1</v>
      </c>
      <c r="AQ24" t="s">
        <v>1429</v>
      </c>
      <c r="AR24" t="s">
        <v>1692</v>
      </c>
      <c r="AS24">
        <v>0</v>
      </c>
      <c r="AU24">
        <v>1</v>
      </c>
      <c r="AV24">
        <v>0</v>
      </c>
      <c r="AW24">
        <v>184.44</v>
      </c>
      <c r="BB24" t="s">
        <v>1945</v>
      </c>
      <c r="BC24">
        <v>23036</v>
      </c>
      <c r="BG24" t="s">
        <v>1961</v>
      </c>
      <c r="BJ24" t="s">
        <v>1994</v>
      </c>
      <c r="BK24" t="s">
        <v>166</v>
      </c>
      <c r="BL24" t="s">
        <v>2039</v>
      </c>
    </row>
    <row r="25" spans="1:64">
      <c r="A25" s="1">
        <f>HYPERLINK("https://lsnyc.legalserver.org/matter/dynamic-profile/view/1910986","19-1910986")</f>
        <v>0</v>
      </c>
      <c r="B25" t="s">
        <v>64</v>
      </c>
      <c r="C25" t="s">
        <v>77</v>
      </c>
      <c r="D25" t="s">
        <v>163</v>
      </c>
      <c r="E25" t="s">
        <v>164</v>
      </c>
      <c r="G25" t="s">
        <v>178</v>
      </c>
      <c r="I25" t="s">
        <v>187</v>
      </c>
      <c r="J25" t="s">
        <v>189</v>
      </c>
      <c r="K25" t="s">
        <v>191</v>
      </c>
      <c r="M25" t="s">
        <v>189</v>
      </c>
      <c r="N25" t="s">
        <v>219</v>
      </c>
      <c r="P25" t="s">
        <v>225</v>
      </c>
      <c r="S25" t="s">
        <v>251</v>
      </c>
      <c r="T25" t="s">
        <v>490</v>
      </c>
      <c r="U25" t="s">
        <v>171</v>
      </c>
      <c r="W25" t="s">
        <v>706</v>
      </c>
      <c r="X25" t="s">
        <v>730</v>
      </c>
      <c r="Y25" t="s">
        <v>987</v>
      </c>
      <c r="Z25" t="s">
        <v>1100</v>
      </c>
      <c r="AA25" t="s">
        <v>1125</v>
      </c>
      <c r="AB25">
        <v>11205</v>
      </c>
      <c r="AC25" t="s">
        <v>1126</v>
      </c>
      <c r="AE25">
        <v>8</v>
      </c>
      <c r="AG25" t="s">
        <v>1386</v>
      </c>
      <c r="AH25" t="s">
        <v>190</v>
      </c>
      <c r="AK25" t="s">
        <v>1397</v>
      </c>
      <c r="AM25">
        <v>0</v>
      </c>
      <c r="AN25">
        <v>1835</v>
      </c>
      <c r="AO25">
        <v>3.2</v>
      </c>
      <c r="AQ25" t="s">
        <v>1430</v>
      </c>
      <c r="AR25" t="s">
        <v>1693</v>
      </c>
      <c r="AS25">
        <v>80</v>
      </c>
      <c r="AU25">
        <v>1</v>
      </c>
      <c r="AV25">
        <v>0</v>
      </c>
      <c r="AW25">
        <v>105.68</v>
      </c>
      <c r="BB25" t="s">
        <v>1945</v>
      </c>
      <c r="BC25">
        <v>13200</v>
      </c>
      <c r="BG25" t="s">
        <v>1962</v>
      </c>
      <c r="BJ25" t="s">
        <v>1129</v>
      </c>
      <c r="BK25" t="s">
        <v>168</v>
      </c>
    </row>
    <row r="26" spans="1:64">
      <c r="A26" s="1">
        <f>HYPERLINK("https://lsnyc.legalserver.org/matter/dynamic-profile/view/1911264","19-1911264")</f>
        <v>0</v>
      </c>
      <c r="B26" t="s">
        <v>64</v>
      </c>
      <c r="C26" t="s">
        <v>77</v>
      </c>
      <c r="D26" t="s">
        <v>163</v>
      </c>
      <c r="E26" t="s">
        <v>164</v>
      </c>
      <c r="G26" t="s">
        <v>165</v>
      </c>
      <c r="H26" t="s">
        <v>179</v>
      </c>
      <c r="I26" t="s">
        <v>165</v>
      </c>
      <c r="J26" t="s">
        <v>188</v>
      </c>
      <c r="K26" t="s">
        <v>191</v>
      </c>
      <c r="M26" t="s">
        <v>189</v>
      </c>
      <c r="N26" t="s">
        <v>219</v>
      </c>
      <c r="P26" t="s">
        <v>225</v>
      </c>
      <c r="S26" t="s">
        <v>252</v>
      </c>
      <c r="T26" t="s">
        <v>491</v>
      </c>
      <c r="U26" t="s">
        <v>166</v>
      </c>
      <c r="W26" t="s">
        <v>706</v>
      </c>
      <c r="X26" t="s">
        <v>731</v>
      </c>
      <c r="Z26" t="s">
        <v>1100</v>
      </c>
      <c r="AA26" t="s">
        <v>1125</v>
      </c>
      <c r="AB26">
        <v>11225</v>
      </c>
      <c r="AD26" t="s">
        <v>1162</v>
      </c>
      <c r="AE26">
        <v>0</v>
      </c>
      <c r="AG26" t="s">
        <v>1387</v>
      </c>
      <c r="AH26" t="s">
        <v>190</v>
      </c>
      <c r="AK26" t="s">
        <v>1397</v>
      </c>
      <c r="AM26">
        <v>0</v>
      </c>
      <c r="AN26">
        <v>0</v>
      </c>
      <c r="AO26">
        <v>1.3</v>
      </c>
      <c r="AQ26" t="s">
        <v>1431</v>
      </c>
      <c r="AR26" t="s">
        <v>1694</v>
      </c>
      <c r="AS26">
        <v>0</v>
      </c>
      <c r="AU26">
        <v>2</v>
      </c>
      <c r="AV26">
        <v>0</v>
      </c>
      <c r="AW26">
        <v>253.34</v>
      </c>
      <c r="BB26" t="s">
        <v>1945</v>
      </c>
      <c r="BC26">
        <v>42840</v>
      </c>
      <c r="BG26" t="s">
        <v>1958</v>
      </c>
      <c r="BJ26" t="s">
        <v>1995</v>
      </c>
      <c r="BK26" t="s">
        <v>176</v>
      </c>
      <c r="BL26" t="s">
        <v>2039</v>
      </c>
    </row>
    <row r="27" spans="1:64">
      <c r="A27" s="1">
        <f>HYPERLINK("https://lsnyc.legalserver.org/matter/dynamic-profile/view/1911344","19-1911344")</f>
        <v>0</v>
      </c>
      <c r="B27" t="s">
        <v>64</v>
      </c>
      <c r="C27" t="s">
        <v>77</v>
      </c>
      <c r="D27" t="s">
        <v>163</v>
      </c>
      <c r="E27" t="s">
        <v>164</v>
      </c>
      <c r="G27" t="s">
        <v>165</v>
      </c>
      <c r="H27" t="s">
        <v>179</v>
      </c>
      <c r="I27" t="s">
        <v>165</v>
      </c>
      <c r="J27" t="s">
        <v>188</v>
      </c>
      <c r="K27" t="s">
        <v>191</v>
      </c>
      <c r="M27" t="s">
        <v>189</v>
      </c>
      <c r="N27" t="s">
        <v>165</v>
      </c>
      <c r="O27" t="s">
        <v>221</v>
      </c>
      <c r="P27" t="s">
        <v>225</v>
      </c>
      <c r="S27" t="s">
        <v>253</v>
      </c>
      <c r="T27" t="s">
        <v>492</v>
      </c>
      <c r="U27" t="s">
        <v>168</v>
      </c>
      <c r="W27" t="s">
        <v>706</v>
      </c>
      <c r="X27" t="s">
        <v>732</v>
      </c>
      <c r="Y27" t="s">
        <v>988</v>
      </c>
      <c r="Z27" t="s">
        <v>1100</v>
      </c>
      <c r="AA27" t="s">
        <v>1125</v>
      </c>
      <c r="AB27">
        <v>11216</v>
      </c>
      <c r="AC27" t="s">
        <v>1127</v>
      </c>
      <c r="AD27" t="s">
        <v>1163</v>
      </c>
      <c r="AE27">
        <v>0</v>
      </c>
      <c r="AG27" t="s">
        <v>1387</v>
      </c>
      <c r="AH27" t="s">
        <v>190</v>
      </c>
      <c r="AI27" t="s">
        <v>190</v>
      </c>
      <c r="AK27" t="s">
        <v>1397</v>
      </c>
      <c r="AM27">
        <v>0</v>
      </c>
      <c r="AN27">
        <v>0</v>
      </c>
      <c r="AO27">
        <v>0.1</v>
      </c>
      <c r="AQ27" t="s">
        <v>1432</v>
      </c>
      <c r="AR27" t="s">
        <v>1695</v>
      </c>
      <c r="AS27">
        <v>0</v>
      </c>
      <c r="AU27">
        <v>1</v>
      </c>
      <c r="AV27">
        <v>0</v>
      </c>
      <c r="AW27">
        <v>199.36</v>
      </c>
      <c r="BB27" t="s">
        <v>1945</v>
      </c>
      <c r="BC27">
        <v>24900</v>
      </c>
      <c r="BG27" t="s">
        <v>1957</v>
      </c>
      <c r="BJ27" t="s">
        <v>1982</v>
      </c>
      <c r="BK27" t="s">
        <v>168</v>
      </c>
      <c r="BL27" t="s">
        <v>2039</v>
      </c>
    </row>
    <row r="28" spans="1:64">
      <c r="A28" s="1">
        <f>HYPERLINK("https://lsnyc.legalserver.org/matter/dynamic-profile/view/1910882","19-1910882")</f>
        <v>0</v>
      </c>
      <c r="B28" t="s">
        <v>64</v>
      </c>
      <c r="C28" t="s">
        <v>77</v>
      </c>
      <c r="D28" t="s">
        <v>163</v>
      </c>
      <c r="E28" t="s">
        <v>164</v>
      </c>
      <c r="G28" t="s">
        <v>165</v>
      </c>
      <c r="H28" t="s">
        <v>179</v>
      </c>
      <c r="I28" t="s">
        <v>165</v>
      </c>
      <c r="J28" t="s">
        <v>188</v>
      </c>
      <c r="K28" t="s">
        <v>191</v>
      </c>
      <c r="M28" t="s">
        <v>189</v>
      </c>
      <c r="N28" t="s">
        <v>219</v>
      </c>
      <c r="O28" t="s">
        <v>220</v>
      </c>
      <c r="P28" t="s">
        <v>225</v>
      </c>
      <c r="S28" t="s">
        <v>254</v>
      </c>
      <c r="T28" t="s">
        <v>493</v>
      </c>
      <c r="U28" t="s">
        <v>170</v>
      </c>
      <c r="W28" t="s">
        <v>706</v>
      </c>
      <c r="X28" t="s">
        <v>733</v>
      </c>
      <c r="Y28" t="s">
        <v>989</v>
      </c>
      <c r="Z28" t="s">
        <v>1100</v>
      </c>
      <c r="AA28" t="s">
        <v>1125</v>
      </c>
      <c r="AB28">
        <v>11221</v>
      </c>
      <c r="AC28" t="s">
        <v>1126</v>
      </c>
      <c r="AD28" t="s">
        <v>1164</v>
      </c>
      <c r="AE28">
        <v>0</v>
      </c>
      <c r="AG28" t="s">
        <v>1387</v>
      </c>
      <c r="AH28" t="s">
        <v>190</v>
      </c>
      <c r="AK28" t="s">
        <v>1397</v>
      </c>
      <c r="AM28">
        <v>0</v>
      </c>
      <c r="AN28">
        <v>0</v>
      </c>
      <c r="AO28">
        <v>0</v>
      </c>
      <c r="AQ28" t="s">
        <v>1433</v>
      </c>
      <c r="AR28" t="s">
        <v>1696</v>
      </c>
      <c r="AS28">
        <v>0</v>
      </c>
      <c r="AU28">
        <v>2</v>
      </c>
      <c r="AV28">
        <v>0</v>
      </c>
      <c r="AW28">
        <v>99.92</v>
      </c>
      <c r="BB28" t="s">
        <v>1945</v>
      </c>
      <c r="BC28">
        <v>16896</v>
      </c>
      <c r="BG28" t="s">
        <v>1959</v>
      </c>
      <c r="BJ28" t="s">
        <v>1996</v>
      </c>
      <c r="BL28" t="s">
        <v>2039</v>
      </c>
    </row>
    <row r="29" spans="1:64">
      <c r="A29" s="1">
        <f>HYPERLINK("https://lsnyc.legalserver.org/matter/dynamic-profile/view/1912002","19-1912002")</f>
        <v>0</v>
      </c>
      <c r="B29" t="s">
        <v>64</v>
      </c>
      <c r="C29" t="s">
        <v>74</v>
      </c>
      <c r="D29" t="s">
        <v>163</v>
      </c>
      <c r="E29" t="s">
        <v>164</v>
      </c>
      <c r="G29" t="s">
        <v>165</v>
      </c>
      <c r="H29" t="s">
        <v>180</v>
      </c>
      <c r="I29" t="s">
        <v>165</v>
      </c>
      <c r="J29" t="s">
        <v>188</v>
      </c>
      <c r="K29" t="s">
        <v>191</v>
      </c>
      <c r="M29" t="s">
        <v>189</v>
      </c>
      <c r="N29" t="s">
        <v>165</v>
      </c>
      <c r="O29" t="s">
        <v>222</v>
      </c>
      <c r="P29" t="s">
        <v>225</v>
      </c>
      <c r="S29" t="s">
        <v>255</v>
      </c>
      <c r="T29" t="s">
        <v>494</v>
      </c>
      <c r="U29" t="s">
        <v>176</v>
      </c>
      <c r="W29" t="s">
        <v>706</v>
      </c>
      <c r="X29" t="s">
        <v>734</v>
      </c>
      <c r="Y29" t="s">
        <v>990</v>
      </c>
      <c r="Z29" t="s">
        <v>1100</v>
      </c>
      <c r="AA29" t="s">
        <v>1125</v>
      </c>
      <c r="AB29">
        <v>11203</v>
      </c>
      <c r="AC29" t="s">
        <v>1126</v>
      </c>
      <c r="AD29" t="s">
        <v>1165</v>
      </c>
      <c r="AE29">
        <v>0</v>
      </c>
      <c r="AG29" t="s">
        <v>1386</v>
      </c>
      <c r="AH29" t="s">
        <v>190</v>
      </c>
      <c r="AK29" t="s">
        <v>1397</v>
      </c>
      <c r="AM29">
        <v>0</v>
      </c>
      <c r="AN29">
        <v>0</v>
      </c>
      <c r="AO29">
        <v>0.6</v>
      </c>
      <c r="AQ29" t="s">
        <v>1434</v>
      </c>
      <c r="AR29" t="s">
        <v>1697</v>
      </c>
      <c r="AS29">
        <v>0</v>
      </c>
      <c r="AU29">
        <v>1</v>
      </c>
      <c r="AV29">
        <v>2</v>
      </c>
      <c r="AW29">
        <v>0</v>
      </c>
      <c r="BB29" t="s">
        <v>1945</v>
      </c>
      <c r="BC29">
        <v>0</v>
      </c>
      <c r="BG29" t="s">
        <v>1959</v>
      </c>
      <c r="BJ29" t="s">
        <v>1993</v>
      </c>
      <c r="BK29" t="s">
        <v>176</v>
      </c>
      <c r="BL29" t="s">
        <v>2039</v>
      </c>
    </row>
    <row r="30" spans="1:64">
      <c r="A30" s="1">
        <f>HYPERLINK("https://lsnyc.legalserver.org/matter/dynamic-profile/view/1911068","19-1911068")</f>
        <v>0</v>
      </c>
      <c r="B30" t="s">
        <v>64</v>
      </c>
      <c r="C30" t="s">
        <v>70</v>
      </c>
      <c r="D30" t="s">
        <v>163</v>
      </c>
      <c r="E30" t="s">
        <v>164</v>
      </c>
      <c r="G30" t="s">
        <v>165</v>
      </c>
      <c r="H30" t="s">
        <v>180</v>
      </c>
      <c r="I30" t="s">
        <v>187</v>
      </c>
      <c r="J30" t="s">
        <v>189</v>
      </c>
      <c r="K30" t="s">
        <v>191</v>
      </c>
      <c r="M30" t="s">
        <v>189</v>
      </c>
      <c r="N30" t="s">
        <v>165</v>
      </c>
      <c r="O30" t="s">
        <v>222</v>
      </c>
      <c r="P30" t="s">
        <v>225</v>
      </c>
      <c r="S30" t="s">
        <v>256</v>
      </c>
      <c r="T30" t="s">
        <v>495</v>
      </c>
      <c r="U30" t="s">
        <v>171</v>
      </c>
      <c r="W30" t="s">
        <v>706</v>
      </c>
      <c r="X30" t="s">
        <v>735</v>
      </c>
      <c r="Y30">
        <v>1</v>
      </c>
      <c r="Z30" t="s">
        <v>1100</v>
      </c>
      <c r="AA30" t="s">
        <v>1125</v>
      </c>
      <c r="AB30">
        <v>11221</v>
      </c>
      <c r="AD30" t="s">
        <v>1166</v>
      </c>
      <c r="AE30">
        <v>0</v>
      </c>
      <c r="AG30" t="s">
        <v>1387</v>
      </c>
      <c r="AH30" t="s">
        <v>190</v>
      </c>
      <c r="AK30" t="s">
        <v>1397</v>
      </c>
      <c r="AM30">
        <v>0</v>
      </c>
      <c r="AN30">
        <v>0</v>
      </c>
      <c r="AO30">
        <v>0.2</v>
      </c>
      <c r="AQ30" t="s">
        <v>1435</v>
      </c>
      <c r="AR30" t="s">
        <v>1698</v>
      </c>
      <c r="AS30">
        <v>0</v>
      </c>
      <c r="AU30">
        <v>3</v>
      </c>
      <c r="AV30">
        <v>3</v>
      </c>
      <c r="AW30">
        <v>0</v>
      </c>
      <c r="BB30" t="s">
        <v>1947</v>
      </c>
      <c r="BC30">
        <v>0</v>
      </c>
      <c r="BG30" t="s">
        <v>1960</v>
      </c>
      <c r="BJ30" t="s">
        <v>1992</v>
      </c>
      <c r="BK30" t="s">
        <v>175</v>
      </c>
    </row>
    <row r="31" spans="1:64">
      <c r="A31" s="1">
        <f>HYPERLINK("https://lsnyc.legalserver.org/matter/dynamic-profile/view/1911938","19-1911938")</f>
        <v>0</v>
      </c>
      <c r="B31" t="s">
        <v>64</v>
      </c>
      <c r="C31" t="s">
        <v>78</v>
      </c>
      <c r="D31" t="s">
        <v>163</v>
      </c>
      <c r="E31" t="s">
        <v>164</v>
      </c>
      <c r="G31" t="s">
        <v>165</v>
      </c>
      <c r="H31" t="s">
        <v>180</v>
      </c>
      <c r="I31" t="s">
        <v>165</v>
      </c>
      <c r="J31" t="s">
        <v>188</v>
      </c>
      <c r="K31" t="s">
        <v>191</v>
      </c>
      <c r="M31" t="s">
        <v>189</v>
      </c>
      <c r="N31" t="s">
        <v>219</v>
      </c>
      <c r="P31" t="s">
        <v>225</v>
      </c>
      <c r="S31" t="s">
        <v>257</v>
      </c>
      <c r="T31" t="s">
        <v>496</v>
      </c>
      <c r="U31" t="s">
        <v>176</v>
      </c>
      <c r="W31" t="s">
        <v>706</v>
      </c>
      <c r="X31" t="s">
        <v>736</v>
      </c>
      <c r="Y31" t="s">
        <v>984</v>
      </c>
      <c r="Z31" t="s">
        <v>1100</v>
      </c>
      <c r="AA31" t="s">
        <v>1125</v>
      </c>
      <c r="AB31">
        <v>11221</v>
      </c>
      <c r="AC31" t="s">
        <v>1126</v>
      </c>
      <c r="AD31" t="s">
        <v>1167</v>
      </c>
      <c r="AE31">
        <v>0</v>
      </c>
      <c r="AG31" t="s">
        <v>1387</v>
      </c>
      <c r="AH31" t="s">
        <v>190</v>
      </c>
      <c r="AK31" t="s">
        <v>1397</v>
      </c>
      <c r="AM31">
        <v>0</v>
      </c>
      <c r="AN31">
        <v>0</v>
      </c>
      <c r="AO31">
        <v>0.2</v>
      </c>
      <c r="AQ31" t="s">
        <v>1436</v>
      </c>
      <c r="AR31" t="s">
        <v>1699</v>
      </c>
      <c r="AS31">
        <v>0</v>
      </c>
      <c r="AU31">
        <v>1</v>
      </c>
      <c r="AV31">
        <v>0</v>
      </c>
      <c r="AW31">
        <v>0</v>
      </c>
      <c r="BB31" t="s">
        <v>1945</v>
      </c>
      <c r="BC31">
        <v>0</v>
      </c>
      <c r="BG31" t="s">
        <v>1958</v>
      </c>
      <c r="BJ31" t="s">
        <v>1992</v>
      </c>
      <c r="BK31" t="s">
        <v>173</v>
      </c>
      <c r="BL31" t="s">
        <v>2039</v>
      </c>
    </row>
    <row r="32" spans="1:64">
      <c r="A32" s="1">
        <f>HYPERLINK("https://lsnyc.legalserver.org/matter/dynamic-profile/view/1911498","19-1911498")</f>
        <v>0</v>
      </c>
      <c r="B32" t="s">
        <v>64</v>
      </c>
      <c r="C32" t="s">
        <v>79</v>
      </c>
      <c r="D32" t="s">
        <v>163</v>
      </c>
      <c r="E32" t="s">
        <v>164</v>
      </c>
      <c r="G32" t="s">
        <v>165</v>
      </c>
      <c r="H32" t="s">
        <v>179</v>
      </c>
      <c r="I32" t="s">
        <v>165</v>
      </c>
      <c r="J32" t="s">
        <v>188</v>
      </c>
      <c r="K32" t="s">
        <v>191</v>
      </c>
      <c r="M32" t="s">
        <v>189</v>
      </c>
      <c r="N32" t="s">
        <v>165</v>
      </c>
      <c r="O32" t="s">
        <v>221</v>
      </c>
      <c r="P32" t="s">
        <v>225</v>
      </c>
      <c r="S32" t="s">
        <v>258</v>
      </c>
      <c r="T32" t="s">
        <v>497</v>
      </c>
      <c r="U32" t="s">
        <v>177</v>
      </c>
      <c r="W32" t="s">
        <v>706</v>
      </c>
      <c r="X32" t="s">
        <v>737</v>
      </c>
      <c r="Y32" t="s">
        <v>985</v>
      </c>
      <c r="Z32" t="s">
        <v>1100</v>
      </c>
      <c r="AA32" t="s">
        <v>1125</v>
      </c>
      <c r="AB32">
        <v>11221</v>
      </c>
      <c r="AC32" t="s">
        <v>1126</v>
      </c>
      <c r="AD32" t="s">
        <v>1168</v>
      </c>
      <c r="AE32">
        <v>30</v>
      </c>
      <c r="AG32" t="s">
        <v>1387</v>
      </c>
      <c r="AH32" t="s">
        <v>190</v>
      </c>
      <c r="AK32" t="s">
        <v>1397</v>
      </c>
      <c r="AL32" t="s">
        <v>1401</v>
      </c>
      <c r="AM32">
        <v>0</v>
      </c>
      <c r="AN32">
        <v>410.98</v>
      </c>
      <c r="AO32">
        <v>2</v>
      </c>
      <c r="AQ32" t="s">
        <v>1437</v>
      </c>
      <c r="AR32" t="s">
        <v>1700</v>
      </c>
      <c r="AS32">
        <v>14</v>
      </c>
      <c r="AT32" t="s">
        <v>1927</v>
      </c>
      <c r="AU32">
        <v>3</v>
      </c>
      <c r="AV32">
        <v>1</v>
      </c>
      <c r="AW32">
        <v>104.85</v>
      </c>
      <c r="BB32" t="s">
        <v>1945</v>
      </c>
      <c r="BC32">
        <v>27000</v>
      </c>
      <c r="BG32" t="s">
        <v>1959</v>
      </c>
      <c r="BJ32" t="s">
        <v>1997</v>
      </c>
      <c r="BK32" t="s">
        <v>174</v>
      </c>
      <c r="BL32" t="s">
        <v>2039</v>
      </c>
    </row>
    <row r="33" spans="1:64">
      <c r="A33" s="1">
        <f>HYPERLINK("https://lsnyc.legalserver.org/matter/dynamic-profile/view/1911457","19-1911457")</f>
        <v>0</v>
      </c>
      <c r="B33" t="s">
        <v>64</v>
      </c>
      <c r="C33" t="s">
        <v>79</v>
      </c>
      <c r="D33" t="s">
        <v>163</v>
      </c>
      <c r="E33" t="s">
        <v>164</v>
      </c>
      <c r="G33" t="s">
        <v>165</v>
      </c>
      <c r="H33" t="s">
        <v>179</v>
      </c>
      <c r="I33" t="s">
        <v>165</v>
      </c>
      <c r="J33" t="s">
        <v>188</v>
      </c>
      <c r="K33" t="s">
        <v>191</v>
      </c>
      <c r="M33" t="s">
        <v>189</v>
      </c>
      <c r="N33" t="s">
        <v>165</v>
      </c>
      <c r="O33" t="s">
        <v>221</v>
      </c>
      <c r="P33" t="s">
        <v>225</v>
      </c>
      <c r="S33" t="s">
        <v>259</v>
      </c>
      <c r="T33" t="s">
        <v>498</v>
      </c>
      <c r="U33" t="s">
        <v>177</v>
      </c>
      <c r="W33" t="s">
        <v>706</v>
      </c>
      <c r="X33" t="s">
        <v>738</v>
      </c>
      <c r="Y33" t="s">
        <v>991</v>
      </c>
      <c r="Z33" t="s">
        <v>1100</v>
      </c>
      <c r="AA33" t="s">
        <v>1125</v>
      </c>
      <c r="AB33">
        <v>11226</v>
      </c>
      <c r="AC33" t="s">
        <v>1126</v>
      </c>
      <c r="AD33" t="s">
        <v>1169</v>
      </c>
      <c r="AE33">
        <v>0</v>
      </c>
      <c r="AG33" t="s">
        <v>1387</v>
      </c>
      <c r="AH33" t="s">
        <v>190</v>
      </c>
      <c r="AI33" t="s">
        <v>190</v>
      </c>
      <c r="AK33" t="s">
        <v>1397</v>
      </c>
      <c r="AM33">
        <v>0</v>
      </c>
      <c r="AN33">
        <v>0</v>
      </c>
      <c r="AO33">
        <v>1.5</v>
      </c>
      <c r="AQ33" t="s">
        <v>1438</v>
      </c>
      <c r="AR33" t="s">
        <v>1701</v>
      </c>
      <c r="AS33">
        <v>0</v>
      </c>
      <c r="AU33">
        <v>4</v>
      </c>
      <c r="AV33">
        <v>5</v>
      </c>
      <c r="AW33">
        <v>20.89</v>
      </c>
      <c r="BB33" t="s">
        <v>1945</v>
      </c>
      <c r="BC33">
        <v>9996</v>
      </c>
      <c r="BG33" t="s">
        <v>1957</v>
      </c>
      <c r="BJ33" t="s">
        <v>1998</v>
      </c>
      <c r="BK33" t="s">
        <v>174</v>
      </c>
      <c r="BL33" t="s">
        <v>2039</v>
      </c>
    </row>
    <row r="34" spans="1:64">
      <c r="A34" s="1">
        <f>HYPERLINK("https://lsnyc.legalserver.org/matter/dynamic-profile/view/1912078","19-1912078")</f>
        <v>0</v>
      </c>
      <c r="B34" t="s">
        <v>64</v>
      </c>
      <c r="C34" t="s">
        <v>69</v>
      </c>
      <c r="D34" t="s">
        <v>163</v>
      </c>
      <c r="E34" t="s">
        <v>164</v>
      </c>
      <c r="G34" t="s">
        <v>165</v>
      </c>
      <c r="H34" t="s">
        <v>181</v>
      </c>
      <c r="I34" t="s">
        <v>187</v>
      </c>
      <c r="J34" t="s">
        <v>189</v>
      </c>
      <c r="K34" t="s">
        <v>191</v>
      </c>
      <c r="M34" t="s">
        <v>189</v>
      </c>
      <c r="N34" t="s">
        <v>165</v>
      </c>
      <c r="O34" t="s">
        <v>222</v>
      </c>
      <c r="P34" t="s">
        <v>225</v>
      </c>
      <c r="S34" t="s">
        <v>260</v>
      </c>
      <c r="T34" t="s">
        <v>499</v>
      </c>
      <c r="U34" t="s">
        <v>175</v>
      </c>
      <c r="W34" t="s">
        <v>706</v>
      </c>
      <c r="X34" t="s">
        <v>739</v>
      </c>
      <c r="Z34" t="s">
        <v>1100</v>
      </c>
      <c r="AA34" t="s">
        <v>1125</v>
      </c>
      <c r="AB34">
        <v>11238</v>
      </c>
      <c r="AD34" t="s">
        <v>1170</v>
      </c>
      <c r="AE34">
        <v>0</v>
      </c>
      <c r="AG34" t="s">
        <v>1386</v>
      </c>
      <c r="AH34" t="s">
        <v>190</v>
      </c>
      <c r="AK34" t="s">
        <v>1397</v>
      </c>
      <c r="AM34">
        <v>0</v>
      </c>
      <c r="AN34">
        <v>2500</v>
      </c>
      <c r="AO34">
        <v>0</v>
      </c>
      <c r="AQ34" t="s">
        <v>1439</v>
      </c>
      <c r="AR34" t="s">
        <v>1702</v>
      </c>
      <c r="AS34">
        <v>0</v>
      </c>
      <c r="AU34">
        <v>1</v>
      </c>
      <c r="AV34">
        <v>0</v>
      </c>
      <c r="AW34">
        <v>0</v>
      </c>
      <c r="BB34" t="s">
        <v>1945</v>
      </c>
      <c r="BC34">
        <v>0</v>
      </c>
      <c r="BG34" t="s">
        <v>1960</v>
      </c>
      <c r="BJ34" t="s">
        <v>1992</v>
      </c>
    </row>
    <row r="35" spans="1:64">
      <c r="A35" s="1">
        <f>HYPERLINK("https://lsnyc.legalserver.org/matter/dynamic-profile/view/1912046","19-1912046")</f>
        <v>0</v>
      </c>
      <c r="B35" t="s">
        <v>64</v>
      </c>
      <c r="C35" t="s">
        <v>69</v>
      </c>
      <c r="D35" t="s">
        <v>163</v>
      </c>
      <c r="E35" t="s">
        <v>164</v>
      </c>
      <c r="G35" t="s">
        <v>165</v>
      </c>
      <c r="H35" t="s">
        <v>180</v>
      </c>
      <c r="I35" t="s">
        <v>165</v>
      </c>
      <c r="J35" t="s">
        <v>188</v>
      </c>
      <c r="K35" t="s">
        <v>191</v>
      </c>
      <c r="M35" t="s">
        <v>189</v>
      </c>
      <c r="N35" t="s">
        <v>165</v>
      </c>
      <c r="O35" t="s">
        <v>221</v>
      </c>
      <c r="P35" t="s">
        <v>225</v>
      </c>
      <c r="S35" t="s">
        <v>261</v>
      </c>
      <c r="T35" t="s">
        <v>500</v>
      </c>
      <c r="U35" t="s">
        <v>175</v>
      </c>
      <c r="W35" t="s">
        <v>706</v>
      </c>
      <c r="X35" t="s">
        <v>740</v>
      </c>
      <c r="Y35" t="s">
        <v>992</v>
      </c>
      <c r="Z35" t="s">
        <v>1100</v>
      </c>
      <c r="AA35" t="s">
        <v>1125</v>
      </c>
      <c r="AB35">
        <v>11201</v>
      </c>
      <c r="AC35" t="s">
        <v>1126</v>
      </c>
      <c r="AD35" t="s">
        <v>1171</v>
      </c>
      <c r="AE35">
        <v>0</v>
      </c>
      <c r="AG35" t="s">
        <v>1386</v>
      </c>
      <c r="AH35" t="s">
        <v>190</v>
      </c>
      <c r="AI35" t="s">
        <v>190</v>
      </c>
      <c r="AK35" t="s">
        <v>1397</v>
      </c>
      <c r="AM35">
        <v>0</v>
      </c>
      <c r="AN35">
        <v>0</v>
      </c>
      <c r="AO35">
        <v>0</v>
      </c>
      <c r="AQ35" t="s">
        <v>1440</v>
      </c>
      <c r="AR35" t="s">
        <v>1703</v>
      </c>
      <c r="AS35">
        <v>0</v>
      </c>
      <c r="AU35">
        <v>1</v>
      </c>
      <c r="AV35">
        <v>0</v>
      </c>
      <c r="AW35">
        <v>33.72</v>
      </c>
      <c r="BB35" t="s">
        <v>1945</v>
      </c>
      <c r="BC35">
        <v>4212</v>
      </c>
      <c r="BG35" t="s">
        <v>1957</v>
      </c>
      <c r="BJ35" t="s">
        <v>1983</v>
      </c>
      <c r="BL35" t="s">
        <v>2039</v>
      </c>
    </row>
    <row r="36" spans="1:64">
      <c r="A36" s="1">
        <f>HYPERLINK("https://lsnyc.legalserver.org/matter/dynamic-profile/view/1911310","19-1911310")</f>
        <v>0</v>
      </c>
      <c r="B36" t="s">
        <v>64</v>
      </c>
      <c r="C36" t="s">
        <v>69</v>
      </c>
      <c r="D36" t="s">
        <v>163</v>
      </c>
      <c r="E36" t="s">
        <v>164</v>
      </c>
      <c r="G36" t="s">
        <v>165</v>
      </c>
      <c r="H36" t="s">
        <v>179</v>
      </c>
      <c r="I36" t="s">
        <v>187</v>
      </c>
      <c r="J36" t="s">
        <v>189</v>
      </c>
      <c r="K36" t="s">
        <v>165</v>
      </c>
      <c r="L36" t="s">
        <v>193</v>
      </c>
      <c r="M36" t="s">
        <v>189</v>
      </c>
      <c r="N36" t="s">
        <v>165</v>
      </c>
      <c r="O36" t="s">
        <v>222</v>
      </c>
      <c r="P36" t="s">
        <v>225</v>
      </c>
      <c r="S36" t="s">
        <v>262</v>
      </c>
      <c r="T36" t="s">
        <v>501</v>
      </c>
      <c r="U36" t="s">
        <v>166</v>
      </c>
      <c r="W36" t="s">
        <v>706</v>
      </c>
      <c r="X36" t="s">
        <v>741</v>
      </c>
      <c r="Y36" t="s">
        <v>993</v>
      </c>
      <c r="Z36" t="s">
        <v>1100</v>
      </c>
      <c r="AA36" t="s">
        <v>1125</v>
      </c>
      <c r="AB36">
        <v>11204</v>
      </c>
      <c r="AD36" t="s">
        <v>1172</v>
      </c>
      <c r="AE36">
        <v>0</v>
      </c>
      <c r="AG36" t="s">
        <v>1386</v>
      </c>
      <c r="AH36" t="s">
        <v>190</v>
      </c>
      <c r="AK36" t="s">
        <v>1397</v>
      </c>
      <c r="AM36">
        <v>0</v>
      </c>
      <c r="AN36">
        <v>1380</v>
      </c>
      <c r="AO36">
        <v>1</v>
      </c>
      <c r="AQ36" t="s">
        <v>1441</v>
      </c>
      <c r="AR36" t="s">
        <v>1704</v>
      </c>
      <c r="AS36">
        <v>0</v>
      </c>
      <c r="AU36">
        <v>2</v>
      </c>
      <c r="AV36">
        <v>2</v>
      </c>
      <c r="AW36">
        <v>42.41</v>
      </c>
      <c r="BB36" t="s">
        <v>1945</v>
      </c>
      <c r="BC36">
        <v>10920</v>
      </c>
      <c r="BG36" t="s">
        <v>1960</v>
      </c>
      <c r="BJ36" t="s">
        <v>1997</v>
      </c>
      <c r="BK36" t="s">
        <v>176</v>
      </c>
    </row>
    <row r="37" spans="1:64">
      <c r="A37" s="1">
        <f>HYPERLINK("https://lsnyc.legalserver.org/matter/dynamic-profile/view/1911860","19-1911860")</f>
        <v>0</v>
      </c>
      <c r="B37" t="s">
        <v>64</v>
      </c>
      <c r="C37" t="s">
        <v>69</v>
      </c>
      <c r="D37" t="s">
        <v>163</v>
      </c>
      <c r="E37" t="s">
        <v>164</v>
      </c>
      <c r="G37" t="s">
        <v>165</v>
      </c>
      <c r="H37" t="s">
        <v>182</v>
      </c>
      <c r="I37" t="s">
        <v>165</v>
      </c>
      <c r="J37" t="s">
        <v>188</v>
      </c>
      <c r="K37" t="s">
        <v>191</v>
      </c>
      <c r="M37" t="s">
        <v>189</v>
      </c>
      <c r="N37" t="s">
        <v>219</v>
      </c>
      <c r="P37" t="s">
        <v>225</v>
      </c>
      <c r="S37" t="s">
        <v>263</v>
      </c>
      <c r="T37" t="s">
        <v>502</v>
      </c>
      <c r="U37" t="s">
        <v>173</v>
      </c>
      <c r="W37" t="s">
        <v>706</v>
      </c>
      <c r="Z37" t="s">
        <v>1100</v>
      </c>
      <c r="AA37" t="s">
        <v>1125</v>
      </c>
      <c r="AB37">
        <v>11201</v>
      </c>
      <c r="AC37" t="s">
        <v>1126</v>
      </c>
      <c r="AE37">
        <v>0</v>
      </c>
      <c r="AG37" t="s">
        <v>1388</v>
      </c>
      <c r="AH37" t="s">
        <v>190</v>
      </c>
      <c r="AI37" t="s">
        <v>190</v>
      </c>
      <c r="AK37" t="s">
        <v>1398</v>
      </c>
      <c r="AM37">
        <v>0</v>
      </c>
      <c r="AN37">
        <v>0</v>
      </c>
      <c r="AO37">
        <v>0</v>
      </c>
      <c r="AQ37" t="s">
        <v>1442</v>
      </c>
      <c r="AR37" t="s">
        <v>1705</v>
      </c>
      <c r="AS37">
        <v>0</v>
      </c>
      <c r="AT37" t="s">
        <v>1926</v>
      </c>
      <c r="AU37">
        <v>2</v>
      </c>
      <c r="AV37">
        <v>0</v>
      </c>
      <c r="AW37">
        <v>56.56</v>
      </c>
      <c r="BB37" t="s">
        <v>1947</v>
      </c>
      <c r="BC37">
        <v>9564</v>
      </c>
      <c r="BG37" t="s">
        <v>119</v>
      </c>
      <c r="BJ37" t="s">
        <v>1999</v>
      </c>
      <c r="BL37" t="s">
        <v>2039</v>
      </c>
    </row>
    <row r="38" spans="1:64">
      <c r="A38" s="1">
        <f>HYPERLINK("https://lsnyc.legalserver.org/matter/dynamic-profile/view/1911515","19-1911515")</f>
        <v>0</v>
      </c>
      <c r="B38" t="s">
        <v>64</v>
      </c>
      <c r="C38" t="s">
        <v>69</v>
      </c>
      <c r="D38" t="s">
        <v>163</v>
      </c>
      <c r="E38" t="s">
        <v>164</v>
      </c>
      <c r="G38" t="s">
        <v>165</v>
      </c>
      <c r="H38" t="s">
        <v>179</v>
      </c>
      <c r="I38" t="s">
        <v>187</v>
      </c>
      <c r="J38" t="s">
        <v>189</v>
      </c>
      <c r="K38" t="s">
        <v>191</v>
      </c>
      <c r="M38" t="s">
        <v>189</v>
      </c>
      <c r="N38" t="s">
        <v>165</v>
      </c>
      <c r="O38" t="s">
        <v>222</v>
      </c>
      <c r="P38" t="s">
        <v>225</v>
      </c>
      <c r="S38" t="s">
        <v>264</v>
      </c>
      <c r="T38" t="s">
        <v>503</v>
      </c>
      <c r="U38" t="s">
        <v>177</v>
      </c>
      <c r="W38" t="s">
        <v>706</v>
      </c>
      <c r="X38" t="s">
        <v>742</v>
      </c>
      <c r="Y38" t="s">
        <v>994</v>
      </c>
      <c r="Z38" t="s">
        <v>1100</v>
      </c>
      <c r="AA38" t="s">
        <v>1125</v>
      </c>
      <c r="AB38">
        <v>11226</v>
      </c>
      <c r="AD38" t="s">
        <v>1173</v>
      </c>
      <c r="AE38">
        <v>0</v>
      </c>
      <c r="AG38" t="s">
        <v>1387</v>
      </c>
      <c r="AH38" t="s">
        <v>190</v>
      </c>
      <c r="AK38" t="s">
        <v>1397</v>
      </c>
      <c r="AM38">
        <v>0</v>
      </c>
      <c r="AN38">
        <v>0</v>
      </c>
      <c r="AO38">
        <v>0</v>
      </c>
      <c r="AQ38" t="s">
        <v>1443</v>
      </c>
      <c r="AR38" t="s">
        <v>1706</v>
      </c>
      <c r="AS38">
        <v>0</v>
      </c>
      <c r="AU38">
        <v>1</v>
      </c>
      <c r="AV38">
        <v>0</v>
      </c>
      <c r="AW38">
        <v>0</v>
      </c>
      <c r="BB38" t="s">
        <v>1945</v>
      </c>
      <c r="BC38">
        <v>0</v>
      </c>
      <c r="BG38" t="s">
        <v>1960</v>
      </c>
      <c r="BJ38" t="s">
        <v>1993</v>
      </c>
    </row>
    <row r="39" spans="1:64">
      <c r="A39" s="1">
        <f>HYPERLINK("https://lsnyc.legalserver.org/matter/dynamic-profile/view/1911612","19-1911612")</f>
        <v>0</v>
      </c>
      <c r="B39" t="s">
        <v>64</v>
      </c>
      <c r="C39" t="s">
        <v>69</v>
      </c>
      <c r="D39" t="s">
        <v>163</v>
      </c>
      <c r="E39" t="s">
        <v>164</v>
      </c>
      <c r="G39" t="s">
        <v>165</v>
      </c>
      <c r="H39" t="s">
        <v>179</v>
      </c>
      <c r="I39" t="s">
        <v>165</v>
      </c>
      <c r="J39" t="s">
        <v>188</v>
      </c>
      <c r="K39" t="s">
        <v>165</v>
      </c>
      <c r="L39" t="s">
        <v>194</v>
      </c>
      <c r="M39" t="s">
        <v>189</v>
      </c>
      <c r="N39" t="s">
        <v>219</v>
      </c>
      <c r="O39" t="s">
        <v>220</v>
      </c>
      <c r="P39" t="s">
        <v>225</v>
      </c>
      <c r="S39" t="s">
        <v>265</v>
      </c>
      <c r="T39" t="s">
        <v>504</v>
      </c>
      <c r="U39" t="s">
        <v>174</v>
      </c>
      <c r="W39" t="s">
        <v>706</v>
      </c>
      <c r="X39" t="s">
        <v>743</v>
      </c>
      <c r="Y39">
        <v>6</v>
      </c>
      <c r="Z39" t="s">
        <v>1100</v>
      </c>
      <c r="AA39" t="s">
        <v>1125</v>
      </c>
      <c r="AB39">
        <v>11226</v>
      </c>
      <c r="AD39" t="s">
        <v>1174</v>
      </c>
      <c r="AE39">
        <v>0</v>
      </c>
      <c r="AG39" t="s">
        <v>1387</v>
      </c>
      <c r="AH39" t="s">
        <v>190</v>
      </c>
      <c r="AI39" t="s">
        <v>190</v>
      </c>
      <c r="AK39" t="s">
        <v>1397</v>
      </c>
      <c r="AM39">
        <v>0</v>
      </c>
      <c r="AN39">
        <v>0</v>
      </c>
      <c r="AO39">
        <v>0</v>
      </c>
      <c r="AQ39" t="s">
        <v>1444</v>
      </c>
      <c r="AR39" t="s">
        <v>1707</v>
      </c>
      <c r="AS39">
        <v>0</v>
      </c>
      <c r="AU39">
        <v>3</v>
      </c>
      <c r="AV39">
        <v>1</v>
      </c>
      <c r="AW39">
        <v>161.55</v>
      </c>
      <c r="BB39" t="s">
        <v>1948</v>
      </c>
      <c r="BC39">
        <v>41600</v>
      </c>
      <c r="BG39" t="s">
        <v>1961</v>
      </c>
      <c r="BJ39" t="s">
        <v>1997</v>
      </c>
      <c r="BL39" t="s">
        <v>2039</v>
      </c>
    </row>
    <row r="40" spans="1:64">
      <c r="A40" s="1">
        <f>HYPERLINK("https://lsnyc.legalserver.org/matter/dynamic-profile/view/1911817","19-1911817")</f>
        <v>0</v>
      </c>
      <c r="B40" t="s">
        <v>64</v>
      </c>
      <c r="C40" t="s">
        <v>69</v>
      </c>
      <c r="D40" t="s">
        <v>163</v>
      </c>
      <c r="E40" t="s">
        <v>164</v>
      </c>
      <c r="G40" t="s">
        <v>165</v>
      </c>
      <c r="H40" t="s">
        <v>182</v>
      </c>
      <c r="I40" t="s">
        <v>165</v>
      </c>
      <c r="J40" t="s">
        <v>188</v>
      </c>
      <c r="K40" t="s">
        <v>191</v>
      </c>
      <c r="M40" t="s">
        <v>189</v>
      </c>
      <c r="N40" t="s">
        <v>219</v>
      </c>
      <c r="P40" t="s">
        <v>225</v>
      </c>
      <c r="S40" t="s">
        <v>266</v>
      </c>
      <c r="T40" t="s">
        <v>505</v>
      </c>
      <c r="U40" t="s">
        <v>173</v>
      </c>
      <c r="W40" t="s">
        <v>706</v>
      </c>
      <c r="X40" t="s">
        <v>744</v>
      </c>
      <c r="Y40" t="s">
        <v>995</v>
      </c>
      <c r="Z40" t="s">
        <v>1100</v>
      </c>
      <c r="AA40" t="s">
        <v>1125</v>
      </c>
      <c r="AB40">
        <v>11206</v>
      </c>
      <c r="AE40">
        <v>0</v>
      </c>
      <c r="AG40" t="s">
        <v>1387</v>
      </c>
      <c r="AH40" t="s">
        <v>190</v>
      </c>
      <c r="AI40" t="s">
        <v>190</v>
      </c>
      <c r="AK40" t="s">
        <v>1398</v>
      </c>
      <c r="AM40">
        <v>0</v>
      </c>
      <c r="AN40">
        <v>0</v>
      </c>
      <c r="AO40">
        <v>0</v>
      </c>
      <c r="AQ40" t="s">
        <v>1445</v>
      </c>
      <c r="AR40" t="s">
        <v>1708</v>
      </c>
      <c r="AS40">
        <v>0</v>
      </c>
      <c r="AT40" t="s">
        <v>1926</v>
      </c>
      <c r="AU40">
        <v>2</v>
      </c>
      <c r="AV40">
        <v>0</v>
      </c>
      <c r="AW40">
        <v>49.67</v>
      </c>
      <c r="BB40" t="s">
        <v>1945</v>
      </c>
      <c r="BC40">
        <v>8400</v>
      </c>
      <c r="BG40" t="s">
        <v>119</v>
      </c>
      <c r="BJ40" t="s">
        <v>1996</v>
      </c>
      <c r="BL40" t="s">
        <v>2039</v>
      </c>
    </row>
    <row r="41" spans="1:64">
      <c r="A41" s="1">
        <f>HYPERLINK("https://lsnyc.legalserver.org/matter/dynamic-profile/view/1911823","19-1911823")</f>
        <v>0</v>
      </c>
      <c r="B41" t="s">
        <v>64</v>
      </c>
      <c r="C41" t="s">
        <v>69</v>
      </c>
      <c r="D41" t="s">
        <v>163</v>
      </c>
      <c r="E41" t="s">
        <v>164</v>
      </c>
      <c r="G41" t="s">
        <v>165</v>
      </c>
      <c r="H41" t="s">
        <v>182</v>
      </c>
      <c r="I41" t="s">
        <v>165</v>
      </c>
      <c r="J41" t="s">
        <v>188</v>
      </c>
      <c r="K41" t="s">
        <v>191</v>
      </c>
      <c r="M41" t="s">
        <v>189</v>
      </c>
      <c r="N41" t="s">
        <v>219</v>
      </c>
      <c r="P41" t="s">
        <v>225</v>
      </c>
      <c r="S41" t="s">
        <v>267</v>
      </c>
      <c r="T41" t="s">
        <v>506</v>
      </c>
      <c r="U41" t="s">
        <v>173</v>
      </c>
      <c r="W41" t="s">
        <v>706</v>
      </c>
      <c r="X41" t="s">
        <v>745</v>
      </c>
      <c r="Y41" t="s">
        <v>996</v>
      </c>
      <c r="Z41" t="s">
        <v>1100</v>
      </c>
      <c r="AA41" t="s">
        <v>1125</v>
      </c>
      <c r="AB41">
        <v>11208</v>
      </c>
      <c r="AC41" t="s">
        <v>1126</v>
      </c>
      <c r="AE41">
        <v>0</v>
      </c>
      <c r="AG41" t="s">
        <v>1387</v>
      </c>
      <c r="AH41" t="s">
        <v>190</v>
      </c>
      <c r="AI41" t="s">
        <v>190</v>
      </c>
      <c r="AK41" t="s">
        <v>1398</v>
      </c>
      <c r="AM41">
        <v>0</v>
      </c>
      <c r="AN41">
        <v>0</v>
      </c>
      <c r="AO41">
        <v>0</v>
      </c>
      <c r="AQ41" t="s">
        <v>1446</v>
      </c>
      <c r="AR41" t="s">
        <v>1709</v>
      </c>
      <c r="AS41">
        <v>0</v>
      </c>
      <c r="AT41" t="s">
        <v>1926</v>
      </c>
      <c r="AU41">
        <v>2</v>
      </c>
      <c r="AV41">
        <v>0</v>
      </c>
      <c r="AW41">
        <v>35.48</v>
      </c>
      <c r="BB41" t="s">
        <v>1945</v>
      </c>
      <c r="BC41">
        <v>6000</v>
      </c>
      <c r="BG41" t="s">
        <v>119</v>
      </c>
      <c r="BJ41" t="s">
        <v>1999</v>
      </c>
      <c r="BL41" t="s">
        <v>2039</v>
      </c>
    </row>
    <row r="42" spans="1:64">
      <c r="A42" s="1">
        <f>HYPERLINK("https://lsnyc.legalserver.org/matter/dynamic-profile/view/1911236","19-1911236")</f>
        <v>0</v>
      </c>
      <c r="B42" t="s">
        <v>64</v>
      </c>
      <c r="C42" t="s">
        <v>69</v>
      </c>
      <c r="D42" t="s">
        <v>163</v>
      </c>
      <c r="E42" t="s">
        <v>164</v>
      </c>
      <c r="G42" t="s">
        <v>165</v>
      </c>
      <c r="H42" t="s">
        <v>180</v>
      </c>
      <c r="I42" t="s">
        <v>165</v>
      </c>
      <c r="J42" t="s">
        <v>188</v>
      </c>
      <c r="K42" t="s">
        <v>191</v>
      </c>
      <c r="M42" t="s">
        <v>189</v>
      </c>
      <c r="N42" t="s">
        <v>219</v>
      </c>
      <c r="O42" t="s">
        <v>220</v>
      </c>
      <c r="P42" t="s">
        <v>225</v>
      </c>
      <c r="S42" t="s">
        <v>237</v>
      </c>
      <c r="T42" t="s">
        <v>507</v>
      </c>
      <c r="U42" t="s">
        <v>166</v>
      </c>
      <c r="W42" t="s">
        <v>706</v>
      </c>
      <c r="X42" t="s">
        <v>746</v>
      </c>
      <c r="Y42" t="s">
        <v>997</v>
      </c>
      <c r="Z42" t="s">
        <v>1100</v>
      </c>
      <c r="AA42" t="s">
        <v>1125</v>
      </c>
      <c r="AB42">
        <v>11209</v>
      </c>
      <c r="AC42" t="s">
        <v>1126</v>
      </c>
      <c r="AD42" t="s">
        <v>1175</v>
      </c>
      <c r="AE42">
        <v>0</v>
      </c>
      <c r="AG42" t="s">
        <v>1387</v>
      </c>
      <c r="AH42" t="s">
        <v>190</v>
      </c>
      <c r="AI42" t="s">
        <v>190</v>
      </c>
      <c r="AK42" t="s">
        <v>1397</v>
      </c>
      <c r="AM42">
        <v>0</v>
      </c>
      <c r="AN42">
        <v>0</v>
      </c>
      <c r="AO42">
        <v>0.1</v>
      </c>
      <c r="AQ42" t="s">
        <v>1447</v>
      </c>
      <c r="AR42" t="s">
        <v>1710</v>
      </c>
      <c r="AS42">
        <v>0</v>
      </c>
      <c r="AT42" t="s">
        <v>1928</v>
      </c>
      <c r="AU42">
        <v>1</v>
      </c>
      <c r="AV42">
        <v>0</v>
      </c>
      <c r="AW42">
        <v>72.86</v>
      </c>
      <c r="BB42" t="s">
        <v>1945</v>
      </c>
      <c r="BC42">
        <v>9100</v>
      </c>
      <c r="BG42" t="s">
        <v>1961</v>
      </c>
      <c r="BJ42" t="s">
        <v>1982</v>
      </c>
      <c r="BK42" t="s">
        <v>166</v>
      </c>
      <c r="BL42" t="s">
        <v>2039</v>
      </c>
    </row>
    <row r="43" spans="1:64">
      <c r="A43" s="1">
        <f>HYPERLINK("https://lsnyc.legalserver.org/matter/dynamic-profile/view/1912129","19-1912129")</f>
        <v>0</v>
      </c>
      <c r="B43" t="s">
        <v>64</v>
      </c>
      <c r="C43" t="s">
        <v>69</v>
      </c>
      <c r="D43" t="s">
        <v>163</v>
      </c>
      <c r="E43" t="s">
        <v>164</v>
      </c>
      <c r="G43" t="s">
        <v>165</v>
      </c>
      <c r="H43" t="s">
        <v>180</v>
      </c>
      <c r="I43" t="s">
        <v>187</v>
      </c>
      <c r="J43" t="s">
        <v>189</v>
      </c>
      <c r="K43" t="s">
        <v>165</v>
      </c>
      <c r="L43">
        <v>371551501</v>
      </c>
      <c r="M43" t="s">
        <v>189</v>
      </c>
      <c r="N43" t="s">
        <v>165</v>
      </c>
      <c r="O43" t="s">
        <v>222</v>
      </c>
      <c r="P43" t="s">
        <v>225</v>
      </c>
      <c r="S43" t="s">
        <v>268</v>
      </c>
      <c r="T43" t="s">
        <v>508</v>
      </c>
      <c r="U43" t="s">
        <v>175</v>
      </c>
      <c r="W43" t="s">
        <v>706</v>
      </c>
      <c r="X43" t="s">
        <v>747</v>
      </c>
      <c r="Y43" t="s">
        <v>990</v>
      </c>
      <c r="Z43" t="s">
        <v>1100</v>
      </c>
      <c r="AA43" t="s">
        <v>1125</v>
      </c>
      <c r="AB43">
        <v>11234</v>
      </c>
      <c r="AC43" t="s">
        <v>1126</v>
      </c>
      <c r="AD43" t="s">
        <v>1176</v>
      </c>
      <c r="AE43">
        <v>0</v>
      </c>
      <c r="AG43" t="s">
        <v>1386</v>
      </c>
      <c r="AH43" t="s">
        <v>190</v>
      </c>
      <c r="AK43" t="s">
        <v>1397</v>
      </c>
      <c r="AM43">
        <v>0</v>
      </c>
      <c r="AN43">
        <v>1250</v>
      </c>
      <c r="AO43">
        <v>0</v>
      </c>
      <c r="AQ43" t="s">
        <v>1448</v>
      </c>
      <c r="AR43" t="s">
        <v>1711</v>
      </c>
      <c r="AS43">
        <v>0</v>
      </c>
      <c r="AU43">
        <v>1</v>
      </c>
      <c r="AV43">
        <v>0</v>
      </c>
      <c r="AW43">
        <v>5.67</v>
      </c>
      <c r="BB43" t="s">
        <v>1945</v>
      </c>
      <c r="BC43">
        <v>708</v>
      </c>
      <c r="BG43" t="s">
        <v>1960</v>
      </c>
      <c r="BJ43" t="s">
        <v>2000</v>
      </c>
    </row>
    <row r="44" spans="1:64">
      <c r="A44" s="1">
        <f>HYPERLINK("https://lsnyc.legalserver.org/matter/dynamic-profile/view/1911858","19-1911858")</f>
        <v>0</v>
      </c>
      <c r="B44" t="s">
        <v>64</v>
      </c>
      <c r="C44" t="s">
        <v>69</v>
      </c>
      <c r="D44" t="s">
        <v>163</v>
      </c>
      <c r="E44" t="s">
        <v>164</v>
      </c>
      <c r="G44" t="s">
        <v>165</v>
      </c>
      <c r="H44" t="s">
        <v>182</v>
      </c>
      <c r="I44" t="s">
        <v>165</v>
      </c>
      <c r="J44" t="s">
        <v>188</v>
      </c>
      <c r="K44" t="s">
        <v>191</v>
      </c>
      <c r="M44" t="s">
        <v>189</v>
      </c>
      <c r="N44" t="s">
        <v>219</v>
      </c>
      <c r="P44" t="s">
        <v>225</v>
      </c>
      <c r="S44" t="s">
        <v>269</v>
      </c>
      <c r="T44" t="s">
        <v>509</v>
      </c>
      <c r="U44" t="s">
        <v>173</v>
      </c>
      <c r="W44" t="s">
        <v>706</v>
      </c>
      <c r="X44" t="s">
        <v>748</v>
      </c>
      <c r="Y44" t="s">
        <v>998</v>
      </c>
      <c r="Z44" t="s">
        <v>1100</v>
      </c>
      <c r="AA44" t="s">
        <v>1125</v>
      </c>
      <c r="AB44">
        <v>11212</v>
      </c>
      <c r="AC44" t="s">
        <v>1126</v>
      </c>
      <c r="AE44">
        <v>50</v>
      </c>
      <c r="AG44" t="s">
        <v>1387</v>
      </c>
      <c r="AH44" t="s">
        <v>190</v>
      </c>
      <c r="AI44" t="s">
        <v>190</v>
      </c>
      <c r="AK44" t="s">
        <v>1398</v>
      </c>
      <c r="AM44">
        <v>0</v>
      </c>
      <c r="AN44">
        <v>0</v>
      </c>
      <c r="AO44">
        <v>0</v>
      </c>
      <c r="AQ44" t="s">
        <v>1449</v>
      </c>
      <c r="AR44" t="s">
        <v>1712</v>
      </c>
      <c r="AS44">
        <v>0</v>
      </c>
      <c r="AT44" t="s">
        <v>1926</v>
      </c>
      <c r="AU44">
        <v>2</v>
      </c>
      <c r="AV44">
        <v>2</v>
      </c>
      <c r="AW44">
        <v>65.37</v>
      </c>
      <c r="BB44" t="s">
        <v>1945</v>
      </c>
      <c r="BC44">
        <v>16832</v>
      </c>
      <c r="BG44" t="s">
        <v>119</v>
      </c>
      <c r="BJ44" t="s">
        <v>2001</v>
      </c>
      <c r="BL44" t="s">
        <v>2039</v>
      </c>
    </row>
    <row r="45" spans="1:64">
      <c r="A45" s="1">
        <f>HYPERLINK("https://lsnyc.legalserver.org/matter/dynamic-profile/view/1911812","19-1911812")</f>
        <v>0</v>
      </c>
      <c r="B45" t="s">
        <v>64</v>
      </c>
      <c r="C45" t="s">
        <v>69</v>
      </c>
      <c r="D45" t="s">
        <v>163</v>
      </c>
      <c r="E45" t="s">
        <v>164</v>
      </c>
      <c r="G45" t="s">
        <v>165</v>
      </c>
      <c r="H45" t="s">
        <v>182</v>
      </c>
      <c r="I45" t="s">
        <v>165</v>
      </c>
      <c r="J45" t="s">
        <v>188</v>
      </c>
      <c r="K45" t="s">
        <v>191</v>
      </c>
      <c r="M45" t="s">
        <v>189</v>
      </c>
      <c r="N45" t="s">
        <v>219</v>
      </c>
      <c r="P45" t="s">
        <v>225</v>
      </c>
      <c r="S45" t="s">
        <v>270</v>
      </c>
      <c r="T45" t="s">
        <v>510</v>
      </c>
      <c r="U45" t="s">
        <v>173</v>
      </c>
      <c r="W45" t="s">
        <v>706</v>
      </c>
      <c r="X45" t="s">
        <v>749</v>
      </c>
      <c r="Y45" t="s">
        <v>999</v>
      </c>
      <c r="Z45" t="s">
        <v>1100</v>
      </c>
      <c r="AA45" t="s">
        <v>1125</v>
      </c>
      <c r="AB45">
        <v>11213</v>
      </c>
      <c r="AE45">
        <v>0</v>
      </c>
      <c r="AG45" t="s">
        <v>1388</v>
      </c>
      <c r="AH45" t="s">
        <v>190</v>
      </c>
      <c r="AI45" t="s">
        <v>190</v>
      </c>
      <c r="AK45" t="s">
        <v>1398</v>
      </c>
      <c r="AM45">
        <v>0</v>
      </c>
      <c r="AN45">
        <v>0</v>
      </c>
      <c r="AO45">
        <v>0</v>
      </c>
      <c r="AQ45" t="s">
        <v>1450</v>
      </c>
      <c r="AS45">
        <v>0</v>
      </c>
      <c r="AT45" t="s">
        <v>1926</v>
      </c>
      <c r="AU45">
        <v>1</v>
      </c>
      <c r="AV45">
        <v>0</v>
      </c>
      <c r="AW45">
        <v>67.25</v>
      </c>
      <c r="BB45" t="s">
        <v>1945</v>
      </c>
      <c r="BC45">
        <v>8400</v>
      </c>
      <c r="BG45" t="s">
        <v>119</v>
      </c>
      <c r="BJ45" t="s">
        <v>2002</v>
      </c>
      <c r="BL45" t="s">
        <v>2039</v>
      </c>
    </row>
    <row r="46" spans="1:64">
      <c r="A46" s="1">
        <f>HYPERLINK("https://lsnyc.legalserver.org/matter/dynamic-profile/view/1911492","19-1911492")</f>
        <v>0</v>
      </c>
      <c r="B46" t="s">
        <v>64</v>
      </c>
      <c r="C46" t="s">
        <v>69</v>
      </c>
      <c r="D46" t="s">
        <v>163</v>
      </c>
      <c r="E46" t="s">
        <v>164</v>
      </c>
      <c r="G46" t="s">
        <v>165</v>
      </c>
      <c r="H46" t="s">
        <v>179</v>
      </c>
      <c r="I46" t="s">
        <v>165</v>
      </c>
      <c r="J46" t="s">
        <v>188</v>
      </c>
      <c r="K46" t="s">
        <v>191</v>
      </c>
      <c r="M46" t="s">
        <v>189</v>
      </c>
      <c r="N46" t="s">
        <v>219</v>
      </c>
      <c r="P46" t="s">
        <v>225</v>
      </c>
      <c r="S46" t="s">
        <v>244</v>
      </c>
      <c r="T46" t="s">
        <v>492</v>
      </c>
      <c r="U46" t="s">
        <v>177</v>
      </c>
      <c r="W46" t="s">
        <v>706</v>
      </c>
      <c r="X46" t="s">
        <v>750</v>
      </c>
      <c r="Y46" t="s">
        <v>977</v>
      </c>
      <c r="Z46" t="s">
        <v>1100</v>
      </c>
      <c r="AA46" t="s">
        <v>1125</v>
      </c>
      <c r="AB46">
        <v>11226</v>
      </c>
      <c r="AC46" t="s">
        <v>1126</v>
      </c>
      <c r="AD46" t="s">
        <v>1177</v>
      </c>
      <c r="AE46">
        <v>30</v>
      </c>
      <c r="AG46" t="s">
        <v>1387</v>
      </c>
      <c r="AH46" t="s">
        <v>190</v>
      </c>
      <c r="AK46" t="s">
        <v>1397</v>
      </c>
      <c r="AM46">
        <v>0</v>
      </c>
      <c r="AN46">
        <v>851</v>
      </c>
      <c r="AO46">
        <v>0</v>
      </c>
      <c r="AQ46" t="s">
        <v>1451</v>
      </c>
      <c r="AR46" t="s">
        <v>1713</v>
      </c>
      <c r="AS46">
        <v>0</v>
      </c>
      <c r="AU46">
        <v>2</v>
      </c>
      <c r="AV46">
        <v>1</v>
      </c>
      <c r="AW46">
        <v>102.39</v>
      </c>
      <c r="BB46" t="s">
        <v>1945</v>
      </c>
      <c r="BC46">
        <v>21840</v>
      </c>
      <c r="BG46" t="s">
        <v>1958</v>
      </c>
      <c r="BJ46" t="s">
        <v>1982</v>
      </c>
      <c r="BL46" t="s">
        <v>2039</v>
      </c>
    </row>
    <row r="47" spans="1:64">
      <c r="A47" s="1">
        <f>HYPERLINK("https://lsnyc.legalserver.org/matter/dynamic-profile/view/1911841","19-1911841")</f>
        <v>0</v>
      </c>
      <c r="B47" t="s">
        <v>64</v>
      </c>
      <c r="C47" t="s">
        <v>69</v>
      </c>
      <c r="D47" t="s">
        <v>163</v>
      </c>
      <c r="E47" t="s">
        <v>164</v>
      </c>
      <c r="G47" t="s">
        <v>165</v>
      </c>
      <c r="H47" t="s">
        <v>180</v>
      </c>
      <c r="I47" t="s">
        <v>187</v>
      </c>
      <c r="J47" t="s">
        <v>189</v>
      </c>
      <c r="K47" t="s">
        <v>191</v>
      </c>
      <c r="M47" t="s">
        <v>189</v>
      </c>
      <c r="N47" t="s">
        <v>165</v>
      </c>
      <c r="O47" t="s">
        <v>222</v>
      </c>
      <c r="P47" t="s">
        <v>225</v>
      </c>
      <c r="S47" t="s">
        <v>271</v>
      </c>
      <c r="T47" t="s">
        <v>511</v>
      </c>
      <c r="U47" t="s">
        <v>173</v>
      </c>
      <c r="W47" t="s">
        <v>706</v>
      </c>
      <c r="X47" t="s">
        <v>751</v>
      </c>
      <c r="Y47" t="s">
        <v>1000</v>
      </c>
      <c r="Z47" t="s">
        <v>1100</v>
      </c>
      <c r="AA47" t="s">
        <v>1125</v>
      </c>
      <c r="AB47">
        <v>11201</v>
      </c>
      <c r="AD47" t="s">
        <v>1178</v>
      </c>
      <c r="AE47">
        <v>0</v>
      </c>
      <c r="AG47" t="s">
        <v>1386</v>
      </c>
      <c r="AH47" t="s">
        <v>190</v>
      </c>
      <c r="AK47" t="s">
        <v>1397</v>
      </c>
      <c r="AM47">
        <v>0</v>
      </c>
      <c r="AN47">
        <v>750</v>
      </c>
      <c r="AO47">
        <v>1.2</v>
      </c>
      <c r="AQ47" t="s">
        <v>1452</v>
      </c>
      <c r="AR47" t="s">
        <v>1714</v>
      </c>
      <c r="AS47">
        <v>0</v>
      </c>
      <c r="AU47">
        <v>2</v>
      </c>
      <c r="AV47">
        <v>0</v>
      </c>
      <c r="AW47">
        <v>53.22</v>
      </c>
      <c r="BB47" t="s">
        <v>1945</v>
      </c>
      <c r="BC47">
        <v>9000</v>
      </c>
      <c r="BG47" t="s">
        <v>1960</v>
      </c>
      <c r="BJ47" t="s">
        <v>1982</v>
      </c>
      <c r="BK47" t="s">
        <v>176</v>
      </c>
    </row>
    <row r="48" spans="1:64">
      <c r="A48" s="1">
        <f>HYPERLINK("https://lsnyc.legalserver.org/matter/dynamic-profile/view/1911531","19-1911531")</f>
        <v>0</v>
      </c>
      <c r="B48" t="s">
        <v>64</v>
      </c>
      <c r="C48" t="s">
        <v>69</v>
      </c>
      <c r="D48" t="s">
        <v>163</v>
      </c>
      <c r="E48" t="s">
        <v>164</v>
      </c>
      <c r="G48" t="s">
        <v>165</v>
      </c>
      <c r="H48" t="s">
        <v>179</v>
      </c>
      <c r="I48" t="s">
        <v>187</v>
      </c>
      <c r="J48" t="s">
        <v>189</v>
      </c>
      <c r="K48" t="s">
        <v>191</v>
      </c>
      <c r="M48" t="s">
        <v>189</v>
      </c>
      <c r="N48" t="s">
        <v>165</v>
      </c>
      <c r="O48" t="s">
        <v>222</v>
      </c>
      <c r="P48" t="s">
        <v>225</v>
      </c>
      <c r="S48" t="s">
        <v>272</v>
      </c>
      <c r="T48" t="s">
        <v>512</v>
      </c>
      <c r="U48" t="s">
        <v>177</v>
      </c>
      <c r="W48" t="s">
        <v>706</v>
      </c>
      <c r="X48" t="s">
        <v>737</v>
      </c>
      <c r="Y48" t="s">
        <v>1001</v>
      </c>
      <c r="Z48" t="s">
        <v>1100</v>
      </c>
      <c r="AA48" t="s">
        <v>1125</v>
      </c>
      <c r="AB48">
        <v>11221</v>
      </c>
      <c r="AD48" t="s">
        <v>1179</v>
      </c>
      <c r="AE48">
        <v>0</v>
      </c>
      <c r="AG48" t="s">
        <v>1387</v>
      </c>
      <c r="AH48" t="s">
        <v>190</v>
      </c>
      <c r="AK48" t="s">
        <v>1397</v>
      </c>
      <c r="AM48">
        <v>0</v>
      </c>
      <c r="AN48">
        <v>0</v>
      </c>
      <c r="AO48">
        <v>0.5</v>
      </c>
      <c r="AQ48" t="s">
        <v>1453</v>
      </c>
      <c r="AR48" t="s">
        <v>1715</v>
      </c>
      <c r="AS48">
        <v>0</v>
      </c>
      <c r="AU48">
        <v>2</v>
      </c>
      <c r="AV48">
        <v>0</v>
      </c>
      <c r="AW48">
        <v>147.6</v>
      </c>
      <c r="BB48" t="s">
        <v>1945</v>
      </c>
      <c r="BC48">
        <v>24960</v>
      </c>
      <c r="BG48" t="s">
        <v>1960</v>
      </c>
      <c r="BJ48" t="s">
        <v>1982</v>
      </c>
      <c r="BK48" t="s">
        <v>169</v>
      </c>
    </row>
    <row r="49" spans="1:64">
      <c r="A49" s="1">
        <f>HYPERLINK("https://lsnyc.legalserver.org/matter/dynamic-profile/view/1911041","19-1911041")</f>
        <v>0</v>
      </c>
      <c r="B49" t="s">
        <v>64</v>
      </c>
      <c r="C49" t="s">
        <v>69</v>
      </c>
      <c r="D49" t="s">
        <v>163</v>
      </c>
      <c r="E49" t="s">
        <v>164</v>
      </c>
      <c r="G49" t="s">
        <v>165</v>
      </c>
      <c r="H49" t="s">
        <v>181</v>
      </c>
      <c r="I49" t="s">
        <v>165</v>
      </c>
      <c r="J49" t="s">
        <v>188</v>
      </c>
      <c r="K49" t="s">
        <v>191</v>
      </c>
      <c r="M49" t="s">
        <v>189</v>
      </c>
      <c r="N49" t="s">
        <v>165</v>
      </c>
      <c r="O49" t="s">
        <v>222</v>
      </c>
      <c r="P49" t="s">
        <v>225</v>
      </c>
      <c r="S49" t="s">
        <v>273</v>
      </c>
      <c r="T49" t="s">
        <v>513</v>
      </c>
      <c r="U49" t="s">
        <v>171</v>
      </c>
      <c r="W49" t="s">
        <v>706</v>
      </c>
      <c r="X49" t="s">
        <v>752</v>
      </c>
      <c r="Y49">
        <v>739</v>
      </c>
      <c r="Z49" t="s">
        <v>1100</v>
      </c>
      <c r="AA49" t="s">
        <v>1125</v>
      </c>
      <c r="AB49">
        <v>11224</v>
      </c>
      <c r="AD49" t="s">
        <v>1180</v>
      </c>
      <c r="AE49">
        <v>0</v>
      </c>
      <c r="AG49" t="s">
        <v>1386</v>
      </c>
      <c r="AH49" t="s">
        <v>190</v>
      </c>
      <c r="AK49" t="s">
        <v>1397</v>
      </c>
      <c r="AM49">
        <v>0</v>
      </c>
      <c r="AN49">
        <v>0</v>
      </c>
      <c r="AO49">
        <v>0.5</v>
      </c>
      <c r="AQ49" t="s">
        <v>1454</v>
      </c>
      <c r="AR49" t="s">
        <v>1716</v>
      </c>
      <c r="AS49">
        <v>0</v>
      </c>
      <c r="AU49">
        <v>1</v>
      </c>
      <c r="AV49">
        <v>2</v>
      </c>
      <c r="AW49">
        <v>0</v>
      </c>
      <c r="BB49" t="s">
        <v>1945</v>
      </c>
      <c r="BC49">
        <v>0</v>
      </c>
      <c r="BG49" t="s">
        <v>1959</v>
      </c>
      <c r="BJ49" t="s">
        <v>1992</v>
      </c>
      <c r="BK49" t="s">
        <v>171</v>
      </c>
      <c r="BL49" t="s">
        <v>2039</v>
      </c>
    </row>
    <row r="50" spans="1:64">
      <c r="A50" s="1">
        <f>HYPERLINK("https://lsnyc.legalserver.org/matter/dynamic-profile/view/1911149","19-1911149")</f>
        <v>0</v>
      </c>
      <c r="B50" t="s">
        <v>64</v>
      </c>
      <c r="C50" t="s">
        <v>69</v>
      </c>
      <c r="D50" t="s">
        <v>163</v>
      </c>
      <c r="E50" t="s">
        <v>164</v>
      </c>
      <c r="G50" t="s">
        <v>165</v>
      </c>
      <c r="H50" t="s">
        <v>181</v>
      </c>
      <c r="I50" t="s">
        <v>165</v>
      </c>
      <c r="J50" t="s">
        <v>188</v>
      </c>
      <c r="K50" t="s">
        <v>191</v>
      </c>
      <c r="M50" t="s">
        <v>189</v>
      </c>
      <c r="N50" t="s">
        <v>165</v>
      </c>
      <c r="O50" t="s">
        <v>222</v>
      </c>
      <c r="P50" t="s">
        <v>225</v>
      </c>
      <c r="S50" t="s">
        <v>274</v>
      </c>
      <c r="T50" t="s">
        <v>514</v>
      </c>
      <c r="U50" t="s">
        <v>169</v>
      </c>
      <c r="W50" t="s">
        <v>706</v>
      </c>
      <c r="X50" t="s">
        <v>753</v>
      </c>
      <c r="Y50" t="s">
        <v>1002</v>
      </c>
      <c r="Z50" t="s">
        <v>1100</v>
      </c>
      <c r="AA50" t="s">
        <v>1125</v>
      </c>
      <c r="AB50">
        <v>11225</v>
      </c>
      <c r="AC50" t="s">
        <v>1126</v>
      </c>
      <c r="AD50" t="s">
        <v>1181</v>
      </c>
      <c r="AE50">
        <v>0</v>
      </c>
      <c r="AG50" t="s">
        <v>1386</v>
      </c>
      <c r="AH50" t="s">
        <v>190</v>
      </c>
      <c r="AK50" t="s">
        <v>1399</v>
      </c>
      <c r="AM50">
        <v>0</v>
      </c>
      <c r="AN50">
        <v>725.97</v>
      </c>
      <c r="AO50">
        <v>0.5</v>
      </c>
      <c r="AQ50" t="s">
        <v>1455</v>
      </c>
      <c r="AR50" t="s">
        <v>1717</v>
      </c>
      <c r="AS50">
        <v>0</v>
      </c>
      <c r="AU50">
        <v>1</v>
      </c>
      <c r="AV50">
        <v>0</v>
      </c>
      <c r="AW50">
        <v>0</v>
      </c>
      <c r="BB50" t="s">
        <v>1945</v>
      </c>
      <c r="BC50">
        <v>0</v>
      </c>
      <c r="BG50" t="s">
        <v>1958</v>
      </c>
      <c r="BJ50" t="s">
        <v>1992</v>
      </c>
      <c r="BK50" t="s">
        <v>176</v>
      </c>
      <c r="BL50" t="s">
        <v>2039</v>
      </c>
    </row>
    <row r="51" spans="1:64">
      <c r="A51" s="1">
        <f>HYPERLINK("https://lsnyc.legalserver.org/matter/dynamic-profile/view/1912037","19-1912037")</f>
        <v>0</v>
      </c>
      <c r="B51" t="s">
        <v>64</v>
      </c>
      <c r="C51" t="s">
        <v>69</v>
      </c>
      <c r="D51" t="s">
        <v>163</v>
      </c>
      <c r="E51" t="s">
        <v>164</v>
      </c>
      <c r="G51" t="s">
        <v>165</v>
      </c>
      <c r="H51" t="s">
        <v>180</v>
      </c>
      <c r="I51" t="s">
        <v>165</v>
      </c>
      <c r="J51" t="s">
        <v>188</v>
      </c>
      <c r="K51" t="s">
        <v>191</v>
      </c>
      <c r="M51" t="s">
        <v>189</v>
      </c>
      <c r="N51" t="s">
        <v>165</v>
      </c>
      <c r="O51" t="s">
        <v>221</v>
      </c>
      <c r="P51" t="s">
        <v>225</v>
      </c>
      <c r="S51" t="s">
        <v>275</v>
      </c>
      <c r="T51" t="s">
        <v>515</v>
      </c>
      <c r="U51" t="s">
        <v>175</v>
      </c>
      <c r="W51" t="s">
        <v>706</v>
      </c>
      <c r="X51" t="s">
        <v>754</v>
      </c>
      <c r="Y51">
        <v>2</v>
      </c>
      <c r="Z51" t="s">
        <v>1100</v>
      </c>
      <c r="AA51" t="s">
        <v>1125</v>
      </c>
      <c r="AB51">
        <v>11216</v>
      </c>
      <c r="AC51" t="s">
        <v>1126</v>
      </c>
      <c r="AD51" t="s">
        <v>1182</v>
      </c>
      <c r="AE51">
        <v>0</v>
      </c>
      <c r="AG51" t="s">
        <v>1387</v>
      </c>
      <c r="AH51" t="s">
        <v>190</v>
      </c>
      <c r="AI51" t="s">
        <v>190</v>
      </c>
      <c r="AK51" t="s">
        <v>1397</v>
      </c>
      <c r="AM51">
        <v>0</v>
      </c>
      <c r="AN51">
        <v>0</v>
      </c>
      <c r="AO51">
        <v>0</v>
      </c>
      <c r="AQ51" t="s">
        <v>1456</v>
      </c>
      <c r="AR51" t="s">
        <v>1718</v>
      </c>
      <c r="AS51">
        <v>0</v>
      </c>
      <c r="AU51">
        <v>1</v>
      </c>
      <c r="AV51">
        <v>0</v>
      </c>
      <c r="AW51">
        <v>129.51</v>
      </c>
      <c r="BB51" t="s">
        <v>1945</v>
      </c>
      <c r="BC51">
        <v>16176</v>
      </c>
      <c r="BG51" t="s">
        <v>1957</v>
      </c>
      <c r="BJ51" t="s">
        <v>1998</v>
      </c>
      <c r="BL51" t="s">
        <v>2039</v>
      </c>
    </row>
    <row r="52" spans="1:64">
      <c r="A52" s="1">
        <f>HYPERLINK("https://lsnyc.legalserver.org/matter/dynamic-profile/view/1911608","19-1911608")</f>
        <v>0</v>
      </c>
      <c r="B52" t="s">
        <v>64</v>
      </c>
      <c r="C52" t="s">
        <v>69</v>
      </c>
      <c r="D52" t="s">
        <v>163</v>
      </c>
      <c r="E52" t="s">
        <v>164</v>
      </c>
      <c r="G52" t="s">
        <v>165</v>
      </c>
      <c r="H52" t="s">
        <v>180</v>
      </c>
      <c r="I52" t="s">
        <v>165</v>
      </c>
      <c r="J52" t="s">
        <v>188</v>
      </c>
      <c r="K52" t="s">
        <v>191</v>
      </c>
      <c r="M52" t="s">
        <v>189</v>
      </c>
      <c r="N52" t="s">
        <v>219</v>
      </c>
      <c r="O52" t="s">
        <v>220</v>
      </c>
      <c r="P52" t="s">
        <v>225</v>
      </c>
      <c r="S52" t="s">
        <v>276</v>
      </c>
      <c r="T52" t="s">
        <v>516</v>
      </c>
      <c r="U52" t="s">
        <v>174</v>
      </c>
      <c r="W52" t="s">
        <v>706</v>
      </c>
      <c r="X52" t="s">
        <v>755</v>
      </c>
      <c r="Y52" t="s">
        <v>994</v>
      </c>
      <c r="Z52" t="s">
        <v>1100</v>
      </c>
      <c r="AA52" t="s">
        <v>1125</v>
      </c>
      <c r="AB52">
        <v>11216</v>
      </c>
      <c r="AC52" t="s">
        <v>1126</v>
      </c>
      <c r="AD52" t="s">
        <v>1183</v>
      </c>
      <c r="AE52">
        <v>0</v>
      </c>
      <c r="AG52" t="s">
        <v>1387</v>
      </c>
      <c r="AH52" t="s">
        <v>190</v>
      </c>
      <c r="AK52" t="s">
        <v>1397</v>
      </c>
      <c r="AM52">
        <v>0</v>
      </c>
      <c r="AN52">
        <v>0</v>
      </c>
      <c r="AO52">
        <v>0.6</v>
      </c>
      <c r="AQ52" t="s">
        <v>1457</v>
      </c>
      <c r="AR52" t="s">
        <v>1719</v>
      </c>
      <c r="AS52">
        <v>0</v>
      </c>
      <c r="AU52">
        <v>2</v>
      </c>
      <c r="AV52">
        <v>0</v>
      </c>
      <c r="AW52">
        <v>120.64</v>
      </c>
      <c r="BB52" t="s">
        <v>1945</v>
      </c>
      <c r="BC52">
        <v>20400</v>
      </c>
      <c r="BG52" t="s">
        <v>1959</v>
      </c>
      <c r="BJ52" t="s">
        <v>2003</v>
      </c>
      <c r="BK52" t="s">
        <v>167</v>
      </c>
      <c r="BL52" t="s">
        <v>2039</v>
      </c>
    </row>
    <row r="53" spans="1:64">
      <c r="A53" s="1">
        <f>HYPERLINK("https://lsnyc.legalserver.org/matter/dynamic-profile/view/1911247","19-1911247")</f>
        <v>0</v>
      </c>
      <c r="B53" t="s">
        <v>64</v>
      </c>
      <c r="C53" t="s">
        <v>69</v>
      </c>
      <c r="D53" t="s">
        <v>163</v>
      </c>
      <c r="E53" t="s">
        <v>164</v>
      </c>
      <c r="G53" t="s">
        <v>165</v>
      </c>
      <c r="H53" t="s">
        <v>180</v>
      </c>
      <c r="I53" t="s">
        <v>165</v>
      </c>
      <c r="J53" t="s">
        <v>188</v>
      </c>
      <c r="K53" t="s">
        <v>191</v>
      </c>
      <c r="M53" t="s">
        <v>189</v>
      </c>
      <c r="N53" t="s">
        <v>165</v>
      </c>
      <c r="O53" t="s">
        <v>221</v>
      </c>
      <c r="P53" t="s">
        <v>225</v>
      </c>
      <c r="S53" t="s">
        <v>277</v>
      </c>
      <c r="T53" t="s">
        <v>517</v>
      </c>
      <c r="U53" t="s">
        <v>166</v>
      </c>
      <c r="W53" t="s">
        <v>706</v>
      </c>
      <c r="X53" t="s">
        <v>756</v>
      </c>
      <c r="Y53" t="s">
        <v>1003</v>
      </c>
      <c r="Z53" t="s">
        <v>1100</v>
      </c>
      <c r="AA53" t="s">
        <v>1125</v>
      </c>
      <c r="AB53">
        <v>11220</v>
      </c>
      <c r="AC53" t="s">
        <v>1127</v>
      </c>
      <c r="AD53" t="s">
        <v>1184</v>
      </c>
      <c r="AE53">
        <v>0</v>
      </c>
      <c r="AG53" t="s">
        <v>1386</v>
      </c>
      <c r="AH53" t="s">
        <v>190</v>
      </c>
      <c r="AI53" t="s">
        <v>190</v>
      </c>
      <c r="AK53" t="s">
        <v>1397</v>
      </c>
      <c r="AM53">
        <v>0</v>
      </c>
      <c r="AN53">
        <v>0</v>
      </c>
      <c r="AO53">
        <v>0.2</v>
      </c>
      <c r="AQ53" t="s">
        <v>1458</v>
      </c>
      <c r="AR53" t="s">
        <v>1720</v>
      </c>
      <c r="AS53">
        <v>0</v>
      </c>
      <c r="AU53">
        <v>1</v>
      </c>
      <c r="AV53">
        <v>0</v>
      </c>
      <c r="AW53">
        <v>145.72</v>
      </c>
      <c r="BB53" t="s">
        <v>1945</v>
      </c>
      <c r="BC53">
        <v>18200</v>
      </c>
      <c r="BG53" t="s">
        <v>1957</v>
      </c>
      <c r="BJ53" t="s">
        <v>1982</v>
      </c>
      <c r="BK53" t="s">
        <v>176</v>
      </c>
      <c r="BL53" t="s">
        <v>2039</v>
      </c>
    </row>
    <row r="54" spans="1:64">
      <c r="A54" s="1">
        <f>HYPERLINK("https://lsnyc.legalserver.org/matter/dynamic-profile/view/1912053","19-1912053")</f>
        <v>0</v>
      </c>
      <c r="B54" t="s">
        <v>64</v>
      </c>
      <c r="C54" t="s">
        <v>69</v>
      </c>
      <c r="D54" t="s">
        <v>163</v>
      </c>
      <c r="E54" t="s">
        <v>164</v>
      </c>
      <c r="G54" t="s">
        <v>165</v>
      </c>
      <c r="H54" t="s">
        <v>179</v>
      </c>
      <c r="I54" t="s">
        <v>165</v>
      </c>
      <c r="J54" t="s">
        <v>188</v>
      </c>
      <c r="K54" t="s">
        <v>191</v>
      </c>
      <c r="M54" t="s">
        <v>189</v>
      </c>
      <c r="N54" t="s">
        <v>165</v>
      </c>
      <c r="O54" t="s">
        <v>221</v>
      </c>
      <c r="P54" t="s">
        <v>225</v>
      </c>
      <c r="S54" t="s">
        <v>278</v>
      </c>
      <c r="T54" t="s">
        <v>518</v>
      </c>
      <c r="U54" t="s">
        <v>175</v>
      </c>
      <c r="W54" t="s">
        <v>706</v>
      </c>
      <c r="X54" t="s">
        <v>757</v>
      </c>
      <c r="Y54">
        <v>31</v>
      </c>
      <c r="Z54" t="s">
        <v>1100</v>
      </c>
      <c r="AA54" t="s">
        <v>1125</v>
      </c>
      <c r="AB54">
        <v>11218</v>
      </c>
      <c r="AC54" t="s">
        <v>1126</v>
      </c>
      <c r="AD54" t="s">
        <v>1185</v>
      </c>
      <c r="AE54">
        <v>0</v>
      </c>
      <c r="AG54" t="s">
        <v>1386</v>
      </c>
      <c r="AH54" t="s">
        <v>190</v>
      </c>
      <c r="AI54" t="s">
        <v>190</v>
      </c>
      <c r="AK54" t="s">
        <v>1397</v>
      </c>
      <c r="AM54">
        <v>0</v>
      </c>
      <c r="AN54">
        <v>0</v>
      </c>
      <c r="AO54">
        <v>0</v>
      </c>
      <c r="AQ54" t="s">
        <v>1459</v>
      </c>
      <c r="AR54" t="s">
        <v>1721</v>
      </c>
      <c r="AS54">
        <v>0</v>
      </c>
      <c r="AU54">
        <v>1</v>
      </c>
      <c r="AV54">
        <v>0</v>
      </c>
      <c r="AW54">
        <v>19.15</v>
      </c>
      <c r="BB54" t="s">
        <v>1945</v>
      </c>
      <c r="BC54">
        <v>2392</v>
      </c>
      <c r="BG54" t="s">
        <v>1957</v>
      </c>
      <c r="BJ54" t="s">
        <v>1983</v>
      </c>
      <c r="BL54" t="s">
        <v>2039</v>
      </c>
    </row>
    <row r="55" spans="1:64">
      <c r="A55" s="1">
        <f>HYPERLINK("https://lsnyc.legalserver.org/matter/dynamic-profile/view/1911079","19-1911079")</f>
        <v>0</v>
      </c>
      <c r="B55" t="s">
        <v>64</v>
      </c>
      <c r="C55" t="s">
        <v>80</v>
      </c>
      <c r="D55" t="s">
        <v>163</v>
      </c>
      <c r="E55" t="s">
        <v>164</v>
      </c>
      <c r="G55" t="s">
        <v>165</v>
      </c>
      <c r="H55" t="s">
        <v>180</v>
      </c>
      <c r="I55" t="s">
        <v>165</v>
      </c>
      <c r="J55" t="s">
        <v>188</v>
      </c>
      <c r="K55" t="s">
        <v>191</v>
      </c>
      <c r="M55" t="s">
        <v>189</v>
      </c>
      <c r="N55" t="s">
        <v>219</v>
      </c>
      <c r="O55" t="s">
        <v>220</v>
      </c>
      <c r="P55" t="s">
        <v>225</v>
      </c>
      <c r="S55" t="s">
        <v>279</v>
      </c>
      <c r="T55" t="s">
        <v>519</v>
      </c>
      <c r="U55" t="s">
        <v>171</v>
      </c>
      <c r="W55" t="s">
        <v>706</v>
      </c>
      <c r="X55" t="s">
        <v>758</v>
      </c>
      <c r="Y55" t="s">
        <v>1004</v>
      </c>
      <c r="Z55" t="s">
        <v>1100</v>
      </c>
      <c r="AA55" t="s">
        <v>1125</v>
      </c>
      <c r="AB55">
        <v>11221</v>
      </c>
      <c r="AC55" t="s">
        <v>1127</v>
      </c>
      <c r="AD55" t="s">
        <v>1186</v>
      </c>
      <c r="AE55">
        <v>0</v>
      </c>
      <c r="AG55" t="s">
        <v>1387</v>
      </c>
      <c r="AH55" t="s">
        <v>190</v>
      </c>
      <c r="AK55" t="s">
        <v>1397</v>
      </c>
      <c r="AM55">
        <v>0</v>
      </c>
      <c r="AN55">
        <v>0</v>
      </c>
      <c r="AO55">
        <v>0</v>
      </c>
      <c r="AQ55" t="s">
        <v>1460</v>
      </c>
      <c r="AR55" t="s">
        <v>1722</v>
      </c>
      <c r="AS55">
        <v>0</v>
      </c>
      <c r="AU55">
        <v>1</v>
      </c>
      <c r="AV55">
        <v>0</v>
      </c>
      <c r="AW55">
        <v>71</v>
      </c>
      <c r="BB55" t="s">
        <v>1945</v>
      </c>
      <c r="BC55">
        <v>8868</v>
      </c>
      <c r="BG55" t="s">
        <v>1959</v>
      </c>
      <c r="BJ55" t="s">
        <v>1996</v>
      </c>
      <c r="BL55" t="s">
        <v>2039</v>
      </c>
    </row>
    <row r="56" spans="1:64">
      <c r="A56" s="1">
        <f>HYPERLINK("https://lsnyc.legalserver.org/matter/dynamic-profile/view/1911287","19-1911287")</f>
        <v>0</v>
      </c>
      <c r="B56" t="s">
        <v>64</v>
      </c>
      <c r="C56" t="s">
        <v>80</v>
      </c>
      <c r="D56" t="s">
        <v>163</v>
      </c>
      <c r="E56" t="s">
        <v>164</v>
      </c>
      <c r="G56" t="s">
        <v>165</v>
      </c>
      <c r="H56" t="s">
        <v>179</v>
      </c>
      <c r="I56" t="s">
        <v>165</v>
      </c>
      <c r="J56" t="s">
        <v>188</v>
      </c>
      <c r="K56" t="s">
        <v>191</v>
      </c>
      <c r="M56" t="s">
        <v>189</v>
      </c>
      <c r="N56" t="s">
        <v>219</v>
      </c>
      <c r="P56" t="s">
        <v>225</v>
      </c>
      <c r="S56" t="s">
        <v>280</v>
      </c>
      <c r="T56" t="s">
        <v>520</v>
      </c>
      <c r="U56" t="s">
        <v>166</v>
      </c>
      <c r="W56" t="s">
        <v>706</v>
      </c>
      <c r="X56" t="s">
        <v>759</v>
      </c>
      <c r="Z56" t="s">
        <v>1100</v>
      </c>
      <c r="AA56" t="s">
        <v>1125</v>
      </c>
      <c r="AB56">
        <v>11225</v>
      </c>
      <c r="AC56" t="s">
        <v>1127</v>
      </c>
      <c r="AD56" t="s">
        <v>1187</v>
      </c>
      <c r="AE56">
        <v>0</v>
      </c>
      <c r="AG56" t="s">
        <v>1387</v>
      </c>
      <c r="AH56" t="s">
        <v>190</v>
      </c>
      <c r="AK56" t="s">
        <v>1397</v>
      </c>
      <c r="AM56">
        <v>0</v>
      </c>
      <c r="AN56">
        <v>1535.47</v>
      </c>
      <c r="AO56">
        <v>0</v>
      </c>
      <c r="AQ56" t="s">
        <v>1461</v>
      </c>
      <c r="AR56" t="s">
        <v>1723</v>
      </c>
      <c r="AS56">
        <v>0</v>
      </c>
      <c r="AU56">
        <v>2</v>
      </c>
      <c r="AV56">
        <v>2</v>
      </c>
      <c r="AW56">
        <v>205.83</v>
      </c>
      <c r="BB56" t="s">
        <v>1945</v>
      </c>
      <c r="BC56">
        <v>53000</v>
      </c>
      <c r="BG56" t="s">
        <v>1958</v>
      </c>
      <c r="BJ56" t="s">
        <v>1982</v>
      </c>
    </row>
    <row r="57" spans="1:64">
      <c r="A57" s="1">
        <f>HYPERLINK("https://lsnyc.legalserver.org/matter/dynamic-profile/view/1911469","19-1911469")</f>
        <v>0</v>
      </c>
      <c r="B57" t="s">
        <v>64</v>
      </c>
      <c r="C57" t="s">
        <v>79</v>
      </c>
      <c r="D57" t="s">
        <v>163</v>
      </c>
      <c r="E57" t="s">
        <v>164</v>
      </c>
      <c r="G57" t="s">
        <v>165</v>
      </c>
      <c r="H57" t="s">
        <v>179</v>
      </c>
      <c r="I57" t="s">
        <v>165</v>
      </c>
      <c r="J57" t="s">
        <v>188</v>
      </c>
      <c r="K57" t="s">
        <v>191</v>
      </c>
      <c r="M57" t="s">
        <v>189</v>
      </c>
      <c r="N57" t="s">
        <v>219</v>
      </c>
      <c r="O57" t="s">
        <v>220</v>
      </c>
      <c r="P57" t="s">
        <v>225</v>
      </c>
      <c r="S57" t="s">
        <v>281</v>
      </c>
      <c r="T57" t="s">
        <v>521</v>
      </c>
      <c r="U57" t="s">
        <v>177</v>
      </c>
      <c r="W57" t="s">
        <v>706</v>
      </c>
      <c r="X57" t="s">
        <v>760</v>
      </c>
      <c r="Y57" t="s">
        <v>1005</v>
      </c>
      <c r="Z57" t="s">
        <v>1100</v>
      </c>
      <c r="AA57" t="s">
        <v>1125</v>
      </c>
      <c r="AB57">
        <v>11226</v>
      </c>
      <c r="AC57" t="s">
        <v>1126</v>
      </c>
      <c r="AD57" t="s">
        <v>1188</v>
      </c>
      <c r="AE57">
        <v>0</v>
      </c>
      <c r="AG57" t="s">
        <v>1387</v>
      </c>
      <c r="AH57" t="s">
        <v>190</v>
      </c>
      <c r="AK57" t="s">
        <v>1397</v>
      </c>
      <c r="AM57">
        <v>0</v>
      </c>
      <c r="AN57">
        <v>0</v>
      </c>
      <c r="AO57">
        <v>1.5</v>
      </c>
      <c r="AQ57" t="s">
        <v>1462</v>
      </c>
      <c r="AR57" t="s">
        <v>1724</v>
      </c>
      <c r="AS57">
        <v>0</v>
      </c>
      <c r="AU57">
        <v>2</v>
      </c>
      <c r="AV57">
        <v>0</v>
      </c>
      <c r="AW57">
        <v>22.57</v>
      </c>
      <c r="BC57">
        <v>3816</v>
      </c>
      <c r="BG57" t="s">
        <v>1959</v>
      </c>
      <c r="BJ57" t="s">
        <v>1988</v>
      </c>
      <c r="BK57" t="s">
        <v>173</v>
      </c>
      <c r="BL57" t="s">
        <v>2039</v>
      </c>
    </row>
    <row r="58" spans="1:64">
      <c r="A58" s="1">
        <f>HYPERLINK("https://lsnyc.legalserver.org/matter/dynamic-profile/view/1911466","19-1911466")</f>
        <v>0</v>
      </c>
      <c r="B58" t="s">
        <v>64</v>
      </c>
      <c r="C58" t="s">
        <v>79</v>
      </c>
      <c r="D58" t="s">
        <v>163</v>
      </c>
      <c r="E58" t="s">
        <v>164</v>
      </c>
      <c r="G58" t="s">
        <v>165</v>
      </c>
      <c r="H58" t="s">
        <v>179</v>
      </c>
      <c r="I58" t="s">
        <v>165</v>
      </c>
      <c r="J58" t="s">
        <v>188</v>
      </c>
      <c r="K58" t="s">
        <v>191</v>
      </c>
      <c r="M58" t="s">
        <v>189</v>
      </c>
      <c r="N58" t="s">
        <v>165</v>
      </c>
      <c r="O58" t="s">
        <v>221</v>
      </c>
      <c r="P58" t="s">
        <v>225</v>
      </c>
      <c r="S58" t="s">
        <v>282</v>
      </c>
      <c r="T58" t="s">
        <v>517</v>
      </c>
      <c r="U58" t="s">
        <v>177</v>
      </c>
      <c r="W58" t="s">
        <v>706</v>
      </c>
      <c r="X58" t="s">
        <v>761</v>
      </c>
      <c r="Y58" t="s">
        <v>1006</v>
      </c>
      <c r="Z58" t="s">
        <v>1100</v>
      </c>
      <c r="AA58" t="s">
        <v>1125</v>
      </c>
      <c r="AB58">
        <v>11226</v>
      </c>
      <c r="AC58" t="s">
        <v>1126</v>
      </c>
      <c r="AD58" t="s">
        <v>1189</v>
      </c>
      <c r="AE58">
        <v>0</v>
      </c>
      <c r="AG58" t="s">
        <v>1387</v>
      </c>
      <c r="AH58" t="s">
        <v>190</v>
      </c>
      <c r="AK58" t="s">
        <v>1397</v>
      </c>
      <c r="AM58">
        <v>0</v>
      </c>
      <c r="AN58">
        <v>0</v>
      </c>
      <c r="AO58">
        <v>1.5</v>
      </c>
      <c r="AQ58" t="s">
        <v>1463</v>
      </c>
      <c r="AR58" t="s">
        <v>1725</v>
      </c>
      <c r="AS58">
        <v>0</v>
      </c>
      <c r="AT58" t="s">
        <v>1927</v>
      </c>
      <c r="AU58">
        <v>1</v>
      </c>
      <c r="AV58">
        <v>2</v>
      </c>
      <c r="AW58">
        <v>121.89</v>
      </c>
      <c r="BC58">
        <v>26000</v>
      </c>
      <c r="BG58" t="s">
        <v>1958</v>
      </c>
      <c r="BJ58" t="s">
        <v>1997</v>
      </c>
      <c r="BK58" t="s">
        <v>173</v>
      </c>
      <c r="BL58" t="s">
        <v>2039</v>
      </c>
    </row>
    <row r="59" spans="1:64">
      <c r="A59" s="1">
        <f>HYPERLINK("https://lsnyc.legalserver.org/matter/dynamic-profile/view/1911379","19-1911379")</f>
        <v>0</v>
      </c>
      <c r="B59" t="s">
        <v>64</v>
      </c>
      <c r="C59" t="s">
        <v>79</v>
      </c>
      <c r="D59" t="s">
        <v>163</v>
      </c>
      <c r="E59" t="s">
        <v>164</v>
      </c>
      <c r="G59" t="s">
        <v>165</v>
      </c>
      <c r="H59" t="s">
        <v>179</v>
      </c>
      <c r="I59" t="s">
        <v>165</v>
      </c>
      <c r="J59" t="s">
        <v>188</v>
      </c>
      <c r="K59" t="s">
        <v>191</v>
      </c>
      <c r="M59" t="s">
        <v>189</v>
      </c>
      <c r="N59" t="s">
        <v>165</v>
      </c>
      <c r="O59" t="s">
        <v>221</v>
      </c>
      <c r="P59" t="s">
        <v>225</v>
      </c>
      <c r="S59" t="s">
        <v>283</v>
      </c>
      <c r="T59" t="s">
        <v>522</v>
      </c>
      <c r="U59" t="s">
        <v>168</v>
      </c>
      <c r="W59" t="s">
        <v>706</v>
      </c>
      <c r="X59" t="s">
        <v>762</v>
      </c>
      <c r="Y59" t="s">
        <v>1007</v>
      </c>
      <c r="Z59" t="s">
        <v>1100</v>
      </c>
      <c r="AA59" t="s">
        <v>1125</v>
      </c>
      <c r="AB59">
        <v>11226</v>
      </c>
      <c r="AC59" t="s">
        <v>1126</v>
      </c>
      <c r="AD59" t="s">
        <v>1190</v>
      </c>
      <c r="AE59">
        <v>0</v>
      </c>
      <c r="AG59" t="s">
        <v>1387</v>
      </c>
      <c r="AH59" t="s">
        <v>190</v>
      </c>
      <c r="AI59" t="s">
        <v>190</v>
      </c>
      <c r="AK59" t="s">
        <v>1397</v>
      </c>
      <c r="AM59">
        <v>0</v>
      </c>
      <c r="AN59">
        <v>0</v>
      </c>
      <c r="AO59">
        <v>3</v>
      </c>
      <c r="AQ59" t="s">
        <v>1464</v>
      </c>
      <c r="AR59" t="s">
        <v>1726</v>
      </c>
      <c r="AS59">
        <v>0</v>
      </c>
      <c r="AU59">
        <v>4</v>
      </c>
      <c r="AV59">
        <v>0</v>
      </c>
      <c r="AW59">
        <v>88.54000000000001</v>
      </c>
      <c r="BB59" t="s">
        <v>1945</v>
      </c>
      <c r="BC59">
        <v>22800</v>
      </c>
      <c r="BG59" t="s">
        <v>1957</v>
      </c>
      <c r="BJ59" t="s">
        <v>2004</v>
      </c>
      <c r="BK59" t="s">
        <v>176</v>
      </c>
      <c r="BL59" t="s">
        <v>2039</v>
      </c>
    </row>
    <row r="60" spans="1:64">
      <c r="A60" s="1">
        <f>HYPERLINK("https://lsnyc.legalserver.org/matter/dynamic-profile/view/1911471","19-1911471")</f>
        <v>0</v>
      </c>
      <c r="B60" t="s">
        <v>64</v>
      </c>
      <c r="C60" t="s">
        <v>79</v>
      </c>
      <c r="D60" t="s">
        <v>163</v>
      </c>
      <c r="E60" t="s">
        <v>164</v>
      </c>
      <c r="G60" t="s">
        <v>165</v>
      </c>
      <c r="H60" t="s">
        <v>179</v>
      </c>
      <c r="I60" t="s">
        <v>165</v>
      </c>
      <c r="J60" t="s">
        <v>188</v>
      </c>
      <c r="K60" t="s">
        <v>191</v>
      </c>
      <c r="M60" t="s">
        <v>189</v>
      </c>
      <c r="N60" t="s">
        <v>165</v>
      </c>
      <c r="O60" t="s">
        <v>221</v>
      </c>
      <c r="P60" t="s">
        <v>225</v>
      </c>
      <c r="S60" t="s">
        <v>284</v>
      </c>
      <c r="T60" t="s">
        <v>523</v>
      </c>
      <c r="U60" t="s">
        <v>177</v>
      </c>
      <c r="W60" t="s">
        <v>706</v>
      </c>
      <c r="X60" t="s">
        <v>763</v>
      </c>
      <c r="Y60" t="s">
        <v>1008</v>
      </c>
      <c r="Z60" t="s">
        <v>1100</v>
      </c>
      <c r="AA60" t="s">
        <v>1125</v>
      </c>
      <c r="AB60">
        <v>11226</v>
      </c>
      <c r="AC60" t="s">
        <v>1126</v>
      </c>
      <c r="AD60" t="s">
        <v>1191</v>
      </c>
      <c r="AE60">
        <v>0</v>
      </c>
      <c r="AG60" t="s">
        <v>1387</v>
      </c>
      <c r="AH60" t="s">
        <v>190</v>
      </c>
      <c r="AK60" t="s">
        <v>1397</v>
      </c>
      <c r="AM60">
        <v>0</v>
      </c>
      <c r="AN60">
        <v>0</v>
      </c>
      <c r="AO60">
        <v>2.5</v>
      </c>
      <c r="AQ60" t="s">
        <v>1465</v>
      </c>
      <c r="AR60" t="s">
        <v>1727</v>
      </c>
      <c r="AS60">
        <v>0</v>
      </c>
      <c r="AU60">
        <v>3</v>
      </c>
      <c r="AV60">
        <v>1</v>
      </c>
      <c r="AW60">
        <v>58.25</v>
      </c>
      <c r="BB60" t="s">
        <v>1947</v>
      </c>
      <c r="BC60">
        <v>15000</v>
      </c>
      <c r="BG60" t="s">
        <v>1957</v>
      </c>
      <c r="BJ60" t="s">
        <v>1982</v>
      </c>
      <c r="BK60" t="s">
        <v>167</v>
      </c>
      <c r="BL60" t="s">
        <v>2039</v>
      </c>
    </row>
    <row r="61" spans="1:64">
      <c r="A61" s="1">
        <f>HYPERLINK("https://lsnyc.legalserver.org/matter/dynamic-profile/view/1911857","19-1911857")</f>
        <v>0</v>
      </c>
      <c r="B61" t="s">
        <v>64</v>
      </c>
      <c r="C61" t="s">
        <v>79</v>
      </c>
      <c r="D61" t="s">
        <v>163</v>
      </c>
      <c r="E61" t="s">
        <v>164</v>
      </c>
      <c r="G61" t="s">
        <v>165</v>
      </c>
      <c r="H61" t="s">
        <v>180</v>
      </c>
      <c r="I61" t="s">
        <v>187</v>
      </c>
      <c r="J61" t="s">
        <v>189</v>
      </c>
      <c r="K61" t="s">
        <v>191</v>
      </c>
      <c r="M61" t="s">
        <v>189</v>
      </c>
      <c r="N61" t="s">
        <v>165</v>
      </c>
      <c r="O61" t="s">
        <v>222</v>
      </c>
      <c r="P61" t="s">
        <v>225</v>
      </c>
      <c r="S61" t="s">
        <v>285</v>
      </c>
      <c r="T61" t="s">
        <v>524</v>
      </c>
      <c r="U61" t="s">
        <v>173</v>
      </c>
      <c r="W61" t="s">
        <v>706</v>
      </c>
      <c r="X61" t="s">
        <v>764</v>
      </c>
      <c r="Y61" t="s">
        <v>1009</v>
      </c>
      <c r="Z61" t="s">
        <v>1100</v>
      </c>
      <c r="AA61" t="s">
        <v>1125</v>
      </c>
      <c r="AB61">
        <v>11226</v>
      </c>
      <c r="AD61" t="s">
        <v>1192</v>
      </c>
      <c r="AE61">
        <v>0</v>
      </c>
      <c r="AG61" t="s">
        <v>1387</v>
      </c>
      <c r="AH61" t="s">
        <v>190</v>
      </c>
      <c r="AK61" t="s">
        <v>1397</v>
      </c>
      <c r="AM61">
        <v>0</v>
      </c>
      <c r="AN61">
        <v>0</v>
      </c>
      <c r="AO61">
        <v>1.1</v>
      </c>
      <c r="AQ61" t="s">
        <v>1466</v>
      </c>
      <c r="AR61" t="s">
        <v>1728</v>
      </c>
      <c r="AS61">
        <v>0</v>
      </c>
      <c r="AU61">
        <v>1</v>
      </c>
      <c r="AV61">
        <v>0</v>
      </c>
      <c r="AW61">
        <v>52.04</v>
      </c>
      <c r="BB61" t="s">
        <v>1945</v>
      </c>
      <c r="BC61">
        <v>6500</v>
      </c>
      <c r="BG61" t="s">
        <v>1960</v>
      </c>
      <c r="BJ61" t="s">
        <v>2005</v>
      </c>
      <c r="BK61" t="s">
        <v>175</v>
      </c>
    </row>
    <row r="62" spans="1:64">
      <c r="A62" s="1">
        <f>HYPERLINK("https://lsnyc.legalserver.org/matter/dynamic-profile/view/1910953","19-1910953")</f>
        <v>0</v>
      </c>
      <c r="B62" t="s">
        <v>64</v>
      </c>
      <c r="C62" t="s">
        <v>78</v>
      </c>
      <c r="D62" t="s">
        <v>163</v>
      </c>
      <c r="E62" t="s">
        <v>164</v>
      </c>
      <c r="G62" t="s">
        <v>165</v>
      </c>
      <c r="H62" t="s">
        <v>180</v>
      </c>
      <c r="I62" t="s">
        <v>165</v>
      </c>
      <c r="J62" t="s">
        <v>188</v>
      </c>
      <c r="K62" t="s">
        <v>191</v>
      </c>
      <c r="M62" t="s">
        <v>189</v>
      </c>
      <c r="N62" t="s">
        <v>219</v>
      </c>
      <c r="O62" t="s">
        <v>220</v>
      </c>
      <c r="P62" t="s">
        <v>225</v>
      </c>
      <c r="S62" t="s">
        <v>286</v>
      </c>
      <c r="T62" t="s">
        <v>505</v>
      </c>
      <c r="U62" t="s">
        <v>170</v>
      </c>
      <c r="W62" t="s">
        <v>706</v>
      </c>
      <c r="X62" t="s">
        <v>765</v>
      </c>
      <c r="Y62" t="s">
        <v>1004</v>
      </c>
      <c r="Z62" t="s">
        <v>1100</v>
      </c>
      <c r="AA62" t="s">
        <v>1125</v>
      </c>
      <c r="AB62">
        <v>11216</v>
      </c>
      <c r="AC62" t="s">
        <v>1126</v>
      </c>
      <c r="AD62" t="s">
        <v>1193</v>
      </c>
      <c r="AE62">
        <v>0</v>
      </c>
      <c r="AG62" t="s">
        <v>1387</v>
      </c>
      <c r="AH62" t="s">
        <v>190</v>
      </c>
      <c r="AK62" t="s">
        <v>1397</v>
      </c>
      <c r="AM62">
        <v>0</v>
      </c>
      <c r="AN62">
        <v>0</v>
      </c>
      <c r="AO62">
        <v>0.1</v>
      </c>
      <c r="AQ62" t="s">
        <v>1467</v>
      </c>
      <c r="AR62" t="s">
        <v>1729</v>
      </c>
      <c r="AS62">
        <v>0</v>
      </c>
      <c r="AU62">
        <v>1</v>
      </c>
      <c r="AV62">
        <v>3</v>
      </c>
      <c r="AW62">
        <v>0</v>
      </c>
      <c r="BB62" t="s">
        <v>1945</v>
      </c>
      <c r="BC62">
        <v>0</v>
      </c>
      <c r="BG62" t="s">
        <v>1959</v>
      </c>
      <c r="BJ62" t="s">
        <v>1993</v>
      </c>
      <c r="BK62" t="s">
        <v>173</v>
      </c>
      <c r="BL62" t="s">
        <v>2039</v>
      </c>
    </row>
    <row r="63" spans="1:64">
      <c r="A63" s="1">
        <f>HYPERLINK("https://lsnyc.legalserver.org/matter/dynamic-profile/view/1912127","19-1912127")</f>
        <v>0</v>
      </c>
      <c r="B63" t="s">
        <v>64</v>
      </c>
      <c r="C63" t="s">
        <v>77</v>
      </c>
      <c r="D63" t="s">
        <v>163</v>
      </c>
      <c r="E63" t="s">
        <v>164</v>
      </c>
      <c r="G63" t="s">
        <v>165</v>
      </c>
      <c r="H63" t="s">
        <v>179</v>
      </c>
      <c r="I63" t="s">
        <v>165</v>
      </c>
      <c r="J63" t="s">
        <v>188</v>
      </c>
      <c r="K63" t="s">
        <v>191</v>
      </c>
      <c r="M63" t="s">
        <v>189</v>
      </c>
      <c r="N63" t="s">
        <v>219</v>
      </c>
      <c r="P63" t="s">
        <v>225</v>
      </c>
      <c r="S63" t="s">
        <v>287</v>
      </c>
      <c r="T63" t="s">
        <v>511</v>
      </c>
      <c r="U63" t="s">
        <v>175</v>
      </c>
      <c r="W63" t="s">
        <v>706</v>
      </c>
      <c r="X63" t="s">
        <v>766</v>
      </c>
      <c r="Y63" t="s">
        <v>1010</v>
      </c>
      <c r="Z63" t="s">
        <v>1100</v>
      </c>
      <c r="AA63" t="s">
        <v>1125</v>
      </c>
      <c r="AB63">
        <v>11221</v>
      </c>
      <c r="AC63" t="s">
        <v>1126</v>
      </c>
      <c r="AD63" t="s">
        <v>1194</v>
      </c>
      <c r="AE63">
        <v>5</v>
      </c>
      <c r="AG63" t="s">
        <v>1387</v>
      </c>
      <c r="AH63" t="s">
        <v>190</v>
      </c>
      <c r="AK63" t="s">
        <v>1398</v>
      </c>
      <c r="AM63">
        <v>0</v>
      </c>
      <c r="AN63">
        <v>941</v>
      </c>
      <c r="AO63">
        <v>0</v>
      </c>
      <c r="AQ63" t="s">
        <v>1468</v>
      </c>
      <c r="AR63" t="s">
        <v>1730</v>
      </c>
      <c r="AS63">
        <v>0</v>
      </c>
      <c r="AT63" t="s">
        <v>1926</v>
      </c>
      <c r="AU63">
        <v>2</v>
      </c>
      <c r="AV63">
        <v>1</v>
      </c>
      <c r="AW63">
        <v>121.89</v>
      </c>
      <c r="BB63" t="s">
        <v>1945</v>
      </c>
      <c r="BC63">
        <v>26000</v>
      </c>
      <c r="BG63" t="s">
        <v>1958</v>
      </c>
      <c r="BJ63" t="s">
        <v>1982</v>
      </c>
      <c r="BL63" t="s">
        <v>2039</v>
      </c>
    </row>
    <row r="64" spans="1:64">
      <c r="A64" s="1">
        <f>HYPERLINK("https://lsnyc.legalserver.org/matter/dynamic-profile/view/1911918","19-1911918")</f>
        <v>0</v>
      </c>
      <c r="B64" t="s">
        <v>64</v>
      </c>
      <c r="C64" t="s">
        <v>78</v>
      </c>
      <c r="D64" t="s">
        <v>163</v>
      </c>
      <c r="E64" t="s">
        <v>164</v>
      </c>
      <c r="G64" t="s">
        <v>165</v>
      </c>
      <c r="H64" t="s">
        <v>179</v>
      </c>
      <c r="I64" t="s">
        <v>165</v>
      </c>
      <c r="J64" t="s">
        <v>188</v>
      </c>
      <c r="K64" t="s">
        <v>191</v>
      </c>
      <c r="M64" t="s">
        <v>189</v>
      </c>
      <c r="N64" t="s">
        <v>165</v>
      </c>
      <c r="O64" t="s">
        <v>221</v>
      </c>
      <c r="P64" t="s">
        <v>225</v>
      </c>
      <c r="S64" t="s">
        <v>288</v>
      </c>
      <c r="T64" t="s">
        <v>525</v>
      </c>
      <c r="U64" t="s">
        <v>176</v>
      </c>
      <c r="W64" t="s">
        <v>706</v>
      </c>
      <c r="X64" t="s">
        <v>767</v>
      </c>
      <c r="Y64">
        <v>1</v>
      </c>
      <c r="Z64" t="s">
        <v>1100</v>
      </c>
      <c r="AA64" t="s">
        <v>1125</v>
      </c>
      <c r="AB64">
        <v>11221</v>
      </c>
      <c r="AC64" t="s">
        <v>1127</v>
      </c>
      <c r="AD64" t="s">
        <v>1195</v>
      </c>
      <c r="AE64">
        <v>0</v>
      </c>
      <c r="AG64" t="s">
        <v>1387</v>
      </c>
      <c r="AH64" t="s">
        <v>190</v>
      </c>
      <c r="AI64" t="s">
        <v>190</v>
      </c>
      <c r="AK64" t="s">
        <v>1397</v>
      </c>
      <c r="AM64">
        <v>0</v>
      </c>
      <c r="AN64">
        <v>0</v>
      </c>
      <c r="AO64">
        <v>0.1</v>
      </c>
      <c r="AQ64" t="s">
        <v>1469</v>
      </c>
      <c r="AR64" t="s">
        <v>1731</v>
      </c>
      <c r="AS64">
        <v>0</v>
      </c>
      <c r="AU64">
        <v>1</v>
      </c>
      <c r="AV64">
        <v>0</v>
      </c>
      <c r="AW64">
        <v>320.26</v>
      </c>
      <c r="BC64">
        <v>40000</v>
      </c>
      <c r="BG64" t="s">
        <v>1957</v>
      </c>
      <c r="BJ64" t="s">
        <v>1982</v>
      </c>
      <c r="BK64" t="s">
        <v>173</v>
      </c>
      <c r="BL64" t="s">
        <v>2039</v>
      </c>
    </row>
    <row r="65" spans="1:64">
      <c r="A65" s="1">
        <f>HYPERLINK("https://lsnyc.legalserver.org/matter/dynamic-profile/view/1912279","19-1912279")</f>
        <v>0</v>
      </c>
      <c r="B65" t="s">
        <v>64</v>
      </c>
      <c r="C65" t="s">
        <v>81</v>
      </c>
      <c r="D65" t="s">
        <v>163</v>
      </c>
      <c r="E65" t="s">
        <v>164</v>
      </c>
      <c r="G65" t="s">
        <v>165</v>
      </c>
      <c r="H65" t="s">
        <v>179</v>
      </c>
      <c r="I65" t="s">
        <v>187</v>
      </c>
      <c r="J65" t="s">
        <v>189</v>
      </c>
      <c r="K65" t="s">
        <v>191</v>
      </c>
      <c r="M65" t="s">
        <v>189</v>
      </c>
      <c r="N65" t="s">
        <v>219</v>
      </c>
      <c r="P65" t="s">
        <v>225</v>
      </c>
      <c r="S65" t="s">
        <v>289</v>
      </c>
      <c r="T65" t="s">
        <v>526</v>
      </c>
      <c r="U65" t="s">
        <v>167</v>
      </c>
      <c r="W65" t="s">
        <v>706</v>
      </c>
      <c r="X65" t="s">
        <v>768</v>
      </c>
      <c r="Y65" t="s">
        <v>1011</v>
      </c>
      <c r="Z65" t="s">
        <v>1100</v>
      </c>
      <c r="AA65" t="s">
        <v>1125</v>
      </c>
      <c r="AB65">
        <v>11213</v>
      </c>
      <c r="AC65" t="s">
        <v>1129</v>
      </c>
      <c r="AD65" t="s">
        <v>1196</v>
      </c>
      <c r="AE65">
        <v>2</v>
      </c>
      <c r="AG65" t="s">
        <v>1386</v>
      </c>
      <c r="AH65" t="s">
        <v>190</v>
      </c>
      <c r="AK65" t="s">
        <v>1397</v>
      </c>
      <c r="AM65">
        <v>0</v>
      </c>
      <c r="AN65">
        <v>1700</v>
      </c>
      <c r="AO65">
        <v>0</v>
      </c>
      <c r="AQ65" t="s">
        <v>1470</v>
      </c>
      <c r="AR65" t="s">
        <v>1732</v>
      </c>
      <c r="AS65">
        <v>0</v>
      </c>
      <c r="AU65">
        <v>1</v>
      </c>
      <c r="AV65">
        <v>0</v>
      </c>
      <c r="AW65">
        <v>333.07</v>
      </c>
      <c r="BB65" t="s">
        <v>1945</v>
      </c>
      <c r="BC65">
        <v>41600</v>
      </c>
      <c r="BG65" t="s">
        <v>1958</v>
      </c>
      <c r="BJ65" t="s">
        <v>1982</v>
      </c>
    </row>
    <row r="66" spans="1:64">
      <c r="A66" s="1">
        <f>HYPERLINK("https://lsnyc.legalserver.org/matter/dynamic-profile/view/1911098","19-1911098")</f>
        <v>0</v>
      </c>
      <c r="B66" t="s">
        <v>64</v>
      </c>
      <c r="C66" t="s">
        <v>78</v>
      </c>
      <c r="D66" t="s">
        <v>163</v>
      </c>
      <c r="E66" t="s">
        <v>164</v>
      </c>
      <c r="G66" t="s">
        <v>165</v>
      </c>
      <c r="H66" t="s">
        <v>179</v>
      </c>
      <c r="I66" t="s">
        <v>187</v>
      </c>
      <c r="J66" t="s">
        <v>189</v>
      </c>
      <c r="K66" t="s">
        <v>191</v>
      </c>
      <c r="M66" t="s">
        <v>189</v>
      </c>
      <c r="N66" t="s">
        <v>165</v>
      </c>
      <c r="O66" t="s">
        <v>222</v>
      </c>
      <c r="P66" t="s">
        <v>225</v>
      </c>
      <c r="S66" t="s">
        <v>290</v>
      </c>
      <c r="T66" t="s">
        <v>527</v>
      </c>
      <c r="U66" t="s">
        <v>171</v>
      </c>
      <c r="W66" t="s">
        <v>706</v>
      </c>
      <c r="X66" t="s">
        <v>769</v>
      </c>
      <c r="Y66" t="s">
        <v>1012</v>
      </c>
      <c r="Z66" t="s">
        <v>1100</v>
      </c>
      <c r="AA66" t="s">
        <v>1125</v>
      </c>
      <c r="AB66">
        <v>11221</v>
      </c>
      <c r="AD66" t="s">
        <v>1197</v>
      </c>
      <c r="AE66">
        <v>0</v>
      </c>
      <c r="AG66" t="s">
        <v>1387</v>
      </c>
      <c r="AH66" t="s">
        <v>190</v>
      </c>
      <c r="AK66" t="s">
        <v>1397</v>
      </c>
      <c r="AM66">
        <v>0</v>
      </c>
      <c r="AN66">
        <v>0</v>
      </c>
      <c r="AO66">
        <v>2.7</v>
      </c>
      <c r="AQ66" t="s">
        <v>1471</v>
      </c>
      <c r="AR66" t="s">
        <v>1733</v>
      </c>
      <c r="AS66">
        <v>0</v>
      </c>
      <c r="AU66">
        <v>2</v>
      </c>
      <c r="AV66">
        <v>1</v>
      </c>
      <c r="AW66">
        <v>34.86</v>
      </c>
      <c r="BB66" t="s">
        <v>1945</v>
      </c>
      <c r="BC66">
        <v>7436</v>
      </c>
      <c r="BG66" t="s">
        <v>1960</v>
      </c>
      <c r="BJ66" t="s">
        <v>1987</v>
      </c>
      <c r="BK66" t="s">
        <v>175</v>
      </c>
    </row>
    <row r="67" spans="1:64">
      <c r="A67" s="1">
        <f>HYPERLINK("https://lsnyc.legalserver.org/matter/dynamic-profile/view/1911364","19-1911364")</f>
        <v>0</v>
      </c>
      <c r="B67" t="s">
        <v>64</v>
      </c>
      <c r="C67" t="s">
        <v>82</v>
      </c>
      <c r="D67" t="s">
        <v>163</v>
      </c>
      <c r="E67" t="s">
        <v>164</v>
      </c>
      <c r="G67" t="s">
        <v>165</v>
      </c>
      <c r="H67" t="s">
        <v>180</v>
      </c>
      <c r="I67" t="s">
        <v>165</v>
      </c>
      <c r="J67" t="s">
        <v>188</v>
      </c>
      <c r="K67" t="s">
        <v>191</v>
      </c>
      <c r="M67" t="s">
        <v>189</v>
      </c>
      <c r="N67" t="s">
        <v>219</v>
      </c>
      <c r="O67" t="s">
        <v>220</v>
      </c>
      <c r="P67" t="s">
        <v>225</v>
      </c>
      <c r="S67" t="s">
        <v>291</v>
      </c>
      <c r="T67" t="s">
        <v>528</v>
      </c>
      <c r="U67" t="s">
        <v>168</v>
      </c>
      <c r="W67" t="s">
        <v>706</v>
      </c>
      <c r="X67" t="s">
        <v>770</v>
      </c>
      <c r="Z67" t="s">
        <v>1100</v>
      </c>
      <c r="AA67" t="s">
        <v>1125</v>
      </c>
      <c r="AB67">
        <v>11216</v>
      </c>
      <c r="AD67" t="s">
        <v>1198</v>
      </c>
      <c r="AE67">
        <v>0</v>
      </c>
      <c r="AG67" t="s">
        <v>1387</v>
      </c>
      <c r="AH67" t="s">
        <v>190</v>
      </c>
      <c r="AI67" t="s">
        <v>190</v>
      </c>
      <c r="AK67" t="s">
        <v>1397</v>
      </c>
      <c r="AM67">
        <v>0</v>
      </c>
      <c r="AN67">
        <v>0</v>
      </c>
      <c r="AO67">
        <v>2.2</v>
      </c>
      <c r="AQ67" t="s">
        <v>1472</v>
      </c>
      <c r="AR67" t="s">
        <v>1734</v>
      </c>
      <c r="AS67">
        <v>0</v>
      </c>
      <c r="AU67">
        <v>5</v>
      </c>
      <c r="AV67">
        <v>1</v>
      </c>
      <c r="AW67">
        <v>196.59</v>
      </c>
      <c r="BB67" t="s">
        <v>1945</v>
      </c>
      <c r="BC67">
        <v>68000</v>
      </c>
      <c r="BG67" t="s">
        <v>1961</v>
      </c>
      <c r="BJ67" t="s">
        <v>1982</v>
      </c>
      <c r="BK67" t="s">
        <v>172</v>
      </c>
      <c r="BL67" t="s">
        <v>2039</v>
      </c>
    </row>
    <row r="68" spans="1:64">
      <c r="A68" s="1">
        <f>HYPERLINK("https://lsnyc.legalserver.org/matter/dynamic-profile/view/1910923","19-1910923")</f>
        <v>0</v>
      </c>
      <c r="B68" t="s">
        <v>64</v>
      </c>
      <c r="C68" t="s">
        <v>83</v>
      </c>
      <c r="D68" t="s">
        <v>163</v>
      </c>
      <c r="E68" t="s">
        <v>164</v>
      </c>
      <c r="G68" t="s">
        <v>165</v>
      </c>
      <c r="H68" t="s">
        <v>179</v>
      </c>
      <c r="I68" t="s">
        <v>165</v>
      </c>
      <c r="J68" t="s">
        <v>188</v>
      </c>
      <c r="K68" t="s">
        <v>191</v>
      </c>
      <c r="M68" t="s">
        <v>189</v>
      </c>
      <c r="N68" t="s">
        <v>165</v>
      </c>
      <c r="O68" t="s">
        <v>221</v>
      </c>
      <c r="P68" t="s">
        <v>225</v>
      </c>
      <c r="S68" t="s">
        <v>292</v>
      </c>
      <c r="T68" t="s">
        <v>529</v>
      </c>
      <c r="U68" t="s">
        <v>170</v>
      </c>
      <c r="W68" t="s">
        <v>706</v>
      </c>
      <c r="X68" t="s">
        <v>771</v>
      </c>
      <c r="Z68" t="s">
        <v>1100</v>
      </c>
      <c r="AA68" t="s">
        <v>1125</v>
      </c>
      <c r="AB68">
        <v>11216</v>
      </c>
      <c r="AC68" t="s">
        <v>1127</v>
      </c>
      <c r="AD68" t="s">
        <v>1199</v>
      </c>
      <c r="AE68">
        <v>0</v>
      </c>
      <c r="AG68" t="s">
        <v>1387</v>
      </c>
      <c r="AH68" t="s">
        <v>190</v>
      </c>
      <c r="AK68" t="s">
        <v>1397</v>
      </c>
      <c r="AM68">
        <v>0</v>
      </c>
      <c r="AN68">
        <v>1065.65</v>
      </c>
      <c r="AO68">
        <v>3.7</v>
      </c>
      <c r="AQ68" t="s">
        <v>1473</v>
      </c>
      <c r="AR68" t="s">
        <v>1735</v>
      </c>
      <c r="AS68">
        <v>0</v>
      </c>
      <c r="AU68">
        <v>1</v>
      </c>
      <c r="AV68">
        <v>0</v>
      </c>
      <c r="AW68">
        <v>144.12</v>
      </c>
      <c r="BB68" t="s">
        <v>1945</v>
      </c>
      <c r="BC68">
        <v>18000</v>
      </c>
      <c r="BG68" t="s">
        <v>1958</v>
      </c>
      <c r="BJ68" t="s">
        <v>1982</v>
      </c>
      <c r="BK68" t="s">
        <v>167</v>
      </c>
      <c r="BL68" t="s">
        <v>2039</v>
      </c>
    </row>
    <row r="69" spans="1:64">
      <c r="A69" s="1">
        <f>HYPERLINK("https://lsnyc.legalserver.org/matter/dynamic-profile/view/1911879","19-1911879")</f>
        <v>0</v>
      </c>
      <c r="B69" t="s">
        <v>64</v>
      </c>
      <c r="C69" t="s">
        <v>84</v>
      </c>
      <c r="D69" t="s">
        <v>163</v>
      </c>
      <c r="E69" t="s">
        <v>164</v>
      </c>
      <c r="G69" t="s">
        <v>165</v>
      </c>
      <c r="H69" t="s">
        <v>179</v>
      </c>
      <c r="I69" t="s">
        <v>165</v>
      </c>
      <c r="J69" t="s">
        <v>188</v>
      </c>
      <c r="K69" t="s">
        <v>191</v>
      </c>
      <c r="M69" t="s">
        <v>189</v>
      </c>
      <c r="N69" t="s">
        <v>219</v>
      </c>
      <c r="O69" t="s">
        <v>220</v>
      </c>
      <c r="P69" t="s">
        <v>225</v>
      </c>
      <c r="S69" t="s">
        <v>293</v>
      </c>
      <c r="T69" t="s">
        <v>530</v>
      </c>
      <c r="U69" t="s">
        <v>173</v>
      </c>
      <c r="W69" t="s">
        <v>706</v>
      </c>
      <c r="X69" t="s">
        <v>772</v>
      </c>
      <c r="Z69" t="s">
        <v>1100</v>
      </c>
      <c r="AA69" t="s">
        <v>1125</v>
      </c>
      <c r="AB69">
        <v>11216</v>
      </c>
      <c r="AC69" t="s">
        <v>1127</v>
      </c>
      <c r="AD69" t="s">
        <v>1200</v>
      </c>
      <c r="AE69">
        <v>11</v>
      </c>
      <c r="AG69" t="s">
        <v>1387</v>
      </c>
      <c r="AH69" t="s">
        <v>190</v>
      </c>
      <c r="AK69" t="s">
        <v>1397</v>
      </c>
      <c r="AM69">
        <v>0</v>
      </c>
      <c r="AN69">
        <v>933</v>
      </c>
      <c r="AO69">
        <v>0</v>
      </c>
      <c r="AQ69" t="s">
        <v>1474</v>
      </c>
      <c r="AR69" t="s">
        <v>1736</v>
      </c>
      <c r="AS69">
        <v>0</v>
      </c>
      <c r="AU69">
        <v>1</v>
      </c>
      <c r="AV69">
        <v>1</v>
      </c>
      <c r="AW69">
        <v>12.77</v>
      </c>
      <c r="BA69" t="s">
        <v>1937</v>
      </c>
      <c r="BB69" t="s">
        <v>1945</v>
      </c>
      <c r="BC69">
        <v>2160</v>
      </c>
      <c r="BG69" t="s">
        <v>1959</v>
      </c>
      <c r="BJ69" t="s">
        <v>2006</v>
      </c>
      <c r="BL69" t="s">
        <v>2039</v>
      </c>
    </row>
    <row r="70" spans="1:64">
      <c r="A70" s="1">
        <f>HYPERLINK("https://lsnyc.legalserver.org/matter/dynamic-profile/view/1911833","19-1911833")</f>
        <v>0</v>
      </c>
      <c r="B70" t="s">
        <v>64</v>
      </c>
      <c r="C70" t="s">
        <v>84</v>
      </c>
      <c r="D70" t="s">
        <v>163</v>
      </c>
      <c r="E70" t="s">
        <v>164</v>
      </c>
      <c r="G70" t="s">
        <v>165</v>
      </c>
      <c r="H70" t="s">
        <v>179</v>
      </c>
      <c r="I70" t="s">
        <v>165</v>
      </c>
      <c r="J70" t="s">
        <v>188</v>
      </c>
      <c r="K70" t="s">
        <v>191</v>
      </c>
      <c r="M70" t="s">
        <v>189</v>
      </c>
      <c r="N70" t="s">
        <v>219</v>
      </c>
      <c r="O70" t="s">
        <v>220</v>
      </c>
      <c r="P70" t="s">
        <v>225</v>
      </c>
      <c r="S70" t="s">
        <v>294</v>
      </c>
      <c r="T70" t="s">
        <v>531</v>
      </c>
      <c r="U70" t="s">
        <v>173</v>
      </c>
      <c r="W70" t="s">
        <v>706</v>
      </c>
      <c r="X70" t="s">
        <v>773</v>
      </c>
      <c r="Y70" t="s">
        <v>1013</v>
      </c>
      <c r="Z70" t="s">
        <v>1100</v>
      </c>
      <c r="AA70" t="s">
        <v>1125</v>
      </c>
      <c r="AB70">
        <v>11226</v>
      </c>
      <c r="AC70" t="s">
        <v>1126</v>
      </c>
      <c r="AD70" t="s">
        <v>1201</v>
      </c>
      <c r="AE70">
        <v>0</v>
      </c>
      <c r="AG70" t="s">
        <v>1387</v>
      </c>
      <c r="AH70" t="s">
        <v>190</v>
      </c>
      <c r="AK70" t="s">
        <v>1397</v>
      </c>
      <c r="AM70">
        <v>0</v>
      </c>
      <c r="AN70">
        <v>0</v>
      </c>
      <c r="AO70">
        <v>1</v>
      </c>
      <c r="AQ70" t="s">
        <v>1475</v>
      </c>
      <c r="AR70" t="s">
        <v>1737</v>
      </c>
      <c r="AS70">
        <v>0</v>
      </c>
      <c r="AU70">
        <v>1</v>
      </c>
      <c r="AV70">
        <v>0</v>
      </c>
      <c r="AW70">
        <v>76.86</v>
      </c>
      <c r="BB70" t="s">
        <v>1945</v>
      </c>
      <c r="BC70">
        <v>9600</v>
      </c>
      <c r="BG70" t="s">
        <v>1959</v>
      </c>
      <c r="BJ70" t="s">
        <v>1996</v>
      </c>
      <c r="BK70" t="s">
        <v>167</v>
      </c>
      <c r="BL70" t="s">
        <v>2039</v>
      </c>
    </row>
    <row r="71" spans="1:64">
      <c r="A71" s="1">
        <f>HYPERLINK("https://lsnyc.legalserver.org/matter/dynamic-profile/view/1910984","19-1910984")</f>
        <v>0</v>
      </c>
      <c r="B71" t="s">
        <v>64</v>
      </c>
      <c r="C71" t="s">
        <v>84</v>
      </c>
      <c r="D71" t="s">
        <v>163</v>
      </c>
      <c r="E71" t="s">
        <v>164</v>
      </c>
      <c r="G71" t="s">
        <v>165</v>
      </c>
      <c r="H71" t="s">
        <v>179</v>
      </c>
      <c r="I71" t="s">
        <v>165</v>
      </c>
      <c r="J71" t="s">
        <v>188</v>
      </c>
      <c r="K71" t="s">
        <v>191</v>
      </c>
      <c r="M71" t="s">
        <v>189</v>
      </c>
      <c r="N71" t="s">
        <v>165</v>
      </c>
      <c r="O71" t="s">
        <v>221</v>
      </c>
      <c r="P71" t="s">
        <v>225</v>
      </c>
      <c r="S71" t="s">
        <v>295</v>
      </c>
      <c r="T71" t="s">
        <v>532</v>
      </c>
      <c r="U71" t="s">
        <v>171</v>
      </c>
      <c r="W71" t="s">
        <v>706</v>
      </c>
      <c r="X71" t="s">
        <v>774</v>
      </c>
      <c r="Y71" t="s">
        <v>1014</v>
      </c>
      <c r="Z71" t="s">
        <v>1100</v>
      </c>
      <c r="AA71" t="s">
        <v>1125</v>
      </c>
      <c r="AB71">
        <v>11221</v>
      </c>
      <c r="AC71" t="s">
        <v>1127</v>
      </c>
      <c r="AD71" t="s">
        <v>1202</v>
      </c>
      <c r="AE71">
        <v>0</v>
      </c>
      <c r="AG71" t="s">
        <v>1387</v>
      </c>
      <c r="AH71" t="s">
        <v>190</v>
      </c>
      <c r="AI71" t="s">
        <v>190</v>
      </c>
      <c r="AK71" t="s">
        <v>1397</v>
      </c>
      <c r="AM71">
        <v>0</v>
      </c>
      <c r="AN71">
        <v>0</v>
      </c>
      <c r="AO71">
        <v>1</v>
      </c>
      <c r="AQ71" t="s">
        <v>1476</v>
      </c>
      <c r="AR71" t="s">
        <v>1738</v>
      </c>
      <c r="AS71">
        <v>0</v>
      </c>
      <c r="AU71">
        <v>1</v>
      </c>
      <c r="AV71">
        <v>0</v>
      </c>
      <c r="AW71">
        <v>116.78</v>
      </c>
      <c r="BB71" t="s">
        <v>1945</v>
      </c>
      <c r="BC71">
        <v>14586</v>
      </c>
      <c r="BG71" t="s">
        <v>1957</v>
      </c>
      <c r="BJ71" t="s">
        <v>1982</v>
      </c>
      <c r="BK71" t="s">
        <v>176</v>
      </c>
      <c r="BL71" t="s">
        <v>2039</v>
      </c>
    </row>
    <row r="72" spans="1:64">
      <c r="A72" s="1">
        <f>HYPERLINK("https://lsnyc.legalserver.org/matter/dynamic-profile/view/1911762","19-1911762")</f>
        <v>0</v>
      </c>
      <c r="B72" t="s">
        <v>64</v>
      </c>
      <c r="C72" t="s">
        <v>84</v>
      </c>
      <c r="D72" t="s">
        <v>163</v>
      </c>
      <c r="E72" t="s">
        <v>164</v>
      </c>
      <c r="G72" t="s">
        <v>165</v>
      </c>
      <c r="H72" t="s">
        <v>179</v>
      </c>
      <c r="I72" t="s">
        <v>165</v>
      </c>
      <c r="J72" t="s">
        <v>188</v>
      </c>
      <c r="K72" t="s">
        <v>191</v>
      </c>
      <c r="M72" t="s">
        <v>189</v>
      </c>
      <c r="N72" t="s">
        <v>219</v>
      </c>
      <c r="P72" t="s">
        <v>225</v>
      </c>
      <c r="S72" t="s">
        <v>296</v>
      </c>
      <c r="T72" t="s">
        <v>533</v>
      </c>
      <c r="U72" t="s">
        <v>172</v>
      </c>
      <c r="W72" t="s">
        <v>706</v>
      </c>
      <c r="X72" t="s">
        <v>775</v>
      </c>
      <c r="Y72" t="s">
        <v>997</v>
      </c>
      <c r="Z72" t="s">
        <v>1100</v>
      </c>
      <c r="AA72" t="s">
        <v>1125</v>
      </c>
      <c r="AB72">
        <v>11220</v>
      </c>
      <c r="AC72" t="s">
        <v>1126</v>
      </c>
      <c r="AD72" t="s">
        <v>1203</v>
      </c>
      <c r="AE72">
        <v>0</v>
      </c>
      <c r="AG72" t="s">
        <v>1386</v>
      </c>
      <c r="AH72" t="s">
        <v>190</v>
      </c>
      <c r="AK72" t="s">
        <v>1397</v>
      </c>
      <c r="AM72">
        <v>0</v>
      </c>
      <c r="AN72">
        <v>2010</v>
      </c>
      <c r="AO72">
        <v>0</v>
      </c>
      <c r="AQ72" t="s">
        <v>1477</v>
      </c>
      <c r="AR72" t="s">
        <v>1739</v>
      </c>
      <c r="AS72">
        <v>0</v>
      </c>
      <c r="AU72">
        <v>2</v>
      </c>
      <c r="AV72">
        <v>3</v>
      </c>
      <c r="AW72">
        <v>6.68</v>
      </c>
      <c r="BB72" t="s">
        <v>1945</v>
      </c>
      <c r="BC72">
        <v>2016</v>
      </c>
      <c r="BG72" t="s">
        <v>1958</v>
      </c>
      <c r="BJ72" t="s">
        <v>1983</v>
      </c>
      <c r="BL72" t="s">
        <v>2039</v>
      </c>
    </row>
    <row r="73" spans="1:64">
      <c r="A73" s="1">
        <f>HYPERLINK("https://lsnyc.legalserver.org/matter/dynamic-profile/view/1911743","19-1911743")</f>
        <v>0</v>
      </c>
      <c r="B73" t="s">
        <v>64</v>
      </c>
      <c r="C73" t="s">
        <v>84</v>
      </c>
      <c r="D73" t="s">
        <v>163</v>
      </c>
      <c r="E73" t="s">
        <v>164</v>
      </c>
      <c r="G73" t="s">
        <v>165</v>
      </c>
      <c r="H73" t="s">
        <v>179</v>
      </c>
      <c r="I73" t="s">
        <v>165</v>
      </c>
      <c r="J73" t="s">
        <v>188</v>
      </c>
      <c r="K73" t="s">
        <v>191</v>
      </c>
      <c r="M73" t="s">
        <v>189</v>
      </c>
      <c r="N73" t="s">
        <v>219</v>
      </c>
      <c r="O73" t="s">
        <v>220</v>
      </c>
      <c r="P73" t="s">
        <v>225</v>
      </c>
      <c r="S73" t="s">
        <v>297</v>
      </c>
      <c r="T73" t="s">
        <v>534</v>
      </c>
      <c r="U73" t="s">
        <v>172</v>
      </c>
      <c r="W73" t="s">
        <v>706</v>
      </c>
      <c r="X73" t="s">
        <v>776</v>
      </c>
      <c r="Y73" t="s">
        <v>976</v>
      </c>
      <c r="Z73" t="s">
        <v>1100</v>
      </c>
      <c r="AA73" t="s">
        <v>1125</v>
      </c>
      <c r="AB73">
        <v>11213</v>
      </c>
      <c r="AD73" t="s">
        <v>1204</v>
      </c>
      <c r="AE73">
        <v>20</v>
      </c>
      <c r="AG73" t="s">
        <v>1386</v>
      </c>
      <c r="AH73" t="s">
        <v>190</v>
      </c>
      <c r="AK73" t="s">
        <v>1397</v>
      </c>
      <c r="AM73">
        <v>0</v>
      </c>
      <c r="AN73">
        <v>860</v>
      </c>
      <c r="AO73">
        <v>0</v>
      </c>
      <c r="AQ73" t="s">
        <v>1478</v>
      </c>
      <c r="AR73" t="s">
        <v>1740</v>
      </c>
      <c r="AS73">
        <v>20</v>
      </c>
      <c r="AU73">
        <v>1</v>
      </c>
      <c r="AV73">
        <v>0</v>
      </c>
      <c r="AW73">
        <v>78.78</v>
      </c>
      <c r="BB73" t="s">
        <v>1945</v>
      </c>
      <c r="BC73">
        <v>9840</v>
      </c>
      <c r="BG73" t="s">
        <v>1959</v>
      </c>
      <c r="BJ73" t="s">
        <v>1988</v>
      </c>
      <c r="BL73" t="s">
        <v>2039</v>
      </c>
    </row>
    <row r="74" spans="1:64">
      <c r="A74" s="1">
        <f>HYPERLINK("https://lsnyc.legalserver.org/matter/dynamic-profile/view/1911973","19-1911973")</f>
        <v>0</v>
      </c>
      <c r="B74" t="s">
        <v>64</v>
      </c>
      <c r="C74" t="s">
        <v>85</v>
      </c>
      <c r="D74" t="s">
        <v>163</v>
      </c>
      <c r="E74" t="s">
        <v>164</v>
      </c>
      <c r="G74" t="s">
        <v>165</v>
      </c>
      <c r="H74" t="s">
        <v>180</v>
      </c>
      <c r="I74" t="s">
        <v>165</v>
      </c>
      <c r="J74" t="s">
        <v>188</v>
      </c>
      <c r="K74" t="s">
        <v>191</v>
      </c>
      <c r="M74" t="s">
        <v>189</v>
      </c>
      <c r="N74" t="s">
        <v>165</v>
      </c>
      <c r="O74" t="s">
        <v>222</v>
      </c>
      <c r="P74" t="s">
        <v>225</v>
      </c>
      <c r="S74" t="s">
        <v>298</v>
      </c>
      <c r="T74" t="s">
        <v>535</v>
      </c>
      <c r="U74" t="s">
        <v>176</v>
      </c>
      <c r="W74" t="s">
        <v>706</v>
      </c>
      <c r="X74" t="s">
        <v>777</v>
      </c>
      <c r="Y74" t="s">
        <v>1015</v>
      </c>
      <c r="Z74" t="s">
        <v>1100</v>
      </c>
      <c r="AA74" t="s">
        <v>1125</v>
      </c>
      <c r="AB74">
        <v>11219</v>
      </c>
      <c r="AC74" t="s">
        <v>1126</v>
      </c>
      <c r="AD74" t="s">
        <v>1205</v>
      </c>
      <c r="AE74">
        <v>0</v>
      </c>
      <c r="AG74" t="s">
        <v>1386</v>
      </c>
      <c r="AH74" t="s">
        <v>190</v>
      </c>
      <c r="AI74" t="s">
        <v>190</v>
      </c>
      <c r="AK74" t="s">
        <v>1397</v>
      </c>
      <c r="AM74">
        <v>0</v>
      </c>
      <c r="AN74">
        <v>0</v>
      </c>
      <c r="AO74">
        <v>0</v>
      </c>
      <c r="AQ74" t="s">
        <v>1479</v>
      </c>
      <c r="AR74" t="s">
        <v>1741</v>
      </c>
      <c r="AS74">
        <v>0</v>
      </c>
      <c r="AU74">
        <v>2</v>
      </c>
      <c r="AV74">
        <v>4</v>
      </c>
      <c r="AW74">
        <v>80.95</v>
      </c>
      <c r="BB74" t="s">
        <v>1945</v>
      </c>
      <c r="BC74">
        <v>28000</v>
      </c>
      <c r="BG74" t="s">
        <v>1957</v>
      </c>
      <c r="BJ74" t="s">
        <v>1129</v>
      </c>
      <c r="BL74" t="s">
        <v>2039</v>
      </c>
    </row>
    <row r="75" spans="1:64">
      <c r="A75" s="1">
        <f>HYPERLINK("https://lsnyc.legalserver.org/matter/dynamic-profile/view/1912063","19-1912063")</f>
        <v>0</v>
      </c>
      <c r="B75" t="s">
        <v>64</v>
      </c>
      <c r="C75" t="s">
        <v>85</v>
      </c>
      <c r="D75" t="s">
        <v>163</v>
      </c>
      <c r="E75" t="s">
        <v>164</v>
      </c>
      <c r="G75" t="s">
        <v>165</v>
      </c>
      <c r="H75" t="s">
        <v>179</v>
      </c>
      <c r="I75" t="s">
        <v>187</v>
      </c>
      <c r="J75" t="s">
        <v>189</v>
      </c>
      <c r="K75" t="s">
        <v>191</v>
      </c>
      <c r="M75" t="s">
        <v>189</v>
      </c>
      <c r="N75" t="s">
        <v>165</v>
      </c>
      <c r="O75" t="s">
        <v>222</v>
      </c>
      <c r="P75" t="s">
        <v>225</v>
      </c>
      <c r="S75" t="s">
        <v>299</v>
      </c>
      <c r="T75" t="s">
        <v>536</v>
      </c>
      <c r="U75" t="s">
        <v>175</v>
      </c>
      <c r="W75" t="s">
        <v>706</v>
      </c>
      <c r="X75" t="s">
        <v>778</v>
      </c>
      <c r="Y75" t="s">
        <v>1016</v>
      </c>
      <c r="Z75" t="s">
        <v>1100</v>
      </c>
      <c r="AA75" t="s">
        <v>1125</v>
      </c>
      <c r="AB75">
        <v>11221</v>
      </c>
      <c r="AD75" t="s">
        <v>1206</v>
      </c>
      <c r="AE75">
        <v>0</v>
      </c>
      <c r="AG75" t="s">
        <v>1387</v>
      </c>
      <c r="AH75" t="s">
        <v>190</v>
      </c>
      <c r="AK75" t="s">
        <v>1397</v>
      </c>
      <c r="AM75">
        <v>0</v>
      </c>
      <c r="AN75">
        <v>0</v>
      </c>
      <c r="AO75">
        <v>0</v>
      </c>
      <c r="AQ75" t="s">
        <v>1480</v>
      </c>
      <c r="AR75" t="s">
        <v>1742</v>
      </c>
      <c r="AS75">
        <v>0</v>
      </c>
      <c r="AU75">
        <v>2</v>
      </c>
      <c r="AV75">
        <v>1</v>
      </c>
      <c r="AW75">
        <v>165.18</v>
      </c>
      <c r="BB75" t="s">
        <v>1945</v>
      </c>
      <c r="BC75">
        <v>35233.12</v>
      </c>
      <c r="BG75" t="s">
        <v>1960</v>
      </c>
      <c r="BJ75" t="s">
        <v>1997</v>
      </c>
    </row>
    <row r="76" spans="1:64">
      <c r="A76" s="1">
        <f>HYPERLINK("https://lsnyc.legalserver.org/matter/dynamic-profile/view/1911890","19-1911890")</f>
        <v>0</v>
      </c>
      <c r="B76" t="s">
        <v>64</v>
      </c>
      <c r="C76" t="s">
        <v>85</v>
      </c>
      <c r="D76" t="s">
        <v>163</v>
      </c>
      <c r="E76" t="s">
        <v>164</v>
      </c>
      <c r="G76" t="s">
        <v>165</v>
      </c>
      <c r="H76" t="s">
        <v>180</v>
      </c>
      <c r="I76" t="s">
        <v>165</v>
      </c>
      <c r="J76" t="s">
        <v>188</v>
      </c>
      <c r="K76" t="s">
        <v>191</v>
      </c>
      <c r="M76" t="s">
        <v>189</v>
      </c>
      <c r="N76" t="s">
        <v>165</v>
      </c>
      <c r="O76" t="s">
        <v>222</v>
      </c>
      <c r="P76" t="s">
        <v>225</v>
      </c>
      <c r="S76" t="s">
        <v>300</v>
      </c>
      <c r="T76" t="s">
        <v>537</v>
      </c>
      <c r="U76" t="s">
        <v>173</v>
      </c>
      <c r="W76" t="s">
        <v>706</v>
      </c>
      <c r="X76" t="s">
        <v>779</v>
      </c>
      <c r="Y76" t="s">
        <v>1017</v>
      </c>
      <c r="Z76" t="s">
        <v>1100</v>
      </c>
      <c r="AA76" t="s">
        <v>1125</v>
      </c>
      <c r="AB76">
        <v>11225</v>
      </c>
      <c r="AD76" t="s">
        <v>1178</v>
      </c>
      <c r="AE76">
        <v>0</v>
      </c>
      <c r="AG76" t="s">
        <v>1387</v>
      </c>
      <c r="AH76" t="s">
        <v>190</v>
      </c>
      <c r="AK76" t="s">
        <v>1397</v>
      </c>
      <c r="AM76">
        <v>0</v>
      </c>
      <c r="AN76">
        <v>0</v>
      </c>
      <c r="AO76">
        <v>0</v>
      </c>
      <c r="AQ76" t="s">
        <v>1481</v>
      </c>
      <c r="AR76" t="s">
        <v>1743</v>
      </c>
      <c r="AS76">
        <v>0</v>
      </c>
      <c r="AU76">
        <v>1</v>
      </c>
      <c r="AV76">
        <v>0</v>
      </c>
      <c r="AW76">
        <v>155.26</v>
      </c>
      <c r="BB76" t="s">
        <v>1945</v>
      </c>
      <c r="BC76">
        <v>19392</v>
      </c>
      <c r="BG76" t="s">
        <v>1960</v>
      </c>
      <c r="BJ76" t="s">
        <v>2007</v>
      </c>
    </row>
    <row r="77" spans="1:64">
      <c r="A77" s="1">
        <f>HYPERLINK("https://lsnyc.legalserver.org/matter/dynamic-profile/view/1911934","19-1911934")</f>
        <v>0</v>
      </c>
      <c r="B77" t="s">
        <v>64</v>
      </c>
      <c r="C77" t="s">
        <v>85</v>
      </c>
      <c r="D77" t="s">
        <v>163</v>
      </c>
      <c r="E77" t="s">
        <v>164</v>
      </c>
      <c r="G77" t="s">
        <v>165</v>
      </c>
      <c r="H77" t="s">
        <v>179</v>
      </c>
      <c r="I77" t="s">
        <v>165</v>
      </c>
      <c r="J77" t="s">
        <v>188</v>
      </c>
      <c r="K77" t="s">
        <v>191</v>
      </c>
      <c r="M77" t="s">
        <v>189</v>
      </c>
      <c r="N77" t="s">
        <v>165</v>
      </c>
      <c r="O77" t="s">
        <v>221</v>
      </c>
      <c r="P77" t="s">
        <v>225</v>
      </c>
      <c r="S77" t="s">
        <v>301</v>
      </c>
      <c r="T77" t="s">
        <v>538</v>
      </c>
      <c r="U77" t="s">
        <v>176</v>
      </c>
      <c r="W77" t="s">
        <v>706</v>
      </c>
      <c r="X77" t="s">
        <v>780</v>
      </c>
      <c r="Y77" t="s">
        <v>1018</v>
      </c>
      <c r="Z77" t="s">
        <v>1100</v>
      </c>
      <c r="AA77" t="s">
        <v>1125</v>
      </c>
      <c r="AB77">
        <v>11221</v>
      </c>
      <c r="AC77" t="s">
        <v>1127</v>
      </c>
      <c r="AD77" t="s">
        <v>1207</v>
      </c>
      <c r="AE77">
        <v>0</v>
      </c>
      <c r="AG77" t="s">
        <v>1387</v>
      </c>
      <c r="AH77" t="s">
        <v>190</v>
      </c>
      <c r="AI77" t="s">
        <v>190</v>
      </c>
      <c r="AK77" t="s">
        <v>1397</v>
      </c>
      <c r="AM77">
        <v>0</v>
      </c>
      <c r="AN77">
        <v>0</v>
      </c>
      <c r="AO77">
        <v>0</v>
      </c>
      <c r="AQ77" t="s">
        <v>1482</v>
      </c>
      <c r="AR77" t="s">
        <v>1744</v>
      </c>
      <c r="AS77">
        <v>0</v>
      </c>
      <c r="AU77">
        <v>2</v>
      </c>
      <c r="AV77">
        <v>2</v>
      </c>
      <c r="AW77">
        <v>90.87</v>
      </c>
      <c r="BB77" t="s">
        <v>1945</v>
      </c>
      <c r="BC77">
        <v>23400</v>
      </c>
      <c r="BG77" t="s">
        <v>1957</v>
      </c>
      <c r="BJ77" t="s">
        <v>1982</v>
      </c>
      <c r="BL77" t="s">
        <v>2039</v>
      </c>
    </row>
    <row r="78" spans="1:64">
      <c r="A78" s="1">
        <f>HYPERLINK("https://lsnyc.legalserver.org/matter/dynamic-profile/view/1911315","19-1911315")</f>
        <v>0</v>
      </c>
      <c r="B78" t="s">
        <v>64</v>
      </c>
      <c r="C78" t="s">
        <v>86</v>
      </c>
      <c r="D78" t="s">
        <v>163</v>
      </c>
      <c r="E78" t="s">
        <v>164</v>
      </c>
      <c r="G78" t="s">
        <v>165</v>
      </c>
      <c r="H78" t="s">
        <v>179</v>
      </c>
      <c r="I78" t="s">
        <v>165</v>
      </c>
      <c r="J78" t="s">
        <v>188</v>
      </c>
      <c r="K78" t="s">
        <v>191</v>
      </c>
      <c r="M78" t="s">
        <v>189</v>
      </c>
      <c r="N78" t="s">
        <v>165</v>
      </c>
      <c r="O78" t="s">
        <v>221</v>
      </c>
      <c r="P78" t="s">
        <v>225</v>
      </c>
      <c r="S78" t="s">
        <v>302</v>
      </c>
      <c r="T78" t="s">
        <v>539</v>
      </c>
      <c r="U78" t="s">
        <v>166</v>
      </c>
      <c r="W78" t="s">
        <v>706</v>
      </c>
      <c r="X78" t="s">
        <v>781</v>
      </c>
      <c r="Y78" t="s">
        <v>1019</v>
      </c>
      <c r="Z78" t="s">
        <v>1100</v>
      </c>
      <c r="AA78" t="s">
        <v>1125</v>
      </c>
      <c r="AB78">
        <v>11225</v>
      </c>
      <c r="AC78" t="s">
        <v>1126</v>
      </c>
      <c r="AD78" t="s">
        <v>1208</v>
      </c>
      <c r="AE78">
        <v>0</v>
      </c>
      <c r="AG78" t="s">
        <v>1386</v>
      </c>
      <c r="AH78" t="s">
        <v>190</v>
      </c>
      <c r="AI78" t="s">
        <v>190</v>
      </c>
      <c r="AK78" t="s">
        <v>1397</v>
      </c>
      <c r="AL78" t="s">
        <v>1401</v>
      </c>
      <c r="AM78">
        <v>0</v>
      </c>
      <c r="AN78">
        <v>1449.49</v>
      </c>
      <c r="AO78">
        <v>2.25</v>
      </c>
      <c r="AQ78" t="s">
        <v>1483</v>
      </c>
      <c r="AR78" t="s">
        <v>1745</v>
      </c>
      <c r="AS78">
        <v>0</v>
      </c>
      <c r="AT78" t="s">
        <v>1927</v>
      </c>
      <c r="AU78">
        <v>1</v>
      </c>
      <c r="AV78">
        <v>0</v>
      </c>
      <c r="AW78">
        <v>187.35</v>
      </c>
      <c r="BA78" t="s">
        <v>1938</v>
      </c>
      <c r="BB78" t="s">
        <v>1945</v>
      </c>
      <c r="BC78">
        <v>23400</v>
      </c>
      <c r="BG78" t="s">
        <v>1961</v>
      </c>
      <c r="BJ78" t="s">
        <v>1982</v>
      </c>
      <c r="BK78" t="s">
        <v>176</v>
      </c>
      <c r="BL78" t="s">
        <v>2039</v>
      </c>
    </row>
    <row r="79" spans="1:64">
      <c r="A79" s="1">
        <f>HYPERLINK("https://lsnyc.legalserver.org/matter/dynamic-profile/view/1911296","19-1911296")</f>
        <v>0</v>
      </c>
      <c r="B79" t="s">
        <v>64</v>
      </c>
      <c r="C79" t="s">
        <v>86</v>
      </c>
      <c r="D79" t="s">
        <v>163</v>
      </c>
      <c r="E79" t="s">
        <v>165</v>
      </c>
      <c r="F79" t="s">
        <v>166</v>
      </c>
      <c r="G79" t="s">
        <v>165</v>
      </c>
      <c r="H79" t="s">
        <v>179</v>
      </c>
      <c r="I79" t="s">
        <v>165</v>
      </c>
      <c r="J79" t="s">
        <v>188</v>
      </c>
      <c r="K79" t="s">
        <v>191</v>
      </c>
      <c r="M79" t="s">
        <v>189</v>
      </c>
      <c r="N79" t="s">
        <v>165</v>
      </c>
      <c r="O79" t="s">
        <v>221</v>
      </c>
      <c r="P79" t="s">
        <v>225</v>
      </c>
      <c r="R79" t="s">
        <v>227</v>
      </c>
      <c r="S79" t="s">
        <v>303</v>
      </c>
      <c r="T79" t="s">
        <v>540</v>
      </c>
      <c r="U79" t="s">
        <v>166</v>
      </c>
      <c r="W79" t="s">
        <v>706</v>
      </c>
      <c r="X79" t="s">
        <v>782</v>
      </c>
      <c r="Z79" t="s">
        <v>1100</v>
      </c>
      <c r="AA79" t="s">
        <v>1125</v>
      </c>
      <c r="AB79">
        <v>11216</v>
      </c>
      <c r="AC79" t="s">
        <v>1127</v>
      </c>
      <c r="AD79" t="s">
        <v>1209</v>
      </c>
      <c r="AE79">
        <v>9</v>
      </c>
      <c r="AG79" t="s">
        <v>1386</v>
      </c>
      <c r="AH79" t="s">
        <v>190</v>
      </c>
      <c r="AI79" t="s">
        <v>190</v>
      </c>
      <c r="AK79" t="s">
        <v>1397</v>
      </c>
      <c r="AL79" t="s">
        <v>1402</v>
      </c>
      <c r="AM79">
        <v>0</v>
      </c>
      <c r="AN79">
        <v>0</v>
      </c>
      <c r="AO79">
        <v>0.5</v>
      </c>
      <c r="AQ79" t="s">
        <v>1484</v>
      </c>
      <c r="AR79" t="s">
        <v>1746</v>
      </c>
      <c r="AS79">
        <v>3</v>
      </c>
      <c r="AT79" t="s">
        <v>1928</v>
      </c>
      <c r="AU79">
        <v>2</v>
      </c>
      <c r="AV79">
        <v>3</v>
      </c>
      <c r="AW79">
        <v>0</v>
      </c>
      <c r="BA79" t="s">
        <v>1938</v>
      </c>
      <c r="BB79" t="s">
        <v>1945</v>
      </c>
      <c r="BC79">
        <v>0</v>
      </c>
      <c r="BG79" t="s">
        <v>1961</v>
      </c>
      <c r="BH79" t="s">
        <v>1981</v>
      </c>
      <c r="BJ79" t="s">
        <v>1992</v>
      </c>
      <c r="BK79" t="s">
        <v>177</v>
      </c>
      <c r="BL79" t="s">
        <v>2039</v>
      </c>
    </row>
    <row r="80" spans="1:64">
      <c r="A80" s="1">
        <f>HYPERLINK("https://lsnyc.legalserver.org/matter/dynamic-profile/view/1912287","19-1912287")</f>
        <v>0</v>
      </c>
      <c r="B80" t="s">
        <v>64</v>
      </c>
      <c r="C80" t="s">
        <v>86</v>
      </c>
      <c r="D80" t="s">
        <v>163</v>
      </c>
      <c r="E80" t="s">
        <v>165</v>
      </c>
      <c r="F80" t="s">
        <v>167</v>
      </c>
      <c r="G80" t="s">
        <v>165</v>
      </c>
      <c r="H80" t="s">
        <v>179</v>
      </c>
      <c r="I80" t="s">
        <v>165</v>
      </c>
      <c r="J80" t="s">
        <v>188</v>
      </c>
      <c r="K80" t="s">
        <v>191</v>
      </c>
      <c r="M80" t="s">
        <v>189</v>
      </c>
      <c r="N80" t="s">
        <v>165</v>
      </c>
      <c r="O80" t="s">
        <v>221</v>
      </c>
      <c r="P80" t="s">
        <v>225</v>
      </c>
      <c r="S80" t="s">
        <v>304</v>
      </c>
      <c r="T80" t="s">
        <v>541</v>
      </c>
      <c r="U80" t="s">
        <v>167</v>
      </c>
      <c r="W80" t="s">
        <v>706</v>
      </c>
      <c r="X80" t="s">
        <v>783</v>
      </c>
      <c r="Y80" t="s">
        <v>1015</v>
      </c>
      <c r="Z80" t="s">
        <v>1100</v>
      </c>
      <c r="AA80" t="s">
        <v>1125</v>
      </c>
      <c r="AB80">
        <v>11216</v>
      </c>
      <c r="AC80" t="s">
        <v>1128</v>
      </c>
      <c r="AD80" t="s">
        <v>1210</v>
      </c>
      <c r="AE80">
        <v>23</v>
      </c>
      <c r="AG80" t="s">
        <v>1387</v>
      </c>
      <c r="AH80" t="s">
        <v>190</v>
      </c>
      <c r="AI80" t="s">
        <v>190</v>
      </c>
      <c r="AK80" t="s">
        <v>1398</v>
      </c>
      <c r="AL80" t="s">
        <v>1403</v>
      </c>
      <c r="AM80">
        <v>0</v>
      </c>
      <c r="AN80">
        <v>127</v>
      </c>
      <c r="AO80">
        <v>1.5</v>
      </c>
      <c r="AQ80" t="s">
        <v>1485</v>
      </c>
      <c r="AR80" t="s">
        <v>1747</v>
      </c>
      <c r="AS80">
        <v>0</v>
      </c>
      <c r="AT80" t="s">
        <v>1926</v>
      </c>
      <c r="AU80">
        <v>2</v>
      </c>
      <c r="AV80">
        <v>0</v>
      </c>
      <c r="AW80">
        <v>167.29</v>
      </c>
      <c r="BA80" t="s">
        <v>1938</v>
      </c>
      <c r="BB80" t="s">
        <v>1945</v>
      </c>
      <c r="BC80">
        <v>28288</v>
      </c>
      <c r="BG80" t="s">
        <v>86</v>
      </c>
      <c r="BJ80" t="s">
        <v>1982</v>
      </c>
      <c r="BK80" t="s">
        <v>167</v>
      </c>
    </row>
    <row r="81" spans="1:64">
      <c r="A81" s="1">
        <f>HYPERLINK("https://lsnyc.legalserver.org/matter/dynamic-profile/view/1910940","19-1910940")</f>
        <v>0</v>
      </c>
      <c r="B81" t="s">
        <v>64</v>
      </c>
      <c r="C81" t="s">
        <v>87</v>
      </c>
      <c r="D81" t="s">
        <v>163</v>
      </c>
      <c r="E81" t="s">
        <v>164</v>
      </c>
      <c r="G81" t="s">
        <v>165</v>
      </c>
      <c r="H81" t="s">
        <v>180</v>
      </c>
      <c r="I81" t="s">
        <v>165</v>
      </c>
      <c r="J81" t="s">
        <v>188</v>
      </c>
      <c r="K81" t="s">
        <v>191</v>
      </c>
      <c r="M81" t="s">
        <v>189</v>
      </c>
      <c r="N81" t="s">
        <v>219</v>
      </c>
      <c r="O81" t="s">
        <v>220</v>
      </c>
      <c r="P81" t="s">
        <v>225</v>
      </c>
      <c r="S81" t="s">
        <v>305</v>
      </c>
      <c r="T81" t="s">
        <v>542</v>
      </c>
      <c r="U81" t="s">
        <v>170</v>
      </c>
      <c r="W81" t="s">
        <v>706</v>
      </c>
      <c r="X81" t="s">
        <v>784</v>
      </c>
      <c r="Y81" t="s">
        <v>1020</v>
      </c>
      <c r="Z81" t="s">
        <v>1100</v>
      </c>
      <c r="AA81" t="s">
        <v>1125</v>
      </c>
      <c r="AB81">
        <v>11226</v>
      </c>
      <c r="AC81" t="s">
        <v>1126</v>
      </c>
      <c r="AD81" t="s">
        <v>1211</v>
      </c>
      <c r="AE81">
        <v>0</v>
      </c>
      <c r="AG81" t="s">
        <v>1387</v>
      </c>
      <c r="AH81" t="s">
        <v>190</v>
      </c>
      <c r="AK81" t="s">
        <v>1397</v>
      </c>
      <c r="AM81">
        <v>0</v>
      </c>
      <c r="AN81">
        <v>0</v>
      </c>
      <c r="AO81">
        <v>2.3</v>
      </c>
      <c r="AQ81" t="s">
        <v>1486</v>
      </c>
      <c r="AR81" t="s">
        <v>1748</v>
      </c>
      <c r="AS81">
        <v>0</v>
      </c>
      <c r="AU81">
        <v>1</v>
      </c>
      <c r="AV81">
        <v>1</v>
      </c>
      <c r="AW81">
        <v>104.55</v>
      </c>
      <c r="BB81" t="s">
        <v>1945</v>
      </c>
      <c r="BC81">
        <v>17680</v>
      </c>
      <c r="BG81" t="s">
        <v>1959</v>
      </c>
      <c r="BJ81" t="s">
        <v>1997</v>
      </c>
      <c r="BK81" t="s">
        <v>173</v>
      </c>
      <c r="BL81" t="s">
        <v>2039</v>
      </c>
    </row>
    <row r="82" spans="1:64">
      <c r="A82" s="1">
        <f>HYPERLINK("https://lsnyc.legalserver.org/matter/dynamic-profile/view/1910897","19-1910897")</f>
        <v>0</v>
      </c>
      <c r="B82" t="s">
        <v>64</v>
      </c>
      <c r="C82" t="s">
        <v>87</v>
      </c>
      <c r="D82" t="s">
        <v>163</v>
      </c>
      <c r="E82" t="s">
        <v>164</v>
      </c>
      <c r="G82" t="s">
        <v>165</v>
      </c>
      <c r="H82" t="s">
        <v>179</v>
      </c>
      <c r="I82" t="s">
        <v>165</v>
      </c>
      <c r="J82" t="s">
        <v>188</v>
      </c>
      <c r="K82" t="s">
        <v>191</v>
      </c>
      <c r="M82" t="s">
        <v>189</v>
      </c>
      <c r="N82" t="s">
        <v>165</v>
      </c>
      <c r="O82" t="s">
        <v>221</v>
      </c>
      <c r="P82" t="s">
        <v>225</v>
      </c>
      <c r="S82" t="s">
        <v>306</v>
      </c>
      <c r="T82" t="s">
        <v>543</v>
      </c>
      <c r="U82" t="s">
        <v>170</v>
      </c>
      <c r="W82" t="s">
        <v>706</v>
      </c>
      <c r="X82" t="s">
        <v>785</v>
      </c>
      <c r="Y82" t="s">
        <v>1021</v>
      </c>
      <c r="Z82" t="s">
        <v>1100</v>
      </c>
      <c r="AA82" t="s">
        <v>1125</v>
      </c>
      <c r="AB82">
        <v>11226</v>
      </c>
      <c r="AC82" t="s">
        <v>1126</v>
      </c>
      <c r="AD82" t="s">
        <v>1212</v>
      </c>
      <c r="AE82">
        <v>0</v>
      </c>
      <c r="AG82" t="s">
        <v>1387</v>
      </c>
      <c r="AH82" t="s">
        <v>190</v>
      </c>
      <c r="AK82" t="s">
        <v>1397</v>
      </c>
      <c r="AM82">
        <v>0</v>
      </c>
      <c r="AN82">
        <v>0</v>
      </c>
      <c r="AO82">
        <v>1.5</v>
      </c>
      <c r="AQ82" t="s">
        <v>1487</v>
      </c>
      <c r="AR82" t="s">
        <v>1749</v>
      </c>
      <c r="AS82">
        <v>0</v>
      </c>
      <c r="AU82">
        <v>2</v>
      </c>
      <c r="AV82">
        <v>0</v>
      </c>
      <c r="AW82">
        <v>276.76</v>
      </c>
      <c r="BB82" t="s">
        <v>1945</v>
      </c>
      <c r="BC82">
        <v>46800</v>
      </c>
      <c r="BG82" t="s">
        <v>1959</v>
      </c>
      <c r="BJ82" t="s">
        <v>1982</v>
      </c>
      <c r="BK82" t="s">
        <v>173</v>
      </c>
      <c r="BL82" t="s">
        <v>2039</v>
      </c>
    </row>
    <row r="83" spans="1:64">
      <c r="A83" s="1">
        <f>HYPERLINK("https://lsnyc.legalserver.org/matter/dynamic-profile/view/1911282","19-1911282")</f>
        <v>0</v>
      </c>
      <c r="B83" t="s">
        <v>64</v>
      </c>
      <c r="C83" t="s">
        <v>87</v>
      </c>
      <c r="D83" t="s">
        <v>163</v>
      </c>
      <c r="E83" t="s">
        <v>164</v>
      </c>
      <c r="G83" t="s">
        <v>165</v>
      </c>
      <c r="H83" t="s">
        <v>179</v>
      </c>
      <c r="I83" t="s">
        <v>165</v>
      </c>
      <c r="J83" t="s">
        <v>188</v>
      </c>
      <c r="K83" t="s">
        <v>191</v>
      </c>
      <c r="M83" t="s">
        <v>189</v>
      </c>
      <c r="N83" t="s">
        <v>165</v>
      </c>
      <c r="O83" t="s">
        <v>221</v>
      </c>
      <c r="P83" t="s">
        <v>225</v>
      </c>
      <c r="S83" t="s">
        <v>307</v>
      </c>
      <c r="T83" t="s">
        <v>544</v>
      </c>
      <c r="U83" t="s">
        <v>166</v>
      </c>
      <c r="W83" t="s">
        <v>706</v>
      </c>
      <c r="X83" t="s">
        <v>786</v>
      </c>
      <c r="Y83" t="s">
        <v>1022</v>
      </c>
      <c r="Z83" t="s">
        <v>1100</v>
      </c>
      <c r="AA83" t="s">
        <v>1125</v>
      </c>
      <c r="AB83">
        <v>11226</v>
      </c>
      <c r="AC83" t="s">
        <v>1126</v>
      </c>
      <c r="AD83" t="s">
        <v>1213</v>
      </c>
      <c r="AE83">
        <v>0</v>
      </c>
      <c r="AG83" t="s">
        <v>1386</v>
      </c>
      <c r="AH83" t="s">
        <v>190</v>
      </c>
      <c r="AI83" t="s">
        <v>190</v>
      </c>
      <c r="AK83" t="s">
        <v>1397</v>
      </c>
      <c r="AM83">
        <v>0</v>
      </c>
      <c r="AN83">
        <v>0</v>
      </c>
      <c r="AO83">
        <v>1.1</v>
      </c>
      <c r="AQ83" t="s">
        <v>1488</v>
      </c>
      <c r="AS83">
        <v>0</v>
      </c>
      <c r="AU83">
        <v>2</v>
      </c>
      <c r="AV83">
        <v>1</v>
      </c>
      <c r="AW83">
        <v>55.7</v>
      </c>
      <c r="BA83" t="s">
        <v>1129</v>
      </c>
      <c r="BB83" t="s">
        <v>1945</v>
      </c>
      <c r="BC83">
        <v>11880</v>
      </c>
      <c r="BG83" t="s">
        <v>1961</v>
      </c>
      <c r="BJ83" t="s">
        <v>2008</v>
      </c>
      <c r="BK83" t="s">
        <v>175</v>
      </c>
      <c r="BL83" t="s">
        <v>2039</v>
      </c>
    </row>
    <row r="84" spans="1:64">
      <c r="A84" s="1">
        <f>HYPERLINK("https://lsnyc.legalserver.org/matter/dynamic-profile/view/1911260","19-1911260")</f>
        <v>0</v>
      </c>
      <c r="B84" t="s">
        <v>64</v>
      </c>
      <c r="C84" t="s">
        <v>87</v>
      </c>
      <c r="D84" t="s">
        <v>163</v>
      </c>
      <c r="E84" t="s">
        <v>164</v>
      </c>
      <c r="G84" t="s">
        <v>165</v>
      </c>
      <c r="H84" t="s">
        <v>179</v>
      </c>
      <c r="I84" t="s">
        <v>165</v>
      </c>
      <c r="J84" t="s">
        <v>188</v>
      </c>
      <c r="K84" t="s">
        <v>191</v>
      </c>
      <c r="M84" t="s">
        <v>189</v>
      </c>
      <c r="N84" t="s">
        <v>165</v>
      </c>
      <c r="O84" t="s">
        <v>221</v>
      </c>
      <c r="P84" t="s">
        <v>225</v>
      </c>
      <c r="S84" t="s">
        <v>308</v>
      </c>
      <c r="T84" t="s">
        <v>545</v>
      </c>
      <c r="U84" t="s">
        <v>166</v>
      </c>
      <c r="W84" t="s">
        <v>706</v>
      </c>
      <c r="X84" t="s">
        <v>787</v>
      </c>
      <c r="Z84" t="s">
        <v>1100</v>
      </c>
      <c r="AA84" t="s">
        <v>1125</v>
      </c>
      <c r="AB84">
        <v>11226</v>
      </c>
      <c r="AC84" t="s">
        <v>1126</v>
      </c>
      <c r="AD84" t="s">
        <v>1214</v>
      </c>
      <c r="AE84">
        <v>0</v>
      </c>
      <c r="AG84" t="s">
        <v>1387</v>
      </c>
      <c r="AH84" t="s">
        <v>190</v>
      </c>
      <c r="AK84" t="s">
        <v>1397</v>
      </c>
      <c r="AM84">
        <v>0</v>
      </c>
      <c r="AN84">
        <v>0</v>
      </c>
      <c r="AO84">
        <v>2</v>
      </c>
      <c r="AQ84" t="s">
        <v>1489</v>
      </c>
      <c r="AR84" t="s">
        <v>1750</v>
      </c>
      <c r="AS84">
        <v>0</v>
      </c>
      <c r="AU84">
        <v>1</v>
      </c>
      <c r="AV84">
        <v>2</v>
      </c>
      <c r="AW84">
        <v>115.52</v>
      </c>
      <c r="BB84" t="s">
        <v>1948</v>
      </c>
      <c r="BC84">
        <v>24640</v>
      </c>
      <c r="BG84" t="s">
        <v>1958</v>
      </c>
      <c r="BJ84" t="s">
        <v>1984</v>
      </c>
      <c r="BK84" t="s">
        <v>2036</v>
      </c>
      <c r="BL84" t="s">
        <v>2039</v>
      </c>
    </row>
    <row r="85" spans="1:64">
      <c r="A85" s="1">
        <f>HYPERLINK("https://lsnyc.legalserver.org/matter/dynamic-profile/view/1911739","19-1911739")</f>
        <v>0</v>
      </c>
      <c r="B85" t="s">
        <v>64</v>
      </c>
      <c r="C85" t="s">
        <v>88</v>
      </c>
      <c r="D85" t="s">
        <v>163</v>
      </c>
      <c r="E85" t="s">
        <v>164</v>
      </c>
      <c r="G85" t="s">
        <v>165</v>
      </c>
      <c r="H85" t="s">
        <v>179</v>
      </c>
      <c r="I85" t="s">
        <v>187</v>
      </c>
      <c r="J85" t="s">
        <v>189</v>
      </c>
      <c r="K85" t="s">
        <v>191</v>
      </c>
      <c r="M85" t="s">
        <v>189</v>
      </c>
      <c r="N85" t="s">
        <v>219</v>
      </c>
      <c r="P85" t="s">
        <v>225</v>
      </c>
      <c r="S85" t="s">
        <v>309</v>
      </c>
      <c r="T85" t="s">
        <v>519</v>
      </c>
      <c r="U85" t="s">
        <v>172</v>
      </c>
      <c r="W85" t="s">
        <v>706</v>
      </c>
      <c r="X85" t="s">
        <v>788</v>
      </c>
      <c r="Y85">
        <v>316</v>
      </c>
      <c r="Z85" t="s">
        <v>1100</v>
      </c>
      <c r="AA85" t="s">
        <v>1125</v>
      </c>
      <c r="AB85">
        <v>11224</v>
      </c>
      <c r="AC85" t="s">
        <v>1126</v>
      </c>
      <c r="AD85" t="s">
        <v>1215</v>
      </c>
      <c r="AE85">
        <v>3</v>
      </c>
      <c r="AG85" t="s">
        <v>1386</v>
      </c>
      <c r="AH85" t="s">
        <v>190</v>
      </c>
      <c r="AK85" t="s">
        <v>1397</v>
      </c>
      <c r="AM85">
        <v>0</v>
      </c>
      <c r="AN85">
        <v>2336</v>
      </c>
      <c r="AO85">
        <v>0</v>
      </c>
      <c r="AQ85" t="s">
        <v>1436</v>
      </c>
      <c r="AR85" t="s">
        <v>1751</v>
      </c>
      <c r="AS85">
        <v>0</v>
      </c>
      <c r="AU85">
        <v>2</v>
      </c>
      <c r="AV85">
        <v>3</v>
      </c>
      <c r="AW85">
        <v>134.08</v>
      </c>
      <c r="BA85" t="s">
        <v>1129</v>
      </c>
      <c r="BB85" t="s">
        <v>1945</v>
      </c>
      <c r="BC85">
        <v>40452</v>
      </c>
      <c r="BG85" t="s">
        <v>1958</v>
      </c>
      <c r="BJ85" t="s">
        <v>2001</v>
      </c>
    </row>
    <row r="86" spans="1:64">
      <c r="A86" s="1">
        <f>HYPERLINK("https://lsnyc.legalserver.org/matter/dynamic-profile/view/1911844","19-1911844")</f>
        <v>0</v>
      </c>
      <c r="B86" t="s">
        <v>64</v>
      </c>
      <c r="C86" t="s">
        <v>88</v>
      </c>
      <c r="D86" t="s">
        <v>163</v>
      </c>
      <c r="E86" t="s">
        <v>164</v>
      </c>
      <c r="G86" t="s">
        <v>165</v>
      </c>
      <c r="H86" t="s">
        <v>179</v>
      </c>
      <c r="I86" t="s">
        <v>165</v>
      </c>
      <c r="J86" t="s">
        <v>188</v>
      </c>
      <c r="K86" t="s">
        <v>191</v>
      </c>
      <c r="M86" t="s">
        <v>189</v>
      </c>
      <c r="N86" t="s">
        <v>219</v>
      </c>
      <c r="P86" t="s">
        <v>225</v>
      </c>
      <c r="S86" t="s">
        <v>310</v>
      </c>
      <c r="T86" t="s">
        <v>480</v>
      </c>
      <c r="U86" t="s">
        <v>173</v>
      </c>
      <c r="W86" t="s">
        <v>706</v>
      </c>
      <c r="X86" t="s">
        <v>789</v>
      </c>
      <c r="Y86">
        <v>7</v>
      </c>
      <c r="Z86" t="s">
        <v>1100</v>
      </c>
      <c r="AA86" t="s">
        <v>1125</v>
      </c>
      <c r="AB86">
        <v>11226</v>
      </c>
      <c r="AC86" t="s">
        <v>1126</v>
      </c>
      <c r="AD86" t="s">
        <v>1216</v>
      </c>
      <c r="AE86">
        <v>0</v>
      </c>
      <c r="AG86" t="s">
        <v>1387</v>
      </c>
      <c r="AH86" t="s">
        <v>190</v>
      </c>
      <c r="AK86" t="s">
        <v>1397</v>
      </c>
      <c r="AM86">
        <v>0</v>
      </c>
      <c r="AN86">
        <v>0</v>
      </c>
      <c r="AO86">
        <v>0</v>
      </c>
      <c r="AQ86" t="s">
        <v>1490</v>
      </c>
      <c r="AR86" t="s">
        <v>1752</v>
      </c>
      <c r="AS86">
        <v>0</v>
      </c>
      <c r="AU86">
        <v>2</v>
      </c>
      <c r="AV86">
        <v>1</v>
      </c>
      <c r="AW86">
        <v>140.65</v>
      </c>
      <c r="BB86" t="s">
        <v>1945</v>
      </c>
      <c r="BC86">
        <v>30000</v>
      </c>
      <c r="BG86" t="s">
        <v>1958</v>
      </c>
      <c r="BJ86" t="s">
        <v>1982</v>
      </c>
      <c r="BL86" t="s">
        <v>2039</v>
      </c>
    </row>
    <row r="87" spans="1:64">
      <c r="A87" s="1">
        <f>HYPERLINK("https://lsnyc.legalserver.org/matter/dynamic-profile/view/1911851","19-1911851")</f>
        <v>0</v>
      </c>
      <c r="B87" t="s">
        <v>64</v>
      </c>
      <c r="C87" t="s">
        <v>88</v>
      </c>
      <c r="D87" t="s">
        <v>163</v>
      </c>
      <c r="E87" t="s">
        <v>164</v>
      </c>
      <c r="G87" t="s">
        <v>165</v>
      </c>
      <c r="H87" t="s">
        <v>179</v>
      </c>
      <c r="I87" t="s">
        <v>165</v>
      </c>
      <c r="J87" t="s">
        <v>188</v>
      </c>
      <c r="K87" t="s">
        <v>191</v>
      </c>
      <c r="M87" t="s">
        <v>189</v>
      </c>
      <c r="N87" t="s">
        <v>219</v>
      </c>
      <c r="P87" t="s">
        <v>225</v>
      </c>
      <c r="S87" t="s">
        <v>311</v>
      </c>
      <c r="T87" t="s">
        <v>546</v>
      </c>
      <c r="U87" t="s">
        <v>173</v>
      </c>
      <c r="W87" t="s">
        <v>706</v>
      </c>
      <c r="X87" t="s">
        <v>790</v>
      </c>
      <c r="Y87" t="s">
        <v>1023</v>
      </c>
      <c r="Z87" t="s">
        <v>1100</v>
      </c>
      <c r="AA87" t="s">
        <v>1125</v>
      </c>
      <c r="AB87">
        <v>11226</v>
      </c>
      <c r="AD87" t="s">
        <v>1217</v>
      </c>
      <c r="AE87">
        <v>0</v>
      </c>
      <c r="AG87" t="s">
        <v>1387</v>
      </c>
      <c r="AH87" t="s">
        <v>190</v>
      </c>
      <c r="AK87" t="s">
        <v>1397</v>
      </c>
      <c r="AM87">
        <v>0</v>
      </c>
      <c r="AN87">
        <v>0</v>
      </c>
      <c r="AO87">
        <v>0</v>
      </c>
      <c r="AQ87" t="s">
        <v>1491</v>
      </c>
      <c r="AR87" t="s">
        <v>1753</v>
      </c>
      <c r="AS87">
        <v>0</v>
      </c>
      <c r="AU87">
        <v>2</v>
      </c>
      <c r="AV87">
        <v>2</v>
      </c>
      <c r="AW87">
        <v>37.28</v>
      </c>
      <c r="BB87" t="s">
        <v>1948</v>
      </c>
      <c r="BC87">
        <v>9600</v>
      </c>
      <c r="BG87" t="s">
        <v>1958</v>
      </c>
      <c r="BJ87" t="s">
        <v>2002</v>
      </c>
      <c r="BL87" t="s">
        <v>2039</v>
      </c>
    </row>
    <row r="88" spans="1:64">
      <c r="A88" s="1">
        <f>HYPERLINK("https://lsnyc.legalserver.org/matter/dynamic-profile/view/1911213","19-1911213")</f>
        <v>0</v>
      </c>
      <c r="B88" t="s">
        <v>64</v>
      </c>
      <c r="C88" t="s">
        <v>89</v>
      </c>
      <c r="D88" t="s">
        <v>163</v>
      </c>
      <c r="E88" t="s">
        <v>164</v>
      </c>
      <c r="G88" t="s">
        <v>165</v>
      </c>
      <c r="H88" t="s">
        <v>179</v>
      </c>
      <c r="I88" t="s">
        <v>165</v>
      </c>
      <c r="J88" t="s">
        <v>188</v>
      </c>
      <c r="K88" t="s">
        <v>165</v>
      </c>
      <c r="L88" t="s">
        <v>195</v>
      </c>
      <c r="M88" t="s">
        <v>189</v>
      </c>
      <c r="N88" t="s">
        <v>219</v>
      </c>
      <c r="O88" t="s">
        <v>220</v>
      </c>
      <c r="P88" t="s">
        <v>225</v>
      </c>
      <c r="S88" t="s">
        <v>312</v>
      </c>
      <c r="T88" t="s">
        <v>547</v>
      </c>
      <c r="U88" t="s">
        <v>169</v>
      </c>
      <c r="W88" t="s">
        <v>706</v>
      </c>
      <c r="X88" t="s">
        <v>791</v>
      </c>
      <c r="Y88" t="s">
        <v>1024</v>
      </c>
      <c r="Z88" t="s">
        <v>1100</v>
      </c>
      <c r="AA88" t="s">
        <v>1125</v>
      </c>
      <c r="AB88">
        <v>11216</v>
      </c>
      <c r="AC88" t="s">
        <v>1126</v>
      </c>
      <c r="AD88" t="s">
        <v>1218</v>
      </c>
      <c r="AE88">
        <v>0</v>
      </c>
      <c r="AG88" t="s">
        <v>1387</v>
      </c>
      <c r="AH88" t="s">
        <v>190</v>
      </c>
      <c r="AI88" t="s">
        <v>190</v>
      </c>
      <c r="AK88" t="s">
        <v>1397</v>
      </c>
      <c r="AL88" t="s">
        <v>1403</v>
      </c>
      <c r="AM88">
        <v>0</v>
      </c>
      <c r="AN88">
        <v>0</v>
      </c>
      <c r="AO88">
        <v>13</v>
      </c>
      <c r="AQ88" t="s">
        <v>1492</v>
      </c>
      <c r="AR88" t="s">
        <v>1754</v>
      </c>
      <c r="AS88">
        <v>0</v>
      </c>
      <c r="AT88" t="s">
        <v>1927</v>
      </c>
      <c r="AU88">
        <v>1</v>
      </c>
      <c r="AV88">
        <v>0</v>
      </c>
      <c r="AW88">
        <v>19.05</v>
      </c>
      <c r="BA88" t="s">
        <v>1938</v>
      </c>
      <c r="BB88" t="s">
        <v>1945</v>
      </c>
      <c r="BC88">
        <v>2379</v>
      </c>
      <c r="BG88" t="s">
        <v>1961</v>
      </c>
      <c r="BJ88" t="s">
        <v>2009</v>
      </c>
      <c r="BK88" t="s">
        <v>167</v>
      </c>
      <c r="BL88" t="s">
        <v>2039</v>
      </c>
    </row>
    <row r="89" spans="1:64">
      <c r="A89" s="1">
        <f>HYPERLINK("https://lsnyc.legalserver.org/matter/dynamic-profile/view/1911016","19-1911016")</f>
        <v>0</v>
      </c>
      <c r="B89" t="s">
        <v>64</v>
      </c>
      <c r="C89" t="s">
        <v>89</v>
      </c>
      <c r="D89" t="s">
        <v>163</v>
      </c>
      <c r="E89" t="s">
        <v>164</v>
      </c>
      <c r="G89" t="s">
        <v>165</v>
      </c>
      <c r="H89" t="s">
        <v>179</v>
      </c>
      <c r="I89" t="s">
        <v>165</v>
      </c>
      <c r="J89" t="s">
        <v>188</v>
      </c>
      <c r="K89" t="s">
        <v>165</v>
      </c>
      <c r="L89">
        <v>115460431</v>
      </c>
      <c r="M89" t="s">
        <v>189</v>
      </c>
      <c r="N89" t="s">
        <v>165</v>
      </c>
      <c r="O89" t="s">
        <v>222</v>
      </c>
      <c r="P89" t="s">
        <v>225</v>
      </c>
      <c r="S89" t="s">
        <v>313</v>
      </c>
      <c r="T89" t="s">
        <v>548</v>
      </c>
      <c r="U89" t="s">
        <v>171</v>
      </c>
      <c r="W89" t="s">
        <v>706</v>
      </c>
      <c r="X89" t="s">
        <v>792</v>
      </c>
      <c r="Y89" t="s">
        <v>1025</v>
      </c>
      <c r="Z89" t="s">
        <v>1100</v>
      </c>
      <c r="AA89" t="s">
        <v>1125</v>
      </c>
      <c r="AB89">
        <v>11219</v>
      </c>
      <c r="AC89" t="s">
        <v>1126</v>
      </c>
      <c r="AD89" t="s">
        <v>1219</v>
      </c>
      <c r="AE89">
        <v>0</v>
      </c>
      <c r="AG89" t="s">
        <v>1386</v>
      </c>
      <c r="AH89" t="s">
        <v>190</v>
      </c>
      <c r="AK89" t="s">
        <v>1397</v>
      </c>
      <c r="AM89">
        <v>0</v>
      </c>
      <c r="AN89">
        <v>2067</v>
      </c>
      <c r="AO89">
        <v>33.5</v>
      </c>
      <c r="AQ89" t="s">
        <v>1493</v>
      </c>
      <c r="AR89" t="s">
        <v>1755</v>
      </c>
      <c r="AS89">
        <v>0</v>
      </c>
      <c r="AU89">
        <v>2</v>
      </c>
      <c r="AV89">
        <v>2</v>
      </c>
      <c r="AW89">
        <v>102.46</v>
      </c>
      <c r="BB89" t="s">
        <v>1949</v>
      </c>
      <c r="BC89">
        <v>26384</v>
      </c>
      <c r="BG89" t="s">
        <v>1960</v>
      </c>
      <c r="BJ89" t="s">
        <v>1982</v>
      </c>
      <c r="BK89" t="s">
        <v>175</v>
      </c>
    </row>
    <row r="90" spans="1:64">
      <c r="A90" s="1">
        <f>HYPERLINK("https://lsnyc.legalserver.org/matter/dynamic-profile/view/1911261","19-1911261")</f>
        <v>0</v>
      </c>
      <c r="B90" t="s">
        <v>64</v>
      </c>
      <c r="C90" t="s">
        <v>90</v>
      </c>
      <c r="D90" t="s">
        <v>163</v>
      </c>
      <c r="E90" t="s">
        <v>164</v>
      </c>
      <c r="G90" t="s">
        <v>165</v>
      </c>
      <c r="H90" t="s">
        <v>179</v>
      </c>
      <c r="I90" t="s">
        <v>165</v>
      </c>
      <c r="J90" t="s">
        <v>188</v>
      </c>
      <c r="K90" t="s">
        <v>191</v>
      </c>
      <c r="M90" t="s">
        <v>189</v>
      </c>
      <c r="N90" t="s">
        <v>219</v>
      </c>
      <c r="O90" t="s">
        <v>220</v>
      </c>
      <c r="P90" t="s">
        <v>225</v>
      </c>
      <c r="S90" t="s">
        <v>314</v>
      </c>
      <c r="T90" t="s">
        <v>549</v>
      </c>
      <c r="U90" t="s">
        <v>166</v>
      </c>
      <c r="W90" t="s">
        <v>706</v>
      </c>
      <c r="X90" t="s">
        <v>793</v>
      </c>
      <c r="Y90">
        <v>604</v>
      </c>
      <c r="Z90" t="s">
        <v>1100</v>
      </c>
      <c r="AA90" t="s">
        <v>1125</v>
      </c>
      <c r="AB90">
        <v>11225</v>
      </c>
      <c r="AC90" t="s">
        <v>1127</v>
      </c>
      <c r="AD90" t="s">
        <v>1220</v>
      </c>
      <c r="AE90">
        <v>0</v>
      </c>
      <c r="AG90" t="s">
        <v>1387</v>
      </c>
      <c r="AH90" t="s">
        <v>190</v>
      </c>
      <c r="AK90" t="s">
        <v>1397</v>
      </c>
      <c r="AM90">
        <v>0</v>
      </c>
      <c r="AN90">
        <v>0</v>
      </c>
      <c r="AO90">
        <v>4.8</v>
      </c>
      <c r="AQ90" t="s">
        <v>1494</v>
      </c>
      <c r="AS90">
        <v>0</v>
      </c>
      <c r="AU90">
        <v>1</v>
      </c>
      <c r="AV90">
        <v>0</v>
      </c>
      <c r="AW90">
        <v>187.97</v>
      </c>
      <c r="BB90" t="s">
        <v>1945</v>
      </c>
      <c r="BC90">
        <v>23478</v>
      </c>
      <c r="BG90" t="s">
        <v>1959</v>
      </c>
      <c r="BJ90" t="s">
        <v>1982</v>
      </c>
      <c r="BK90" t="s">
        <v>167</v>
      </c>
      <c r="BL90" t="s">
        <v>2039</v>
      </c>
    </row>
    <row r="91" spans="1:64">
      <c r="A91" s="1">
        <f>HYPERLINK("https://lsnyc.legalserver.org/matter/dynamic-profile/view/1911297","19-1911297")</f>
        <v>0</v>
      </c>
      <c r="B91" t="s">
        <v>64</v>
      </c>
      <c r="C91" t="s">
        <v>90</v>
      </c>
      <c r="D91" t="s">
        <v>163</v>
      </c>
      <c r="E91" t="s">
        <v>164</v>
      </c>
      <c r="G91" t="s">
        <v>165</v>
      </c>
      <c r="H91" t="s">
        <v>180</v>
      </c>
      <c r="I91" t="s">
        <v>187</v>
      </c>
      <c r="J91" t="s">
        <v>189</v>
      </c>
      <c r="K91" t="s">
        <v>191</v>
      </c>
      <c r="M91" t="s">
        <v>189</v>
      </c>
      <c r="N91" t="s">
        <v>165</v>
      </c>
      <c r="O91" t="s">
        <v>222</v>
      </c>
      <c r="P91" t="s">
        <v>225</v>
      </c>
      <c r="S91" t="s">
        <v>315</v>
      </c>
      <c r="T91" t="s">
        <v>550</v>
      </c>
      <c r="U91" t="s">
        <v>166</v>
      </c>
      <c r="W91" t="s">
        <v>706</v>
      </c>
      <c r="X91" t="s">
        <v>794</v>
      </c>
      <c r="Y91" t="s">
        <v>1026</v>
      </c>
      <c r="Z91" t="s">
        <v>1100</v>
      </c>
      <c r="AA91" t="s">
        <v>1125</v>
      </c>
      <c r="AB91">
        <v>11221</v>
      </c>
      <c r="AD91" t="s">
        <v>1221</v>
      </c>
      <c r="AE91">
        <v>0</v>
      </c>
      <c r="AG91" t="s">
        <v>1387</v>
      </c>
      <c r="AH91" t="s">
        <v>190</v>
      </c>
      <c r="AK91" t="s">
        <v>1397</v>
      </c>
      <c r="AM91">
        <v>0</v>
      </c>
      <c r="AN91">
        <v>0</v>
      </c>
      <c r="AO91">
        <v>5</v>
      </c>
      <c r="AQ91" t="s">
        <v>1495</v>
      </c>
      <c r="AR91" t="s">
        <v>1756</v>
      </c>
      <c r="AS91">
        <v>0</v>
      </c>
      <c r="AU91">
        <v>1</v>
      </c>
      <c r="AV91">
        <v>0</v>
      </c>
      <c r="AW91">
        <v>35.39</v>
      </c>
      <c r="BB91" t="s">
        <v>1945</v>
      </c>
      <c r="BC91">
        <v>4420</v>
      </c>
      <c r="BG91" t="s">
        <v>1960</v>
      </c>
      <c r="BJ91" t="s">
        <v>2005</v>
      </c>
      <c r="BK91" t="s">
        <v>167</v>
      </c>
    </row>
    <row r="92" spans="1:64">
      <c r="A92" s="1">
        <f>HYPERLINK("https://lsnyc.legalserver.org/matter/dynamic-profile/view/1910999","19-1910999")</f>
        <v>0</v>
      </c>
      <c r="B92" t="s">
        <v>64</v>
      </c>
      <c r="C92" t="s">
        <v>81</v>
      </c>
      <c r="D92" t="s">
        <v>163</v>
      </c>
      <c r="E92" t="s">
        <v>164</v>
      </c>
      <c r="G92" t="s">
        <v>165</v>
      </c>
      <c r="H92" t="s">
        <v>179</v>
      </c>
      <c r="I92" t="s">
        <v>165</v>
      </c>
      <c r="J92" t="s">
        <v>188</v>
      </c>
      <c r="K92" t="s">
        <v>191</v>
      </c>
      <c r="M92" t="s">
        <v>189</v>
      </c>
      <c r="N92" t="s">
        <v>165</v>
      </c>
      <c r="O92" t="s">
        <v>221</v>
      </c>
      <c r="P92" t="s">
        <v>225</v>
      </c>
      <c r="S92" t="s">
        <v>316</v>
      </c>
      <c r="T92" t="s">
        <v>551</v>
      </c>
      <c r="U92" t="s">
        <v>171</v>
      </c>
      <c r="W92" t="s">
        <v>706</v>
      </c>
      <c r="X92" t="s">
        <v>774</v>
      </c>
      <c r="Y92" t="s">
        <v>1027</v>
      </c>
      <c r="Z92" t="s">
        <v>1100</v>
      </c>
      <c r="AA92" t="s">
        <v>1125</v>
      </c>
      <c r="AB92">
        <v>11221</v>
      </c>
      <c r="AC92" t="s">
        <v>1127</v>
      </c>
      <c r="AD92" t="s">
        <v>1222</v>
      </c>
      <c r="AE92">
        <v>0</v>
      </c>
      <c r="AG92" t="s">
        <v>1387</v>
      </c>
      <c r="AH92" t="s">
        <v>190</v>
      </c>
      <c r="AK92" t="s">
        <v>1397</v>
      </c>
      <c r="AM92">
        <v>0</v>
      </c>
      <c r="AN92">
        <v>0</v>
      </c>
      <c r="AO92">
        <v>0.5</v>
      </c>
      <c r="AQ92" t="s">
        <v>1496</v>
      </c>
      <c r="AR92" t="s">
        <v>1757</v>
      </c>
      <c r="AS92">
        <v>0</v>
      </c>
      <c r="AU92">
        <v>1</v>
      </c>
      <c r="AV92">
        <v>0</v>
      </c>
      <c r="AW92">
        <v>0</v>
      </c>
      <c r="BB92" t="s">
        <v>1945</v>
      </c>
      <c r="BC92">
        <v>0</v>
      </c>
      <c r="BG92" t="s">
        <v>1959</v>
      </c>
      <c r="BJ92" t="s">
        <v>1992</v>
      </c>
      <c r="BK92" t="s">
        <v>175</v>
      </c>
      <c r="BL92" t="s">
        <v>2039</v>
      </c>
    </row>
    <row r="93" spans="1:64">
      <c r="A93" s="1">
        <f>HYPERLINK("https://lsnyc.legalserver.org/matter/dynamic-profile/view/1911304","19-1911304")</f>
        <v>0</v>
      </c>
      <c r="B93" t="s">
        <v>64</v>
      </c>
      <c r="C93" t="s">
        <v>82</v>
      </c>
      <c r="D93" t="s">
        <v>163</v>
      </c>
      <c r="E93" t="s">
        <v>164</v>
      </c>
      <c r="G93" t="s">
        <v>165</v>
      </c>
      <c r="H93" t="s">
        <v>179</v>
      </c>
      <c r="I93" t="s">
        <v>165</v>
      </c>
      <c r="J93" t="s">
        <v>188</v>
      </c>
      <c r="K93" t="s">
        <v>191</v>
      </c>
      <c r="M93" t="s">
        <v>189</v>
      </c>
      <c r="N93" t="s">
        <v>165</v>
      </c>
      <c r="O93" t="s">
        <v>221</v>
      </c>
      <c r="P93" t="s">
        <v>225</v>
      </c>
      <c r="S93" t="s">
        <v>317</v>
      </c>
      <c r="T93" t="s">
        <v>552</v>
      </c>
      <c r="U93" t="s">
        <v>166</v>
      </c>
      <c r="W93" t="s">
        <v>706</v>
      </c>
      <c r="X93" t="s">
        <v>795</v>
      </c>
      <c r="Y93" t="s">
        <v>1018</v>
      </c>
      <c r="Z93" t="s">
        <v>1100</v>
      </c>
      <c r="AA93" t="s">
        <v>1125</v>
      </c>
      <c r="AB93">
        <v>11221</v>
      </c>
      <c r="AC93" t="s">
        <v>1127</v>
      </c>
      <c r="AD93" t="s">
        <v>1223</v>
      </c>
      <c r="AE93">
        <v>0</v>
      </c>
      <c r="AG93" t="s">
        <v>1387</v>
      </c>
      <c r="AH93" t="s">
        <v>190</v>
      </c>
      <c r="AK93" t="s">
        <v>1397</v>
      </c>
      <c r="AM93">
        <v>0</v>
      </c>
      <c r="AN93">
        <v>0</v>
      </c>
      <c r="AO93">
        <v>1.5</v>
      </c>
      <c r="AQ93" t="s">
        <v>1497</v>
      </c>
      <c r="AR93" t="s">
        <v>1758</v>
      </c>
      <c r="AS93">
        <v>0</v>
      </c>
      <c r="AU93">
        <v>3</v>
      </c>
      <c r="AV93">
        <v>1</v>
      </c>
      <c r="AW93">
        <v>100.97</v>
      </c>
      <c r="BB93" t="s">
        <v>1945</v>
      </c>
      <c r="BC93">
        <v>26000</v>
      </c>
      <c r="BG93" t="s">
        <v>1959</v>
      </c>
      <c r="BJ93" t="s">
        <v>1997</v>
      </c>
      <c r="BK93" t="s">
        <v>168</v>
      </c>
      <c r="BL93" t="s">
        <v>2039</v>
      </c>
    </row>
    <row r="94" spans="1:64">
      <c r="A94" s="1">
        <f>HYPERLINK("https://lsnyc.legalserver.org/matter/dynamic-profile/view/1911340","19-1911340")</f>
        <v>0</v>
      </c>
      <c r="B94" t="s">
        <v>64</v>
      </c>
      <c r="C94" t="s">
        <v>82</v>
      </c>
      <c r="D94" t="s">
        <v>163</v>
      </c>
      <c r="E94" t="s">
        <v>164</v>
      </c>
      <c r="G94" t="s">
        <v>165</v>
      </c>
      <c r="H94" t="s">
        <v>179</v>
      </c>
      <c r="I94" t="s">
        <v>165</v>
      </c>
      <c r="J94" t="s">
        <v>188</v>
      </c>
      <c r="K94" t="s">
        <v>191</v>
      </c>
      <c r="M94" t="s">
        <v>189</v>
      </c>
      <c r="N94" t="s">
        <v>165</v>
      </c>
      <c r="O94" t="s">
        <v>221</v>
      </c>
      <c r="P94" t="s">
        <v>225</v>
      </c>
      <c r="S94" t="s">
        <v>318</v>
      </c>
      <c r="T94" t="s">
        <v>553</v>
      </c>
      <c r="U94" t="s">
        <v>168</v>
      </c>
      <c r="W94" t="s">
        <v>706</v>
      </c>
      <c r="X94" t="s">
        <v>796</v>
      </c>
      <c r="Y94" t="s">
        <v>1028</v>
      </c>
      <c r="Z94" t="s">
        <v>1100</v>
      </c>
      <c r="AA94" t="s">
        <v>1125</v>
      </c>
      <c r="AB94">
        <v>11216</v>
      </c>
      <c r="AC94" t="s">
        <v>1126</v>
      </c>
      <c r="AD94" t="s">
        <v>1224</v>
      </c>
      <c r="AE94">
        <v>0</v>
      </c>
      <c r="AG94" t="s">
        <v>1387</v>
      </c>
      <c r="AH94" t="s">
        <v>190</v>
      </c>
      <c r="AK94" t="s">
        <v>1397</v>
      </c>
      <c r="AM94">
        <v>0</v>
      </c>
      <c r="AN94">
        <v>0</v>
      </c>
      <c r="AO94">
        <v>1.9</v>
      </c>
      <c r="AQ94" t="s">
        <v>1498</v>
      </c>
      <c r="AR94" t="s">
        <v>1759</v>
      </c>
      <c r="AS94">
        <v>0</v>
      </c>
      <c r="AT94" t="s">
        <v>1927</v>
      </c>
      <c r="AU94">
        <v>2</v>
      </c>
      <c r="AV94">
        <v>0</v>
      </c>
      <c r="AW94">
        <v>157.75</v>
      </c>
      <c r="BA94" t="s">
        <v>1129</v>
      </c>
      <c r="BB94" t="s">
        <v>1945</v>
      </c>
      <c r="BC94">
        <v>26676</v>
      </c>
      <c r="BG94" t="s">
        <v>1961</v>
      </c>
      <c r="BJ94" t="s">
        <v>1982</v>
      </c>
      <c r="BK94" t="s">
        <v>172</v>
      </c>
      <c r="BL94" t="s">
        <v>2039</v>
      </c>
    </row>
    <row r="95" spans="1:64">
      <c r="A95" s="1">
        <f>HYPERLINK("https://lsnyc.legalserver.org/matter/dynamic-profile/view/1911495","19-1911495")</f>
        <v>0</v>
      </c>
      <c r="B95" t="s">
        <v>64</v>
      </c>
      <c r="C95" t="s">
        <v>69</v>
      </c>
      <c r="D95" t="s">
        <v>163</v>
      </c>
      <c r="E95" t="s">
        <v>164</v>
      </c>
      <c r="G95" t="s">
        <v>165</v>
      </c>
      <c r="H95" t="s">
        <v>180</v>
      </c>
      <c r="I95" t="s">
        <v>187</v>
      </c>
      <c r="J95" t="s">
        <v>189</v>
      </c>
      <c r="K95" t="s">
        <v>191</v>
      </c>
      <c r="M95" t="s">
        <v>189</v>
      </c>
      <c r="N95" t="s">
        <v>165</v>
      </c>
      <c r="O95" t="s">
        <v>222</v>
      </c>
      <c r="P95" t="s">
        <v>225</v>
      </c>
      <c r="S95" t="s">
        <v>319</v>
      </c>
      <c r="T95" t="s">
        <v>554</v>
      </c>
      <c r="U95" t="s">
        <v>177</v>
      </c>
      <c r="W95" t="s">
        <v>706</v>
      </c>
      <c r="X95" t="s">
        <v>797</v>
      </c>
      <c r="Y95" t="s">
        <v>994</v>
      </c>
      <c r="Z95" t="s">
        <v>1100</v>
      </c>
      <c r="AA95" t="s">
        <v>1125</v>
      </c>
      <c r="AB95">
        <v>11213</v>
      </c>
      <c r="AD95" t="s">
        <v>1225</v>
      </c>
      <c r="AE95">
        <v>0</v>
      </c>
      <c r="AG95" t="s">
        <v>1386</v>
      </c>
      <c r="AH95" t="s">
        <v>190</v>
      </c>
      <c r="AK95" t="s">
        <v>1397</v>
      </c>
      <c r="AM95">
        <v>0</v>
      </c>
      <c r="AN95">
        <v>0</v>
      </c>
      <c r="AO95">
        <v>0.2</v>
      </c>
      <c r="AQ95" t="s">
        <v>1499</v>
      </c>
      <c r="AR95" t="s">
        <v>1760</v>
      </c>
      <c r="AS95">
        <v>0</v>
      </c>
      <c r="AU95">
        <v>1</v>
      </c>
      <c r="AV95">
        <v>0</v>
      </c>
      <c r="AW95">
        <v>0</v>
      </c>
      <c r="BB95" t="s">
        <v>1945</v>
      </c>
      <c r="BC95">
        <v>0</v>
      </c>
      <c r="BG95" t="s">
        <v>1960</v>
      </c>
      <c r="BJ95" t="s">
        <v>1992</v>
      </c>
      <c r="BK95" t="s">
        <v>176</v>
      </c>
    </row>
    <row r="96" spans="1:64">
      <c r="A96" s="1">
        <f>HYPERLINK("https://lsnyc.legalserver.org/matter/dynamic-profile/view/1911947","19-1911947")</f>
        <v>0</v>
      </c>
      <c r="B96" t="s">
        <v>64</v>
      </c>
      <c r="C96" t="s">
        <v>78</v>
      </c>
      <c r="D96" t="s">
        <v>163</v>
      </c>
      <c r="E96" t="s">
        <v>164</v>
      </c>
      <c r="G96" t="s">
        <v>165</v>
      </c>
      <c r="H96" t="s">
        <v>179</v>
      </c>
      <c r="I96" t="s">
        <v>165</v>
      </c>
      <c r="J96" t="s">
        <v>188</v>
      </c>
      <c r="K96" t="s">
        <v>191</v>
      </c>
      <c r="M96" t="s">
        <v>189</v>
      </c>
      <c r="N96" t="s">
        <v>219</v>
      </c>
      <c r="P96" t="s">
        <v>225</v>
      </c>
      <c r="S96" t="s">
        <v>320</v>
      </c>
      <c r="T96" t="s">
        <v>555</v>
      </c>
      <c r="U96" t="s">
        <v>176</v>
      </c>
      <c r="W96" t="s">
        <v>706</v>
      </c>
      <c r="X96" t="s">
        <v>798</v>
      </c>
      <c r="Y96" t="s">
        <v>1029</v>
      </c>
      <c r="Z96" t="s">
        <v>1100</v>
      </c>
      <c r="AA96" t="s">
        <v>1125</v>
      </c>
      <c r="AB96">
        <v>11225</v>
      </c>
      <c r="AC96" t="s">
        <v>1127</v>
      </c>
      <c r="AD96" t="s">
        <v>1226</v>
      </c>
      <c r="AE96">
        <v>16</v>
      </c>
      <c r="AG96" t="s">
        <v>1387</v>
      </c>
      <c r="AH96" t="s">
        <v>190</v>
      </c>
      <c r="AK96" t="s">
        <v>1397</v>
      </c>
      <c r="AM96">
        <v>0</v>
      </c>
      <c r="AN96">
        <v>1218.89</v>
      </c>
      <c r="AO96">
        <v>0.1</v>
      </c>
      <c r="AQ96" t="s">
        <v>1500</v>
      </c>
      <c r="AR96" t="s">
        <v>1761</v>
      </c>
      <c r="AS96">
        <v>0</v>
      </c>
      <c r="AT96" t="s">
        <v>1927</v>
      </c>
      <c r="AU96">
        <v>1</v>
      </c>
      <c r="AV96">
        <v>1</v>
      </c>
      <c r="AW96">
        <v>21.71</v>
      </c>
      <c r="BA96" t="s">
        <v>1939</v>
      </c>
      <c r="BB96" t="s">
        <v>1945</v>
      </c>
      <c r="BC96">
        <v>3672</v>
      </c>
      <c r="BG96" t="s">
        <v>1958</v>
      </c>
      <c r="BJ96" t="s">
        <v>1983</v>
      </c>
      <c r="BK96" t="s">
        <v>173</v>
      </c>
      <c r="BL96" t="s">
        <v>2039</v>
      </c>
    </row>
    <row r="97" spans="1:64">
      <c r="A97" s="1">
        <f>HYPERLINK("https://lsnyc.legalserver.org/matter/dynamic-profile/view/1911750","19-1911750")</f>
        <v>0</v>
      </c>
      <c r="B97" t="s">
        <v>64</v>
      </c>
      <c r="C97" t="s">
        <v>74</v>
      </c>
      <c r="D97" t="s">
        <v>163</v>
      </c>
      <c r="E97" t="s">
        <v>164</v>
      </c>
      <c r="G97" t="s">
        <v>165</v>
      </c>
      <c r="H97" t="s">
        <v>180</v>
      </c>
      <c r="I97" t="s">
        <v>165</v>
      </c>
      <c r="J97" t="s">
        <v>188</v>
      </c>
      <c r="K97" t="s">
        <v>191</v>
      </c>
      <c r="M97" t="s">
        <v>189</v>
      </c>
      <c r="N97" t="s">
        <v>219</v>
      </c>
      <c r="P97" t="s">
        <v>225</v>
      </c>
      <c r="S97" t="s">
        <v>321</v>
      </c>
      <c r="T97" t="s">
        <v>556</v>
      </c>
      <c r="U97" t="s">
        <v>172</v>
      </c>
      <c r="W97" t="s">
        <v>706</v>
      </c>
      <c r="X97" t="s">
        <v>799</v>
      </c>
      <c r="Y97" t="s">
        <v>980</v>
      </c>
      <c r="Z97" t="s">
        <v>1100</v>
      </c>
      <c r="AA97" t="s">
        <v>1125</v>
      </c>
      <c r="AB97">
        <v>11235</v>
      </c>
      <c r="AC97" t="s">
        <v>1126</v>
      </c>
      <c r="AD97" t="s">
        <v>1227</v>
      </c>
      <c r="AE97">
        <v>6</v>
      </c>
      <c r="AG97" t="s">
        <v>1386</v>
      </c>
      <c r="AH97" t="s">
        <v>190</v>
      </c>
      <c r="AK97" t="s">
        <v>1397</v>
      </c>
      <c r="AM97">
        <v>0</v>
      </c>
      <c r="AN97">
        <v>0</v>
      </c>
      <c r="AO97">
        <v>0.5</v>
      </c>
      <c r="AQ97" t="s">
        <v>1501</v>
      </c>
      <c r="AR97" t="s">
        <v>1762</v>
      </c>
      <c r="AS97">
        <v>0</v>
      </c>
      <c r="AU97">
        <v>1</v>
      </c>
      <c r="AV97">
        <v>0</v>
      </c>
      <c r="AW97">
        <v>82.34</v>
      </c>
      <c r="BB97" t="s">
        <v>1950</v>
      </c>
      <c r="BC97">
        <v>10284</v>
      </c>
      <c r="BG97" t="s">
        <v>1958</v>
      </c>
      <c r="BJ97" t="s">
        <v>1996</v>
      </c>
      <c r="BK97" t="s">
        <v>173</v>
      </c>
      <c r="BL97" t="s">
        <v>2039</v>
      </c>
    </row>
    <row r="98" spans="1:64">
      <c r="A98" s="1">
        <f>HYPERLINK("https://lsnyc.legalserver.org/matter/dynamic-profile/view/1912108","19-1912108")</f>
        <v>0</v>
      </c>
      <c r="B98" t="s">
        <v>64</v>
      </c>
      <c r="C98" t="s">
        <v>74</v>
      </c>
      <c r="D98" t="s">
        <v>163</v>
      </c>
      <c r="E98" t="s">
        <v>164</v>
      </c>
      <c r="G98" t="s">
        <v>165</v>
      </c>
      <c r="H98" t="s">
        <v>179</v>
      </c>
      <c r="I98" t="s">
        <v>187</v>
      </c>
      <c r="J98" t="s">
        <v>189</v>
      </c>
      <c r="K98" t="s">
        <v>191</v>
      </c>
      <c r="M98" t="s">
        <v>189</v>
      </c>
      <c r="N98" t="s">
        <v>165</v>
      </c>
      <c r="O98" t="s">
        <v>222</v>
      </c>
      <c r="P98" t="s">
        <v>225</v>
      </c>
      <c r="S98" t="s">
        <v>322</v>
      </c>
      <c r="T98" t="s">
        <v>397</v>
      </c>
      <c r="U98" t="s">
        <v>175</v>
      </c>
      <c r="W98" t="s">
        <v>706</v>
      </c>
      <c r="X98" t="s">
        <v>800</v>
      </c>
      <c r="Y98" t="s">
        <v>976</v>
      </c>
      <c r="Z98" t="s">
        <v>1100</v>
      </c>
      <c r="AA98" t="s">
        <v>1125</v>
      </c>
      <c r="AB98">
        <v>11238</v>
      </c>
      <c r="AD98" t="s">
        <v>1228</v>
      </c>
      <c r="AE98">
        <v>0</v>
      </c>
      <c r="AG98" t="s">
        <v>1386</v>
      </c>
      <c r="AH98" t="s">
        <v>190</v>
      </c>
      <c r="AK98" t="s">
        <v>1397</v>
      </c>
      <c r="AM98">
        <v>0</v>
      </c>
      <c r="AN98">
        <v>0</v>
      </c>
      <c r="AO98">
        <v>0</v>
      </c>
      <c r="AQ98" t="s">
        <v>1502</v>
      </c>
      <c r="AR98" t="s">
        <v>1763</v>
      </c>
      <c r="AS98">
        <v>0</v>
      </c>
      <c r="AU98">
        <v>3</v>
      </c>
      <c r="AV98">
        <v>1</v>
      </c>
      <c r="AW98">
        <v>108.74</v>
      </c>
      <c r="BB98" t="s">
        <v>1945</v>
      </c>
      <c r="BC98">
        <v>28000</v>
      </c>
      <c r="BG98" t="s">
        <v>1960</v>
      </c>
      <c r="BJ98" t="s">
        <v>1982</v>
      </c>
    </row>
    <row r="99" spans="1:64">
      <c r="A99" s="1">
        <f>HYPERLINK("https://lsnyc.legalserver.org/matter/dynamic-profile/view/1911479","19-1911479")</f>
        <v>0</v>
      </c>
      <c r="B99" t="s">
        <v>64</v>
      </c>
      <c r="C99" t="s">
        <v>74</v>
      </c>
      <c r="D99" t="s">
        <v>163</v>
      </c>
      <c r="E99" t="s">
        <v>164</v>
      </c>
      <c r="G99" t="s">
        <v>165</v>
      </c>
      <c r="H99" t="s">
        <v>179</v>
      </c>
      <c r="I99" t="s">
        <v>165</v>
      </c>
      <c r="J99" t="s">
        <v>188</v>
      </c>
      <c r="K99" t="s">
        <v>191</v>
      </c>
      <c r="M99" t="s">
        <v>189</v>
      </c>
      <c r="N99" t="s">
        <v>219</v>
      </c>
      <c r="P99" t="s">
        <v>225</v>
      </c>
      <c r="S99" t="s">
        <v>323</v>
      </c>
      <c r="T99" t="s">
        <v>557</v>
      </c>
      <c r="U99" t="s">
        <v>177</v>
      </c>
      <c r="W99" t="s">
        <v>706</v>
      </c>
      <c r="X99" t="s">
        <v>801</v>
      </c>
      <c r="Y99" t="s">
        <v>1030</v>
      </c>
      <c r="Z99" t="s">
        <v>1100</v>
      </c>
      <c r="AA99" t="s">
        <v>1125</v>
      </c>
      <c r="AB99">
        <v>11213</v>
      </c>
      <c r="AC99" t="s">
        <v>1126</v>
      </c>
      <c r="AD99" t="s">
        <v>1229</v>
      </c>
      <c r="AE99">
        <v>0</v>
      </c>
      <c r="AG99" t="s">
        <v>1386</v>
      </c>
      <c r="AH99" t="s">
        <v>190</v>
      </c>
      <c r="AK99" t="s">
        <v>1398</v>
      </c>
      <c r="AM99">
        <v>0</v>
      </c>
      <c r="AN99">
        <v>650</v>
      </c>
      <c r="AO99">
        <v>0</v>
      </c>
      <c r="AQ99" t="s">
        <v>1503</v>
      </c>
      <c r="AR99" t="s">
        <v>1764</v>
      </c>
      <c r="AS99">
        <v>0</v>
      </c>
      <c r="AU99">
        <v>3</v>
      </c>
      <c r="AV99">
        <v>2</v>
      </c>
      <c r="AW99">
        <v>0</v>
      </c>
      <c r="BB99" t="s">
        <v>1945</v>
      </c>
      <c r="BC99">
        <v>0</v>
      </c>
      <c r="BG99" t="s">
        <v>1958</v>
      </c>
      <c r="BJ99" t="s">
        <v>1992</v>
      </c>
      <c r="BL99" t="s">
        <v>2039</v>
      </c>
    </row>
    <row r="100" spans="1:64">
      <c r="A100" s="1">
        <f>HYPERLINK("https://lsnyc.legalserver.org/matter/dynamic-profile/view/1911569","19-1911569")</f>
        <v>0</v>
      </c>
      <c r="B100" t="s">
        <v>64</v>
      </c>
      <c r="C100" t="s">
        <v>74</v>
      </c>
      <c r="D100" t="s">
        <v>163</v>
      </c>
      <c r="E100" t="s">
        <v>164</v>
      </c>
      <c r="G100" t="s">
        <v>165</v>
      </c>
      <c r="H100" t="s">
        <v>181</v>
      </c>
      <c r="I100" t="s">
        <v>165</v>
      </c>
      <c r="J100" t="s">
        <v>188</v>
      </c>
      <c r="K100" t="s">
        <v>191</v>
      </c>
      <c r="M100" t="s">
        <v>189</v>
      </c>
      <c r="N100" t="s">
        <v>165</v>
      </c>
      <c r="O100" t="s">
        <v>222</v>
      </c>
      <c r="P100" t="s">
        <v>225</v>
      </c>
      <c r="S100" t="s">
        <v>324</v>
      </c>
      <c r="T100" t="s">
        <v>471</v>
      </c>
      <c r="U100" t="s">
        <v>174</v>
      </c>
      <c r="W100" t="s">
        <v>706</v>
      </c>
      <c r="X100" t="s">
        <v>802</v>
      </c>
      <c r="Y100">
        <v>1910</v>
      </c>
      <c r="Z100" t="s">
        <v>1100</v>
      </c>
      <c r="AA100" t="s">
        <v>1125</v>
      </c>
      <c r="AB100">
        <v>11224</v>
      </c>
      <c r="AC100" t="s">
        <v>1126</v>
      </c>
      <c r="AD100" t="s">
        <v>1230</v>
      </c>
      <c r="AE100">
        <v>0</v>
      </c>
      <c r="AG100" t="s">
        <v>1386</v>
      </c>
      <c r="AH100" t="s">
        <v>190</v>
      </c>
      <c r="AI100" t="s">
        <v>190</v>
      </c>
      <c r="AK100" t="s">
        <v>1397</v>
      </c>
      <c r="AM100">
        <v>0</v>
      </c>
      <c r="AN100">
        <v>0</v>
      </c>
      <c r="AO100">
        <v>0</v>
      </c>
      <c r="AQ100" t="s">
        <v>1504</v>
      </c>
      <c r="AR100" t="s">
        <v>1765</v>
      </c>
      <c r="AS100">
        <v>0</v>
      </c>
      <c r="AU100">
        <v>1</v>
      </c>
      <c r="AV100">
        <v>3</v>
      </c>
      <c r="AW100">
        <v>32.53</v>
      </c>
      <c r="BB100" t="s">
        <v>1945</v>
      </c>
      <c r="BC100">
        <v>8376</v>
      </c>
      <c r="BG100" t="s">
        <v>1957</v>
      </c>
      <c r="BJ100" t="s">
        <v>2007</v>
      </c>
      <c r="BL100" t="s">
        <v>2039</v>
      </c>
    </row>
    <row r="101" spans="1:64">
      <c r="A101" s="1">
        <f>HYPERLINK("https://lsnyc.legalserver.org/matter/dynamic-profile/view/1911276","19-1911276")</f>
        <v>0</v>
      </c>
      <c r="B101" t="s">
        <v>64</v>
      </c>
      <c r="C101" t="s">
        <v>82</v>
      </c>
      <c r="D101" t="s">
        <v>163</v>
      </c>
      <c r="E101" t="s">
        <v>164</v>
      </c>
      <c r="G101" t="s">
        <v>165</v>
      </c>
      <c r="H101" t="s">
        <v>179</v>
      </c>
      <c r="I101" t="s">
        <v>165</v>
      </c>
      <c r="J101" t="s">
        <v>188</v>
      </c>
      <c r="K101" t="s">
        <v>191</v>
      </c>
      <c r="M101" t="s">
        <v>189</v>
      </c>
      <c r="N101" t="s">
        <v>165</v>
      </c>
      <c r="O101" t="s">
        <v>221</v>
      </c>
      <c r="P101" t="s">
        <v>225</v>
      </c>
      <c r="S101" t="s">
        <v>325</v>
      </c>
      <c r="T101" t="s">
        <v>558</v>
      </c>
      <c r="U101" t="s">
        <v>166</v>
      </c>
      <c r="W101" t="s">
        <v>706</v>
      </c>
      <c r="X101" t="s">
        <v>803</v>
      </c>
      <c r="Z101" t="s">
        <v>1100</v>
      </c>
      <c r="AA101" t="s">
        <v>1125</v>
      </c>
      <c r="AB101">
        <v>11221</v>
      </c>
      <c r="AD101" t="s">
        <v>1231</v>
      </c>
      <c r="AE101">
        <v>0</v>
      </c>
      <c r="AG101" t="s">
        <v>1387</v>
      </c>
      <c r="AH101" t="s">
        <v>190</v>
      </c>
      <c r="AK101" t="s">
        <v>1397</v>
      </c>
      <c r="AM101">
        <v>0</v>
      </c>
      <c r="AN101">
        <v>0</v>
      </c>
      <c r="AO101">
        <v>1.5</v>
      </c>
      <c r="AQ101" t="s">
        <v>1505</v>
      </c>
      <c r="AR101" t="s">
        <v>1766</v>
      </c>
      <c r="AS101">
        <v>0</v>
      </c>
      <c r="AU101">
        <v>1</v>
      </c>
      <c r="AV101">
        <v>0</v>
      </c>
      <c r="AW101">
        <v>246.47</v>
      </c>
      <c r="BB101" t="s">
        <v>1945</v>
      </c>
      <c r="BC101">
        <v>30784</v>
      </c>
      <c r="BG101" t="s">
        <v>1958</v>
      </c>
      <c r="BJ101" t="s">
        <v>1997</v>
      </c>
      <c r="BK101" t="s">
        <v>176</v>
      </c>
      <c r="BL101" t="s">
        <v>2039</v>
      </c>
    </row>
    <row r="102" spans="1:64">
      <c r="A102" s="1">
        <f>HYPERLINK("https://lsnyc.legalserver.org/matter/dynamic-profile/view/1911171","19-1911171")</f>
        <v>0</v>
      </c>
      <c r="B102" t="s">
        <v>64</v>
      </c>
      <c r="C102" t="s">
        <v>91</v>
      </c>
      <c r="D102" t="s">
        <v>163</v>
      </c>
      <c r="E102" t="s">
        <v>164</v>
      </c>
      <c r="G102" t="s">
        <v>178</v>
      </c>
      <c r="I102" t="s">
        <v>165</v>
      </c>
      <c r="J102" t="s">
        <v>188</v>
      </c>
      <c r="K102" t="s">
        <v>191</v>
      </c>
      <c r="M102" t="s">
        <v>189</v>
      </c>
      <c r="N102" t="s">
        <v>165</v>
      </c>
      <c r="O102" t="s">
        <v>222</v>
      </c>
      <c r="P102" t="s">
        <v>225</v>
      </c>
      <c r="S102" t="s">
        <v>326</v>
      </c>
      <c r="T102" t="s">
        <v>491</v>
      </c>
      <c r="U102" t="s">
        <v>169</v>
      </c>
      <c r="W102" t="s">
        <v>706</v>
      </c>
      <c r="X102" t="s">
        <v>804</v>
      </c>
      <c r="Z102" t="s">
        <v>1100</v>
      </c>
      <c r="AA102" t="s">
        <v>1125</v>
      </c>
      <c r="AB102">
        <v>11216</v>
      </c>
      <c r="AC102" t="s">
        <v>1129</v>
      </c>
      <c r="AD102" t="s">
        <v>1232</v>
      </c>
      <c r="AE102">
        <v>1</v>
      </c>
      <c r="AG102" t="s">
        <v>1387</v>
      </c>
      <c r="AH102" t="s">
        <v>190</v>
      </c>
      <c r="AK102" t="s">
        <v>1397</v>
      </c>
      <c r="AM102">
        <v>0</v>
      </c>
      <c r="AN102">
        <v>500</v>
      </c>
      <c r="AO102">
        <v>2.4</v>
      </c>
      <c r="AQ102" t="s">
        <v>1506</v>
      </c>
      <c r="AR102" t="s">
        <v>1767</v>
      </c>
      <c r="AS102">
        <v>6</v>
      </c>
      <c r="AU102">
        <v>1</v>
      </c>
      <c r="AV102">
        <v>0</v>
      </c>
      <c r="AW102">
        <v>52.04</v>
      </c>
      <c r="BB102" t="s">
        <v>1945</v>
      </c>
      <c r="BC102">
        <v>6500</v>
      </c>
      <c r="BG102" t="s">
        <v>1958</v>
      </c>
      <c r="BJ102" t="s">
        <v>2010</v>
      </c>
      <c r="BK102" t="s">
        <v>172</v>
      </c>
      <c r="BL102" t="s">
        <v>2039</v>
      </c>
    </row>
    <row r="103" spans="1:64">
      <c r="A103" s="1">
        <f>HYPERLINK("https://lsnyc.legalserver.org/matter/dynamic-profile/view/1911190","19-1911190")</f>
        <v>0</v>
      </c>
      <c r="B103" t="s">
        <v>64</v>
      </c>
      <c r="C103" t="s">
        <v>91</v>
      </c>
      <c r="D103" t="s">
        <v>163</v>
      </c>
      <c r="E103" t="s">
        <v>164</v>
      </c>
      <c r="G103" t="s">
        <v>165</v>
      </c>
      <c r="H103" t="s">
        <v>179</v>
      </c>
      <c r="I103" t="s">
        <v>165</v>
      </c>
      <c r="J103" t="s">
        <v>188</v>
      </c>
      <c r="K103" t="s">
        <v>191</v>
      </c>
      <c r="M103" t="s">
        <v>189</v>
      </c>
      <c r="N103" t="s">
        <v>219</v>
      </c>
      <c r="P103" t="s">
        <v>225</v>
      </c>
      <c r="S103" t="s">
        <v>327</v>
      </c>
      <c r="T103" t="s">
        <v>559</v>
      </c>
      <c r="U103" t="s">
        <v>169</v>
      </c>
      <c r="W103" t="s">
        <v>706</v>
      </c>
      <c r="X103" t="s">
        <v>805</v>
      </c>
      <c r="Y103" t="s">
        <v>1031</v>
      </c>
      <c r="Z103" t="s">
        <v>1100</v>
      </c>
      <c r="AA103" t="s">
        <v>1125</v>
      </c>
      <c r="AB103">
        <v>11229</v>
      </c>
      <c r="AC103" t="s">
        <v>1130</v>
      </c>
      <c r="AD103" t="s">
        <v>1233</v>
      </c>
      <c r="AE103">
        <v>22</v>
      </c>
      <c r="AG103" t="s">
        <v>1386</v>
      </c>
      <c r="AH103" t="s">
        <v>190</v>
      </c>
      <c r="AK103" t="s">
        <v>1398</v>
      </c>
      <c r="AM103">
        <v>0</v>
      </c>
      <c r="AN103">
        <v>231.98</v>
      </c>
      <c r="AO103">
        <v>0.5</v>
      </c>
      <c r="AQ103" t="s">
        <v>1507</v>
      </c>
      <c r="AR103" t="s">
        <v>1768</v>
      </c>
      <c r="AS103">
        <v>45</v>
      </c>
      <c r="AU103">
        <v>1</v>
      </c>
      <c r="AV103">
        <v>1</v>
      </c>
      <c r="AW103">
        <v>55.64</v>
      </c>
      <c r="BB103" t="s">
        <v>1945</v>
      </c>
      <c r="BC103">
        <v>9408</v>
      </c>
      <c r="BG103" t="s">
        <v>1958</v>
      </c>
      <c r="BJ103" t="s">
        <v>1996</v>
      </c>
      <c r="BK103" t="s">
        <v>169</v>
      </c>
      <c r="BL103" t="s">
        <v>2039</v>
      </c>
    </row>
    <row r="104" spans="1:64">
      <c r="A104" s="1">
        <f>HYPERLINK("https://lsnyc.legalserver.org/matter/dynamic-profile/view/1911449","19-1911449")</f>
        <v>0</v>
      </c>
      <c r="B104" t="s">
        <v>64</v>
      </c>
      <c r="C104" t="s">
        <v>92</v>
      </c>
      <c r="D104" t="s">
        <v>163</v>
      </c>
      <c r="E104" t="s">
        <v>164</v>
      </c>
      <c r="G104" t="s">
        <v>165</v>
      </c>
      <c r="H104" t="s">
        <v>179</v>
      </c>
      <c r="I104" t="s">
        <v>165</v>
      </c>
      <c r="J104" t="s">
        <v>188</v>
      </c>
      <c r="K104" t="s">
        <v>191</v>
      </c>
      <c r="M104" t="s">
        <v>189</v>
      </c>
      <c r="N104" t="s">
        <v>219</v>
      </c>
      <c r="P104" t="s">
        <v>225</v>
      </c>
      <c r="S104" t="s">
        <v>328</v>
      </c>
      <c r="T104" t="s">
        <v>560</v>
      </c>
      <c r="U104" t="s">
        <v>177</v>
      </c>
      <c r="W104" t="s">
        <v>706</v>
      </c>
      <c r="X104" t="s">
        <v>806</v>
      </c>
      <c r="Y104" t="s">
        <v>1032</v>
      </c>
      <c r="Z104" t="s">
        <v>1100</v>
      </c>
      <c r="AA104" t="s">
        <v>1125</v>
      </c>
      <c r="AB104">
        <v>11221</v>
      </c>
      <c r="AC104" t="s">
        <v>1127</v>
      </c>
      <c r="AD104" t="s">
        <v>1234</v>
      </c>
      <c r="AE104">
        <v>4</v>
      </c>
      <c r="AG104" t="s">
        <v>1387</v>
      </c>
      <c r="AH104" t="s">
        <v>190</v>
      </c>
      <c r="AK104" t="s">
        <v>1397</v>
      </c>
      <c r="AM104">
        <v>0</v>
      </c>
      <c r="AN104">
        <v>1292</v>
      </c>
      <c r="AO104">
        <v>1.3</v>
      </c>
      <c r="AQ104" t="s">
        <v>1508</v>
      </c>
      <c r="AR104" t="s">
        <v>1769</v>
      </c>
      <c r="AS104">
        <v>30</v>
      </c>
      <c r="AT104" t="s">
        <v>1927</v>
      </c>
      <c r="AU104">
        <v>2</v>
      </c>
      <c r="AV104">
        <v>3</v>
      </c>
      <c r="AW104">
        <v>111.63</v>
      </c>
      <c r="BB104" t="s">
        <v>1945</v>
      </c>
      <c r="BC104">
        <v>33680</v>
      </c>
      <c r="BG104" t="s">
        <v>1958</v>
      </c>
      <c r="BJ104" t="s">
        <v>2001</v>
      </c>
      <c r="BK104" t="s">
        <v>176</v>
      </c>
      <c r="BL104" t="s">
        <v>2039</v>
      </c>
    </row>
    <row r="105" spans="1:64">
      <c r="A105" s="1">
        <f>HYPERLINK("https://lsnyc.legalserver.org/matter/dynamic-profile/view/1910914","19-1910914")</f>
        <v>0</v>
      </c>
      <c r="B105" t="s">
        <v>64</v>
      </c>
      <c r="C105" t="s">
        <v>92</v>
      </c>
      <c r="D105" t="s">
        <v>163</v>
      </c>
      <c r="E105" t="s">
        <v>164</v>
      </c>
      <c r="G105" t="s">
        <v>165</v>
      </c>
      <c r="H105" t="s">
        <v>179</v>
      </c>
      <c r="I105" t="s">
        <v>165</v>
      </c>
      <c r="J105" t="s">
        <v>188</v>
      </c>
      <c r="K105" t="s">
        <v>191</v>
      </c>
      <c r="M105" t="s">
        <v>189</v>
      </c>
      <c r="N105" t="s">
        <v>165</v>
      </c>
      <c r="O105" t="s">
        <v>221</v>
      </c>
      <c r="P105" t="s">
        <v>225</v>
      </c>
      <c r="S105" t="s">
        <v>329</v>
      </c>
      <c r="T105" t="s">
        <v>561</v>
      </c>
      <c r="U105" t="s">
        <v>170</v>
      </c>
      <c r="W105" t="s">
        <v>706</v>
      </c>
      <c r="X105" t="s">
        <v>807</v>
      </c>
      <c r="Y105" t="s">
        <v>1015</v>
      </c>
      <c r="Z105" t="s">
        <v>1100</v>
      </c>
      <c r="AA105" t="s">
        <v>1125</v>
      </c>
      <c r="AB105">
        <v>11216</v>
      </c>
      <c r="AC105" t="s">
        <v>1127</v>
      </c>
      <c r="AD105" t="s">
        <v>1235</v>
      </c>
      <c r="AE105">
        <v>0</v>
      </c>
      <c r="AG105" t="s">
        <v>1387</v>
      </c>
      <c r="AH105" t="s">
        <v>190</v>
      </c>
      <c r="AI105" t="s">
        <v>190</v>
      </c>
      <c r="AK105" t="s">
        <v>1397</v>
      </c>
      <c r="AM105">
        <v>0</v>
      </c>
      <c r="AN105">
        <v>0</v>
      </c>
      <c r="AO105">
        <v>3.1</v>
      </c>
      <c r="AQ105" t="s">
        <v>1509</v>
      </c>
      <c r="AR105" t="s">
        <v>1770</v>
      </c>
      <c r="AS105">
        <v>0</v>
      </c>
      <c r="AU105">
        <v>1</v>
      </c>
      <c r="AV105">
        <v>1</v>
      </c>
      <c r="AW105">
        <v>184.51</v>
      </c>
      <c r="BB105" t="s">
        <v>1945</v>
      </c>
      <c r="BC105">
        <v>31200</v>
      </c>
      <c r="BG105" t="s">
        <v>1957</v>
      </c>
      <c r="BJ105" t="s">
        <v>1982</v>
      </c>
      <c r="BK105" t="s">
        <v>167</v>
      </c>
      <c r="BL105" t="s">
        <v>2039</v>
      </c>
    </row>
    <row r="106" spans="1:64">
      <c r="A106" s="1">
        <f>HYPERLINK("https://lsnyc.legalserver.org/matter/dynamic-profile/view/1911460","19-1911460")</f>
        <v>0</v>
      </c>
      <c r="B106" t="s">
        <v>64</v>
      </c>
      <c r="C106" t="s">
        <v>91</v>
      </c>
      <c r="D106" t="s">
        <v>163</v>
      </c>
      <c r="E106" t="s">
        <v>164</v>
      </c>
      <c r="G106" t="s">
        <v>165</v>
      </c>
      <c r="H106" t="s">
        <v>180</v>
      </c>
      <c r="I106" t="s">
        <v>165</v>
      </c>
      <c r="J106" t="s">
        <v>188</v>
      </c>
      <c r="K106" t="s">
        <v>191</v>
      </c>
      <c r="M106" t="s">
        <v>189</v>
      </c>
      <c r="N106" t="s">
        <v>219</v>
      </c>
      <c r="P106" t="s">
        <v>225</v>
      </c>
      <c r="S106" t="s">
        <v>330</v>
      </c>
      <c r="T106" t="s">
        <v>562</v>
      </c>
      <c r="U106" t="s">
        <v>177</v>
      </c>
      <c r="W106" t="s">
        <v>706</v>
      </c>
      <c r="X106" t="s">
        <v>808</v>
      </c>
      <c r="Y106" t="s">
        <v>1033</v>
      </c>
      <c r="Z106" t="s">
        <v>1100</v>
      </c>
      <c r="AA106" t="s">
        <v>1125</v>
      </c>
      <c r="AB106">
        <v>11230</v>
      </c>
      <c r="AC106" t="s">
        <v>1126</v>
      </c>
      <c r="AD106" t="s">
        <v>1236</v>
      </c>
      <c r="AE106">
        <v>0</v>
      </c>
      <c r="AG106" t="s">
        <v>1386</v>
      </c>
      <c r="AH106" t="s">
        <v>190</v>
      </c>
      <c r="AK106" t="s">
        <v>1397</v>
      </c>
      <c r="AM106">
        <v>0</v>
      </c>
      <c r="AN106">
        <v>0</v>
      </c>
      <c r="AO106">
        <v>1.2</v>
      </c>
      <c r="AQ106" t="s">
        <v>1510</v>
      </c>
      <c r="AR106" t="s">
        <v>1771</v>
      </c>
      <c r="AS106">
        <v>0</v>
      </c>
      <c r="AU106">
        <v>3</v>
      </c>
      <c r="AV106">
        <v>2</v>
      </c>
      <c r="AW106">
        <v>15.91</v>
      </c>
      <c r="BB106" t="s">
        <v>1945</v>
      </c>
      <c r="BC106">
        <v>4800</v>
      </c>
      <c r="BG106" t="s">
        <v>1958</v>
      </c>
      <c r="BJ106" t="s">
        <v>1983</v>
      </c>
      <c r="BK106" t="s">
        <v>2037</v>
      </c>
      <c r="BL106" t="s">
        <v>2039</v>
      </c>
    </row>
    <row r="107" spans="1:64">
      <c r="A107" s="1">
        <f>HYPERLINK("https://lsnyc.legalserver.org/matter/dynamic-profile/view/1911354","19-1911354")</f>
        <v>0</v>
      </c>
      <c r="B107" t="s">
        <v>64</v>
      </c>
      <c r="C107" t="s">
        <v>91</v>
      </c>
      <c r="D107" t="s">
        <v>163</v>
      </c>
      <c r="E107" t="s">
        <v>164</v>
      </c>
      <c r="G107" t="s">
        <v>165</v>
      </c>
      <c r="H107" t="s">
        <v>179</v>
      </c>
      <c r="I107" t="s">
        <v>165</v>
      </c>
      <c r="J107" t="s">
        <v>188</v>
      </c>
      <c r="K107" t="s">
        <v>191</v>
      </c>
      <c r="M107" t="s">
        <v>189</v>
      </c>
      <c r="N107" t="s">
        <v>219</v>
      </c>
      <c r="O107" t="s">
        <v>220</v>
      </c>
      <c r="P107" t="s">
        <v>225</v>
      </c>
      <c r="S107" t="s">
        <v>331</v>
      </c>
      <c r="T107" t="s">
        <v>563</v>
      </c>
      <c r="U107" t="s">
        <v>168</v>
      </c>
      <c r="W107" t="s">
        <v>706</v>
      </c>
      <c r="X107" t="s">
        <v>809</v>
      </c>
      <c r="Y107" t="s">
        <v>1034</v>
      </c>
      <c r="Z107" t="s">
        <v>1100</v>
      </c>
      <c r="AA107" t="s">
        <v>1125</v>
      </c>
      <c r="AB107">
        <v>11221</v>
      </c>
      <c r="AC107" t="s">
        <v>1127</v>
      </c>
      <c r="AD107" t="s">
        <v>1237</v>
      </c>
      <c r="AE107">
        <v>0</v>
      </c>
      <c r="AG107" t="s">
        <v>1387</v>
      </c>
      <c r="AH107" t="s">
        <v>190</v>
      </c>
      <c r="AK107" t="s">
        <v>1397</v>
      </c>
      <c r="AM107">
        <v>0</v>
      </c>
      <c r="AN107">
        <v>0</v>
      </c>
      <c r="AO107">
        <v>1.1</v>
      </c>
      <c r="AQ107" t="s">
        <v>1511</v>
      </c>
      <c r="AR107" t="s">
        <v>1772</v>
      </c>
      <c r="AS107">
        <v>0</v>
      </c>
      <c r="AU107">
        <v>3</v>
      </c>
      <c r="AV107">
        <v>3</v>
      </c>
      <c r="AW107">
        <v>148.83</v>
      </c>
      <c r="BB107" t="s">
        <v>1945</v>
      </c>
      <c r="BC107">
        <v>51480</v>
      </c>
      <c r="BG107" t="s">
        <v>1959</v>
      </c>
      <c r="BJ107" t="s">
        <v>1982</v>
      </c>
      <c r="BK107" t="s">
        <v>172</v>
      </c>
      <c r="BL107" t="s">
        <v>2039</v>
      </c>
    </row>
    <row r="108" spans="1:64">
      <c r="A108" s="1">
        <f>HYPERLINK("https://lsnyc.legalserver.org/matter/dynamic-profile/view/1912284","19-1912284")</f>
        <v>0</v>
      </c>
      <c r="B108" t="s">
        <v>65</v>
      </c>
      <c r="C108" t="s">
        <v>93</v>
      </c>
      <c r="D108" t="s">
        <v>163</v>
      </c>
      <c r="E108" t="s">
        <v>164</v>
      </c>
      <c r="G108" t="s">
        <v>165</v>
      </c>
      <c r="H108" t="s">
        <v>179</v>
      </c>
      <c r="I108" t="s">
        <v>187</v>
      </c>
      <c r="J108" t="s">
        <v>189</v>
      </c>
      <c r="K108" t="s">
        <v>191</v>
      </c>
      <c r="M108" t="s">
        <v>189</v>
      </c>
      <c r="N108" t="s">
        <v>219</v>
      </c>
      <c r="P108" t="s">
        <v>225</v>
      </c>
      <c r="S108" t="s">
        <v>258</v>
      </c>
      <c r="T108" t="s">
        <v>564</v>
      </c>
      <c r="U108" t="s">
        <v>176</v>
      </c>
      <c r="W108" t="s">
        <v>706</v>
      </c>
      <c r="X108" t="s">
        <v>810</v>
      </c>
      <c r="Y108" t="s">
        <v>1013</v>
      </c>
      <c r="Z108" t="s">
        <v>1101</v>
      </c>
      <c r="AA108" t="s">
        <v>1125</v>
      </c>
      <c r="AB108">
        <v>10462</v>
      </c>
      <c r="AC108" t="s">
        <v>1128</v>
      </c>
      <c r="AD108" t="s">
        <v>1238</v>
      </c>
      <c r="AE108">
        <v>9</v>
      </c>
      <c r="AG108" t="s">
        <v>1388</v>
      </c>
      <c r="AH108" t="s">
        <v>190</v>
      </c>
      <c r="AI108" t="s">
        <v>190</v>
      </c>
      <c r="AK108" t="s">
        <v>1397</v>
      </c>
      <c r="AM108">
        <v>0</v>
      </c>
      <c r="AN108">
        <v>1513.52</v>
      </c>
      <c r="AO108">
        <v>0</v>
      </c>
      <c r="AQ108" t="s">
        <v>1512</v>
      </c>
      <c r="AR108" t="s">
        <v>1773</v>
      </c>
      <c r="AS108">
        <v>15</v>
      </c>
      <c r="AT108" t="s">
        <v>1927</v>
      </c>
      <c r="AU108">
        <v>2</v>
      </c>
      <c r="AV108">
        <v>1</v>
      </c>
      <c r="AW108">
        <v>78.29000000000001</v>
      </c>
      <c r="BB108" t="s">
        <v>1945</v>
      </c>
      <c r="BC108">
        <v>16700.04</v>
      </c>
      <c r="BG108" t="s">
        <v>1963</v>
      </c>
      <c r="BJ108" t="s">
        <v>2011</v>
      </c>
    </row>
    <row r="109" spans="1:64">
      <c r="A109" s="1">
        <f>HYPERLINK("https://lsnyc.legalserver.org/matter/dynamic-profile/view/1911103","19-1911103")</f>
        <v>0</v>
      </c>
      <c r="B109" t="s">
        <v>65</v>
      </c>
      <c r="C109" t="s">
        <v>94</v>
      </c>
      <c r="D109" t="s">
        <v>163</v>
      </c>
      <c r="E109" t="s">
        <v>164</v>
      </c>
      <c r="G109" t="s">
        <v>165</v>
      </c>
      <c r="H109" t="s">
        <v>179</v>
      </c>
      <c r="I109" t="s">
        <v>165</v>
      </c>
      <c r="J109" t="s">
        <v>188</v>
      </c>
      <c r="K109" t="s">
        <v>165</v>
      </c>
      <c r="L109" t="s">
        <v>196</v>
      </c>
      <c r="M109" t="s">
        <v>189</v>
      </c>
      <c r="N109" t="s">
        <v>219</v>
      </c>
      <c r="O109" t="s">
        <v>220</v>
      </c>
      <c r="P109" t="s">
        <v>225</v>
      </c>
      <c r="S109" t="s">
        <v>332</v>
      </c>
      <c r="T109" t="s">
        <v>565</v>
      </c>
      <c r="U109" t="s">
        <v>171</v>
      </c>
      <c r="W109" t="s">
        <v>706</v>
      </c>
      <c r="X109" t="s">
        <v>811</v>
      </c>
      <c r="Y109" t="s">
        <v>1035</v>
      </c>
      <c r="Z109" t="s">
        <v>1101</v>
      </c>
      <c r="AA109" t="s">
        <v>1125</v>
      </c>
      <c r="AB109">
        <v>10457</v>
      </c>
      <c r="AC109" t="s">
        <v>1126</v>
      </c>
      <c r="AD109" t="s">
        <v>1239</v>
      </c>
      <c r="AE109">
        <v>3</v>
      </c>
      <c r="AG109" t="s">
        <v>1388</v>
      </c>
      <c r="AH109" t="s">
        <v>190</v>
      </c>
      <c r="AI109" t="s">
        <v>190</v>
      </c>
      <c r="AK109" t="s">
        <v>1397</v>
      </c>
      <c r="AM109">
        <v>0</v>
      </c>
      <c r="AN109">
        <v>1163</v>
      </c>
      <c r="AO109">
        <v>2</v>
      </c>
      <c r="AQ109" t="s">
        <v>1513</v>
      </c>
      <c r="AR109" t="s">
        <v>1774</v>
      </c>
      <c r="AS109">
        <v>59</v>
      </c>
      <c r="AT109" t="s">
        <v>1927</v>
      </c>
      <c r="AU109">
        <v>1</v>
      </c>
      <c r="AV109">
        <v>0</v>
      </c>
      <c r="AW109">
        <v>166.53</v>
      </c>
      <c r="BA109" t="s">
        <v>1938</v>
      </c>
      <c r="BB109" t="s">
        <v>1947</v>
      </c>
      <c r="BC109">
        <v>20800</v>
      </c>
      <c r="BG109" t="s">
        <v>1964</v>
      </c>
      <c r="BJ109" t="s">
        <v>1997</v>
      </c>
      <c r="BK109" t="s">
        <v>177</v>
      </c>
      <c r="BL109" t="s">
        <v>2040</v>
      </c>
    </row>
    <row r="110" spans="1:64">
      <c r="A110" s="1">
        <f>HYPERLINK("https://lsnyc.legalserver.org/matter/dynamic-profile/view/1912270","19-1912270")</f>
        <v>0</v>
      </c>
      <c r="B110" t="s">
        <v>65</v>
      </c>
      <c r="C110" t="s">
        <v>95</v>
      </c>
      <c r="D110" t="s">
        <v>163</v>
      </c>
      <c r="E110" t="s">
        <v>164</v>
      </c>
      <c r="G110" t="s">
        <v>165</v>
      </c>
      <c r="H110" t="s">
        <v>179</v>
      </c>
      <c r="I110" t="s">
        <v>165</v>
      </c>
      <c r="J110" t="s">
        <v>188</v>
      </c>
      <c r="K110" t="s">
        <v>191</v>
      </c>
      <c r="M110" t="s">
        <v>189</v>
      </c>
      <c r="N110" t="s">
        <v>165</v>
      </c>
      <c r="O110" t="s">
        <v>221</v>
      </c>
      <c r="P110" t="s">
        <v>225</v>
      </c>
      <c r="S110" t="s">
        <v>333</v>
      </c>
      <c r="T110" t="s">
        <v>566</v>
      </c>
      <c r="U110" t="s">
        <v>167</v>
      </c>
      <c r="W110" t="s">
        <v>706</v>
      </c>
      <c r="X110" t="s">
        <v>812</v>
      </c>
      <c r="Y110" t="s">
        <v>1036</v>
      </c>
      <c r="Z110" t="s">
        <v>1101</v>
      </c>
      <c r="AA110" t="s">
        <v>1125</v>
      </c>
      <c r="AB110">
        <v>10467</v>
      </c>
      <c r="AC110" t="s">
        <v>1131</v>
      </c>
      <c r="AD110" t="s">
        <v>1240</v>
      </c>
      <c r="AE110">
        <v>2</v>
      </c>
      <c r="AG110" t="s">
        <v>1388</v>
      </c>
      <c r="AH110" t="s">
        <v>190</v>
      </c>
      <c r="AI110" t="s">
        <v>190</v>
      </c>
      <c r="AK110" t="s">
        <v>1397</v>
      </c>
      <c r="AM110">
        <v>0</v>
      </c>
      <c r="AN110">
        <v>1360</v>
      </c>
      <c r="AO110">
        <v>0</v>
      </c>
      <c r="AQ110" t="s">
        <v>1514</v>
      </c>
      <c r="AR110" t="s">
        <v>1775</v>
      </c>
      <c r="AS110">
        <v>84</v>
      </c>
      <c r="AT110" t="s">
        <v>1927</v>
      </c>
      <c r="AU110">
        <v>1</v>
      </c>
      <c r="AV110">
        <v>1</v>
      </c>
      <c r="AW110">
        <v>129.25</v>
      </c>
      <c r="BA110" t="s">
        <v>1938</v>
      </c>
      <c r="BB110" t="s">
        <v>1945</v>
      </c>
      <c r="BC110">
        <v>21856</v>
      </c>
      <c r="BG110" t="s">
        <v>1965</v>
      </c>
      <c r="BJ110" t="s">
        <v>2012</v>
      </c>
      <c r="BL110" t="s">
        <v>2039</v>
      </c>
    </row>
    <row r="111" spans="1:64">
      <c r="A111" s="1">
        <f>HYPERLINK("https://lsnyc.legalserver.org/matter/dynamic-profile/view/1911787","19-1911787")</f>
        <v>0</v>
      </c>
      <c r="B111" t="s">
        <v>65</v>
      </c>
      <c r="C111" t="s">
        <v>96</v>
      </c>
      <c r="D111" t="s">
        <v>163</v>
      </c>
      <c r="E111" t="s">
        <v>164</v>
      </c>
      <c r="G111" t="s">
        <v>165</v>
      </c>
      <c r="H111" t="s">
        <v>183</v>
      </c>
      <c r="I111" t="s">
        <v>165</v>
      </c>
      <c r="J111" t="s">
        <v>188</v>
      </c>
      <c r="K111" t="s">
        <v>191</v>
      </c>
      <c r="M111" t="s">
        <v>189</v>
      </c>
      <c r="N111" t="s">
        <v>165</v>
      </c>
      <c r="O111" t="s">
        <v>223</v>
      </c>
      <c r="P111" t="s">
        <v>225</v>
      </c>
      <c r="S111" t="s">
        <v>334</v>
      </c>
      <c r="T111" t="s">
        <v>567</v>
      </c>
      <c r="U111" t="s">
        <v>173</v>
      </c>
      <c r="W111" t="s">
        <v>706</v>
      </c>
      <c r="X111" t="s">
        <v>813</v>
      </c>
      <c r="Y111" t="s">
        <v>1037</v>
      </c>
      <c r="Z111" t="s">
        <v>1101</v>
      </c>
      <c r="AA111" t="s">
        <v>1125</v>
      </c>
      <c r="AB111">
        <v>10460</v>
      </c>
      <c r="AE111">
        <v>0</v>
      </c>
      <c r="AG111" t="s">
        <v>1388</v>
      </c>
      <c r="AH111" t="s">
        <v>190</v>
      </c>
      <c r="AI111" t="s">
        <v>190</v>
      </c>
      <c r="AK111" t="s">
        <v>1398</v>
      </c>
      <c r="AM111">
        <v>0</v>
      </c>
      <c r="AN111">
        <v>0</v>
      </c>
      <c r="AO111">
        <v>0.7</v>
      </c>
      <c r="AQ111" t="s">
        <v>1515</v>
      </c>
      <c r="AR111" t="s">
        <v>1776</v>
      </c>
      <c r="AS111">
        <v>21</v>
      </c>
      <c r="AT111" t="s">
        <v>1927</v>
      </c>
      <c r="AU111">
        <v>1</v>
      </c>
      <c r="AV111">
        <v>0</v>
      </c>
      <c r="AW111">
        <v>93</v>
      </c>
      <c r="BA111" t="s">
        <v>1937</v>
      </c>
      <c r="BB111" t="s">
        <v>1945</v>
      </c>
      <c r="BC111">
        <v>11616</v>
      </c>
      <c r="BG111" t="s">
        <v>119</v>
      </c>
      <c r="BJ111" t="s">
        <v>1999</v>
      </c>
      <c r="BK111" t="s">
        <v>175</v>
      </c>
      <c r="BL111" t="s">
        <v>2039</v>
      </c>
    </row>
    <row r="112" spans="1:64">
      <c r="A112" s="1">
        <f>HYPERLINK("https://lsnyc.legalserver.org/matter/dynamic-profile/view/1911601","19-1911601")</f>
        <v>0</v>
      </c>
      <c r="B112" t="s">
        <v>65</v>
      </c>
      <c r="C112" t="s">
        <v>97</v>
      </c>
      <c r="D112" t="s">
        <v>163</v>
      </c>
      <c r="E112" t="s">
        <v>164</v>
      </c>
      <c r="G112" t="s">
        <v>178</v>
      </c>
      <c r="I112" t="s">
        <v>187</v>
      </c>
      <c r="J112" t="s">
        <v>189</v>
      </c>
      <c r="K112" t="s">
        <v>191</v>
      </c>
      <c r="M112" t="s">
        <v>189</v>
      </c>
      <c r="N112" t="s">
        <v>219</v>
      </c>
      <c r="O112" t="s">
        <v>220</v>
      </c>
      <c r="P112" t="s">
        <v>225</v>
      </c>
      <c r="S112" t="s">
        <v>335</v>
      </c>
      <c r="T112" t="s">
        <v>568</v>
      </c>
      <c r="U112" t="s">
        <v>174</v>
      </c>
      <c r="W112" t="s">
        <v>706</v>
      </c>
      <c r="X112" t="s">
        <v>814</v>
      </c>
      <c r="Z112" t="s">
        <v>1101</v>
      </c>
      <c r="AA112" t="s">
        <v>1125</v>
      </c>
      <c r="AB112">
        <v>10451</v>
      </c>
      <c r="AE112">
        <v>35</v>
      </c>
      <c r="AG112" t="s">
        <v>1389</v>
      </c>
      <c r="AH112" t="s">
        <v>190</v>
      </c>
      <c r="AK112" t="s">
        <v>1397</v>
      </c>
      <c r="AM112">
        <v>0</v>
      </c>
      <c r="AN112">
        <v>787</v>
      </c>
      <c r="AO112">
        <v>1.2</v>
      </c>
      <c r="AQ112" t="s">
        <v>1516</v>
      </c>
      <c r="AR112" t="s">
        <v>1777</v>
      </c>
      <c r="AS112">
        <v>35</v>
      </c>
      <c r="AU112">
        <v>1</v>
      </c>
      <c r="AV112">
        <v>0</v>
      </c>
      <c r="AW112">
        <v>0</v>
      </c>
      <c r="BB112" t="s">
        <v>1945</v>
      </c>
      <c r="BC112">
        <v>0</v>
      </c>
      <c r="BG112" t="s">
        <v>1966</v>
      </c>
      <c r="BJ112" t="s">
        <v>1992</v>
      </c>
      <c r="BK112" t="s">
        <v>176</v>
      </c>
    </row>
    <row r="113" spans="1:64">
      <c r="A113" s="1">
        <f>HYPERLINK("https://lsnyc.legalserver.org/matter/dynamic-profile/view/1911349","19-1911349")</f>
        <v>0</v>
      </c>
      <c r="B113" t="s">
        <v>65</v>
      </c>
      <c r="C113" t="s">
        <v>98</v>
      </c>
      <c r="D113" t="s">
        <v>163</v>
      </c>
      <c r="E113" t="s">
        <v>165</v>
      </c>
      <c r="F113" t="s">
        <v>168</v>
      </c>
      <c r="G113" t="s">
        <v>165</v>
      </c>
      <c r="H113" t="s">
        <v>179</v>
      </c>
      <c r="I113" t="s">
        <v>165</v>
      </c>
      <c r="J113" t="s">
        <v>188</v>
      </c>
      <c r="K113" t="s">
        <v>191</v>
      </c>
      <c r="M113" t="s">
        <v>189</v>
      </c>
      <c r="N113" t="s">
        <v>165</v>
      </c>
      <c r="O113" t="s">
        <v>221</v>
      </c>
      <c r="P113" t="s">
        <v>225</v>
      </c>
      <c r="S113" t="s">
        <v>336</v>
      </c>
      <c r="T113" t="s">
        <v>569</v>
      </c>
      <c r="U113" t="s">
        <v>168</v>
      </c>
      <c r="W113" t="s">
        <v>706</v>
      </c>
      <c r="X113" t="s">
        <v>815</v>
      </c>
      <c r="Y113" t="s">
        <v>1038</v>
      </c>
      <c r="Z113" t="s">
        <v>1101</v>
      </c>
      <c r="AA113" t="s">
        <v>1125</v>
      </c>
      <c r="AB113">
        <v>10457</v>
      </c>
      <c r="AC113" t="s">
        <v>1132</v>
      </c>
      <c r="AD113" t="s">
        <v>1241</v>
      </c>
      <c r="AE113">
        <v>16</v>
      </c>
      <c r="AG113" t="s">
        <v>1388</v>
      </c>
      <c r="AH113" t="s">
        <v>190</v>
      </c>
      <c r="AI113" t="s">
        <v>188</v>
      </c>
      <c r="AK113" t="s">
        <v>1397</v>
      </c>
      <c r="AM113">
        <v>0</v>
      </c>
      <c r="AN113">
        <v>152</v>
      </c>
      <c r="AO113">
        <v>22</v>
      </c>
      <c r="AQ113" t="s">
        <v>1517</v>
      </c>
      <c r="AR113" t="s">
        <v>1778</v>
      </c>
      <c r="AS113">
        <v>100</v>
      </c>
      <c r="AU113">
        <v>1</v>
      </c>
      <c r="AV113">
        <v>0</v>
      </c>
      <c r="AW113">
        <v>72.06</v>
      </c>
      <c r="AY113" t="s">
        <v>1936</v>
      </c>
      <c r="BA113" t="s">
        <v>1937</v>
      </c>
      <c r="BB113" t="s">
        <v>1947</v>
      </c>
      <c r="BC113">
        <v>9000</v>
      </c>
      <c r="BG113" t="s">
        <v>1967</v>
      </c>
      <c r="BJ113" t="s">
        <v>1999</v>
      </c>
      <c r="BK113" t="s">
        <v>2038</v>
      </c>
      <c r="BL113" t="s">
        <v>2039</v>
      </c>
    </row>
    <row r="114" spans="1:64">
      <c r="A114" s="1">
        <f>HYPERLINK("https://lsnyc.legalserver.org/matter/dynamic-profile/view/1911862","19-1911862")</f>
        <v>0</v>
      </c>
      <c r="B114" t="s">
        <v>65</v>
      </c>
      <c r="C114" t="s">
        <v>99</v>
      </c>
      <c r="D114" t="s">
        <v>163</v>
      </c>
      <c r="E114" t="s">
        <v>164</v>
      </c>
      <c r="G114" t="s">
        <v>165</v>
      </c>
      <c r="H114" t="s">
        <v>179</v>
      </c>
      <c r="I114" t="s">
        <v>165</v>
      </c>
      <c r="J114" t="s">
        <v>188</v>
      </c>
      <c r="K114" t="s">
        <v>191</v>
      </c>
      <c r="M114" t="s">
        <v>189</v>
      </c>
      <c r="N114" t="s">
        <v>219</v>
      </c>
      <c r="O114" t="s">
        <v>220</v>
      </c>
      <c r="P114" t="s">
        <v>225</v>
      </c>
      <c r="S114" t="s">
        <v>337</v>
      </c>
      <c r="T114" t="s">
        <v>570</v>
      </c>
      <c r="U114" t="s">
        <v>173</v>
      </c>
      <c r="W114" t="s">
        <v>706</v>
      </c>
      <c r="X114" t="s">
        <v>816</v>
      </c>
      <c r="Y114" t="s">
        <v>971</v>
      </c>
      <c r="Z114" t="s">
        <v>1101</v>
      </c>
      <c r="AA114" t="s">
        <v>1125</v>
      </c>
      <c r="AB114">
        <v>10468</v>
      </c>
      <c r="AC114" t="s">
        <v>1132</v>
      </c>
      <c r="AD114" t="s">
        <v>1242</v>
      </c>
      <c r="AE114">
        <v>27</v>
      </c>
      <c r="AG114" t="s">
        <v>1388</v>
      </c>
      <c r="AH114" t="s">
        <v>190</v>
      </c>
      <c r="AI114" t="s">
        <v>190</v>
      </c>
      <c r="AK114" t="s">
        <v>1397</v>
      </c>
      <c r="AL114" t="s">
        <v>1401</v>
      </c>
      <c r="AM114">
        <v>0</v>
      </c>
      <c r="AN114">
        <v>1147.96</v>
      </c>
      <c r="AO114">
        <v>1.8</v>
      </c>
      <c r="AQ114" t="s">
        <v>1518</v>
      </c>
      <c r="AR114" t="s">
        <v>1779</v>
      </c>
      <c r="AS114">
        <v>53</v>
      </c>
      <c r="AT114" t="s">
        <v>1927</v>
      </c>
      <c r="AU114">
        <v>1</v>
      </c>
      <c r="AV114">
        <v>0</v>
      </c>
      <c r="AW114">
        <v>74.08</v>
      </c>
      <c r="BA114" t="s">
        <v>1938</v>
      </c>
      <c r="BB114" t="s">
        <v>1947</v>
      </c>
      <c r="BC114">
        <v>9252</v>
      </c>
      <c r="BG114" t="s">
        <v>1968</v>
      </c>
      <c r="BJ114" t="s">
        <v>1996</v>
      </c>
      <c r="BK114" t="s">
        <v>176</v>
      </c>
      <c r="BL114" t="s">
        <v>2039</v>
      </c>
    </row>
    <row r="115" spans="1:64">
      <c r="A115" s="1">
        <f>HYPERLINK("https://lsnyc.legalserver.org/matter/dynamic-profile/view/1911765","19-1911765")</f>
        <v>0</v>
      </c>
      <c r="B115" t="s">
        <v>65</v>
      </c>
      <c r="C115" t="s">
        <v>99</v>
      </c>
      <c r="D115" t="s">
        <v>163</v>
      </c>
      <c r="E115" t="s">
        <v>164</v>
      </c>
      <c r="G115" t="s">
        <v>165</v>
      </c>
      <c r="H115" t="s">
        <v>179</v>
      </c>
      <c r="I115" t="s">
        <v>165</v>
      </c>
      <c r="J115" t="s">
        <v>188</v>
      </c>
      <c r="K115" t="s">
        <v>165</v>
      </c>
      <c r="L115" t="s">
        <v>197</v>
      </c>
      <c r="M115" t="s">
        <v>189</v>
      </c>
      <c r="N115" t="s">
        <v>219</v>
      </c>
      <c r="O115" t="s">
        <v>220</v>
      </c>
      <c r="P115" t="s">
        <v>225</v>
      </c>
      <c r="S115" t="s">
        <v>269</v>
      </c>
      <c r="T115" t="s">
        <v>474</v>
      </c>
      <c r="U115" t="s">
        <v>172</v>
      </c>
      <c r="W115" t="s">
        <v>706</v>
      </c>
      <c r="X115" t="s">
        <v>817</v>
      </c>
      <c r="Y115" t="s">
        <v>1039</v>
      </c>
      <c r="Z115" t="s">
        <v>1101</v>
      </c>
      <c r="AA115" t="s">
        <v>1125</v>
      </c>
      <c r="AB115">
        <v>10457</v>
      </c>
      <c r="AC115" t="s">
        <v>1131</v>
      </c>
      <c r="AD115" t="s">
        <v>1243</v>
      </c>
      <c r="AE115">
        <v>5</v>
      </c>
      <c r="AG115" t="s">
        <v>1388</v>
      </c>
      <c r="AH115" t="s">
        <v>190</v>
      </c>
      <c r="AI115" t="s">
        <v>190</v>
      </c>
      <c r="AK115" t="s">
        <v>1397</v>
      </c>
      <c r="AM115">
        <v>0</v>
      </c>
      <c r="AN115">
        <v>457</v>
      </c>
      <c r="AO115">
        <v>2.8</v>
      </c>
      <c r="AQ115" t="s">
        <v>1519</v>
      </c>
      <c r="AS115">
        <v>281</v>
      </c>
      <c r="AT115" t="s">
        <v>1927</v>
      </c>
      <c r="AU115">
        <v>2</v>
      </c>
      <c r="AV115">
        <v>1</v>
      </c>
      <c r="AW115">
        <v>70.31999999999999</v>
      </c>
      <c r="BA115" t="s">
        <v>1937</v>
      </c>
      <c r="BB115" t="s">
        <v>1945</v>
      </c>
      <c r="BC115">
        <v>15000</v>
      </c>
      <c r="BG115" t="s">
        <v>1968</v>
      </c>
      <c r="BJ115" t="s">
        <v>1982</v>
      </c>
      <c r="BK115" t="s">
        <v>167</v>
      </c>
      <c r="BL115" t="s">
        <v>2039</v>
      </c>
    </row>
    <row r="116" spans="1:64">
      <c r="A116" s="1">
        <f>HYPERLINK("https://lsnyc.legalserver.org/matter/dynamic-profile/view/1911521","19-1911521")</f>
        <v>0</v>
      </c>
      <c r="B116" t="s">
        <v>65</v>
      </c>
      <c r="C116" t="s">
        <v>94</v>
      </c>
      <c r="D116" t="s">
        <v>163</v>
      </c>
      <c r="E116" t="s">
        <v>164</v>
      </c>
      <c r="G116" t="s">
        <v>165</v>
      </c>
      <c r="H116" t="s">
        <v>180</v>
      </c>
      <c r="I116" t="s">
        <v>165</v>
      </c>
      <c r="J116" t="s">
        <v>188</v>
      </c>
      <c r="K116" t="s">
        <v>191</v>
      </c>
      <c r="M116" t="s">
        <v>189</v>
      </c>
      <c r="N116" t="s">
        <v>219</v>
      </c>
      <c r="P116" t="s">
        <v>225</v>
      </c>
      <c r="S116" t="s">
        <v>290</v>
      </c>
      <c r="T116" t="s">
        <v>458</v>
      </c>
      <c r="U116" t="s">
        <v>177</v>
      </c>
      <c r="W116" t="s">
        <v>706</v>
      </c>
      <c r="X116" t="s">
        <v>818</v>
      </c>
      <c r="Y116" t="s">
        <v>1040</v>
      </c>
      <c r="Z116" t="s">
        <v>1101</v>
      </c>
      <c r="AA116" t="s">
        <v>1125</v>
      </c>
      <c r="AB116">
        <v>10462</v>
      </c>
      <c r="AD116" t="s">
        <v>1244</v>
      </c>
      <c r="AE116">
        <v>19</v>
      </c>
      <c r="AG116" t="s">
        <v>1388</v>
      </c>
      <c r="AH116" t="s">
        <v>190</v>
      </c>
      <c r="AI116" t="s">
        <v>190</v>
      </c>
      <c r="AK116" t="s">
        <v>1397</v>
      </c>
      <c r="AM116">
        <v>0</v>
      </c>
      <c r="AN116">
        <v>1610</v>
      </c>
      <c r="AO116">
        <v>1.5</v>
      </c>
      <c r="AQ116" t="s">
        <v>1520</v>
      </c>
      <c r="AR116" t="s">
        <v>1780</v>
      </c>
      <c r="AS116">
        <v>64</v>
      </c>
      <c r="AT116" t="s">
        <v>1929</v>
      </c>
      <c r="AU116">
        <v>3</v>
      </c>
      <c r="AV116">
        <v>0</v>
      </c>
      <c r="AW116">
        <v>42.42</v>
      </c>
      <c r="BB116" t="s">
        <v>1945</v>
      </c>
      <c r="BC116">
        <v>9048</v>
      </c>
      <c r="BG116" t="s">
        <v>119</v>
      </c>
      <c r="BJ116" t="s">
        <v>2006</v>
      </c>
      <c r="BK116" t="s">
        <v>177</v>
      </c>
      <c r="BL116" t="s">
        <v>2039</v>
      </c>
    </row>
    <row r="117" spans="1:64">
      <c r="A117" s="1">
        <f>HYPERLINK("https://lsnyc.legalserver.org/matter/dynamic-profile/view/1912259","19-1912259")</f>
        <v>0</v>
      </c>
      <c r="B117" t="s">
        <v>65</v>
      </c>
      <c r="C117" t="s">
        <v>95</v>
      </c>
      <c r="D117" t="s">
        <v>163</v>
      </c>
      <c r="E117" t="s">
        <v>164</v>
      </c>
      <c r="G117" t="s">
        <v>165</v>
      </c>
      <c r="H117" t="s">
        <v>180</v>
      </c>
      <c r="I117" t="s">
        <v>165</v>
      </c>
      <c r="J117" t="s">
        <v>188</v>
      </c>
      <c r="K117" t="s">
        <v>191</v>
      </c>
      <c r="M117" t="s">
        <v>189</v>
      </c>
      <c r="N117" t="s">
        <v>165</v>
      </c>
      <c r="O117" t="s">
        <v>221</v>
      </c>
      <c r="P117" t="s">
        <v>225</v>
      </c>
      <c r="S117" t="s">
        <v>338</v>
      </c>
      <c r="T117" t="s">
        <v>571</v>
      </c>
      <c r="U117" t="s">
        <v>167</v>
      </c>
      <c r="W117" t="s">
        <v>706</v>
      </c>
      <c r="X117" t="s">
        <v>819</v>
      </c>
      <c r="Y117" t="s">
        <v>1041</v>
      </c>
      <c r="Z117" t="s">
        <v>1101</v>
      </c>
      <c r="AA117" t="s">
        <v>1125</v>
      </c>
      <c r="AB117">
        <v>10457</v>
      </c>
      <c r="AC117" t="s">
        <v>1131</v>
      </c>
      <c r="AD117" t="s">
        <v>1245</v>
      </c>
      <c r="AE117">
        <v>18</v>
      </c>
      <c r="AG117" t="s">
        <v>1388</v>
      </c>
      <c r="AH117" t="s">
        <v>190</v>
      </c>
      <c r="AI117" t="s">
        <v>190</v>
      </c>
      <c r="AK117" t="s">
        <v>1397</v>
      </c>
      <c r="AM117">
        <v>0</v>
      </c>
      <c r="AN117">
        <v>894</v>
      </c>
      <c r="AO117">
        <v>0</v>
      </c>
      <c r="AQ117" t="s">
        <v>1521</v>
      </c>
      <c r="AR117" t="s">
        <v>1781</v>
      </c>
      <c r="AS117">
        <v>11</v>
      </c>
      <c r="AT117" t="s">
        <v>1930</v>
      </c>
      <c r="AU117">
        <v>3</v>
      </c>
      <c r="AV117">
        <v>0</v>
      </c>
      <c r="AW117">
        <v>187.53</v>
      </c>
      <c r="BA117" t="s">
        <v>1937</v>
      </c>
      <c r="BB117" t="s">
        <v>1945</v>
      </c>
      <c r="BC117">
        <v>40000</v>
      </c>
      <c r="BG117" t="s">
        <v>1965</v>
      </c>
      <c r="BJ117" t="s">
        <v>1982</v>
      </c>
      <c r="BL117" t="s">
        <v>2039</v>
      </c>
    </row>
    <row r="118" spans="1:64">
      <c r="A118" s="1">
        <f>HYPERLINK("https://lsnyc.legalserver.org/matter/dynamic-profile/view/1912186","19-1912186")</f>
        <v>0</v>
      </c>
      <c r="B118" t="s">
        <v>65</v>
      </c>
      <c r="C118" t="s">
        <v>100</v>
      </c>
      <c r="D118" t="s">
        <v>163</v>
      </c>
      <c r="E118" t="s">
        <v>164</v>
      </c>
      <c r="G118" t="s">
        <v>165</v>
      </c>
      <c r="H118" t="s">
        <v>179</v>
      </c>
      <c r="I118" t="s">
        <v>165</v>
      </c>
      <c r="J118" t="s">
        <v>188</v>
      </c>
      <c r="K118" t="s">
        <v>191</v>
      </c>
      <c r="M118" t="s">
        <v>189</v>
      </c>
      <c r="N118" t="s">
        <v>165</v>
      </c>
      <c r="O118" t="s">
        <v>221</v>
      </c>
      <c r="P118" t="s">
        <v>225</v>
      </c>
      <c r="S118" t="s">
        <v>339</v>
      </c>
      <c r="T118" t="s">
        <v>572</v>
      </c>
      <c r="U118" t="s">
        <v>175</v>
      </c>
      <c r="W118" t="s">
        <v>706</v>
      </c>
      <c r="X118" t="s">
        <v>820</v>
      </c>
      <c r="Y118" t="s">
        <v>1042</v>
      </c>
      <c r="Z118" t="s">
        <v>1101</v>
      </c>
      <c r="AA118" t="s">
        <v>1125</v>
      </c>
      <c r="AB118">
        <v>10468</v>
      </c>
      <c r="AC118" t="s">
        <v>1126</v>
      </c>
      <c r="AD118" t="s">
        <v>1246</v>
      </c>
      <c r="AE118">
        <v>29</v>
      </c>
      <c r="AG118" t="s">
        <v>1388</v>
      </c>
      <c r="AH118" t="s">
        <v>190</v>
      </c>
      <c r="AI118" t="s">
        <v>190</v>
      </c>
      <c r="AK118" t="s">
        <v>1397</v>
      </c>
      <c r="AM118">
        <v>0</v>
      </c>
      <c r="AN118">
        <v>1251.62</v>
      </c>
      <c r="AO118">
        <v>0</v>
      </c>
      <c r="AQ118" t="s">
        <v>1522</v>
      </c>
      <c r="AR118" t="s">
        <v>1782</v>
      </c>
      <c r="AS118">
        <v>102</v>
      </c>
      <c r="AT118" t="s">
        <v>1927</v>
      </c>
      <c r="AU118">
        <v>1</v>
      </c>
      <c r="AV118">
        <v>0</v>
      </c>
      <c r="AW118">
        <v>283.11</v>
      </c>
      <c r="BA118" t="s">
        <v>1938</v>
      </c>
      <c r="BB118" t="s">
        <v>1945</v>
      </c>
      <c r="BC118">
        <v>35360</v>
      </c>
      <c r="BG118" t="s">
        <v>1965</v>
      </c>
      <c r="BJ118" t="s">
        <v>1982</v>
      </c>
      <c r="BL118" t="s">
        <v>2039</v>
      </c>
    </row>
    <row r="119" spans="1:64">
      <c r="A119" s="1">
        <f>HYPERLINK("https://lsnyc.legalserver.org/matter/dynamic-profile/view/1911359","19-1911359")</f>
        <v>0</v>
      </c>
      <c r="B119" t="s">
        <v>65</v>
      </c>
      <c r="C119" t="s">
        <v>101</v>
      </c>
      <c r="D119" t="s">
        <v>163</v>
      </c>
      <c r="E119" t="s">
        <v>165</v>
      </c>
      <c r="F119" t="s">
        <v>168</v>
      </c>
      <c r="G119" t="s">
        <v>165</v>
      </c>
      <c r="H119" t="s">
        <v>179</v>
      </c>
      <c r="I119" t="s">
        <v>165</v>
      </c>
      <c r="J119" t="s">
        <v>188</v>
      </c>
      <c r="K119" t="s">
        <v>191</v>
      </c>
      <c r="M119" t="s">
        <v>189</v>
      </c>
      <c r="N119" t="s">
        <v>165</v>
      </c>
      <c r="O119" t="s">
        <v>221</v>
      </c>
      <c r="P119" t="s">
        <v>225</v>
      </c>
      <c r="S119" t="s">
        <v>340</v>
      </c>
      <c r="T119" t="s">
        <v>558</v>
      </c>
      <c r="U119" t="s">
        <v>168</v>
      </c>
      <c r="W119" t="s">
        <v>706</v>
      </c>
      <c r="X119" t="s">
        <v>821</v>
      </c>
      <c r="Y119" t="s">
        <v>1043</v>
      </c>
      <c r="Z119" t="s">
        <v>1101</v>
      </c>
      <c r="AA119" t="s">
        <v>1125</v>
      </c>
      <c r="AB119">
        <v>10457</v>
      </c>
      <c r="AC119" t="s">
        <v>1126</v>
      </c>
      <c r="AD119" t="s">
        <v>1247</v>
      </c>
      <c r="AE119">
        <v>7</v>
      </c>
      <c r="AG119" t="s">
        <v>1388</v>
      </c>
      <c r="AH119" t="s">
        <v>190</v>
      </c>
      <c r="AI119" t="s">
        <v>190</v>
      </c>
      <c r="AK119" t="s">
        <v>1397</v>
      </c>
      <c r="AM119">
        <v>0</v>
      </c>
      <c r="AN119">
        <v>1009</v>
      </c>
      <c r="AO119">
        <v>2</v>
      </c>
      <c r="AQ119" t="s">
        <v>1523</v>
      </c>
      <c r="AR119" t="s">
        <v>1783</v>
      </c>
      <c r="AS119">
        <v>92</v>
      </c>
      <c r="AT119" t="s">
        <v>1931</v>
      </c>
      <c r="AU119">
        <v>2</v>
      </c>
      <c r="AV119">
        <v>1</v>
      </c>
      <c r="AW119">
        <v>112.52</v>
      </c>
      <c r="BA119" t="s">
        <v>1938</v>
      </c>
      <c r="BB119" t="s">
        <v>1947</v>
      </c>
      <c r="BC119">
        <v>24000</v>
      </c>
      <c r="BG119" t="s">
        <v>1968</v>
      </c>
      <c r="BJ119" t="s">
        <v>1997</v>
      </c>
      <c r="BK119" t="s">
        <v>175</v>
      </c>
      <c r="BL119" t="s">
        <v>2039</v>
      </c>
    </row>
    <row r="120" spans="1:64">
      <c r="A120" s="1">
        <f>HYPERLINK("https://lsnyc.legalserver.org/matter/dynamic-profile/view/1911732","19-1911732")</f>
        <v>0</v>
      </c>
      <c r="B120" t="s">
        <v>65</v>
      </c>
      <c r="C120" t="s">
        <v>100</v>
      </c>
      <c r="D120" t="s">
        <v>163</v>
      </c>
      <c r="E120" t="s">
        <v>164</v>
      </c>
      <c r="G120" t="s">
        <v>165</v>
      </c>
      <c r="H120" t="s">
        <v>179</v>
      </c>
      <c r="I120" t="s">
        <v>165</v>
      </c>
      <c r="J120" t="s">
        <v>188</v>
      </c>
      <c r="K120" t="s">
        <v>191</v>
      </c>
      <c r="M120" t="s">
        <v>189</v>
      </c>
      <c r="N120" t="s">
        <v>165</v>
      </c>
      <c r="O120" t="s">
        <v>221</v>
      </c>
      <c r="P120" t="s">
        <v>225</v>
      </c>
      <c r="S120" t="s">
        <v>341</v>
      </c>
      <c r="T120" t="s">
        <v>573</v>
      </c>
      <c r="U120" t="s">
        <v>172</v>
      </c>
      <c r="W120" t="s">
        <v>706</v>
      </c>
      <c r="X120" t="s">
        <v>822</v>
      </c>
      <c r="Y120" t="s">
        <v>971</v>
      </c>
      <c r="Z120" t="s">
        <v>1101</v>
      </c>
      <c r="AA120" t="s">
        <v>1125</v>
      </c>
      <c r="AB120">
        <v>10467</v>
      </c>
      <c r="AC120" t="s">
        <v>1131</v>
      </c>
      <c r="AD120" t="s">
        <v>1248</v>
      </c>
      <c r="AE120">
        <v>10</v>
      </c>
      <c r="AG120" t="s">
        <v>1388</v>
      </c>
      <c r="AH120" t="s">
        <v>190</v>
      </c>
      <c r="AI120" t="s">
        <v>190</v>
      </c>
      <c r="AK120" t="s">
        <v>1397</v>
      </c>
      <c r="AM120">
        <v>0</v>
      </c>
      <c r="AN120">
        <v>1142</v>
      </c>
      <c r="AO120">
        <v>1.5</v>
      </c>
      <c r="AQ120" t="s">
        <v>1524</v>
      </c>
      <c r="AR120" t="s">
        <v>1784</v>
      </c>
      <c r="AS120">
        <v>53</v>
      </c>
      <c r="AT120" t="s">
        <v>1927</v>
      </c>
      <c r="AU120">
        <v>1</v>
      </c>
      <c r="AV120">
        <v>2</v>
      </c>
      <c r="AW120">
        <v>168.78</v>
      </c>
      <c r="BA120" t="s">
        <v>1938</v>
      </c>
      <c r="BB120" t="s">
        <v>1945</v>
      </c>
      <c r="BC120">
        <v>36000</v>
      </c>
      <c r="BG120" t="s">
        <v>1965</v>
      </c>
      <c r="BJ120" t="s">
        <v>1982</v>
      </c>
      <c r="BK120" t="s">
        <v>176</v>
      </c>
      <c r="BL120" t="s">
        <v>2039</v>
      </c>
    </row>
    <row r="121" spans="1:64">
      <c r="A121" s="1">
        <f>HYPERLINK("https://lsnyc.legalserver.org/matter/dynamic-profile/view/1912170","19-1912170")</f>
        <v>0</v>
      </c>
      <c r="B121" t="s">
        <v>65</v>
      </c>
      <c r="C121" t="s">
        <v>100</v>
      </c>
      <c r="D121" t="s">
        <v>163</v>
      </c>
      <c r="E121" t="s">
        <v>164</v>
      </c>
      <c r="G121" t="s">
        <v>165</v>
      </c>
      <c r="H121" t="s">
        <v>180</v>
      </c>
      <c r="I121" t="s">
        <v>165</v>
      </c>
      <c r="J121" t="s">
        <v>188</v>
      </c>
      <c r="K121" t="s">
        <v>191</v>
      </c>
      <c r="M121" t="s">
        <v>189</v>
      </c>
      <c r="N121" t="s">
        <v>219</v>
      </c>
      <c r="P121" t="s">
        <v>225</v>
      </c>
      <c r="S121" t="s">
        <v>342</v>
      </c>
      <c r="T121" t="s">
        <v>574</v>
      </c>
      <c r="U121" t="s">
        <v>167</v>
      </c>
      <c r="W121" t="s">
        <v>706</v>
      </c>
      <c r="X121" t="s">
        <v>823</v>
      </c>
      <c r="Y121" t="s">
        <v>1044</v>
      </c>
      <c r="Z121" t="s">
        <v>1101</v>
      </c>
      <c r="AA121" t="s">
        <v>1125</v>
      </c>
      <c r="AB121">
        <v>10457</v>
      </c>
      <c r="AC121" t="s">
        <v>1131</v>
      </c>
      <c r="AD121" t="s">
        <v>1249</v>
      </c>
      <c r="AE121">
        <v>17</v>
      </c>
      <c r="AG121" t="s">
        <v>1388</v>
      </c>
      <c r="AH121" t="s">
        <v>190</v>
      </c>
      <c r="AI121" t="s">
        <v>190</v>
      </c>
      <c r="AK121" t="s">
        <v>1397</v>
      </c>
      <c r="AM121">
        <v>0</v>
      </c>
      <c r="AN121">
        <v>1262.5</v>
      </c>
      <c r="AO121">
        <v>0</v>
      </c>
      <c r="AQ121" t="s">
        <v>1525</v>
      </c>
      <c r="AR121" t="s">
        <v>1785</v>
      </c>
      <c r="AS121">
        <v>221</v>
      </c>
      <c r="AT121" t="s">
        <v>1927</v>
      </c>
      <c r="AU121">
        <v>2</v>
      </c>
      <c r="AV121">
        <v>5</v>
      </c>
      <c r="AW121">
        <v>53.32</v>
      </c>
      <c r="BA121" t="s">
        <v>1938</v>
      </c>
      <c r="BB121" t="s">
        <v>1945</v>
      </c>
      <c r="BC121">
        <v>20800</v>
      </c>
      <c r="BG121" t="s">
        <v>1965</v>
      </c>
      <c r="BJ121" t="s">
        <v>1982</v>
      </c>
      <c r="BL121" t="s">
        <v>2039</v>
      </c>
    </row>
    <row r="122" spans="1:64">
      <c r="A122" s="1">
        <f>HYPERLINK("https://lsnyc.legalserver.org/matter/dynamic-profile/view/1911746","19-1911746")</f>
        <v>0</v>
      </c>
      <c r="B122" t="s">
        <v>65</v>
      </c>
      <c r="C122" t="s">
        <v>100</v>
      </c>
      <c r="D122" t="s">
        <v>163</v>
      </c>
      <c r="E122" t="s">
        <v>164</v>
      </c>
      <c r="G122" t="s">
        <v>165</v>
      </c>
      <c r="H122" t="s">
        <v>179</v>
      </c>
      <c r="I122" t="s">
        <v>165</v>
      </c>
      <c r="J122" t="s">
        <v>188</v>
      </c>
      <c r="K122" t="s">
        <v>191</v>
      </c>
      <c r="M122" t="s">
        <v>189</v>
      </c>
      <c r="N122" t="s">
        <v>165</v>
      </c>
      <c r="O122" t="s">
        <v>221</v>
      </c>
      <c r="P122" t="s">
        <v>225</v>
      </c>
      <c r="S122" t="s">
        <v>343</v>
      </c>
      <c r="T122" t="s">
        <v>575</v>
      </c>
      <c r="U122" t="s">
        <v>172</v>
      </c>
      <c r="W122" t="s">
        <v>706</v>
      </c>
      <c r="X122" t="s">
        <v>824</v>
      </c>
      <c r="Y122" t="s">
        <v>1034</v>
      </c>
      <c r="Z122" t="s">
        <v>1101</v>
      </c>
      <c r="AA122" t="s">
        <v>1125</v>
      </c>
      <c r="AB122">
        <v>10468</v>
      </c>
      <c r="AC122" t="s">
        <v>1131</v>
      </c>
      <c r="AD122" t="s">
        <v>1250</v>
      </c>
      <c r="AE122">
        <v>20</v>
      </c>
      <c r="AG122" t="s">
        <v>1388</v>
      </c>
      <c r="AH122" t="s">
        <v>190</v>
      </c>
      <c r="AI122" t="s">
        <v>190</v>
      </c>
      <c r="AK122" t="s">
        <v>1397</v>
      </c>
      <c r="AM122">
        <v>0</v>
      </c>
      <c r="AN122">
        <v>1230</v>
      </c>
      <c r="AO122">
        <v>0.1</v>
      </c>
      <c r="AQ122" t="s">
        <v>1526</v>
      </c>
      <c r="AR122" t="s">
        <v>1786</v>
      </c>
      <c r="AS122">
        <v>53</v>
      </c>
      <c r="AT122" t="s">
        <v>1927</v>
      </c>
      <c r="AU122">
        <v>1</v>
      </c>
      <c r="AV122">
        <v>0</v>
      </c>
      <c r="AW122">
        <v>77.73</v>
      </c>
      <c r="BA122" t="s">
        <v>1937</v>
      </c>
      <c r="BC122">
        <v>9708</v>
      </c>
      <c r="BG122" t="s">
        <v>1965</v>
      </c>
      <c r="BJ122" t="s">
        <v>1996</v>
      </c>
      <c r="BK122" t="s">
        <v>175</v>
      </c>
      <c r="BL122" t="s">
        <v>2039</v>
      </c>
    </row>
    <row r="123" spans="1:64">
      <c r="A123" s="1">
        <f>HYPERLINK("https://lsnyc.legalserver.org/matter/dynamic-profile/view/1911365","19-1911365")</f>
        <v>0</v>
      </c>
      <c r="B123" t="s">
        <v>65</v>
      </c>
      <c r="C123" t="s">
        <v>102</v>
      </c>
      <c r="D123" t="s">
        <v>163</v>
      </c>
      <c r="E123" t="s">
        <v>164</v>
      </c>
      <c r="G123" t="s">
        <v>165</v>
      </c>
      <c r="H123" t="s">
        <v>179</v>
      </c>
      <c r="I123" t="s">
        <v>165</v>
      </c>
      <c r="J123" t="s">
        <v>188</v>
      </c>
      <c r="K123" t="s">
        <v>191</v>
      </c>
      <c r="M123" t="s">
        <v>189</v>
      </c>
      <c r="N123" t="s">
        <v>165</v>
      </c>
      <c r="O123" t="s">
        <v>222</v>
      </c>
      <c r="P123" t="s">
        <v>225</v>
      </c>
      <c r="S123" t="s">
        <v>299</v>
      </c>
      <c r="T123" t="s">
        <v>576</v>
      </c>
      <c r="U123" t="s">
        <v>168</v>
      </c>
      <c r="W123" t="s">
        <v>706</v>
      </c>
      <c r="X123" t="s">
        <v>825</v>
      </c>
      <c r="Y123" t="s">
        <v>971</v>
      </c>
      <c r="Z123" t="s">
        <v>1101</v>
      </c>
      <c r="AA123" t="s">
        <v>1125</v>
      </c>
      <c r="AB123">
        <v>10458</v>
      </c>
      <c r="AC123" t="s">
        <v>1133</v>
      </c>
      <c r="AD123" t="s">
        <v>1251</v>
      </c>
      <c r="AE123">
        <v>13</v>
      </c>
      <c r="AG123" t="s">
        <v>1389</v>
      </c>
      <c r="AH123" t="s">
        <v>190</v>
      </c>
      <c r="AI123" t="s">
        <v>190</v>
      </c>
      <c r="AK123" t="s">
        <v>1397</v>
      </c>
      <c r="AM123">
        <v>0</v>
      </c>
      <c r="AN123">
        <v>1383</v>
      </c>
      <c r="AO123">
        <v>0</v>
      </c>
      <c r="AQ123" t="s">
        <v>1527</v>
      </c>
      <c r="AS123">
        <v>40</v>
      </c>
      <c r="AT123" t="s">
        <v>1927</v>
      </c>
      <c r="AU123">
        <v>4</v>
      </c>
      <c r="AV123">
        <v>1</v>
      </c>
      <c r="AW123">
        <v>25.34</v>
      </c>
      <c r="BB123" t="s">
        <v>1947</v>
      </c>
      <c r="BC123">
        <v>7644</v>
      </c>
      <c r="BG123" t="s">
        <v>119</v>
      </c>
      <c r="BJ123" t="s">
        <v>2007</v>
      </c>
      <c r="BL123" t="s">
        <v>2039</v>
      </c>
    </row>
    <row r="124" spans="1:64">
      <c r="A124" s="1">
        <f>HYPERLINK("https://lsnyc.legalserver.org/matter/dynamic-profile/view/1911168","19-1911168")</f>
        <v>0</v>
      </c>
      <c r="B124" t="s">
        <v>65</v>
      </c>
      <c r="C124" t="s">
        <v>102</v>
      </c>
      <c r="D124" t="s">
        <v>163</v>
      </c>
      <c r="E124" t="s">
        <v>165</v>
      </c>
      <c r="F124" t="s">
        <v>169</v>
      </c>
      <c r="G124" t="s">
        <v>165</v>
      </c>
      <c r="H124" t="s">
        <v>180</v>
      </c>
      <c r="I124" t="s">
        <v>165</v>
      </c>
      <c r="J124" t="s">
        <v>188</v>
      </c>
      <c r="K124" t="s">
        <v>191</v>
      </c>
      <c r="M124" t="s">
        <v>189</v>
      </c>
      <c r="N124" t="s">
        <v>165</v>
      </c>
      <c r="O124" t="s">
        <v>222</v>
      </c>
      <c r="P124" t="s">
        <v>225</v>
      </c>
      <c r="S124" t="s">
        <v>344</v>
      </c>
      <c r="T124" t="s">
        <v>577</v>
      </c>
      <c r="U124" t="s">
        <v>169</v>
      </c>
      <c r="W124" t="s">
        <v>706</v>
      </c>
      <c r="X124" t="s">
        <v>826</v>
      </c>
      <c r="Y124" t="s">
        <v>1045</v>
      </c>
      <c r="Z124" t="s">
        <v>1101</v>
      </c>
      <c r="AA124" t="s">
        <v>1125</v>
      </c>
      <c r="AB124">
        <v>10460</v>
      </c>
      <c r="AC124" t="s">
        <v>1131</v>
      </c>
      <c r="AD124" t="s">
        <v>1252</v>
      </c>
      <c r="AE124">
        <v>20</v>
      </c>
      <c r="AG124" t="s">
        <v>1389</v>
      </c>
      <c r="AH124" t="s">
        <v>190</v>
      </c>
      <c r="AI124" t="s">
        <v>190</v>
      </c>
      <c r="AK124" t="s">
        <v>1397</v>
      </c>
      <c r="AM124">
        <v>0</v>
      </c>
      <c r="AN124">
        <v>1650</v>
      </c>
      <c r="AO124">
        <v>0.5</v>
      </c>
      <c r="AQ124" t="s">
        <v>1528</v>
      </c>
      <c r="AS124">
        <v>2</v>
      </c>
      <c r="AT124" t="s">
        <v>1932</v>
      </c>
      <c r="AU124">
        <v>4</v>
      </c>
      <c r="AV124">
        <v>0</v>
      </c>
      <c r="AW124">
        <v>178.25</v>
      </c>
      <c r="BB124" t="s">
        <v>1947</v>
      </c>
      <c r="BC124">
        <v>45900</v>
      </c>
      <c r="BG124" t="s">
        <v>119</v>
      </c>
      <c r="BJ124" t="s">
        <v>1982</v>
      </c>
      <c r="BK124" t="s">
        <v>166</v>
      </c>
      <c r="BL124" t="s">
        <v>2039</v>
      </c>
    </row>
    <row r="125" spans="1:64">
      <c r="A125" s="1">
        <f>HYPERLINK("https://lsnyc.legalserver.org/matter/dynamic-profile/view/1911237","19-1911237")</f>
        <v>0</v>
      </c>
      <c r="B125" t="s">
        <v>65</v>
      </c>
      <c r="C125" t="s">
        <v>102</v>
      </c>
      <c r="D125" t="s">
        <v>163</v>
      </c>
      <c r="E125" t="s">
        <v>164</v>
      </c>
      <c r="G125" t="s">
        <v>165</v>
      </c>
      <c r="H125" t="s">
        <v>179</v>
      </c>
      <c r="I125" t="s">
        <v>165</v>
      </c>
      <c r="J125" t="s">
        <v>188</v>
      </c>
      <c r="K125" t="s">
        <v>191</v>
      </c>
      <c r="M125" t="s">
        <v>189</v>
      </c>
      <c r="N125" t="s">
        <v>165</v>
      </c>
      <c r="O125" t="s">
        <v>222</v>
      </c>
      <c r="P125" t="s">
        <v>226</v>
      </c>
      <c r="S125" t="s">
        <v>345</v>
      </c>
      <c r="T125" t="s">
        <v>400</v>
      </c>
      <c r="U125" t="s">
        <v>166</v>
      </c>
      <c r="V125" t="s">
        <v>176</v>
      </c>
      <c r="W125" t="s">
        <v>707</v>
      </c>
      <c r="X125" t="s">
        <v>827</v>
      </c>
      <c r="Y125" t="s">
        <v>1046</v>
      </c>
      <c r="Z125" t="s">
        <v>1101</v>
      </c>
      <c r="AA125" t="s">
        <v>1125</v>
      </c>
      <c r="AB125">
        <v>10470</v>
      </c>
      <c r="AC125" t="s">
        <v>1128</v>
      </c>
      <c r="AD125" t="s">
        <v>1253</v>
      </c>
      <c r="AE125">
        <v>5</v>
      </c>
      <c r="AF125" t="s">
        <v>1384</v>
      </c>
      <c r="AG125" t="s">
        <v>1389</v>
      </c>
      <c r="AH125" t="s">
        <v>190</v>
      </c>
      <c r="AI125" t="s">
        <v>190</v>
      </c>
      <c r="AK125" t="s">
        <v>1397</v>
      </c>
      <c r="AL125" t="s">
        <v>1401</v>
      </c>
      <c r="AM125">
        <v>0</v>
      </c>
      <c r="AN125">
        <v>1438</v>
      </c>
      <c r="AO125">
        <v>1</v>
      </c>
      <c r="AP125" t="s">
        <v>1405</v>
      </c>
      <c r="AQ125" t="s">
        <v>1529</v>
      </c>
      <c r="AR125" t="s">
        <v>1787</v>
      </c>
      <c r="AS125">
        <v>55</v>
      </c>
      <c r="AU125">
        <v>1</v>
      </c>
      <c r="AV125">
        <v>2</v>
      </c>
      <c r="AW125">
        <v>138.17</v>
      </c>
      <c r="BB125" t="s">
        <v>1945</v>
      </c>
      <c r="BC125">
        <v>29472</v>
      </c>
      <c r="BG125" t="s">
        <v>119</v>
      </c>
      <c r="BJ125" t="s">
        <v>2001</v>
      </c>
      <c r="BK125" t="s">
        <v>176</v>
      </c>
      <c r="BL125" t="s">
        <v>2039</v>
      </c>
    </row>
    <row r="126" spans="1:64">
      <c r="A126" s="1">
        <f>HYPERLINK("https://lsnyc.legalserver.org/matter/dynamic-profile/view/1911256","19-1911256")</f>
        <v>0</v>
      </c>
      <c r="B126" t="s">
        <v>65</v>
      </c>
      <c r="C126" t="s">
        <v>102</v>
      </c>
      <c r="D126" t="s">
        <v>163</v>
      </c>
      <c r="E126" t="s">
        <v>164</v>
      </c>
      <c r="G126" t="s">
        <v>165</v>
      </c>
      <c r="H126" t="s">
        <v>180</v>
      </c>
      <c r="I126" t="s">
        <v>165</v>
      </c>
      <c r="J126" t="s">
        <v>188</v>
      </c>
      <c r="K126" t="s">
        <v>191</v>
      </c>
      <c r="M126" t="s">
        <v>189</v>
      </c>
      <c r="N126" t="s">
        <v>165</v>
      </c>
      <c r="O126" t="s">
        <v>222</v>
      </c>
      <c r="P126" t="s">
        <v>225</v>
      </c>
      <c r="S126" t="s">
        <v>346</v>
      </c>
      <c r="T126" t="s">
        <v>578</v>
      </c>
      <c r="U126" t="s">
        <v>166</v>
      </c>
      <c r="W126" t="s">
        <v>706</v>
      </c>
      <c r="X126" t="s">
        <v>828</v>
      </c>
      <c r="Y126" t="s">
        <v>1047</v>
      </c>
      <c r="Z126" t="s">
        <v>1101</v>
      </c>
      <c r="AA126" t="s">
        <v>1125</v>
      </c>
      <c r="AB126">
        <v>10470</v>
      </c>
      <c r="AD126" t="s">
        <v>1254</v>
      </c>
      <c r="AE126">
        <v>12</v>
      </c>
      <c r="AG126" t="s">
        <v>1389</v>
      </c>
      <c r="AH126" t="s">
        <v>190</v>
      </c>
      <c r="AI126" t="s">
        <v>190</v>
      </c>
      <c r="AK126" t="s">
        <v>1397</v>
      </c>
      <c r="AM126">
        <v>0</v>
      </c>
      <c r="AN126">
        <v>1400</v>
      </c>
      <c r="AO126">
        <v>0.5</v>
      </c>
      <c r="AQ126" t="s">
        <v>1530</v>
      </c>
      <c r="AR126" t="s">
        <v>1788</v>
      </c>
      <c r="AS126">
        <v>0</v>
      </c>
      <c r="AU126">
        <v>1</v>
      </c>
      <c r="AV126">
        <v>4</v>
      </c>
      <c r="AW126">
        <v>0</v>
      </c>
      <c r="BB126" t="s">
        <v>1945</v>
      </c>
      <c r="BC126">
        <v>0</v>
      </c>
      <c r="BG126" t="s">
        <v>119</v>
      </c>
      <c r="BJ126" t="s">
        <v>1992</v>
      </c>
      <c r="BK126" t="s">
        <v>175</v>
      </c>
      <c r="BL126" t="s">
        <v>2039</v>
      </c>
    </row>
    <row r="127" spans="1:64">
      <c r="A127" s="1">
        <f>HYPERLINK("https://lsnyc.legalserver.org/matter/dynamic-profile/view/1911468","19-1911468")</f>
        <v>0</v>
      </c>
      <c r="B127" t="s">
        <v>65</v>
      </c>
      <c r="C127" t="s">
        <v>102</v>
      </c>
      <c r="D127" t="s">
        <v>163</v>
      </c>
      <c r="E127" t="s">
        <v>164</v>
      </c>
      <c r="G127" t="s">
        <v>165</v>
      </c>
      <c r="H127" t="s">
        <v>179</v>
      </c>
      <c r="I127" t="s">
        <v>165</v>
      </c>
      <c r="J127" t="s">
        <v>188</v>
      </c>
      <c r="K127" t="s">
        <v>191</v>
      </c>
      <c r="M127" t="s">
        <v>189</v>
      </c>
      <c r="N127" t="s">
        <v>165</v>
      </c>
      <c r="O127" t="s">
        <v>222</v>
      </c>
      <c r="P127" t="s">
        <v>225</v>
      </c>
      <c r="S127" t="s">
        <v>347</v>
      </c>
      <c r="T127" t="s">
        <v>579</v>
      </c>
      <c r="U127" t="s">
        <v>177</v>
      </c>
      <c r="W127" t="s">
        <v>706</v>
      </c>
      <c r="X127" t="s">
        <v>829</v>
      </c>
      <c r="Y127" t="s">
        <v>1038</v>
      </c>
      <c r="Z127" t="s">
        <v>1101</v>
      </c>
      <c r="AA127" t="s">
        <v>1125</v>
      </c>
      <c r="AB127">
        <v>10472</v>
      </c>
      <c r="AC127" t="s">
        <v>1131</v>
      </c>
      <c r="AD127" t="s">
        <v>1255</v>
      </c>
      <c r="AE127">
        <v>14</v>
      </c>
      <c r="AG127" t="s">
        <v>1389</v>
      </c>
      <c r="AH127" t="s">
        <v>190</v>
      </c>
      <c r="AI127" t="s">
        <v>190</v>
      </c>
      <c r="AK127" t="s">
        <v>1397</v>
      </c>
      <c r="AM127">
        <v>0</v>
      </c>
      <c r="AN127">
        <v>1211.04</v>
      </c>
      <c r="AO127">
        <v>0</v>
      </c>
      <c r="AQ127" t="s">
        <v>1531</v>
      </c>
      <c r="AS127">
        <v>75</v>
      </c>
      <c r="AT127" t="s">
        <v>1927</v>
      </c>
      <c r="AU127">
        <v>2</v>
      </c>
      <c r="AV127">
        <v>1</v>
      </c>
      <c r="AW127">
        <v>92.3</v>
      </c>
      <c r="BA127" t="s">
        <v>1939</v>
      </c>
      <c r="BB127" t="s">
        <v>1945</v>
      </c>
      <c r="BC127">
        <v>19688</v>
      </c>
      <c r="BG127" t="s">
        <v>119</v>
      </c>
      <c r="BJ127" t="s">
        <v>2013</v>
      </c>
      <c r="BL127" t="s">
        <v>2039</v>
      </c>
    </row>
    <row r="128" spans="1:64">
      <c r="A128" s="1">
        <f>HYPERLINK("https://lsnyc.legalserver.org/matter/dynamic-profile/view/1910933","19-1910933")</f>
        <v>0</v>
      </c>
      <c r="B128" t="s">
        <v>65</v>
      </c>
      <c r="C128" t="s">
        <v>103</v>
      </c>
      <c r="D128" t="s">
        <v>163</v>
      </c>
      <c r="E128" t="s">
        <v>165</v>
      </c>
      <c r="F128" t="s">
        <v>170</v>
      </c>
      <c r="G128" t="s">
        <v>165</v>
      </c>
      <c r="H128" t="s">
        <v>180</v>
      </c>
      <c r="I128" t="s">
        <v>165</v>
      </c>
      <c r="J128" t="s">
        <v>188</v>
      </c>
      <c r="K128" t="s">
        <v>191</v>
      </c>
      <c r="M128" t="s">
        <v>189</v>
      </c>
      <c r="N128" t="s">
        <v>165</v>
      </c>
      <c r="O128" t="s">
        <v>221</v>
      </c>
      <c r="P128" t="s">
        <v>225</v>
      </c>
      <c r="S128" t="s">
        <v>348</v>
      </c>
      <c r="T128" t="s">
        <v>568</v>
      </c>
      <c r="U128" t="s">
        <v>170</v>
      </c>
      <c r="W128" t="s">
        <v>706</v>
      </c>
      <c r="X128" t="s">
        <v>830</v>
      </c>
      <c r="Y128">
        <v>406</v>
      </c>
      <c r="Z128" t="s">
        <v>1101</v>
      </c>
      <c r="AA128" t="s">
        <v>1125</v>
      </c>
      <c r="AB128">
        <v>10457</v>
      </c>
      <c r="AC128" t="s">
        <v>1128</v>
      </c>
      <c r="AD128" t="s">
        <v>1256</v>
      </c>
      <c r="AE128">
        <v>9</v>
      </c>
      <c r="AG128" t="s">
        <v>1388</v>
      </c>
      <c r="AH128" t="s">
        <v>190</v>
      </c>
      <c r="AI128" t="s">
        <v>190</v>
      </c>
      <c r="AK128" t="s">
        <v>1397</v>
      </c>
      <c r="AL128" t="s">
        <v>1403</v>
      </c>
      <c r="AM128">
        <v>0</v>
      </c>
      <c r="AN128">
        <v>1053</v>
      </c>
      <c r="AO128">
        <v>3</v>
      </c>
      <c r="AQ128" t="s">
        <v>1532</v>
      </c>
      <c r="AR128" t="s">
        <v>1789</v>
      </c>
      <c r="AS128">
        <v>354</v>
      </c>
      <c r="AT128" t="s">
        <v>1929</v>
      </c>
      <c r="AU128">
        <v>1</v>
      </c>
      <c r="AV128">
        <v>0</v>
      </c>
      <c r="AW128">
        <v>70.14</v>
      </c>
      <c r="BA128" t="s">
        <v>1940</v>
      </c>
      <c r="BB128" t="s">
        <v>1945</v>
      </c>
      <c r="BC128">
        <v>8760</v>
      </c>
      <c r="BG128" t="s">
        <v>1964</v>
      </c>
      <c r="BJ128" t="s">
        <v>1999</v>
      </c>
      <c r="BK128" t="s">
        <v>166</v>
      </c>
      <c r="BL128" t="s">
        <v>2039</v>
      </c>
    </row>
    <row r="129" spans="1:64">
      <c r="A129" s="1">
        <f>HYPERLINK("https://lsnyc.legalserver.org/matter/dynamic-profile/view/1911329","19-1911329")</f>
        <v>0</v>
      </c>
      <c r="B129" t="s">
        <v>65</v>
      </c>
      <c r="C129" t="s">
        <v>102</v>
      </c>
      <c r="D129" t="s">
        <v>163</v>
      </c>
      <c r="E129" t="s">
        <v>164</v>
      </c>
      <c r="G129" t="s">
        <v>165</v>
      </c>
      <c r="H129" t="s">
        <v>180</v>
      </c>
      <c r="I129" t="s">
        <v>165</v>
      </c>
      <c r="J129" t="s">
        <v>188</v>
      </c>
      <c r="K129" t="s">
        <v>191</v>
      </c>
      <c r="M129" t="s">
        <v>189</v>
      </c>
      <c r="N129" t="s">
        <v>165</v>
      </c>
      <c r="O129" t="s">
        <v>222</v>
      </c>
      <c r="P129" t="s">
        <v>225</v>
      </c>
      <c r="S129" t="s">
        <v>349</v>
      </c>
      <c r="T129" t="s">
        <v>580</v>
      </c>
      <c r="U129" t="s">
        <v>168</v>
      </c>
      <c r="W129" t="s">
        <v>706</v>
      </c>
      <c r="X129" t="s">
        <v>831</v>
      </c>
      <c r="Y129" t="s">
        <v>1048</v>
      </c>
      <c r="Z129" t="s">
        <v>1101</v>
      </c>
      <c r="AA129" t="s">
        <v>1125</v>
      </c>
      <c r="AB129">
        <v>10460</v>
      </c>
      <c r="AC129" t="s">
        <v>1131</v>
      </c>
      <c r="AD129" t="s">
        <v>1257</v>
      </c>
      <c r="AE129">
        <v>3</v>
      </c>
      <c r="AG129" t="s">
        <v>1389</v>
      </c>
      <c r="AH129" t="s">
        <v>190</v>
      </c>
      <c r="AI129" t="s">
        <v>190</v>
      </c>
      <c r="AK129" t="s">
        <v>1397</v>
      </c>
      <c r="AM129">
        <v>0</v>
      </c>
      <c r="AN129">
        <v>0</v>
      </c>
      <c r="AO129">
        <v>1.1</v>
      </c>
      <c r="AQ129" t="s">
        <v>1533</v>
      </c>
      <c r="AR129" t="s">
        <v>1790</v>
      </c>
      <c r="AS129">
        <v>2</v>
      </c>
      <c r="AT129" t="s">
        <v>1932</v>
      </c>
      <c r="AU129">
        <v>2</v>
      </c>
      <c r="AV129">
        <v>0</v>
      </c>
      <c r="AW129">
        <v>123</v>
      </c>
      <c r="BB129" t="s">
        <v>1945</v>
      </c>
      <c r="BC129">
        <v>20800</v>
      </c>
      <c r="BG129" t="s">
        <v>119</v>
      </c>
      <c r="BJ129" t="s">
        <v>1982</v>
      </c>
      <c r="BK129" t="s">
        <v>172</v>
      </c>
      <c r="BL129" t="s">
        <v>2039</v>
      </c>
    </row>
    <row r="130" spans="1:64">
      <c r="A130" s="1">
        <f>HYPERLINK("https://lsnyc.legalserver.org/matter/dynamic-profile/view/1910975","19-1910975")</f>
        <v>0</v>
      </c>
      <c r="B130" t="s">
        <v>65</v>
      </c>
      <c r="C130" t="s">
        <v>102</v>
      </c>
      <c r="D130" t="s">
        <v>163</v>
      </c>
      <c r="E130" t="s">
        <v>164</v>
      </c>
      <c r="G130" t="s">
        <v>165</v>
      </c>
      <c r="H130" t="s">
        <v>180</v>
      </c>
      <c r="I130" t="s">
        <v>165</v>
      </c>
      <c r="J130" t="s">
        <v>188</v>
      </c>
      <c r="K130" t="s">
        <v>191</v>
      </c>
      <c r="M130" t="s">
        <v>189</v>
      </c>
      <c r="N130" t="s">
        <v>165</v>
      </c>
      <c r="O130" t="s">
        <v>222</v>
      </c>
      <c r="P130" t="s">
        <v>226</v>
      </c>
      <c r="S130" t="s">
        <v>350</v>
      </c>
      <c r="T130" t="s">
        <v>581</v>
      </c>
      <c r="U130" t="s">
        <v>170</v>
      </c>
      <c r="V130" t="s">
        <v>168</v>
      </c>
      <c r="W130" t="s">
        <v>707</v>
      </c>
      <c r="X130" t="s">
        <v>832</v>
      </c>
      <c r="Y130" t="s">
        <v>1049</v>
      </c>
      <c r="Z130" t="s">
        <v>1101</v>
      </c>
      <c r="AA130" t="s">
        <v>1125</v>
      </c>
      <c r="AB130">
        <v>10453</v>
      </c>
      <c r="AC130" t="s">
        <v>1133</v>
      </c>
      <c r="AD130" t="s">
        <v>1258</v>
      </c>
      <c r="AE130">
        <v>2</v>
      </c>
      <c r="AF130" t="s">
        <v>1384</v>
      </c>
      <c r="AG130" t="s">
        <v>1389</v>
      </c>
      <c r="AH130" t="s">
        <v>190</v>
      </c>
      <c r="AI130" t="s">
        <v>190</v>
      </c>
      <c r="AK130" t="s">
        <v>1397</v>
      </c>
      <c r="AL130" t="s">
        <v>1402</v>
      </c>
      <c r="AM130">
        <v>0</v>
      </c>
      <c r="AN130">
        <v>1029</v>
      </c>
      <c r="AO130">
        <v>1.5</v>
      </c>
      <c r="AP130" t="s">
        <v>1405</v>
      </c>
      <c r="AQ130" t="s">
        <v>1534</v>
      </c>
      <c r="AR130" t="s">
        <v>1791</v>
      </c>
      <c r="AS130">
        <v>434</v>
      </c>
      <c r="AT130" t="s">
        <v>1933</v>
      </c>
      <c r="AU130">
        <v>1</v>
      </c>
      <c r="AV130">
        <v>1</v>
      </c>
      <c r="AW130">
        <v>0</v>
      </c>
      <c r="BB130" t="s">
        <v>1945</v>
      </c>
      <c r="BC130">
        <v>0</v>
      </c>
      <c r="BG130" t="s">
        <v>119</v>
      </c>
      <c r="BJ130" t="s">
        <v>1992</v>
      </c>
      <c r="BK130" t="s">
        <v>168</v>
      </c>
      <c r="BL130" t="s">
        <v>2039</v>
      </c>
    </row>
    <row r="131" spans="1:64">
      <c r="A131" s="1">
        <f>HYPERLINK("https://lsnyc.legalserver.org/matter/dynamic-profile/view/1910979","19-1910979")</f>
        <v>0</v>
      </c>
      <c r="B131" t="s">
        <v>65</v>
      </c>
      <c r="C131" t="s">
        <v>104</v>
      </c>
      <c r="D131" t="s">
        <v>163</v>
      </c>
      <c r="E131" t="s">
        <v>165</v>
      </c>
      <c r="F131" t="s">
        <v>170</v>
      </c>
      <c r="G131" t="s">
        <v>165</v>
      </c>
      <c r="H131" t="s">
        <v>180</v>
      </c>
      <c r="I131" t="s">
        <v>165</v>
      </c>
      <c r="J131" t="s">
        <v>188</v>
      </c>
      <c r="K131" t="s">
        <v>191</v>
      </c>
      <c r="M131" t="s">
        <v>189</v>
      </c>
      <c r="N131" t="s">
        <v>165</v>
      </c>
      <c r="O131" t="s">
        <v>221</v>
      </c>
      <c r="P131" t="s">
        <v>225</v>
      </c>
      <c r="S131" t="s">
        <v>351</v>
      </c>
      <c r="T131" t="s">
        <v>582</v>
      </c>
      <c r="U131" t="s">
        <v>170</v>
      </c>
      <c r="W131" t="s">
        <v>706</v>
      </c>
      <c r="X131" t="s">
        <v>833</v>
      </c>
      <c r="Y131" t="s">
        <v>1050</v>
      </c>
      <c r="Z131" t="s">
        <v>1101</v>
      </c>
      <c r="AA131" t="s">
        <v>1125</v>
      </c>
      <c r="AB131">
        <v>10467</v>
      </c>
      <c r="AC131" t="s">
        <v>1126</v>
      </c>
      <c r="AD131" t="s">
        <v>1259</v>
      </c>
      <c r="AE131">
        <v>1</v>
      </c>
      <c r="AG131" t="s">
        <v>1388</v>
      </c>
      <c r="AH131" t="s">
        <v>190</v>
      </c>
      <c r="AI131" t="s">
        <v>190</v>
      </c>
      <c r="AK131" t="s">
        <v>1397</v>
      </c>
      <c r="AL131" t="s">
        <v>1401</v>
      </c>
      <c r="AM131">
        <v>0</v>
      </c>
      <c r="AN131">
        <v>750</v>
      </c>
      <c r="AO131">
        <v>7.25</v>
      </c>
      <c r="AQ131" t="s">
        <v>1535</v>
      </c>
      <c r="AR131" t="s">
        <v>1792</v>
      </c>
      <c r="AS131">
        <v>2</v>
      </c>
      <c r="AT131" t="s">
        <v>1928</v>
      </c>
      <c r="AU131">
        <v>1</v>
      </c>
      <c r="AV131">
        <v>0</v>
      </c>
      <c r="AW131">
        <v>0</v>
      </c>
      <c r="BA131" t="s">
        <v>1938</v>
      </c>
      <c r="BB131" t="s">
        <v>1951</v>
      </c>
      <c r="BC131">
        <v>0</v>
      </c>
      <c r="BG131" t="s">
        <v>1964</v>
      </c>
      <c r="BJ131" t="s">
        <v>1992</v>
      </c>
      <c r="BK131" t="s">
        <v>175</v>
      </c>
      <c r="BL131" t="s">
        <v>2039</v>
      </c>
    </row>
    <row r="132" spans="1:64">
      <c r="A132" s="1">
        <f>HYPERLINK("https://lsnyc.legalserver.org/matter/dynamic-profile/view/1911099","19-1911099")</f>
        <v>0</v>
      </c>
      <c r="B132" t="s">
        <v>65</v>
      </c>
      <c r="C132" t="s">
        <v>104</v>
      </c>
      <c r="D132" t="s">
        <v>163</v>
      </c>
      <c r="E132" t="s">
        <v>165</v>
      </c>
      <c r="F132" t="s">
        <v>171</v>
      </c>
      <c r="G132" t="s">
        <v>165</v>
      </c>
      <c r="H132" t="s">
        <v>180</v>
      </c>
      <c r="I132" t="s">
        <v>165</v>
      </c>
      <c r="J132" t="s">
        <v>188</v>
      </c>
      <c r="K132" t="s">
        <v>191</v>
      </c>
      <c r="M132" t="s">
        <v>189</v>
      </c>
      <c r="N132" t="s">
        <v>165</v>
      </c>
      <c r="O132" t="s">
        <v>221</v>
      </c>
      <c r="P132" t="s">
        <v>225</v>
      </c>
      <c r="S132" t="s">
        <v>352</v>
      </c>
      <c r="T132" t="s">
        <v>583</v>
      </c>
      <c r="U132" t="s">
        <v>171</v>
      </c>
      <c r="W132" t="s">
        <v>706</v>
      </c>
      <c r="X132" t="s">
        <v>834</v>
      </c>
      <c r="Y132">
        <v>3</v>
      </c>
      <c r="Z132" t="s">
        <v>1101</v>
      </c>
      <c r="AA132" t="s">
        <v>1125</v>
      </c>
      <c r="AB132">
        <v>10467</v>
      </c>
      <c r="AC132" t="s">
        <v>1126</v>
      </c>
      <c r="AD132" t="s">
        <v>1260</v>
      </c>
      <c r="AE132">
        <v>40</v>
      </c>
      <c r="AG132" t="s">
        <v>1388</v>
      </c>
      <c r="AH132" t="s">
        <v>190</v>
      </c>
      <c r="AI132" t="s">
        <v>190</v>
      </c>
      <c r="AK132" t="s">
        <v>1397</v>
      </c>
      <c r="AM132">
        <v>0</v>
      </c>
      <c r="AN132">
        <v>1275</v>
      </c>
      <c r="AO132">
        <v>15.75</v>
      </c>
      <c r="AQ132" t="s">
        <v>1536</v>
      </c>
      <c r="AR132" t="s">
        <v>1793</v>
      </c>
      <c r="AS132">
        <v>2</v>
      </c>
      <c r="AT132" t="s">
        <v>1928</v>
      </c>
      <c r="AU132">
        <v>3</v>
      </c>
      <c r="AV132">
        <v>0</v>
      </c>
      <c r="AW132">
        <v>42.19</v>
      </c>
      <c r="BA132" t="s">
        <v>1938</v>
      </c>
      <c r="BB132" t="s">
        <v>1945</v>
      </c>
      <c r="BC132">
        <v>9000</v>
      </c>
      <c r="BG132" t="s">
        <v>1964</v>
      </c>
      <c r="BJ132" t="s">
        <v>1999</v>
      </c>
      <c r="BK132" t="s">
        <v>172</v>
      </c>
      <c r="BL132" t="s">
        <v>2039</v>
      </c>
    </row>
    <row r="133" spans="1:64">
      <c r="A133" s="1">
        <f>HYPERLINK("https://lsnyc.legalserver.org/matter/dynamic-profile/view/1911027","19-1911027")</f>
        <v>0</v>
      </c>
      <c r="B133" t="s">
        <v>65</v>
      </c>
      <c r="C133" t="s">
        <v>104</v>
      </c>
      <c r="D133" t="s">
        <v>163</v>
      </c>
      <c r="E133" t="s">
        <v>165</v>
      </c>
      <c r="F133" t="s">
        <v>171</v>
      </c>
      <c r="G133" t="s">
        <v>165</v>
      </c>
      <c r="H133" t="s">
        <v>179</v>
      </c>
      <c r="I133" t="s">
        <v>165</v>
      </c>
      <c r="J133" t="s">
        <v>188</v>
      </c>
      <c r="K133" t="s">
        <v>191</v>
      </c>
      <c r="M133" t="s">
        <v>189</v>
      </c>
      <c r="N133" t="s">
        <v>165</v>
      </c>
      <c r="O133" t="s">
        <v>221</v>
      </c>
      <c r="P133" t="s">
        <v>226</v>
      </c>
      <c r="S133" t="s">
        <v>269</v>
      </c>
      <c r="T133" t="s">
        <v>584</v>
      </c>
      <c r="U133" t="s">
        <v>171</v>
      </c>
      <c r="V133" t="s">
        <v>173</v>
      </c>
      <c r="W133" t="s">
        <v>707</v>
      </c>
      <c r="X133" t="s">
        <v>835</v>
      </c>
      <c r="Y133" t="s">
        <v>973</v>
      </c>
      <c r="Z133" t="s">
        <v>1101</v>
      </c>
      <c r="AA133" t="s">
        <v>1125</v>
      </c>
      <c r="AB133">
        <v>10457</v>
      </c>
      <c r="AC133" t="s">
        <v>1131</v>
      </c>
      <c r="AD133" t="s">
        <v>1261</v>
      </c>
      <c r="AE133">
        <v>25</v>
      </c>
      <c r="AF133" t="s">
        <v>1385</v>
      </c>
      <c r="AG133" t="s">
        <v>1388</v>
      </c>
      <c r="AH133" t="s">
        <v>190</v>
      </c>
      <c r="AI133" t="s">
        <v>190</v>
      </c>
      <c r="AK133" t="s">
        <v>1397</v>
      </c>
      <c r="AL133" t="s">
        <v>1400</v>
      </c>
      <c r="AM133">
        <v>0</v>
      </c>
      <c r="AN133">
        <v>687.34</v>
      </c>
      <c r="AO133">
        <v>6</v>
      </c>
      <c r="AP133" t="s">
        <v>1406</v>
      </c>
      <c r="AQ133" t="s">
        <v>1537</v>
      </c>
      <c r="AR133" t="s">
        <v>1794</v>
      </c>
      <c r="AS133">
        <v>23</v>
      </c>
      <c r="AT133" t="s">
        <v>1933</v>
      </c>
      <c r="AU133">
        <v>2</v>
      </c>
      <c r="AV133">
        <v>0</v>
      </c>
      <c r="AW133">
        <v>165.58</v>
      </c>
      <c r="BB133" t="s">
        <v>1945</v>
      </c>
      <c r="BC133">
        <v>28000</v>
      </c>
      <c r="BG133" t="s">
        <v>119</v>
      </c>
      <c r="BJ133" t="s">
        <v>1982</v>
      </c>
      <c r="BK133" t="s">
        <v>173</v>
      </c>
      <c r="BL133" t="s">
        <v>2039</v>
      </c>
    </row>
    <row r="134" spans="1:64">
      <c r="A134" s="1">
        <f>HYPERLINK("https://lsnyc.legalserver.org/matter/dynamic-profile/view/1911876","19-1911876")</f>
        <v>0</v>
      </c>
      <c r="B134" t="s">
        <v>65</v>
      </c>
      <c r="C134" t="s">
        <v>104</v>
      </c>
      <c r="D134" t="s">
        <v>163</v>
      </c>
      <c r="E134" t="s">
        <v>164</v>
      </c>
      <c r="G134" t="s">
        <v>165</v>
      </c>
      <c r="H134" t="s">
        <v>179</v>
      </c>
      <c r="I134" t="s">
        <v>187</v>
      </c>
      <c r="J134" t="s">
        <v>190</v>
      </c>
      <c r="K134" t="s">
        <v>165</v>
      </c>
      <c r="L134">
        <v>369480306</v>
      </c>
      <c r="M134" t="s">
        <v>189</v>
      </c>
      <c r="N134" t="s">
        <v>165</v>
      </c>
      <c r="O134" t="s">
        <v>221</v>
      </c>
      <c r="P134" t="s">
        <v>225</v>
      </c>
      <c r="S134" t="s">
        <v>322</v>
      </c>
      <c r="T134" t="s">
        <v>585</v>
      </c>
      <c r="U134" t="s">
        <v>173</v>
      </c>
      <c r="W134" t="s">
        <v>706</v>
      </c>
      <c r="X134" t="s">
        <v>836</v>
      </c>
      <c r="Y134" t="s">
        <v>989</v>
      </c>
      <c r="Z134" t="s">
        <v>1101</v>
      </c>
      <c r="AA134" t="s">
        <v>1125</v>
      </c>
      <c r="AB134">
        <v>10474</v>
      </c>
      <c r="AC134" t="s">
        <v>1128</v>
      </c>
      <c r="AD134" t="s">
        <v>1262</v>
      </c>
      <c r="AE134">
        <v>4</v>
      </c>
      <c r="AG134" t="s">
        <v>1389</v>
      </c>
      <c r="AH134" t="s">
        <v>190</v>
      </c>
      <c r="AI134" t="s">
        <v>190</v>
      </c>
      <c r="AK134" t="s">
        <v>1397</v>
      </c>
      <c r="AM134">
        <v>0</v>
      </c>
      <c r="AN134">
        <v>1541</v>
      </c>
      <c r="AO134">
        <v>2.5</v>
      </c>
      <c r="AQ134" t="s">
        <v>1538</v>
      </c>
      <c r="AR134" t="s">
        <v>1795</v>
      </c>
      <c r="AS134">
        <v>59</v>
      </c>
      <c r="AT134" t="s">
        <v>1931</v>
      </c>
      <c r="AU134">
        <v>2</v>
      </c>
      <c r="AV134">
        <v>1</v>
      </c>
      <c r="AW134">
        <v>170.37</v>
      </c>
      <c r="BB134" t="s">
        <v>1945</v>
      </c>
      <c r="BC134">
        <v>36340</v>
      </c>
      <c r="BG134" t="s">
        <v>1964</v>
      </c>
      <c r="BJ134" t="s">
        <v>2014</v>
      </c>
      <c r="BK134" t="s">
        <v>176</v>
      </c>
    </row>
    <row r="135" spans="1:64">
      <c r="A135" s="1">
        <f>HYPERLINK("https://lsnyc.legalserver.org/matter/dynamic-profile/view/1912071","19-1912071")</f>
        <v>0</v>
      </c>
      <c r="B135" t="s">
        <v>65</v>
      </c>
      <c r="C135" t="s">
        <v>105</v>
      </c>
      <c r="D135" t="s">
        <v>163</v>
      </c>
      <c r="E135" t="s">
        <v>164</v>
      </c>
      <c r="G135" t="s">
        <v>165</v>
      </c>
      <c r="H135" t="s">
        <v>179</v>
      </c>
      <c r="I135" t="s">
        <v>165</v>
      </c>
      <c r="J135" t="s">
        <v>188</v>
      </c>
      <c r="K135" t="s">
        <v>191</v>
      </c>
      <c r="M135" t="s">
        <v>189</v>
      </c>
      <c r="N135" t="s">
        <v>219</v>
      </c>
      <c r="P135" t="s">
        <v>225</v>
      </c>
      <c r="S135" t="s">
        <v>353</v>
      </c>
      <c r="T135" t="s">
        <v>586</v>
      </c>
      <c r="U135" t="s">
        <v>175</v>
      </c>
      <c r="W135" t="s">
        <v>706</v>
      </c>
      <c r="X135" t="s">
        <v>817</v>
      </c>
      <c r="Y135" t="s">
        <v>975</v>
      </c>
      <c r="Z135" t="s">
        <v>1101</v>
      </c>
      <c r="AA135" t="s">
        <v>1125</v>
      </c>
      <c r="AB135">
        <v>10457</v>
      </c>
      <c r="AC135" t="s">
        <v>1126</v>
      </c>
      <c r="AD135" t="s">
        <v>1263</v>
      </c>
      <c r="AE135">
        <v>12</v>
      </c>
      <c r="AG135" t="s">
        <v>1388</v>
      </c>
      <c r="AH135" t="s">
        <v>190</v>
      </c>
      <c r="AI135" t="s">
        <v>190</v>
      </c>
      <c r="AK135" t="s">
        <v>1397</v>
      </c>
      <c r="AM135">
        <v>0</v>
      </c>
      <c r="AN135">
        <v>947</v>
      </c>
      <c r="AO135">
        <v>0.5</v>
      </c>
      <c r="AQ135" t="s">
        <v>1539</v>
      </c>
      <c r="AR135" t="s">
        <v>1796</v>
      </c>
      <c r="AS135">
        <v>281</v>
      </c>
      <c r="AT135" t="s">
        <v>1926</v>
      </c>
      <c r="AU135">
        <v>2</v>
      </c>
      <c r="AV135">
        <v>0</v>
      </c>
      <c r="AW135">
        <v>177.41</v>
      </c>
      <c r="BA135" t="s">
        <v>1937</v>
      </c>
      <c r="BB135" t="s">
        <v>1945</v>
      </c>
      <c r="BC135">
        <v>30000</v>
      </c>
      <c r="BG135" t="s">
        <v>1964</v>
      </c>
      <c r="BJ135" t="s">
        <v>1982</v>
      </c>
      <c r="BK135" t="s">
        <v>175</v>
      </c>
      <c r="BL135" t="s">
        <v>2039</v>
      </c>
    </row>
    <row r="136" spans="1:64">
      <c r="A136" s="1">
        <f>HYPERLINK("https://lsnyc.legalserver.org/matter/dynamic-profile/view/1911381","19-1911381")</f>
        <v>0</v>
      </c>
      <c r="B136" t="s">
        <v>65</v>
      </c>
      <c r="C136" t="s">
        <v>105</v>
      </c>
      <c r="D136" t="s">
        <v>163</v>
      </c>
      <c r="E136" t="s">
        <v>164</v>
      </c>
      <c r="G136" t="s">
        <v>165</v>
      </c>
      <c r="H136" t="s">
        <v>179</v>
      </c>
      <c r="I136" t="s">
        <v>165</v>
      </c>
      <c r="J136" t="s">
        <v>188</v>
      </c>
      <c r="K136" t="s">
        <v>165</v>
      </c>
      <c r="L136" t="s">
        <v>198</v>
      </c>
      <c r="M136" t="s">
        <v>189</v>
      </c>
      <c r="N136" t="s">
        <v>165</v>
      </c>
      <c r="O136" t="s">
        <v>221</v>
      </c>
      <c r="P136" t="s">
        <v>225</v>
      </c>
      <c r="S136" t="s">
        <v>354</v>
      </c>
      <c r="T136" t="s">
        <v>587</v>
      </c>
      <c r="U136" t="s">
        <v>168</v>
      </c>
      <c r="W136" t="s">
        <v>706</v>
      </c>
      <c r="X136" t="s">
        <v>837</v>
      </c>
      <c r="Y136" t="s">
        <v>1051</v>
      </c>
      <c r="Z136" t="s">
        <v>1101</v>
      </c>
      <c r="AA136" t="s">
        <v>1125</v>
      </c>
      <c r="AB136">
        <v>10468</v>
      </c>
      <c r="AC136" t="s">
        <v>1126</v>
      </c>
      <c r="AD136" t="s">
        <v>1264</v>
      </c>
      <c r="AE136">
        <v>3</v>
      </c>
      <c r="AG136" t="s">
        <v>1388</v>
      </c>
      <c r="AH136" t="s">
        <v>190</v>
      </c>
      <c r="AI136" t="s">
        <v>190</v>
      </c>
      <c r="AK136" t="s">
        <v>1397</v>
      </c>
      <c r="AM136">
        <v>0</v>
      </c>
      <c r="AN136">
        <v>1573.36</v>
      </c>
      <c r="AO136">
        <v>2.5</v>
      </c>
      <c r="AQ136" t="s">
        <v>1540</v>
      </c>
      <c r="AR136" t="s">
        <v>1797</v>
      </c>
      <c r="AS136">
        <v>47</v>
      </c>
      <c r="AT136" t="s">
        <v>1927</v>
      </c>
      <c r="AU136">
        <v>3</v>
      </c>
      <c r="AV136">
        <v>7</v>
      </c>
      <c r="AW136">
        <v>93.51000000000001</v>
      </c>
      <c r="BA136" t="s">
        <v>1938</v>
      </c>
      <c r="BB136" t="s">
        <v>1947</v>
      </c>
      <c r="BC136">
        <v>48880</v>
      </c>
      <c r="BG136" t="s">
        <v>1964</v>
      </c>
      <c r="BJ136" t="s">
        <v>1997</v>
      </c>
      <c r="BK136" t="s">
        <v>177</v>
      </c>
      <c r="BL136" t="s">
        <v>2039</v>
      </c>
    </row>
    <row r="137" spans="1:64">
      <c r="A137" s="1">
        <f>HYPERLINK("https://lsnyc.legalserver.org/matter/dynamic-profile/view/1911452","19-1911452")</f>
        <v>0</v>
      </c>
      <c r="B137" t="s">
        <v>65</v>
      </c>
      <c r="C137" t="s">
        <v>105</v>
      </c>
      <c r="D137" t="s">
        <v>163</v>
      </c>
      <c r="E137" t="s">
        <v>164</v>
      </c>
      <c r="G137" t="s">
        <v>165</v>
      </c>
      <c r="H137" t="s">
        <v>179</v>
      </c>
      <c r="I137" t="s">
        <v>165</v>
      </c>
      <c r="J137" t="s">
        <v>188</v>
      </c>
      <c r="K137" t="s">
        <v>165</v>
      </c>
      <c r="L137" t="s">
        <v>199</v>
      </c>
      <c r="M137" t="s">
        <v>189</v>
      </c>
      <c r="N137" t="s">
        <v>219</v>
      </c>
      <c r="O137" t="s">
        <v>220</v>
      </c>
      <c r="P137" t="s">
        <v>225</v>
      </c>
      <c r="S137" t="s">
        <v>355</v>
      </c>
      <c r="T137" t="s">
        <v>588</v>
      </c>
      <c r="U137" t="s">
        <v>177</v>
      </c>
      <c r="W137" t="s">
        <v>706</v>
      </c>
      <c r="X137" t="s">
        <v>838</v>
      </c>
      <c r="Y137" t="s">
        <v>1052</v>
      </c>
      <c r="Z137" t="s">
        <v>1101</v>
      </c>
      <c r="AA137" t="s">
        <v>1125</v>
      </c>
      <c r="AB137">
        <v>10467</v>
      </c>
      <c r="AC137" t="s">
        <v>1126</v>
      </c>
      <c r="AD137" t="s">
        <v>1265</v>
      </c>
      <c r="AE137">
        <v>6</v>
      </c>
      <c r="AG137" t="s">
        <v>1388</v>
      </c>
      <c r="AH137" t="s">
        <v>190</v>
      </c>
      <c r="AI137" t="s">
        <v>190</v>
      </c>
      <c r="AK137" t="s">
        <v>1397</v>
      </c>
      <c r="AM137">
        <v>0</v>
      </c>
      <c r="AN137">
        <v>934</v>
      </c>
      <c r="AO137">
        <v>3.9</v>
      </c>
      <c r="AQ137" t="s">
        <v>1541</v>
      </c>
      <c r="AR137" t="s">
        <v>1798</v>
      </c>
      <c r="AS137">
        <v>71</v>
      </c>
      <c r="AT137" t="s">
        <v>1929</v>
      </c>
      <c r="AU137">
        <v>1</v>
      </c>
      <c r="AV137">
        <v>3</v>
      </c>
      <c r="AW137">
        <v>15.66</v>
      </c>
      <c r="BA137" t="s">
        <v>1939</v>
      </c>
      <c r="BB137" t="s">
        <v>1947</v>
      </c>
      <c r="BC137">
        <v>4032</v>
      </c>
      <c r="BG137" t="s">
        <v>1964</v>
      </c>
      <c r="BJ137" t="s">
        <v>1983</v>
      </c>
      <c r="BK137" t="s">
        <v>173</v>
      </c>
      <c r="BL137" t="s">
        <v>2039</v>
      </c>
    </row>
    <row r="138" spans="1:64">
      <c r="A138" s="1">
        <f>HYPERLINK("https://lsnyc.legalserver.org/matter/dynamic-profile/view/1911338","19-1911338")</f>
        <v>0</v>
      </c>
      <c r="B138" t="s">
        <v>65</v>
      </c>
      <c r="C138" t="s">
        <v>95</v>
      </c>
      <c r="D138" t="s">
        <v>163</v>
      </c>
      <c r="E138" t="s">
        <v>164</v>
      </c>
      <c r="G138" t="s">
        <v>165</v>
      </c>
      <c r="H138" t="s">
        <v>180</v>
      </c>
      <c r="I138" t="s">
        <v>165</v>
      </c>
      <c r="J138" t="s">
        <v>188</v>
      </c>
      <c r="K138" t="s">
        <v>191</v>
      </c>
      <c r="M138" t="s">
        <v>189</v>
      </c>
      <c r="N138" t="s">
        <v>219</v>
      </c>
      <c r="O138" t="s">
        <v>220</v>
      </c>
      <c r="P138" t="s">
        <v>225</v>
      </c>
      <c r="S138" t="s">
        <v>356</v>
      </c>
      <c r="T138" t="s">
        <v>589</v>
      </c>
      <c r="U138" t="s">
        <v>168</v>
      </c>
      <c r="W138" t="s">
        <v>706</v>
      </c>
      <c r="X138" t="s">
        <v>839</v>
      </c>
      <c r="Y138" t="s">
        <v>1018</v>
      </c>
      <c r="Z138" t="s">
        <v>1101</v>
      </c>
      <c r="AA138" t="s">
        <v>1125</v>
      </c>
      <c r="AB138">
        <v>10455</v>
      </c>
      <c r="AC138" t="s">
        <v>1131</v>
      </c>
      <c r="AD138" t="s">
        <v>1266</v>
      </c>
      <c r="AE138">
        <v>12</v>
      </c>
      <c r="AG138" t="s">
        <v>1389</v>
      </c>
      <c r="AH138" t="s">
        <v>190</v>
      </c>
      <c r="AI138" t="s">
        <v>190</v>
      </c>
      <c r="AK138" t="s">
        <v>1397</v>
      </c>
      <c r="AM138">
        <v>0</v>
      </c>
      <c r="AN138">
        <v>222</v>
      </c>
      <c r="AO138">
        <v>1.9</v>
      </c>
      <c r="AQ138" t="s">
        <v>1542</v>
      </c>
      <c r="AR138" t="s">
        <v>1799</v>
      </c>
      <c r="AS138">
        <v>49</v>
      </c>
      <c r="AU138">
        <v>1</v>
      </c>
      <c r="AV138">
        <v>0</v>
      </c>
      <c r="AW138">
        <v>84.45</v>
      </c>
      <c r="BB138" t="s">
        <v>1945</v>
      </c>
      <c r="BC138">
        <v>10548</v>
      </c>
      <c r="BG138" t="s">
        <v>1964</v>
      </c>
      <c r="BJ138" t="s">
        <v>2007</v>
      </c>
      <c r="BK138" t="s">
        <v>167</v>
      </c>
      <c r="BL138" t="s">
        <v>1938</v>
      </c>
    </row>
    <row r="139" spans="1:64">
      <c r="A139" s="1">
        <f>HYPERLINK("https://lsnyc.legalserver.org/matter/dynamic-profile/view/1912156","19-1912156")</f>
        <v>0</v>
      </c>
      <c r="B139" t="s">
        <v>65</v>
      </c>
      <c r="C139" t="s">
        <v>106</v>
      </c>
      <c r="D139" t="s">
        <v>163</v>
      </c>
      <c r="E139" t="s">
        <v>164</v>
      </c>
      <c r="G139" t="s">
        <v>165</v>
      </c>
      <c r="H139" t="s">
        <v>179</v>
      </c>
      <c r="I139" t="s">
        <v>165</v>
      </c>
      <c r="J139" t="s">
        <v>188</v>
      </c>
      <c r="K139" t="s">
        <v>191</v>
      </c>
      <c r="M139" t="s">
        <v>189</v>
      </c>
      <c r="N139" t="s">
        <v>219</v>
      </c>
      <c r="O139" t="s">
        <v>220</v>
      </c>
      <c r="P139" t="s">
        <v>225</v>
      </c>
      <c r="S139" t="s">
        <v>357</v>
      </c>
      <c r="T139" t="s">
        <v>590</v>
      </c>
      <c r="U139" t="s">
        <v>167</v>
      </c>
      <c r="W139" t="s">
        <v>706</v>
      </c>
      <c r="X139" t="s">
        <v>840</v>
      </c>
      <c r="Y139" t="s">
        <v>985</v>
      </c>
      <c r="Z139" t="s">
        <v>1101</v>
      </c>
      <c r="AA139" t="s">
        <v>1125</v>
      </c>
      <c r="AB139">
        <v>10473</v>
      </c>
      <c r="AD139" t="s">
        <v>1267</v>
      </c>
      <c r="AE139">
        <v>7</v>
      </c>
      <c r="AG139" t="s">
        <v>1389</v>
      </c>
      <c r="AH139" t="s">
        <v>190</v>
      </c>
      <c r="AI139" t="s">
        <v>190</v>
      </c>
      <c r="AK139" t="s">
        <v>1397</v>
      </c>
      <c r="AL139" t="s">
        <v>1403</v>
      </c>
      <c r="AM139">
        <v>0</v>
      </c>
      <c r="AN139">
        <v>1016</v>
      </c>
      <c r="AO139">
        <v>1</v>
      </c>
      <c r="AQ139" t="s">
        <v>1543</v>
      </c>
      <c r="AR139" t="s">
        <v>1800</v>
      </c>
      <c r="AS139">
        <v>59</v>
      </c>
      <c r="AT139" t="s">
        <v>1926</v>
      </c>
      <c r="AU139">
        <v>2</v>
      </c>
      <c r="AV139">
        <v>2</v>
      </c>
      <c r="AW139">
        <v>163.11</v>
      </c>
      <c r="BA139" t="s">
        <v>1938</v>
      </c>
      <c r="BC139">
        <v>42000</v>
      </c>
      <c r="BG139" t="s">
        <v>119</v>
      </c>
      <c r="BJ139" t="s">
        <v>1982</v>
      </c>
      <c r="BK139" t="s">
        <v>167</v>
      </c>
      <c r="BL139" t="s">
        <v>2039</v>
      </c>
    </row>
    <row r="140" spans="1:64">
      <c r="A140" s="1">
        <f>HYPERLINK("https://lsnyc.legalserver.org/matter/dynamic-profile/view/1911444","19-1911444")</f>
        <v>0</v>
      </c>
      <c r="B140" t="s">
        <v>65</v>
      </c>
      <c r="C140" t="s">
        <v>102</v>
      </c>
      <c r="D140" t="s">
        <v>163</v>
      </c>
      <c r="E140" t="s">
        <v>164</v>
      </c>
      <c r="G140" t="s">
        <v>165</v>
      </c>
      <c r="H140" t="s">
        <v>179</v>
      </c>
      <c r="I140" t="s">
        <v>165</v>
      </c>
      <c r="J140" t="s">
        <v>188</v>
      </c>
      <c r="K140" t="s">
        <v>191</v>
      </c>
      <c r="M140" t="s">
        <v>189</v>
      </c>
      <c r="N140" t="s">
        <v>165</v>
      </c>
      <c r="O140" t="s">
        <v>222</v>
      </c>
      <c r="P140" t="s">
        <v>225</v>
      </c>
      <c r="S140" t="s">
        <v>358</v>
      </c>
      <c r="T140" t="s">
        <v>591</v>
      </c>
      <c r="U140" t="s">
        <v>168</v>
      </c>
      <c r="W140" t="s">
        <v>706</v>
      </c>
      <c r="X140" t="s">
        <v>841</v>
      </c>
      <c r="Y140" t="s">
        <v>1053</v>
      </c>
      <c r="Z140" t="s">
        <v>1101</v>
      </c>
      <c r="AA140" t="s">
        <v>1125</v>
      </c>
      <c r="AB140">
        <v>10472</v>
      </c>
      <c r="AC140" t="s">
        <v>1131</v>
      </c>
      <c r="AD140" t="s">
        <v>1268</v>
      </c>
      <c r="AE140">
        <v>1</v>
      </c>
      <c r="AG140" t="s">
        <v>1389</v>
      </c>
      <c r="AH140" t="s">
        <v>190</v>
      </c>
      <c r="AI140" t="s">
        <v>190</v>
      </c>
      <c r="AK140" t="s">
        <v>1397</v>
      </c>
      <c r="AL140" t="s">
        <v>1401</v>
      </c>
      <c r="AM140">
        <v>0</v>
      </c>
      <c r="AN140">
        <v>1400</v>
      </c>
      <c r="AO140">
        <v>0.5</v>
      </c>
      <c r="AQ140" t="s">
        <v>1544</v>
      </c>
      <c r="AR140" t="s">
        <v>1801</v>
      </c>
      <c r="AS140">
        <v>81</v>
      </c>
      <c r="AT140" t="s">
        <v>1927</v>
      </c>
      <c r="AU140">
        <v>1</v>
      </c>
      <c r="AV140">
        <v>1</v>
      </c>
      <c r="AW140">
        <v>184.51</v>
      </c>
      <c r="BB140" t="s">
        <v>1945</v>
      </c>
      <c r="BC140">
        <v>31200</v>
      </c>
      <c r="BG140" t="s">
        <v>119</v>
      </c>
      <c r="BJ140" t="s">
        <v>1982</v>
      </c>
      <c r="BK140" t="s">
        <v>174</v>
      </c>
      <c r="BL140" t="s">
        <v>2039</v>
      </c>
    </row>
    <row r="141" spans="1:64">
      <c r="A141" s="1">
        <f>HYPERLINK("https://lsnyc.legalserver.org/matter/dynamic-profile/view/1912203","19-1912203")</f>
        <v>0</v>
      </c>
      <c r="B141" t="s">
        <v>65</v>
      </c>
      <c r="C141" t="s">
        <v>93</v>
      </c>
      <c r="D141" t="s">
        <v>163</v>
      </c>
      <c r="E141" t="s">
        <v>164</v>
      </c>
      <c r="G141" t="s">
        <v>165</v>
      </c>
      <c r="H141" t="s">
        <v>179</v>
      </c>
      <c r="I141" t="s">
        <v>187</v>
      </c>
      <c r="J141" t="s">
        <v>189</v>
      </c>
      <c r="K141" t="s">
        <v>191</v>
      </c>
      <c r="M141" t="s">
        <v>189</v>
      </c>
      <c r="N141" t="s">
        <v>219</v>
      </c>
      <c r="P141" t="s">
        <v>225</v>
      </c>
      <c r="S141" t="s">
        <v>359</v>
      </c>
      <c r="T141" t="s">
        <v>592</v>
      </c>
      <c r="U141" t="s">
        <v>176</v>
      </c>
      <c r="W141" t="s">
        <v>706</v>
      </c>
      <c r="X141" t="s">
        <v>842</v>
      </c>
      <c r="Y141" t="s">
        <v>1012</v>
      </c>
      <c r="Z141" t="s">
        <v>1101</v>
      </c>
      <c r="AA141" t="s">
        <v>1125</v>
      </c>
      <c r="AB141">
        <v>10467</v>
      </c>
      <c r="AC141" t="s">
        <v>1130</v>
      </c>
      <c r="AD141" t="s">
        <v>1269</v>
      </c>
      <c r="AE141">
        <v>8</v>
      </c>
      <c r="AG141" t="s">
        <v>1388</v>
      </c>
      <c r="AH141" t="s">
        <v>190</v>
      </c>
      <c r="AI141" t="s">
        <v>190</v>
      </c>
      <c r="AK141" t="s">
        <v>1397</v>
      </c>
      <c r="AM141">
        <v>0</v>
      </c>
      <c r="AN141">
        <v>1087</v>
      </c>
      <c r="AO141">
        <v>5</v>
      </c>
      <c r="AQ141" t="s">
        <v>1545</v>
      </c>
      <c r="AR141" t="s">
        <v>1802</v>
      </c>
      <c r="AS141">
        <v>30</v>
      </c>
      <c r="AT141" t="s">
        <v>1927</v>
      </c>
      <c r="AU141">
        <v>4</v>
      </c>
      <c r="AV141">
        <v>0</v>
      </c>
      <c r="AW141">
        <v>73.95999999999999</v>
      </c>
      <c r="BA141" t="s">
        <v>1938</v>
      </c>
      <c r="BB141" t="s">
        <v>1947</v>
      </c>
      <c r="BC141">
        <v>19044</v>
      </c>
      <c r="BG141" t="s">
        <v>1963</v>
      </c>
      <c r="BJ141" t="s">
        <v>1998</v>
      </c>
      <c r="BK141" t="s">
        <v>173</v>
      </c>
    </row>
    <row r="142" spans="1:64">
      <c r="A142" s="1">
        <f>HYPERLINK("https://lsnyc.legalserver.org/matter/dynamic-profile/view/1912033","19-1912033")</f>
        <v>0</v>
      </c>
      <c r="B142" t="s">
        <v>65</v>
      </c>
      <c r="C142" t="s">
        <v>107</v>
      </c>
      <c r="D142" t="s">
        <v>163</v>
      </c>
      <c r="E142" t="s">
        <v>164</v>
      </c>
      <c r="G142" t="s">
        <v>165</v>
      </c>
      <c r="H142" t="s">
        <v>179</v>
      </c>
      <c r="I142" t="s">
        <v>165</v>
      </c>
      <c r="J142" t="s">
        <v>188</v>
      </c>
      <c r="K142" t="s">
        <v>191</v>
      </c>
      <c r="M142" t="s">
        <v>189</v>
      </c>
      <c r="N142" t="s">
        <v>219</v>
      </c>
      <c r="P142" t="s">
        <v>225</v>
      </c>
      <c r="S142" t="s">
        <v>360</v>
      </c>
      <c r="T142" t="s">
        <v>593</v>
      </c>
      <c r="U142" t="s">
        <v>175</v>
      </c>
      <c r="W142" t="s">
        <v>706</v>
      </c>
      <c r="X142" t="s">
        <v>843</v>
      </c>
      <c r="Y142" t="s">
        <v>1054</v>
      </c>
      <c r="Z142" t="s">
        <v>1101</v>
      </c>
      <c r="AA142" t="s">
        <v>1125</v>
      </c>
      <c r="AB142">
        <v>10468</v>
      </c>
      <c r="AC142" t="s">
        <v>1126</v>
      </c>
      <c r="AD142" t="s">
        <v>1270</v>
      </c>
      <c r="AE142">
        <v>7</v>
      </c>
      <c r="AG142" t="s">
        <v>1388</v>
      </c>
      <c r="AH142" t="s">
        <v>190</v>
      </c>
      <c r="AI142" t="s">
        <v>190</v>
      </c>
      <c r="AK142" t="s">
        <v>1397</v>
      </c>
      <c r="AM142">
        <v>0</v>
      </c>
      <c r="AN142">
        <v>1500</v>
      </c>
      <c r="AO142">
        <v>0.62</v>
      </c>
      <c r="AQ142" t="s">
        <v>1546</v>
      </c>
      <c r="AS142">
        <v>59</v>
      </c>
      <c r="AT142" t="s">
        <v>1931</v>
      </c>
      <c r="AU142">
        <v>1</v>
      </c>
      <c r="AV142">
        <v>2</v>
      </c>
      <c r="AW142">
        <v>27.3</v>
      </c>
      <c r="BA142" t="s">
        <v>1939</v>
      </c>
      <c r="BB142" t="s">
        <v>1945</v>
      </c>
      <c r="BC142">
        <v>5824</v>
      </c>
      <c r="BG142" t="s">
        <v>1964</v>
      </c>
      <c r="BJ142" t="s">
        <v>1997</v>
      </c>
      <c r="BK142" t="s">
        <v>167</v>
      </c>
      <c r="BL142" t="s">
        <v>2039</v>
      </c>
    </row>
    <row r="143" spans="1:64">
      <c r="A143" s="1">
        <f>HYPERLINK("https://lsnyc.legalserver.org/matter/dynamic-profile/view/1911726","19-1911726")</f>
        <v>0</v>
      </c>
      <c r="B143" t="s">
        <v>65</v>
      </c>
      <c r="C143" t="s">
        <v>69</v>
      </c>
      <c r="D143" t="s">
        <v>163</v>
      </c>
      <c r="E143" t="s">
        <v>164</v>
      </c>
      <c r="G143" t="s">
        <v>165</v>
      </c>
      <c r="H143" t="s">
        <v>182</v>
      </c>
      <c r="I143" t="s">
        <v>165</v>
      </c>
      <c r="J143" t="s">
        <v>188</v>
      </c>
      <c r="K143" t="s">
        <v>191</v>
      </c>
      <c r="M143" t="s">
        <v>189</v>
      </c>
      <c r="N143" t="s">
        <v>219</v>
      </c>
      <c r="P143" t="s">
        <v>225</v>
      </c>
      <c r="S143" t="s">
        <v>361</v>
      </c>
      <c r="T143" t="s">
        <v>594</v>
      </c>
      <c r="U143" t="s">
        <v>172</v>
      </c>
      <c r="W143" t="s">
        <v>706</v>
      </c>
      <c r="X143" t="s">
        <v>844</v>
      </c>
      <c r="Y143" t="s">
        <v>1055</v>
      </c>
      <c r="Z143" t="s">
        <v>1100</v>
      </c>
      <c r="AA143" t="s">
        <v>1125</v>
      </c>
      <c r="AB143">
        <v>11205</v>
      </c>
      <c r="AC143" t="s">
        <v>1126</v>
      </c>
      <c r="AE143">
        <v>0</v>
      </c>
      <c r="AG143" t="s">
        <v>1388</v>
      </c>
      <c r="AH143" t="s">
        <v>190</v>
      </c>
      <c r="AI143" t="s">
        <v>190</v>
      </c>
      <c r="AK143" t="s">
        <v>1398</v>
      </c>
      <c r="AM143">
        <v>0</v>
      </c>
      <c r="AN143">
        <v>0</v>
      </c>
      <c r="AO143">
        <v>0</v>
      </c>
      <c r="AQ143" t="s">
        <v>1547</v>
      </c>
      <c r="AR143" t="s">
        <v>1803</v>
      </c>
      <c r="AS143">
        <v>0</v>
      </c>
      <c r="AU143">
        <v>2</v>
      </c>
      <c r="AV143">
        <v>0</v>
      </c>
      <c r="AW143">
        <v>54.71</v>
      </c>
      <c r="BB143" t="s">
        <v>1945</v>
      </c>
      <c r="BC143">
        <v>9252</v>
      </c>
      <c r="BG143" t="s">
        <v>119</v>
      </c>
      <c r="BJ143" t="s">
        <v>1999</v>
      </c>
      <c r="BL143" t="s">
        <v>2039</v>
      </c>
    </row>
    <row r="144" spans="1:64">
      <c r="A144" s="1">
        <f>HYPERLINK("https://lsnyc.legalserver.org/matter/dynamic-profile/view/1911311","19-1911311")</f>
        <v>0</v>
      </c>
      <c r="B144" t="s">
        <v>65</v>
      </c>
      <c r="C144" t="s">
        <v>108</v>
      </c>
      <c r="D144" t="s">
        <v>163</v>
      </c>
      <c r="E144" t="s">
        <v>165</v>
      </c>
      <c r="F144" t="s">
        <v>166</v>
      </c>
      <c r="G144" t="s">
        <v>165</v>
      </c>
      <c r="H144" t="s">
        <v>179</v>
      </c>
      <c r="I144" t="s">
        <v>165</v>
      </c>
      <c r="J144" t="s">
        <v>188</v>
      </c>
      <c r="K144" t="s">
        <v>191</v>
      </c>
      <c r="M144" t="s">
        <v>189</v>
      </c>
      <c r="N144" t="s">
        <v>165</v>
      </c>
      <c r="O144" t="s">
        <v>221</v>
      </c>
      <c r="P144" t="s">
        <v>225</v>
      </c>
      <c r="S144" t="s">
        <v>362</v>
      </c>
      <c r="T144" t="s">
        <v>595</v>
      </c>
      <c r="U144" t="s">
        <v>166</v>
      </c>
      <c r="W144" t="s">
        <v>706</v>
      </c>
      <c r="X144" t="s">
        <v>845</v>
      </c>
      <c r="Y144" t="s">
        <v>1056</v>
      </c>
      <c r="Z144" t="s">
        <v>1101</v>
      </c>
      <c r="AA144" t="s">
        <v>1125</v>
      </c>
      <c r="AB144">
        <v>10468</v>
      </c>
      <c r="AC144" t="s">
        <v>1131</v>
      </c>
      <c r="AD144" t="s">
        <v>1271</v>
      </c>
      <c r="AE144">
        <v>18</v>
      </c>
      <c r="AG144" t="s">
        <v>1388</v>
      </c>
      <c r="AH144" t="s">
        <v>190</v>
      </c>
      <c r="AI144" t="s">
        <v>190</v>
      </c>
      <c r="AK144" t="s">
        <v>1397</v>
      </c>
      <c r="AM144">
        <v>0</v>
      </c>
      <c r="AN144">
        <v>0</v>
      </c>
      <c r="AO144">
        <v>1</v>
      </c>
      <c r="AQ144" t="s">
        <v>1548</v>
      </c>
      <c r="AS144">
        <v>0</v>
      </c>
      <c r="AT144" t="s">
        <v>1931</v>
      </c>
      <c r="AU144">
        <v>2</v>
      </c>
      <c r="AV144">
        <v>0</v>
      </c>
      <c r="AW144">
        <v>184.51</v>
      </c>
      <c r="BA144" t="s">
        <v>1938</v>
      </c>
      <c r="BB144" t="s">
        <v>1947</v>
      </c>
      <c r="BC144">
        <v>31200</v>
      </c>
      <c r="BG144" t="s">
        <v>1965</v>
      </c>
      <c r="BJ144" t="s">
        <v>1982</v>
      </c>
      <c r="BK144" t="s">
        <v>168</v>
      </c>
      <c r="BL144" t="s">
        <v>2039</v>
      </c>
    </row>
    <row r="145" spans="1:64">
      <c r="A145" s="1">
        <f>HYPERLINK("https://lsnyc.legalserver.org/matter/dynamic-profile/view/1912258","19-1912258")</f>
        <v>0</v>
      </c>
      <c r="B145" t="s">
        <v>65</v>
      </c>
      <c r="C145" t="s">
        <v>108</v>
      </c>
      <c r="D145" t="s">
        <v>163</v>
      </c>
      <c r="E145" t="s">
        <v>164</v>
      </c>
      <c r="G145" t="s">
        <v>165</v>
      </c>
      <c r="H145" t="s">
        <v>179</v>
      </c>
      <c r="I145" t="s">
        <v>165</v>
      </c>
      <c r="J145" t="s">
        <v>188</v>
      </c>
      <c r="K145" t="s">
        <v>165</v>
      </c>
      <c r="L145" t="s">
        <v>200</v>
      </c>
      <c r="M145" t="s">
        <v>189</v>
      </c>
      <c r="N145" t="s">
        <v>219</v>
      </c>
      <c r="P145" t="s">
        <v>225</v>
      </c>
      <c r="S145" t="s">
        <v>363</v>
      </c>
      <c r="T145" t="s">
        <v>596</v>
      </c>
      <c r="U145" t="s">
        <v>167</v>
      </c>
      <c r="W145" t="s">
        <v>706</v>
      </c>
      <c r="X145" t="s">
        <v>846</v>
      </c>
      <c r="Y145" t="s">
        <v>1057</v>
      </c>
      <c r="Z145" t="s">
        <v>1101</v>
      </c>
      <c r="AA145" t="s">
        <v>1125</v>
      </c>
      <c r="AB145">
        <v>10467</v>
      </c>
      <c r="AC145" t="s">
        <v>1131</v>
      </c>
      <c r="AD145" t="s">
        <v>1272</v>
      </c>
      <c r="AE145">
        <v>2</v>
      </c>
      <c r="AG145" t="s">
        <v>1388</v>
      </c>
      <c r="AH145" t="s">
        <v>190</v>
      </c>
      <c r="AI145" t="s">
        <v>190</v>
      </c>
      <c r="AK145" t="s">
        <v>1397</v>
      </c>
      <c r="AM145">
        <v>0</v>
      </c>
      <c r="AN145">
        <v>1500</v>
      </c>
      <c r="AO145">
        <v>0</v>
      </c>
      <c r="AQ145" t="s">
        <v>1549</v>
      </c>
      <c r="AR145" t="s">
        <v>1804</v>
      </c>
      <c r="AS145">
        <v>107</v>
      </c>
      <c r="AT145" t="s">
        <v>1931</v>
      </c>
      <c r="AU145">
        <v>2</v>
      </c>
      <c r="AV145">
        <v>1</v>
      </c>
      <c r="AW145">
        <v>117.02</v>
      </c>
      <c r="BA145" t="s">
        <v>1938</v>
      </c>
      <c r="BB145" t="s">
        <v>1945</v>
      </c>
      <c r="BC145">
        <v>24960</v>
      </c>
      <c r="BG145" t="s">
        <v>112</v>
      </c>
      <c r="BJ145" t="s">
        <v>1982</v>
      </c>
    </row>
    <row r="146" spans="1:64">
      <c r="A146" s="1">
        <f>HYPERLINK("https://lsnyc.legalserver.org/matter/dynamic-profile/view/1912014","19-1912014")</f>
        <v>0</v>
      </c>
      <c r="B146" t="s">
        <v>65</v>
      </c>
      <c r="C146" t="s">
        <v>109</v>
      </c>
      <c r="D146" t="s">
        <v>163</v>
      </c>
      <c r="E146" t="s">
        <v>164</v>
      </c>
      <c r="G146" t="s">
        <v>165</v>
      </c>
      <c r="H146" t="s">
        <v>179</v>
      </c>
      <c r="I146" t="s">
        <v>165</v>
      </c>
      <c r="J146" t="s">
        <v>188</v>
      </c>
      <c r="K146" t="s">
        <v>191</v>
      </c>
      <c r="M146" t="s">
        <v>189</v>
      </c>
      <c r="N146" t="s">
        <v>219</v>
      </c>
      <c r="P146" t="s">
        <v>225</v>
      </c>
      <c r="S146" t="s">
        <v>364</v>
      </c>
      <c r="T146" t="s">
        <v>597</v>
      </c>
      <c r="U146" t="s">
        <v>175</v>
      </c>
      <c r="W146" t="s">
        <v>706</v>
      </c>
      <c r="X146" t="s">
        <v>847</v>
      </c>
      <c r="Y146" t="s">
        <v>1058</v>
      </c>
      <c r="Z146" t="s">
        <v>1101</v>
      </c>
      <c r="AA146" t="s">
        <v>1125</v>
      </c>
      <c r="AB146">
        <v>10467</v>
      </c>
      <c r="AC146" t="s">
        <v>1132</v>
      </c>
      <c r="AD146" t="s">
        <v>1273</v>
      </c>
      <c r="AE146">
        <v>6</v>
      </c>
      <c r="AG146" t="s">
        <v>1388</v>
      </c>
      <c r="AH146" t="s">
        <v>190</v>
      </c>
      <c r="AI146" t="s">
        <v>190</v>
      </c>
      <c r="AK146" t="s">
        <v>1397</v>
      </c>
      <c r="AM146">
        <v>0</v>
      </c>
      <c r="AN146">
        <v>1382</v>
      </c>
      <c r="AO146">
        <v>0</v>
      </c>
      <c r="AQ146" t="s">
        <v>1550</v>
      </c>
      <c r="AR146" t="s">
        <v>1805</v>
      </c>
      <c r="AS146">
        <v>736</v>
      </c>
      <c r="AT146" t="s">
        <v>1931</v>
      </c>
      <c r="AU146">
        <v>2</v>
      </c>
      <c r="AV146">
        <v>1</v>
      </c>
      <c r="AW146">
        <v>187.53</v>
      </c>
      <c r="BA146" t="s">
        <v>1938</v>
      </c>
      <c r="BB146" t="s">
        <v>1945</v>
      </c>
      <c r="BC146">
        <v>40000</v>
      </c>
      <c r="BG146" t="s">
        <v>1968</v>
      </c>
      <c r="BJ146" t="s">
        <v>1982</v>
      </c>
      <c r="BL146" t="s">
        <v>2039</v>
      </c>
    </row>
    <row r="147" spans="1:64">
      <c r="A147" s="1">
        <f>HYPERLINK("https://lsnyc.legalserver.org/matter/dynamic-profile/view/1912026","19-1912026")</f>
        <v>0</v>
      </c>
      <c r="B147" t="s">
        <v>65</v>
      </c>
      <c r="C147" t="s">
        <v>109</v>
      </c>
      <c r="D147" t="s">
        <v>163</v>
      </c>
      <c r="E147" t="s">
        <v>164</v>
      </c>
      <c r="G147" t="s">
        <v>165</v>
      </c>
      <c r="H147" t="s">
        <v>179</v>
      </c>
      <c r="I147" t="s">
        <v>165</v>
      </c>
      <c r="J147" t="s">
        <v>188</v>
      </c>
      <c r="K147" t="s">
        <v>191</v>
      </c>
      <c r="M147" t="s">
        <v>189</v>
      </c>
      <c r="N147" t="s">
        <v>219</v>
      </c>
      <c r="P147" t="s">
        <v>225</v>
      </c>
      <c r="S147" t="s">
        <v>365</v>
      </c>
      <c r="T147" t="s">
        <v>587</v>
      </c>
      <c r="U147" t="s">
        <v>175</v>
      </c>
      <c r="W147" t="s">
        <v>706</v>
      </c>
      <c r="X147" t="s">
        <v>848</v>
      </c>
      <c r="Y147" t="s">
        <v>1034</v>
      </c>
      <c r="Z147" t="s">
        <v>1101</v>
      </c>
      <c r="AA147" t="s">
        <v>1125</v>
      </c>
      <c r="AB147">
        <v>10457</v>
      </c>
      <c r="AC147" t="s">
        <v>1126</v>
      </c>
      <c r="AD147" t="s">
        <v>1274</v>
      </c>
      <c r="AE147">
        <v>6</v>
      </c>
      <c r="AG147" t="s">
        <v>1388</v>
      </c>
      <c r="AH147" t="s">
        <v>190</v>
      </c>
      <c r="AI147" t="s">
        <v>190</v>
      </c>
      <c r="AK147" t="s">
        <v>1397</v>
      </c>
      <c r="AM147">
        <v>0</v>
      </c>
      <c r="AN147">
        <v>1097.78</v>
      </c>
      <c r="AO147">
        <v>0.2</v>
      </c>
      <c r="AQ147" t="s">
        <v>1551</v>
      </c>
      <c r="AR147" t="s">
        <v>1806</v>
      </c>
      <c r="AS147">
        <v>25</v>
      </c>
      <c r="AT147" t="s">
        <v>1931</v>
      </c>
      <c r="AU147">
        <v>2</v>
      </c>
      <c r="AV147">
        <v>4</v>
      </c>
      <c r="AW147">
        <v>124.31</v>
      </c>
      <c r="BA147" t="s">
        <v>1938</v>
      </c>
      <c r="BB147" t="s">
        <v>1945</v>
      </c>
      <c r="BC147">
        <v>43000</v>
      </c>
      <c r="BG147" t="s">
        <v>1968</v>
      </c>
      <c r="BJ147" t="s">
        <v>1982</v>
      </c>
      <c r="BK147" t="s">
        <v>175</v>
      </c>
      <c r="BL147" t="s">
        <v>2039</v>
      </c>
    </row>
    <row r="148" spans="1:64">
      <c r="A148" s="1">
        <f>HYPERLINK("https://lsnyc.legalserver.org/matter/dynamic-profile/view/1912013","19-1912013")</f>
        <v>0</v>
      </c>
      <c r="B148" t="s">
        <v>65</v>
      </c>
      <c r="C148" t="s">
        <v>110</v>
      </c>
      <c r="D148" t="s">
        <v>163</v>
      </c>
      <c r="E148" t="s">
        <v>164</v>
      </c>
      <c r="G148" t="s">
        <v>165</v>
      </c>
      <c r="H148" t="s">
        <v>180</v>
      </c>
      <c r="I148" t="s">
        <v>165</v>
      </c>
      <c r="J148" t="s">
        <v>188</v>
      </c>
      <c r="K148" t="s">
        <v>191</v>
      </c>
      <c r="M148" t="s">
        <v>189</v>
      </c>
      <c r="N148" t="s">
        <v>165</v>
      </c>
      <c r="O148" t="s">
        <v>221</v>
      </c>
      <c r="P148" t="s">
        <v>225</v>
      </c>
      <c r="S148" t="s">
        <v>366</v>
      </c>
      <c r="T148" t="s">
        <v>598</v>
      </c>
      <c r="U148" t="s">
        <v>174</v>
      </c>
      <c r="W148" t="s">
        <v>706</v>
      </c>
      <c r="X148" t="s">
        <v>849</v>
      </c>
      <c r="Y148">
        <v>1201</v>
      </c>
      <c r="Z148" t="s">
        <v>1101</v>
      </c>
      <c r="AA148" t="s">
        <v>1125</v>
      </c>
      <c r="AB148">
        <v>10457</v>
      </c>
      <c r="AC148" t="s">
        <v>1126</v>
      </c>
      <c r="AD148" t="s">
        <v>1275</v>
      </c>
      <c r="AE148">
        <v>27</v>
      </c>
      <c r="AG148" t="s">
        <v>1388</v>
      </c>
      <c r="AH148" t="s">
        <v>190</v>
      </c>
      <c r="AI148" t="s">
        <v>190</v>
      </c>
      <c r="AK148" t="s">
        <v>1397</v>
      </c>
      <c r="AL148" t="s">
        <v>1401</v>
      </c>
      <c r="AM148">
        <v>0</v>
      </c>
      <c r="AN148">
        <v>275</v>
      </c>
      <c r="AO148">
        <v>1.4</v>
      </c>
      <c r="AQ148" t="s">
        <v>1552</v>
      </c>
      <c r="AR148" t="s">
        <v>1807</v>
      </c>
      <c r="AS148">
        <v>99</v>
      </c>
      <c r="AT148" t="s">
        <v>1933</v>
      </c>
      <c r="AU148">
        <v>3</v>
      </c>
      <c r="AV148">
        <v>0</v>
      </c>
      <c r="AW148">
        <v>13.28</v>
      </c>
      <c r="BA148" t="s">
        <v>1937</v>
      </c>
      <c r="BB148" t="s">
        <v>1945</v>
      </c>
      <c r="BC148">
        <v>2832</v>
      </c>
      <c r="BG148" t="s">
        <v>1969</v>
      </c>
      <c r="BJ148" t="s">
        <v>1983</v>
      </c>
      <c r="BK148" t="s">
        <v>167</v>
      </c>
      <c r="BL148" t="s">
        <v>2039</v>
      </c>
    </row>
    <row r="149" spans="1:64">
      <c r="A149" s="1">
        <f>HYPERLINK("https://lsnyc.legalserver.org/matter/dynamic-profile/view/1912067","19-1912067")</f>
        <v>0</v>
      </c>
      <c r="B149" t="s">
        <v>65</v>
      </c>
      <c r="C149" t="s">
        <v>110</v>
      </c>
      <c r="D149" t="s">
        <v>163</v>
      </c>
      <c r="E149" t="s">
        <v>164</v>
      </c>
      <c r="G149" t="s">
        <v>165</v>
      </c>
      <c r="H149" t="s">
        <v>179</v>
      </c>
      <c r="I149" t="s">
        <v>165</v>
      </c>
      <c r="J149" t="s">
        <v>188</v>
      </c>
      <c r="K149" t="s">
        <v>191</v>
      </c>
      <c r="M149" t="s">
        <v>189</v>
      </c>
      <c r="N149" t="s">
        <v>165</v>
      </c>
      <c r="O149" t="s">
        <v>221</v>
      </c>
      <c r="P149" t="s">
        <v>225</v>
      </c>
      <c r="S149" t="s">
        <v>367</v>
      </c>
      <c r="T149" t="s">
        <v>599</v>
      </c>
      <c r="U149" t="s">
        <v>175</v>
      </c>
      <c r="W149" t="s">
        <v>706</v>
      </c>
      <c r="X149" t="s">
        <v>850</v>
      </c>
      <c r="Y149" t="s">
        <v>974</v>
      </c>
      <c r="Z149" t="s">
        <v>1101</v>
      </c>
      <c r="AA149" t="s">
        <v>1125</v>
      </c>
      <c r="AB149">
        <v>10468</v>
      </c>
      <c r="AC149" t="s">
        <v>1131</v>
      </c>
      <c r="AD149" t="s">
        <v>1276</v>
      </c>
      <c r="AE149">
        <v>8</v>
      </c>
      <c r="AG149" t="s">
        <v>1388</v>
      </c>
      <c r="AH149" t="s">
        <v>190</v>
      </c>
      <c r="AI149" t="s">
        <v>190</v>
      </c>
      <c r="AK149" t="s">
        <v>1397</v>
      </c>
      <c r="AL149" t="s">
        <v>1403</v>
      </c>
      <c r="AM149">
        <v>0</v>
      </c>
      <c r="AN149">
        <v>1523.26</v>
      </c>
      <c r="AO149">
        <v>6.75</v>
      </c>
      <c r="AQ149" t="s">
        <v>1553</v>
      </c>
      <c r="AR149" t="s">
        <v>1808</v>
      </c>
      <c r="AS149">
        <v>0</v>
      </c>
      <c r="AT149" t="s">
        <v>1929</v>
      </c>
      <c r="AU149">
        <v>1</v>
      </c>
      <c r="AV149">
        <v>0</v>
      </c>
      <c r="AW149">
        <v>84.36</v>
      </c>
      <c r="BA149" t="s">
        <v>1937</v>
      </c>
      <c r="BB149" t="s">
        <v>1945</v>
      </c>
      <c r="BC149">
        <v>10536</v>
      </c>
      <c r="BG149" t="s">
        <v>1963</v>
      </c>
      <c r="BJ149" t="s">
        <v>1996</v>
      </c>
      <c r="BK149" t="s">
        <v>167</v>
      </c>
      <c r="BL149" t="s">
        <v>2039</v>
      </c>
    </row>
    <row r="150" spans="1:64">
      <c r="A150" s="1">
        <f>HYPERLINK("https://lsnyc.legalserver.org/matter/dynamic-profile/view/1911013","19-1911013")</f>
        <v>0</v>
      </c>
      <c r="B150" t="s">
        <v>65</v>
      </c>
      <c r="C150" t="s">
        <v>111</v>
      </c>
      <c r="D150" t="s">
        <v>163</v>
      </c>
      <c r="E150" t="s">
        <v>164</v>
      </c>
      <c r="G150" t="s">
        <v>165</v>
      </c>
      <c r="H150" t="s">
        <v>179</v>
      </c>
      <c r="I150" t="s">
        <v>165</v>
      </c>
      <c r="J150" t="s">
        <v>188</v>
      </c>
      <c r="K150" t="s">
        <v>165</v>
      </c>
      <c r="L150" t="s">
        <v>201</v>
      </c>
      <c r="M150" t="s">
        <v>189</v>
      </c>
      <c r="N150" t="s">
        <v>219</v>
      </c>
      <c r="O150" t="s">
        <v>220</v>
      </c>
      <c r="P150" t="s">
        <v>225</v>
      </c>
      <c r="S150" t="s">
        <v>368</v>
      </c>
      <c r="T150" t="s">
        <v>586</v>
      </c>
      <c r="U150" t="s">
        <v>171</v>
      </c>
      <c r="W150" t="s">
        <v>706</v>
      </c>
      <c r="X150" t="s">
        <v>851</v>
      </c>
      <c r="Y150" t="s">
        <v>1008</v>
      </c>
      <c r="Z150" t="s">
        <v>1101</v>
      </c>
      <c r="AA150" t="s">
        <v>1125</v>
      </c>
      <c r="AB150">
        <v>10468</v>
      </c>
      <c r="AC150" t="s">
        <v>1126</v>
      </c>
      <c r="AD150" t="s">
        <v>1277</v>
      </c>
      <c r="AE150">
        <v>0</v>
      </c>
      <c r="AG150" t="s">
        <v>1388</v>
      </c>
      <c r="AH150" t="s">
        <v>190</v>
      </c>
      <c r="AI150" t="s">
        <v>190</v>
      </c>
      <c r="AK150" t="s">
        <v>1397</v>
      </c>
      <c r="AM150">
        <v>0</v>
      </c>
      <c r="AN150">
        <v>250</v>
      </c>
      <c r="AO150">
        <v>0.75</v>
      </c>
      <c r="AQ150" t="s">
        <v>1554</v>
      </c>
      <c r="AR150" t="s">
        <v>1809</v>
      </c>
      <c r="AS150">
        <v>20</v>
      </c>
      <c r="AT150" t="s">
        <v>1931</v>
      </c>
      <c r="AU150">
        <v>2</v>
      </c>
      <c r="AV150">
        <v>0</v>
      </c>
      <c r="AW150">
        <v>53.22</v>
      </c>
      <c r="BA150" t="s">
        <v>1937</v>
      </c>
      <c r="BB150" t="s">
        <v>1945</v>
      </c>
      <c r="BC150">
        <v>9000</v>
      </c>
      <c r="BG150" t="s">
        <v>1964</v>
      </c>
      <c r="BJ150" t="s">
        <v>1991</v>
      </c>
      <c r="BK150" t="s">
        <v>169</v>
      </c>
      <c r="BL150" t="s">
        <v>2040</v>
      </c>
    </row>
    <row r="151" spans="1:64">
      <c r="A151" s="1">
        <f>HYPERLINK("https://lsnyc.legalserver.org/matter/dynamic-profile/view/1912050","19-1912050")</f>
        <v>0</v>
      </c>
      <c r="B151" t="s">
        <v>65</v>
      </c>
      <c r="C151" t="s">
        <v>111</v>
      </c>
      <c r="D151" t="s">
        <v>163</v>
      </c>
      <c r="E151" t="s">
        <v>164</v>
      </c>
      <c r="G151" t="s">
        <v>165</v>
      </c>
      <c r="H151" t="s">
        <v>179</v>
      </c>
      <c r="I151" t="s">
        <v>165</v>
      </c>
      <c r="J151" t="s">
        <v>188</v>
      </c>
      <c r="K151" t="s">
        <v>165</v>
      </c>
      <c r="L151">
        <v>37706434</v>
      </c>
      <c r="M151" t="s">
        <v>189</v>
      </c>
      <c r="N151" t="s">
        <v>219</v>
      </c>
      <c r="P151" t="s">
        <v>225</v>
      </c>
      <c r="S151" t="s">
        <v>369</v>
      </c>
      <c r="T151" t="s">
        <v>600</v>
      </c>
      <c r="U151" t="s">
        <v>175</v>
      </c>
      <c r="W151" t="s">
        <v>706</v>
      </c>
      <c r="X151" t="s">
        <v>852</v>
      </c>
      <c r="Y151" t="s">
        <v>977</v>
      </c>
      <c r="Z151" t="s">
        <v>1101</v>
      </c>
      <c r="AA151" t="s">
        <v>1125</v>
      </c>
      <c r="AB151">
        <v>10454</v>
      </c>
      <c r="AC151" t="s">
        <v>1131</v>
      </c>
      <c r="AD151" t="s">
        <v>1278</v>
      </c>
      <c r="AE151">
        <v>8</v>
      </c>
      <c r="AG151" t="s">
        <v>1389</v>
      </c>
      <c r="AH151" t="s">
        <v>190</v>
      </c>
      <c r="AI151" t="s">
        <v>190</v>
      </c>
      <c r="AK151" t="s">
        <v>1397</v>
      </c>
      <c r="AM151">
        <v>0</v>
      </c>
      <c r="AN151">
        <v>1250</v>
      </c>
      <c r="AO151">
        <v>0.5</v>
      </c>
      <c r="AQ151" t="s">
        <v>1555</v>
      </c>
      <c r="AR151" t="s">
        <v>1810</v>
      </c>
      <c r="AS151">
        <v>43</v>
      </c>
      <c r="AT151" t="s">
        <v>1927</v>
      </c>
      <c r="AU151">
        <v>2</v>
      </c>
      <c r="AV151">
        <v>0</v>
      </c>
      <c r="AW151">
        <v>0</v>
      </c>
      <c r="BB151" t="s">
        <v>1945</v>
      </c>
      <c r="BC151">
        <v>0</v>
      </c>
      <c r="BG151" t="s">
        <v>1964</v>
      </c>
      <c r="BJ151" t="s">
        <v>1993</v>
      </c>
      <c r="BK151" t="s">
        <v>175</v>
      </c>
      <c r="BL151" t="s">
        <v>2039</v>
      </c>
    </row>
    <row r="152" spans="1:64">
      <c r="A152" s="1">
        <f>HYPERLINK("https://lsnyc.legalserver.org/matter/dynamic-profile/view/1911875","19-1911875")</f>
        <v>0</v>
      </c>
      <c r="B152" t="s">
        <v>65</v>
      </c>
      <c r="C152" t="s">
        <v>112</v>
      </c>
      <c r="D152" t="s">
        <v>163</v>
      </c>
      <c r="E152" t="s">
        <v>164</v>
      </c>
      <c r="G152" t="s">
        <v>165</v>
      </c>
      <c r="H152" t="s">
        <v>180</v>
      </c>
      <c r="I152" t="s">
        <v>165</v>
      </c>
      <c r="J152" t="s">
        <v>188</v>
      </c>
      <c r="K152" t="s">
        <v>191</v>
      </c>
      <c r="M152" t="s">
        <v>189</v>
      </c>
      <c r="N152" t="s">
        <v>219</v>
      </c>
      <c r="P152" t="s">
        <v>225</v>
      </c>
      <c r="S152" t="s">
        <v>370</v>
      </c>
      <c r="T152" t="s">
        <v>601</v>
      </c>
      <c r="U152" t="s">
        <v>173</v>
      </c>
      <c r="W152" t="s">
        <v>706</v>
      </c>
      <c r="X152" t="s">
        <v>853</v>
      </c>
      <c r="Y152" t="s">
        <v>990</v>
      </c>
      <c r="Z152" t="s">
        <v>1101</v>
      </c>
      <c r="AA152" t="s">
        <v>1125</v>
      </c>
      <c r="AB152">
        <v>10467</v>
      </c>
      <c r="AC152" t="s">
        <v>1131</v>
      </c>
      <c r="AD152" t="s">
        <v>1279</v>
      </c>
      <c r="AE152">
        <v>8</v>
      </c>
      <c r="AG152" t="s">
        <v>1388</v>
      </c>
      <c r="AH152" t="s">
        <v>190</v>
      </c>
      <c r="AI152" t="s">
        <v>190</v>
      </c>
      <c r="AK152" t="s">
        <v>1397</v>
      </c>
      <c r="AM152">
        <v>0</v>
      </c>
      <c r="AN152">
        <v>1800</v>
      </c>
      <c r="AO152">
        <v>0</v>
      </c>
      <c r="AQ152" t="s">
        <v>1556</v>
      </c>
      <c r="AS152">
        <v>3</v>
      </c>
      <c r="AT152" t="s">
        <v>1928</v>
      </c>
      <c r="AU152">
        <v>3</v>
      </c>
      <c r="AV152">
        <v>2</v>
      </c>
      <c r="AW152">
        <v>129.27</v>
      </c>
      <c r="BA152" t="s">
        <v>1939</v>
      </c>
      <c r="BB152" t="s">
        <v>1947</v>
      </c>
      <c r="BC152">
        <v>39000</v>
      </c>
      <c r="BG152" t="s">
        <v>112</v>
      </c>
      <c r="BJ152" t="s">
        <v>1997</v>
      </c>
    </row>
    <row r="153" spans="1:64">
      <c r="A153" s="1">
        <f>HYPERLINK("https://lsnyc.legalserver.org/matter/dynamic-profile/view/1912001","19-1912001")</f>
        <v>0</v>
      </c>
      <c r="B153" t="s">
        <v>65</v>
      </c>
      <c r="C153" t="s">
        <v>110</v>
      </c>
      <c r="D153" t="s">
        <v>163</v>
      </c>
      <c r="E153" t="s">
        <v>164</v>
      </c>
      <c r="G153" t="s">
        <v>165</v>
      </c>
      <c r="H153" t="s">
        <v>179</v>
      </c>
      <c r="I153" t="s">
        <v>187</v>
      </c>
      <c r="J153" t="s">
        <v>190</v>
      </c>
      <c r="K153" t="s">
        <v>191</v>
      </c>
      <c r="M153" t="s">
        <v>189</v>
      </c>
      <c r="N153" t="s">
        <v>219</v>
      </c>
      <c r="P153" t="s">
        <v>225</v>
      </c>
      <c r="S153" t="s">
        <v>371</v>
      </c>
      <c r="T153" t="s">
        <v>602</v>
      </c>
      <c r="U153" t="s">
        <v>174</v>
      </c>
      <c r="W153" t="s">
        <v>706</v>
      </c>
      <c r="X153" t="s">
        <v>854</v>
      </c>
      <c r="Y153" t="s">
        <v>1059</v>
      </c>
      <c r="Z153" t="s">
        <v>1101</v>
      </c>
      <c r="AA153" t="s">
        <v>1125</v>
      </c>
      <c r="AB153">
        <v>10457</v>
      </c>
      <c r="AC153" t="s">
        <v>1126</v>
      </c>
      <c r="AD153" t="s">
        <v>1280</v>
      </c>
      <c r="AE153">
        <v>1</v>
      </c>
      <c r="AG153" t="s">
        <v>1388</v>
      </c>
      <c r="AH153" t="s">
        <v>190</v>
      </c>
      <c r="AI153" t="s">
        <v>190</v>
      </c>
      <c r="AK153" t="s">
        <v>1397</v>
      </c>
      <c r="AM153">
        <v>0</v>
      </c>
      <c r="AN153">
        <v>0</v>
      </c>
      <c r="AO153">
        <v>0.25</v>
      </c>
      <c r="AQ153" t="s">
        <v>1557</v>
      </c>
      <c r="AR153" t="s">
        <v>1811</v>
      </c>
      <c r="AS153">
        <v>42</v>
      </c>
      <c r="AU153">
        <v>2</v>
      </c>
      <c r="AV153">
        <v>1</v>
      </c>
      <c r="AW153">
        <v>128.84</v>
      </c>
      <c r="BA153" t="s">
        <v>1938</v>
      </c>
      <c r="BB153" t="s">
        <v>1947</v>
      </c>
      <c r="BC153">
        <v>27482</v>
      </c>
      <c r="BG153" t="s">
        <v>1969</v>
      </c>
      <c r="BJ153" t="s">
        <v>1982</v>
      </c>
      <c r="BK153" t="s">
        <v>175</v>
      </c>
    </row>
    <row r="154" spans="1:64">
      <c r="A154" s="1">
        <f>HYPERLINK("https://lsnyc.legalserver.org/matter/dynamic-profile/view/1912235","19-1912235")</f>
        <v>0</v>
      </c>
      <c r="B154" t="s">
        <v>65</v>
      </c>
      <c r="C154" t="s">
        <v>113</v>
      </c>
      <c r="D154" t="s">
        <v>163</v>
      </c>
      <c r="E154" t="s">
        <v>164</v>
      </c>
      <c r="G154" t="s">
        <v>165</v>
      </c>
      <c r="H154" t="s">
        <v>179</v>
      </c>
      <c r="I154" t="s">
        <v>187</v>
      </c>
      <c r="J154" t="s">
        <v>190</v>
      </c>
      <c r="K154" t="s">
        <v>191</v>
      </c>
      <c r="M154" t="s">
        <v>189</v>
      </c>
      <c r="N154" t="s">
        <v>219</v>
      </c>
      <c r="P154" t="s">
        <v>225</v>
      </c>
      <c r="S154" t="s">
        <v>320</v>
      </c>
      <c r="T154" t="s">
        <v>603</v>
      </c>
      <c r="U154" t="s">
        <v>167</v>
      </c>
      <c r="W154" t="s">
        <v>706</v>
      </c>
      <c r="X154" t="s">
        <v>855</v>
      </c>
      <c r="Y154" t="s">
        <v>1060</v>
      </c>
      <c r="Z154" t="s">
        <v>1101</v>
      </c>
      <c r="AA154" t="s">
        <v>1125</v>
      </c>
      <c r="AB154">
        <v>10467</v>
      </c>
      <c r="AC154" t="s">
        <v>1131</v>
      </c>
      <c r="AD154" t="s">
        <v>1281</v>
      </c>
      <c r="AE154">
        <v>3</v>
      </c>
      <c r="AG154" t="s">
        <v>1388</v>
      </c>
      <c r="AH154" t="s">
        <v>190</v>
      </c>
      <c r="AI154" t="s">
        <v>190</v>
      </c>
      <c r="AK154" t="s">
        <v>1397</v>
      </c>
      <c r="AM154">
        <v>0</v>
      </c>
      <c r="AN154">
        <v>1411</v>
      </c>
      <c r="AO154">
        <v>0</v>
      </c>
      <c r="AQ154" t="s">
        <v>1558</v>
      </c>
      <c r="AR154" t="s">
        <v>1812</v>
      </c>
      <c r="AS154">
        <v>56</v>
      </c>
      <c r="AT154" t="s">
        <v>1926</v>
      </c>
      <c r="AU154">
        <v>2</v>
      </c>
      <c r="AV154">
        <v>0</v>
      </c>
      <c r="AW154">
        <v>106.45</v>
      </c>
      <c r="BB154" t="s">
        <v>1947</v>
      </c>
      <c r="BC154">
        <v>18000</v>
      </c>
      <c r="BG154" t="s">
        <v>119</v>
      </c>
      <c r="BJ154" t="s">
        <v>1999</v>
      </c>
      <c r="BL154" t="s">
        <v>1938</v>
      </c>
    </row>
    <row r="155" spans="1:64">
      <c r="A155" s="1">
        <f>HYPERLINK("https://lsnyc.legalserver.org/matter/dynamic-profile/view/1911837","19-1911837")</f>
        <v>0</v>
      </c>
      <c r="B155" t="s">
        <v>65</v>
      </c>
      <c r="C155" t="s">
        <v>114</v>
      </c>
      <c r="D155" t="s">
        <v>163</v>
      </c>
      <c r="E155" t="s">
        <v>164</v>
      </c>
      <c r="G155" t="s">
        <v>165</v>
      </c>
      <c r="H155" t="s">
        <v>179</v>
      </c>
      <c r="I155" t="s">
        <v>165</v>
      </c>
      <c r="J155" t="s">
        <v>188</v>
      </c>
      <c r="K155" t="s">
        <v>191</v>
      </c>
      <c r="M155" t="s">
        <v>189</v>
      </c>
      <c r="N155" t="s">
        <v>219</v>
      </c>
      <c r="O155" t="s">
        <v>220</v>
      </c>
      <c r="P155" t="s">
        <v>225</v>
      </c>
      <c r="S155" t="s">
        <v>372</v>
      </c>
      <c r="T155" t="s">
        <v>604</v>
      </c>
      <c r="U155" t="s">
        <v>173</v>
      </c>
      <c r="W155" t="s">
        <v>706</v>
      </c>
      <c r="X155" t="s">
        <v>856</v>
      </c>
      <c r="Y155" t="s">
        <v>971</v>
      </c>
      <c r="Z155" t="s">
        <v>1101</v>
      </c>
      <c r="AA155" t="s">
        <v>1125</v>
      </c>
      <c r="AB155">
        <v>10468</v>
      </c>
      <c r="AC155" t="s">
        <v>1126</v>
      </c>
      <c r="AD155" t="s">
        <v>1282</v>
      </c>
      <c r="AE155">
        <v>13</v>
      </c>
      <c r="AG155" t="s">
        <v>1388</v>
      </c>
      <c r="AH155" t="s">
        <v>190</v>
      </c>
      <c r="AI155" t="s">
        <v>190</v>
      </c>
      <c r="AK155" t="s">
        <v>1397</v>
      </c>
      <c r="AM155">
        <v>0</v>
      </c>
      <c r="AN155">
        <v>1033</v>
      </c>
      <c r="AO155">
        <v>3</v>
      </c>
      <c r="AQ155" t="s">
        <v>1559</v>
      </c>
      <c r="AR155" t="s">
        <v>1813</v>
      </c>
      <c r="AS155">
        <v>25</v>
      </c>
      <c r="AT155" t="s">
        <v>1927</v>
      </c>
      <c r="AU155">
        <v>2</v>
      </c>
      <c r="AV155">
        <v>2</v>
      </c>
      <c r="AW155">
        <v>141.36</v>
      </c>
      <c r="BA155" t="s">
        <v>1937</v>
      </c>
      <c r="BB155" t="s">
        <v>1945</v>
      </c>
      <c r="BC155">
        <v>36400</v>
      </c>
      <c r="BG155" t="s">
        <v>1964</v>
      </c>
      <c r="BJ155" t="s">
        <v>1982</v>
      </c>
      <c r="BK155" t="s">
        <v>175</v>
      </c>
      <c r="BL155" t="s">
        <v>2039</v>
      </c>
    </row>
    <row r="156" spans="1:64">
      <c r="A156" s="1">
        <f>HYPERLINK("https://lsnyc.legalserver.org/matter/dynamic-profile/view/1911722","19-1911722")</f>
        <v>0</v>
      </c>
      <c r="B156" t="s">
        <v>65</v>
      </c>
      <c r="C156" t="s">
        <v>115</v>
      </c>
      <c r="D156" t="s">
        <v>163</v>
      </c>
      <c r="E156" t="s">
        <v>165</v>
      </c>
      <c r="F156" t="s">
        <v>172</v>
      </c>
      <c r="G156" t="s">
        <v>165</v>
      </c>
      <c r="H156" t="s">
        <v>179</v>
      </c>
      <c r="I156" t="s">
        <v>165</v>
      </c>
      <c r="J156" t="s">
        <v>188</v>
      </c>
      <c r="K156" t="s">
        <v>191</v>
      </c>
      <c r="M156" t="s">
        <v>189</v>
      </c>
      <c r="N156" t="s">
        <v>165</v>
      </c>
      <c r="O156" t="s">
        <v>221</v>
      </c>
      <c r="P156" t="s">
        <v>225</v>
      </c>
      <c r="S156" t="s">
        <v>373</v>
      </c>
      <c r="T156" t="s">
        <v>605</v>
      </c>
      <c r="U156" t="s">
        <v>172</v>
      </c>
      <c r="W156" t="s">
        <v>706</v>
      </c>
      <c r="X156" t="s">
        <v>857</v>
      </c>
      <c r="Y156" t="s">
        <v>1061</v>
      </c>
      <c r="Z156" t="s">
        <v>1101</v>
      </c>
      <c r="AA156" t="s">
        <v>1125</v>
      </c>
      <c r="AB156">
        <v>10468</v>
      </c>
      <c r="AC156" t="s">
        <v>1131</v>
      </c>
      <c r="AD156" t="s">
        <v>1283</v>
      </c>
      <c r="AE156">
        <v>29</v>
      </c>
      <c r="AG156" t="s">
        <v>1388</v>
      </c>
      <c r="AH156" t="s">
        <v>190</v>
      </c>
      <c r="AI156" t="s">
        <v>190</v>
      </c>
      <c r="AK156" t="s">
        <v>1397</v>
      </c>
      <c r="AL156" t="s">
        <v>1401</v>
      </c>
      <c r="AM156">
        <v>0</v>
      </c>
      <c r="AN156">
        <v>874.3200000000001</v>
      </c>
      <c r="AO156">
        <v>3</v>
      </c>
      <c r="AQ156" t="s">
        <v>1560</v>
      </c>
      <c r="AR156" t="s">
        <v>1814</v>
      </c>
      <c r="AS156">
        <v>36</v>
      </c>
      <c r="AT156" t="s">
        <v>1927</v>
      </c>
      <c r="AU156">
        <v>1</v>
      </c>
      <c r="AV156">
        <v>0</v>
      </c>
      <c r="AW156">
        <v>108.18</v>
      </c>
      <c r="BA156" t="s">
        <v>1941</v>
      </c>
      <c r="BB156" t="s">
        <v>1945</v>
      </c>
      <c r="BC156">
        <v>13512</v>
      </c>
      <c r="BG156" t="s">
        <v>1965</v>
      </c>
      <c r="BJ156" t="s">
        <v>1988</v>
      </c>
      <c r="BK156" t="s">
        <v>176</v>
      </c>
      <c r="BL156" t="s">
        <v>2039</v>
      </c>
    </row>
    <row r="157" spans="1:64">
      <c r="A157" s="1">
        <f>HYPERLINK("https://lsnyc.legalserver.org/matter/dynamic-profile/view/1911152","19-1911152")</f>
        <v>0</v>
      </c>
      <c r="B157" t="s">
        <v>65</v>
      </c>
      <c r="C157" t="s">
        <v>115</v>
      </c>
      <c r="D157" t="s">
        <v>163</v>
      </c>
      <c r="E157" t="s">
        <v>165</v>
      </c>
      <c r="F157" t="s">
        <v>169</v>
      </c>
      <c r="G157" t="s">
        <v>165</v>
      </c>
      <c r="H157" t="s">
        <v>179</v>
      </c>
      <c r="I157" t="s">
        <v>165</v>
      </c>
      <c r="J157" t="s">
        <v>188</v>
      </c>
      <c r="K157" t="s">
        <v>165</v>
      </c>
      <c r="L157" t="s">
        <v>202</v>
      </c>
      <c r="M157" t="s">
        <v>189</v>
      </c>
      <c r="N157" t="s">
        <v>165</v>
      </c>
      <c r="O157" t="s">
        <v>222</v>
      </c>
      <c r="P157" t="s">
        <v>226</v>
      </c>
      <c r="S157" t="s">
        <v>374</v>
      </c>
      <c r="T157" t="s">
        <v>606</v>
      </c>
      <c r="U157" t="s">
        <v>169</v>
      </c>
      <c r="V157" t="s">
        <v>174</v>
      </c>
      <c r="W157" t="s">
        <v>707</v>
      </c>
      <c r="X157" t="s">
        <v>858</v>
      </c>
      <c r="Y157" t="s">
        <v>1025</v>
      </c>
      <c r="Z157" t="s">
        <v>1101</v>
      </c>
      <c r="AA157" t="s">
        <v>1125</v>
      </c>
      <c r="AB157">
        <v>10472</v>
      </c>
      <c r="AC157" t="s">
        <v>1128</v>
      </c>
      <c r="AD157" t="s">
        <v>1284</v>
      </c>
      <c r="AE157">
        <v>3</v>
      </c>
      <c r="AF157" t="s">
        <v>1384</v>
      </c>
      <c r="AG157" t="s">
        <v>1389</v>
      </c>
      <c r="AH157" t="s">
        <v>190</v>
      </c>
      <c r="AI157" t="s">
        <v>190</v>
      </c>
      <c r="AK157" t="s">
        <v>1397</v>
      </c>
      <c r="AL157" t="s">
        <v>1403</v>
      </c>
      <c r="AM157">
        <v>0</v>
      </c>
      <c r="AN157">
        <v>2200</v>
      </c>
      <c r="AO157">
        <v>7.5</v>
      </c>
      <c r="AP157" t="s">
        <v>1405</v>
      </c>
      <c r="AQ157" t="s">
        <v>1561</v>
      </c>
      <c r="AR157" t="s">
        <v>1815</v>
      </c>
      <c r="AS157">
        <v>3</v>
      </c>
      <c r="AT157" t="s">
        <v>1928</v>
      </c>
      <c r="AU157">
        <v>2</v>
      </c>
      <c r="AV157">
        <v>2</v>
      </c>
      <c r="AW157">
        <v>41.94</v>
      </c>
      <c r="BA157" t="s">
        <v>1942</v>
      </c>
      <c r="BB157" t="s">
        <v>1945</v>
      </c>
      <c r="BC157">
        <v>10800</v>
      </c>
      <c r="BG157" t="s">
        <v>119</v>
      </c>
      <c r="BJ157" t="s">
        <v>2015</v>
      </c>
      <c r="BK157" t="s">
        <v>176</v>
      </c>
      <c r="BL157" t="s">
        <v>2040</v>
      </c>
    </row>
    <row r="158" spans="1:64">
      <c r="A158" s="1">
        <f>HYPERLINK("https://lsnyc.legalserver.org/matter/dynamic-profile/view/1912148","19-1912148")</f>
        <v>0</v>
      </c>
      <c r="B158" t="s">
        <v>65</v>
      </c>
      <c r="C158" t="s">
        <v>115</v>
      </c>
      <c r="D158" t="s">
        <v>163</v>
      </c>
      <c r="E158" t="s">
        <v>164</v>
      </c>
      <c r="G158" t="s">
        <v>165</v>
      </c>
      <c r="H158" t="s">
        <v>180</v>
      </c>
      <c r="I158" t="s">
        <v>165</v>
      </c>
      <c r="J158" t="s">
        <v>188</v>
      </c>
      <c r="K158" t="s">
        <v>191</v>
      </c>
      <c r="M158" t="s">
        <v>189</v>
      </c>
      <c r="N158" t="s">
        <v>219</v>
      </c>
      <c r="P158" t="s">
        <v>225</v>
      </c>
      <c r="S158" t="s">
        <v>375</v>
      </c>
      <c r="T158" t="s">
        <v>607</v>
      </c>
      <c r="U158" t="s">
        <v>167</v>
      </c>
      <c r="W158" t="s">
        <v>706</v>
      </c>
      <c r="X158" t="s">
        <v>859</v>
      </c>
      <c r="Y158" t="s">
        <v>995</v>
      </c>
      <c r="Z158" t="s">
        <v>1101</v>
      </c>
      <c r="AA158" t="s">
        <v>1125</v>
      </c>
      <c r="AB158">
        <v>10453</v>
      </c>
      <c r="AC158" t="s">
        <v>1133</v>
      </c>
      <c r="AD158" t="s">
        <v>1285</v>
      </c>
      <c r="AE158">
        <v>43</v>
      </c>
      <c r="AG158" t="s">
        <v>1389</v>
      </c>
      <c r="AH158" t="s">
        <v>190</v>
      </c>
      <c r="AI158" t="s">
        <v>190</v>
      </c>
      <c r="AK158" t="s">
        <v>1397</v>
      </c>
      <c r="AL158" t="s">
        <v>1400</v>
      </c>
      <c r="AM158">
        <v>0</v>
      </c>
      <c r="AN158">
        <v>940.83</v>
      </c>
      <c r="AO158">
        <v>5.9</v>
      </c>
      <c r="AQ158" t="s">
        <v>1562</v>
      </c>
      <c r="AR158" t="s">
        <v>1816</v>
      </c>
      <c r="AS158">
        <v>67</v>
      </c>
      <c r="AT158" t="s">
        <v>1927</v>
      </c>
      <c r="AU158">
        <v>11</v>
      </c>
      <c r="AV158">
        <v>0</v>
      </c>
      <c r="AW158">
        <v>17.99</v>
      </c>
      <c r="BB158" t="s">
        <v>1945</v>
      </c>
      <c r="BC158">
        <v>10200</v>
      </c>
      <c r="BG158" t="s">
        <v>119</v>
      </c>
      <c r="BJ158" t="s">
        <v>2015</v>
      </c>
      <c r="BK158" t="s">
        <v>167</v>
      </c>
      <c r="BL158" t="s">
        <v>2039</v>
      </c>
    </row>
    <row r="159" spans="1:64">
      <c r="A159" s="1">
        <f>HYPERLINK("https://lsnyc.legalserver.org/matter/dynamic-profile/view/1911122","19-1911122")</f>
        <v>0</v>
      </c>
      <c r="B159" t="s">
        <v>65</v>
      </c>
      <c r="C159" t="s">
        <v>108</v>
      </c>
      <c r="D159" t="s">
        <v>163</v>
      </c>
      <c r="E159" t="s">
        <v>164</v>
      </c>
      <c r="G159" t="s">
        <v>165</v>
      </c>
      <c r="H159" t="s">
        <v>179</v>
      </c>
      <c r="I159" t="s">
        <v>187</v>
      </c>
      <c r="J159" t="s">
        <v>189</v>
      </c>
      <c r="K159" t="s">
        <v>191</v>
      </c>
      <c r="M159" t="s">
        <v>189</v>
      </c>
      <c r="N159" t="s">
        <v>165</v>
      </c>
      <c r="O159" t="s">
        <v>223</v>
      </c>
      <c r="P159" t="s">
        <v>225</v>
      </c>
      <c r="S159" t="s">
        <v>376</v>
      </c>
      <c r="T159" t="s">
        <v>608</v>
      </c>
      <c r="U159" t="s">
        <v>169</v>
      </c>
      <c r="W159" t="s">
        <v>706</v>
      </c>
      <c r="X159" t="s">
        <v>860</v>
      </c>
      <c r="Y159" t="s">
        <v>985</v>
      </c>
      <c r="Z159" t="s">
        <v>1101</v>
      </c>
      <c r="AA159" t="s">
        <v>1125</v>
      </c>
      <c r="AB159">
        <v>10456</v>
      </c>
      <c r="AC159" t="s">
        <v>1132</v>
      </c>
      <c r="AD159" t="s">
        <v>1286</v>
      </c>
      <c r="AE159">
        <v>8</v>
      </c>
      <c r="AG159" t="s">
        <v>1389</v>
      </c>
      <c r="AH159" t="s">
        <v>190</v>
      </c>
      <c r="AK159" t="s">
        <v>1397</v>
      </c>
      <c r="AM159">
        <v>0</v>
      </c>
      <c r="AN159">
        <v>1276</v>
      </c>
      <c r="AO159">
        <v>3.85</v>
      </c>
      <c r="AQ159" t="s">
        <v>1563</v>
      </c>
      <c r="AR159" t="s">
        <v>1817</v>
      </c>
      <c r="AS159">
        <v>0</v>
      </c>
      <c r="AU159">
        <v>2</v>
      </c>
      <c r="AV159">
        <v>1</v>
      </c>
      <c r="AW159">
        <v>218.26</v>
      </c>
      <c r="BB159" t="s">
        <v>1947</v>
      </c>
      <c r="BC159">
        <v>46554.88</v>
      </c>
      <c r="BF159" t="s">
        <v>1955</v>
      </c>
      <c r="BG159" t="s">
        <v>1967</v>
      </c>
      <c r="BJ159" t="s">
        <v>2016</v>
      </c>
      <c r="BK159" t="s">
        <v>167</v>
      </c>
      <c r="BL159" t="s">
        <v>2039</v>
      </c>
    </row>
    <row r="160" spans="1:64">
      <c r="A160" s="1">
        <f>HYPERLINK("https://lsnyc.legalserver.org/matter/dynamic-profile/view/1911114","19-1911114")</f>
        <v>0</v>
      </c>
      <c r="B160" t="s">
        <v>65</v>
      </c>
      <c r="C160" t="s">
        <v>115</v>
      </c>
      <c r="D160" t="s">
        <v>163</v>
      </c>
      <c r="E160" t="s">
        <v>164</v>
      </c>
      <c r="G160" t="s">
        <v>165</v>
      </c>
      <c r="H160" t="s">
        <v>179</v>
      </c>
      <c r="I160" t="s">
        <v>165</v>
      </c>
      <c r="J160" t="s">
        <v>188</v>
      </c>
      <c r="K160" t="s">
        <v>191</v>
      </c>
      <c r="M160" t="s">
        <v>189</v>
      </c>
      <c r="N160" t="s">
        <v>165</v>
      </c>
      <c r="O160" t="s">
        <v>221</v>
      </c>
      <c r="P160" t="s">
        <v>225</v>
      </c>
      <c r="S160" t="s">
        <v>290</v>
      </c>
      <c r="T160" t="s">
        <v>609</v>
      </c>
      <c r="U160" t="s">
        <v>169</v>
      </c>
      <c r="W160" t="s">
        <v>706</v>
      </c>
      <c r="X160" t="s">
        <v>861</v>
      </c>
      <c r="Y160" t="s">
        <v>1062</v>
      </c>
      <c r="Z160" t="s">
        <v>1101</v>
      </c>
      <c r="AA160" t="s">
        <v>1125</v>
      </c>
      <c r="AB160">
        <v>10472</v>
      </c>
      <c r="AC160" t="s">
        <v>1128</v>
      </c>
      <c r="AD160" t="s">
        <v>1287</v>
      </c>
      <c r="AE160">
        <v>3</v>
      </c>
      <c r="AG160" t="s">
        <v>1389</v>
      </c>
      <c r="AH160" t="s">
        <v>190</v>
      </c>
      <c r="AI160" t="s">
        <v>190</v>
      </c>
      <c r="AK160" t="s">
        <v>1397</v>
      </c>
      <c r="AM160">
        <v>0</v>
      </c>
      <c r="AN160">
        <v>1574</v>
      </c>
      <c r="AO160">
        <v>12.5</v>
      </c>
      <c r="AQ160" t="s">
        <v>1564</v>
      </c>
      <c r="AR160" t="s">
        <v>1818</v>
      </c>
      <c r="AS160">
        <v>159</v>
      </c>
      <c r="AT160" t="s">
        <v>1927</v>
      </c>
      <c r="AU160">
        <v>1</v>
      </c>
      <c r="AV160">
        <v>2</v>
      </c>
      <c r="AW160">
        <v>216.95</v>
      </c>
      <c r="BB160" t="s">
        <v>1945</v>
      </c>
      <c r="BC160">
        <v>46276</v>
      </c>
      <c r="BF160" t="s">
        <v>1956</v>
      </c>
      <c r="BG160" t="s">
        <v>119</v>
      </c>
      <c r="BJ160" t="s">
        <v>2001</v>
      </c>
      <c r="BK160" t="s">
        <v>172</v>
      </c>
      <c r="BL160" t="s">
        <v>2039</v>
      </c>
    </row>
    <row r="161" spans="1:64">
      <c r="A161" s="1">
        <f>HYPERLINK("https://lsnyc.legalserver.org/matter/dynamic-profile/view/1910895","19-1910895")</f>
        <v>0</v>
      </c>
      <c r="B161" t="s">
        <v>65</v>
      </c>
      <c r="C161" t="s">
        <v>110</v>
      </c>
      <c r="D161" t="s">
        <v>163</v>
      </c>
      <c r="E161" t="s">
        <v>164</v>
      </c>
      <c r="G161" t="s">
        <v>165</v>
      </c>
      <c r="H161" t="s">
        <v>179</v>
      </c>
      <c r="I161" t="s">
        <v>165</v>
      </c>
      <c r="J161" t="s">
        <v>188</v>
      </c>
      <c r="K161" t="s">
        <v>191</v>
      </c>
      <c r="M161" t="s">
        <v>189</v>
      </c>
      <c r="N161" t="s">
        <v>165</v>
      </c>
      <c r="O161" t="s">
        <v>221</v>
      </c>
      <c r="P161" t="s">
        <v>225</v>
      </c>
      <c r="S161" t="s">
        <v>377</v>
      </c>
      <c r="T161" t="s">
        <v>610</v>
      </c>
      <c r="U161" t="s">
        <v>170</v>
      </c>
      <c r="W161" t="s">
        <v>706</v>
      </c>
      <c r="X161" t="s">
        <v>862</v>
      </c>
      <c r="Y161" t="s">
        <v>1063</v>
      </c>
      <c r="Z161" t="s">
        <v>1101</v>
      </c>
      <c r="AA161" t="s">
        <v>1125</v>
      </c>
      <c r="AB161">
        <v>10454</v>
      </c>
      <c r="AC161" t="s">
        <v>1128</v>
      </c>
      <c r="AE161">
        <v>35</v>
      </c>
      <c r="AG161" t="s">
        <v>1389</v>
      </c>
      <c r="AH161" t="s">
        <v>190</v>
      </c>
      <c r="AI161" t="s">
        <v>190</v>
      </c>
      <c r="AK161" t="s">
        <v>1397</v>
      </c>
      <c r="AL161" t="s">
        <v>1401</v>
      </c>
      <c r="AM161">
        <v>0</v>
      </c>
      <c r="AN161">
        <v>1499.34</v>
      </c>
      <c r="AO161">
        <v>1</v>
      </c>
      <c r="AQ161" t="s">
        <v>1565</v>
      </c>
      <c r="AR161" t="s">
        <v>1819</v>
      </c>
      <c r="AS161">
        <v>50</v>
      </c>
      <c r="AT161" t="s">
        <v>1927</v>
      </c>
      <c r="AU161">
        <v>1</v>
      </c>
      <c r="AV161">
        <v>0</v>
      </c>
      <c r="AW161">
        <v>62.64</v>
      </c>
      <c r="BA161" t="s">
        <v>1937</v>
      </c>
      <c r="BB161" t="s">
        <v>1945</v>
      </c>
      <c r="BC161">
        <v>7824</v>
      </c>
      <c r="BG161" t="s">
        <v>1969</v>
      </c>
      <c r="BJ161" t="s">
        <v>1998</v>
      </c>
      <c r="BK161" t="s">
        <v>170</v>
      </c>
      <c r="BL161" t="s">
        <v>2039</v>
      </c>
    </row>
    <row r="162" spans="1:64">
      <c r="A162" s="1">
        <f>HYPERLINK("https://lsnyc.legalserver.org/matter/dynamic-profile/view/1911442","19-1911442")</f>
        <v>0</v>
      </c>
      <c r="B162" t="s">
        <v>65</v>
      </c>
      <c r="C162" t="s">
        <v>116</v>
      </c>
      <c r="D162" t="s">
        <v>163</v>
      </c>
      <c r="E162" t="s">
        <v>164</v>
      </c>
      <c r="G162" t="s">
        <v>165</v>
      </c>
      <c r="H162" t="s">
        <v>179</v>
      </c>
      <c r="I162" t="s">
        <v>165</v>
      </c>
      <c r="J162" t="s">
        <v>188</v>
      </c>
      <c r="K162" t="s">
        <v>165</v>
      </c>
      <c r="L162" t="s">
        <v>203</v>
      </c>
      <c r="M162" t="s">
        <v>189</v>
      </c>
      <c r="N162" t="s">
        <v>219</v>
      </c>
      <c r="P162" t="s">
        <v>225</v>
      </c>
      <c r="S162" t="s">
        <v>378</v>
      </c>
      <c r="T162" t="s">
        <v>611</v>
      </c>
      <c r="U162" t="s">
        <v>168</v>
      </c>
      <c r="W162" t="s">
        <v>706</v>
      </c>
      <c r="X162" t="s">
        <v>863</v>
      </c>
      <c r="Z162" t="s">
        <v>1101</v>
      </c>
      <c r="AA162" t="s">
        <v>1125</v>
      </c>
      <c r="AB162">
        <v>10468</v>
      </c>
      <c r="AC162" t="s">
        <v>1126</v>
      </c>
      <c r="AD162" t="s">
        <v>1288</v>
      </c>
      <c r="AE162">
        <v>13</v>
      </c>
      <c r="AG162" t="s">
        <v>1388</v>
      </c>
      <c r="AH162" t="s">
        <v>190</v>
      </c>
      <c r="AI162" t="s">
        <v>190</v>
      </c>
      <c r="AK162" t="s">
        <v>1397</v>
      </c>
      <c r="AL162" t="s">
        <v>1401</v>
      </c>
      <c r="AM162">
        <v>0</v>
      </c>
      <c r="AN162">
        <v>1028.48</v>
      </c>
      <c r="AO162">
        <v>13.35</v>
      </c>
      <c r="AQ162" t="s">
        <v>1566</v>
      </c>
      <c r="AR162" t="s">
        <v>1820</v>
      </c>
      <c r="AS162">
        <v>0</v>
      </c>
      <c r="AT162" t="s">
        <v>1927</v>
      </c>
      <c r="AU162">
        <v>3</v>
      </c>
      <c r="AV162">
        <v>0</v>
      </c>
      <c r="AW162">
        <v>39.01</v>
      </c>
      <c r="BA162" t="s">
        <v>1943</v>
      </c>
      <c r="BB162" t="s">
        <v>1947</v>
      </c>
      <c r="BC162">
        <v>8320</v>
      </c>
      <c r="BG162" t="s">
        <v>119</v>
      </c>
      <c r="BJ162" t="s">
        <v>1997</v>
      </c>
      <c r="BK162" t="s">
        <v>167</v>
      </c>
      <c r="BL162" t="s">
        <v>2039</v>
      </c>
    </row>
    <row r="163" spans="1:64">
      <c r="A163" s="1">
        <f>HYPERLINK("https://lsnyc.legalserver.org/matter/dynamic-profile/view/1911706","19-1911706")</f>
        <v>0</v>
      </c>
      <c r="B163" t="s">
        <v>65</v>
      </c>
      <c r="C163" t="s">
        <v>107</v>
      </c>
      <c r="D163" t="s">
        <v>163</v>
      </c>
      <c r="E163" t="s">
        <v>164</v>
      </c>
      <c r="G163" t="s">
        <v>165</v>
      </c>
      <c r="H163" t="s">
        <v>180</v>
      </c>
      <c r="I163" t="s">
        <v>165</v>
      </c>
      <c r="J163" t="s">
        <v>188</v>
      </c>
      <c r="K163" t="s">
        <v>191</v>
      </c>
      <c r="M163" t="s">
        <v>189</v>
      </c>
      <c r="N163" t="s">
        <v>165</v>
      </c>
      <c r="O163" t="s">
        <v>221</v>
      </c>
      <c r="P163" t="s">
        <v>225</v>
      </c>
      <c r="S163" t="s">
        <v>379</v>
      </c>
      <c r="T163" t="s">
        <v>612</v>
      </c>
      <c r="U163" t="s">
        <v>172</v>
      </c>
      <c r="W163" t="s">
        <v>706</v>
      </c>
      <c r="X163" t="s">
        <v>864</v>
      </c>
      <c r="Z163" t="s">
        <v>1101</v>
      </c>
      <c r="AA163" t="s">
        <v>1125</v>
      </c>
      <c r="AB163">
        <v>10455</v>
      </c>
      <c r="AC163" t="s">
        <v>1131</v>
      </c>
      <c r="AD163" t="s">
        <v>1289</v>
      </c>
      <c r="AE163">
        <v>39</v>
      </c>
      <c r="AG163" t="s">
        <v>1389</v>
      </c>
      <c r="AH163" t="s">
        <v>190</v>
      </c>
      <c r="AI163" t="s">
        <v>190</v>
      </c>
      <c r="AJ163" t="s">
        <v>1389</v>
      </c>
      <c r="AK163" t="s">
        <v>1397</v>
      </c>
      <c r="AM163">
        <v>0</v>
      </c>
      <c r="AN163">
        <v>439.43</v>
      </c>
      <c r="AO163">
        <v>9.5</v>
      </c>
      <c r="AQ163" t="s">
        <v>1567</v>
      </c>
      <c r="AR163" t="s">
        <v>1821</v>
      </c>
      <c r="AS163">
        <v>0</v>
      </c>
      <c r="AT163" t="s">
        <v>1927</v>
      </c>
      <c r="AU163">
        <v>2</v>
      </c>
      <c r="AV163">
        <v>0</v>
      </c>
      <c r="AW163">
        <v>107.77</v>
      </c>
      <c r="BA163" t="s">
        <v>1938</v>
      </c>
      <c r="BB163" t="s">
        <v>1947</v>
      </c>
      <c r="BC163">
        <v>18223.2</v>
      </c>
      <c r="BG163" t="s">
        <v>1968</v>
      </c>
      <c r="BJ163" t="s">
        <v>2017</v>
      </c>
      <c r="BK163" t="s">
        <v>167</v>
      </c>
      <c r="BL163" t="s">
        <v>2039</v>
      </c>
    </row>
    <row r="164" spans="1:64">
      <c r="A164" s="1">
        <f>HYPERLINK("https://lsnyc.legalserver.org/matter/dynamic-profile/view/1911178","19-1911178")</f>
        <v>0</v>
      </c>
      <c r="B164" t="s">
        <v>65</v>
      </c>
      <c r="C164" t="s">
        <v>107</v>
      </c>
      <c r="D164" t="s">
        <v>163</v>
      </c>
      <c r="E164" t="s">
        <v>164</v>
      </c>
      <c r="G164" t="s">
        <v>165</v>
      </c>
      <c r="H164" t="s">
        <v>179</v>
      </c>
      <c r="I164" t="s">
        <v>165</v>
      </c>
      <c r="J164" t="s">
        <v>188</v>
      </c>
      <c r="K164" t="s">
        <v>191</v>
      </c>
      <c r="M164" t="s">
        <v>189</v>
      </c>
      <c r="N164" t="s">
        <v>165</v>
      </c>
      <c r="O164" t="s">
        <v>221</v>
      </c>
      <c r="P164" t="s">
        <v>225</v>
      </c>
      <c r="S164" t="s">
        <v>380</v>
      </c>
      <c r="T164" t="s">
        <v>613</v>
      </c>
      <c r="U164" t="s">
        <v>169</v>
      </c>
      <c r="W164" t="s">
        <v>706</v>
      </c>
      <c r="X164" t="s">
        <v>865</v>
      </c>
      <c r="Y164">
        <v>1</v>
      </c>
      <c r="Z164" t="s">
        <v>1101</v>
      </c>
      <c r="AA164" t="s">
        <v>1125</v>
      </c>
      <c r="AB164">
        <v>10452</v>
      </c>
      <c r="AD164" t="s">
        <v>1290</v>
      </c>
      <c r="AE164">
        <v>1</v>
      </c>
      <c r="AG164" t="s">
        <v>1389</v>
      </c>
      <c r="AH164" t="s">
        <v>190</v>
      </c>
      <c r="AI164" t="s">
        <v>190</v>
      </c>
      <c r="AK164" t="s">
        <v>1397</v>
      </c>
      <c r="AL164" t="s">
        <v>1401</v>
      </c>
      <c r="AM164">
        <v>0</v>
      </c>
      <c r="AN164">
        <v>1515</v>
      </c>
      <c r="AO164">
        <v>0.9</v>
      </c>
      <c r="AQ164" t="s">
        <v>1568</v>
      </c>
      <c r="AR164" t="s">
        <v>1822</v>
      </c>
      <c r="AS164">
        <v>3</v>
      </c>
      <c r="AT164" t="s">
        <v>1928</v>
      </c>
      <c r="AU164">
        <v>1</v>
      </c>
      <c r="AV164">
        <v>2</v>
      </c>
      <c r="AW164">
        <v>73.14</v>
      </c>
      <c r="BA164" t="s">
        <v>1939</v>
      </c>
      <c r="BB164" t="s">
        <v>1947</v>
      </c>
      <c r="BC164">
        <v>15600</v>
      </c>
      <c r="BG164" t="s">
        <v>119</v>
      </c>
      <c r="BJ164" t="s">
        <v>1982</v>
      </c>
      <c r="BK164" t="s">
        <v>176</v>
      </c>
      <c r="BL164" t="s">
        <v>2039</v>
      </c>
    </row>
    <row r="165" spans="1:64">
      <c r="A165" s="1">
        <f>HYPERLINK("https://lsnyc.legalserver.org/matter/dynamic-profile/view/1912076","19-1912076")</f>
        <v>0</v>
      </c>
      <c r="B165" t="s">
        <v>65</v>
      </c>
      <c r="C165" t="s">
        <v>117</v>
      </c>
      <c r="D165" t="s">
        <v>163</v>
      </c>
      <c r="E165" t="s">
        <v>164</v>
      </c>
      <c r="G165" t="s">
        <v>165</v>
      </c>
      <c r="H165" t="s">
        <v>179</v>
      </c>
      <c r="I165" t="s">
        <v>165</v>
      </c>
      <c r="J165" t="s">
        <v>188</v>
      </c>
      <c r="K165" t="s">
        <v>191</v>
      </c>
      <c r="M165" t="s">
        <v>189</v>
      </c>
      <c r="N165" t="s">
        <v>219</v>
      </c>
      <c r="P165" t="s">
        <v>225</v>
      </c>
      <c r="S165" t="s">
        <v>381</v>
      </c>
      <c r="T165" t="s">
        <v>614</v>
      </c>
      <c r="U165" t="s">
        <v>175</v>
      </c>
      <c r="W165" t="s">
        <v>706</v>
      </c>
      <c r="X165" t="s">
        <v>866</v>
      </c>
      <c r="Y165" t="s">
        <v>1064</v>
      </c>
      <c r="Z165" t="s">
        <v>1101</v>
      </c>
      <c r="AA165" t="s">
        <v>1125</v>
      </c>
      <c r="AB165">
        <v>10463</v>
      </c>
      <c r="AC165" t="s">
        <v>1134</v>
      </c>
      <c r="AD165" t="s">
        <v>1291</v>
      </c>
      <c r="AE165">
        <v>1</v>
      </c>
      <c r="AG165" t="s">
        <v>1389</v>
      </c>
      <c r="AH165" t="s">
        <v>190</v>
      </c>
      <c r="AI165" t="s">
        <v>190</v>
      </c>
      <c r="AK165" t="s">
        <v>1397</v>
      </c>
      <c r="AM165">
        <v>0</v>
      </c>
      <c r="AN165">
        <v>1400</v>
      </c>
      <c r="AO165">
        <v>1.1</v>
      </c>
      <c r="AQ165" t="s">
        <v>1569</v>
      </c>
      <c r="AR165" t="s">
        <v>1823</v>
      </c>
      <c r="AS165">
        <v>52</v>
      </c>
      <c r="AT165" t="s">
        <v>1931</v>
      </c>
      <c r="AU165">
        <v>1</v>
      </c>
      <c r="AV165">
        <v>0</v>
      </c>
      <c r="AW165">
        <v>247.49</v>
      </c>
      <c r="BA165" t="s">
        <v>1938</v>
      </c>
      <c r="BB165" t="s">
        <v>1945</v>
      </c>
      <c r="BC165">
        <v>30911.16</v>
      </c>
      <c r="BG165" t="s">
        <v>1964</v>
      </c>
      <c r="BJ165" t="s">
        <v>1986</v>
      </c>
      <c r="BK165" t="s">
        <v>175</v>
      </c>
      <c r="BL165" t="s">
        <v>2039</v>
      </c>
    </row>
    <row r="166" spans="1:64">
      <c r="A166" s="1">
        <f>HYPERLINK("https://lsnyc.legalserver.org/matter/dynamic-profile/view/1911249","19-1911249")</f>
        <v>0</v>
      </c>
      <c r="B166" t="s">
        <v>65</v>
      </c>
      <c r="C166" t="s">
        <v>117</v>
      </c>
      <c r="D166" t="s">
        <v>163</v>
      </c>
      <c r="E166" t="s">
        <v>164</v>
      </c>
      <c r="G166" t="s">
        <v>165</v>
      </c>
      <c r="H166" t="s">
        <v>180</v>
      </c>
      <c r="I166" t="s">
        <v>165</v>
      </c>
      <c r="J166" t="s">
        <v>188</v>
      </c>
      <c r="K166" t="s">
        <v>165</v>
      </c>
      <c r="L166" t="s">
        <v>204</v>
      </c>
      <c r="M166" t="s">
        <v>189</v>
      </c>
      <c r="N166" t="s">
        <v>165</v>
      </c>
      <c r="O166" t="s">
        <v>221</v>
      </c>
      <c r="P166" t="s">
        <v>225</v>
      </c>
      <c r="S166" t="s">
        <v>258</v>
      </c>
      <c r="T166" t="s">
        <v>615</v>
      </c>
      <c r="U166" t="s">
        <v>166</v>
      </c>
      <c r="W166" t="s">
        <v>706</v>
      </c>
      <c r="X166" t="s">
        <v>867</v>
      </c>
      <c r="Y166" t="s">
        <v>971</v>
      </c>
      <c r="Z166" t="s">
        <v>1101</v>
      </c>
      <c r="AA166" t="s">
        <v>1125</v>
      </c>
      <c r="AB166">
        <v>10457</v>
      </c>
      <c r="AC166" t="s">
        <v>1132</v>
      </c>
      <c r="AD166" t="s">
        <v>1292</v>
      </c>
      <c r="AE166">
        <v>8</v>
      </c>
      <c r="AG166" t="s">
        <v>1388</v>
      </c>
      <c r="AH166" t="s">
        <v>190</v>
      </c>
      <c r="AI166" t="s">
        <v>190</v>
      </c>
      <c r="AK166" t="s">
        <v>1397</v>
      </c>
      <c r="AM166">
        <v>0</v>
      </c>
      <c r="AN166">
        <v>1300</v>
      </c>
      <c r="AO166">
        <v>36.1</v>
      </c>
      <c r="AQ166" t="s">
        <v>1570</v>
      </c>
      <c r="AR166" t="s">
        <v>1824</v>
      </c>
      <c r="AS166">
        <v>26</v>
      </c>
      <c r="AT166" t="s">
        <v>1927</v>
      </c>
      <c r="AU166">
        <v>3</v>
      </c>
      <c r="AV166">
        <v>0</v>
      </c>
      <c r="AW166">
        <v>57.33</v>
      </c>
      <c r="BA166" t="s">
        <v>1937</v>
      </c>
      <c r="BB166" t="s">
        <v>1945</v>
      </c>
      <c r="BC166">
        <v>12228</v>
      </c>
      <c r="BG166" t="s">
        <v>1968</v>
      </c>
      <c r="BJ166" t="s">
        <v>2018</v>
      </c>
      <c r="BK166" t="s">
        <v>167</v>
      </c>
      <c r="BL166" t="s">
        <v>2039</v>
      </c>
    </row>
    <row r="167" spans="1:64">
      <c r="A167" s="1">
        <f>HYPERLINK("https://lsnyc.legalserver.org/matter/dynamic-profile/view/1911255","19-1911255")</f>
        <v>0</v>
      </c>
      <c r="B167" t="s">
        <v>65</v>
      </c>
      <c r="C167" t="s">
        <v>117</v>
      </c>
      <c r="D167" t="s">
        <v>163</v>
      </c>
      <c r="E167" t="s">
        <v>164</v>
      </c>
      <c r="G167" t="s">
        <v>165</v>
      </c>
      <c r="H167" t="s">
        <v>179</v>
      </c>
      <c r="I167" t="s">
        <v>165</v>
      </c>
      <c r="J167" t="s">
        <v>188</v>
      </c>
      <c r="K167" t="s">
        <v>191</v>
      </c>
      <c r="M167" t="s">
        <v>189</v>
      </c>
      <c r="N167" t="s">
        <v>219</v>
      </c>
      <c r="P167" t="s">
        <v>225</v>
      </c>
      <c r="S167" t="s">
        <v>382</v>
      </c>
      <c r="T167" t="s">
        <v>616</v>
      </c>
      <c r="U167" t="s">
        <v>166</v>
      </c>
      <c r="W167" t="s">
        <v>706</v>
      </c>
      <c r="X167" t="s">
        <v>868</v>
      </c>
      <c r="Y167">
        <v>437</v>
      </c>
      <c r="Z167" t="s">
        <v>1101</v>
      </c>
      <c r="AA167" t="s">
        <v>1125</v>
      </c>
      <c r="AB167">
        <v>10462</v>
      </c>
      <c r="AC167" t="s">
        <v>1132</v>
      </c>
      <c r="AD167" t="s">
        <v>1293</v>
      </c>
      <c r="AE167">
        <v>3</v>
      </c>
      <c r="AG167" t="s">
        <v>1388</v>
      </c>
      <c r="AH167" t="s">
        <v>190</v>
      </c>
      <c r="AI167" t="s">
        <v>190</v>
      </c>
      <c r="AK167" t="s">
        <v>1397</v>
      </c>
      <c r="AM167">
        <v>0</v>
      </c>
      <c r="AN167">
        <v>1461.7</v>
      </c>
      <c r="AO167">
        <v>5</v>
      </c>
      <c r="AQ167" t="s">
        <v>1571</v>
      </c>
      <c r="AR167" t="s">
        <v>1825</v>
      </c>
      <c r="AS167">
        <v>187</v>
      </c>
      <c r="AT167" t="s">
        <v>1931</v>
      </c>
      <c r="AU167">
        <v>2</v>
      </c>
      <c r="AV167">
        <v>2</v>
      </c>
      <c r="AW167">
        <v>87.61</v>
      </c>
      <c r="BA167" t="s">
        <v>1938</v>
      </c>
      <c r="BB167" t="s">
        <v>1945</v>
      </c>
      <c r="BC167">
        <v>22560</v>
      </c>
      <c r="BG167" t="s">
        <v>1968</v>
      </c>
      <c r="BJ167" t="s">
        <v>2019</v>
      </c>
      <c r="BK167" t="s">
        <v>176</v>
      </c>
      <c r="BL167" t="s">
        <v>2039</v>
      </c>
    </row>
    <row r="168" spans="1:64">
      <c r="A168" s="1">
        <f>HYPERLINK("https://lsnyc.legalserver.org/matter/dynamic-profile/view/1912220","19-1912220")</f>
        <v>0</v>
      </c>
      <c r="B168" t="s">
        <v>65</v>
      </c>
      <c r="C168" t="s">
        <v>118</v>
      </c>
      <c r="D168" t="s">
        <v>163</v>
      </c>
      <c r="E168" t="s">
        <v>164</v>
      </c>
      <c r="G168" t="s">
        <v>165</v>
      </c>
      <c r="H168" t="s">
        <v>180</v>
      </c>
      <c r="I168" t="s">
        <v>187</v>
      </c>
      <c r="J168" t="s">
        <v>189</v>
      </c>
      <c r="K168" t="s">
        <v>191</v>
      </c>
      <c r="M168" t="s">
        <v>189</v>
      </c>
      <c r="N168" t="s">
        <v>165</v>
      </c>
      <c r="O168" t="s">
        <v>221</v>
      </c>
      <c r="P168" t="s">
        <v>225</v>
      </c>
      <c r="S168" t="s">
        <v>383</v>
      </c>
      <c r="T168" t="s">
        <v>617</v>
      </c>
      <c r="U168" t="s">
        <v>167</v>
      </c>
      <c r="W168" t="s">
        <v>706</v>
      </c>
      <c r="X168" t="s">
        <v>869</v>
      </c>
      <c r="Y168" t="s">
        <v>989</v>
      </c>
      <c r="Z168" t="s">
        <v>1101</v>
      </c>
      <c r="AA168" t="s">
        <v>1125</v>
      </c>
      <c r="AB168">
        <v>10468</v>
      </c>
      <c r="AC168" t="s">
        <v>1126</v>
      </c>
      <c r="AD168" t="s">
        <v>1294</v>
      </c>
      <c r="AE168">
        <v>0</v>
      </c>
      <c r="AG168" t="s">
        <v>1388</v>
      </c>
      <c r="AH168" t="s">
        <v>190</v>
      </c>
      <c r="AI168" t="s">
        <v>190</v>
      </c>
      <c r="AK168" t="s">
        <v>1397</v>
      </c>
      <c r="AM168">
        <v>0</v>
      </c>
      <c r="AN168">
        <v>660</v>
      </c>
      <c r="AO168">
        <v>0</v>
      </c>
      <c r="AQ168" t="s">
        <v>1572</v>
      </c>
      <c r="AR168" t="s">
        <v>1826</v>
      </c>
      <c r="AS168">
        <v>0</v>
      </c>
      <c r="AU168">
        <v>1</v>
      </c>
      <c r="AV168">
        <v>1</v>
      </c>
      <c r="AW168">
        <v>0</v>
      </c>
      <c r="BB168" t="s">
        <v>1947</v>
      </c>
      <c r="BC168">
        <v>0</v>
      </c>
      <c r="BG168" t="s">
        <v>1970</v>
      </c>
      <c r="BJ168" t="s">
        <v>1992</v>
      </c>
    </row>
    <row r="169" spans="1:64">
      <c r="A169" s="1">
        <f>HYPERLINK("https://lsnyc.legalserver.org/matter/dynamic-profile/view/1911453","19-1911453")</f>
        <v>0</v>
      </c>
      <c r="B169" t="s">
        <v>65</v>
      </c>
      <c r="C169" t="s">
        <v>119</v>
      </c>
      <c r="D169" t="s">
        <v>163</v>
      </c>
      <c r="E169" t="s">
        <v>164</v>
      </c>
      <c r="G169" t="s">
        <v>165</v>
      </c>
      <c r="H169" t="s">
        <v>179</v>
      </c>
      <c r="I169" t="s">
        <v>165</v>
      </c>
      <c r="J169" t="s">
        <v>188</v>
      </c>
      <c r="K169" t="s">
        <v>191</v>
      </c>
      <c r="M169" t="s">
        <v>189</v>
      </c>
      <c r="N169" t="s">
        <v>165</v>
      </c>
      <c r="O169" t="s">
        <v>221</v>
      </c>
      <c r="P169" t="s">
        <v>225</v>
      </c>
      <c r="S169" t="s">
        <v>384</v>
      </c>
      <c r="T169" t="s">
        <v>618</v>
      </c>
      <c r="U169" t="s">
        <v>177</v>
      </c>
      <c r="W169" t="s">
        <v>706</v>
      </c>
      <c r="X169" t="s">
        <v>870</v>
      </c>
      <c r="Y169" t="s">
        <v>1047</v>
      </c>
      <c r="Z169" t="s">
        <v>1101</v>
      </c>
      <c r="AA169" t="s">
        <v>1125</v>
      </c>
      <c r="AB169">
        <v>10467</v>
      </c>
      <c r="AC169" t="s">
        <v>1131</v>
      </c>
      <c r="AD169" t="s">
        <v>1295</v>
      </c>
      <c r="AE169">
        <v>5</v>
      </c>
      <c r="AG169" t="s">
        <v>1388</v>
      </c>
      <c r="AH169" t="s">
        <v>190</v>
      </c>
      <c r="AI169" t="s">
        <v>190</v>
      </c>
      <c r="AK169" t="s">
        <v>1397</v>
      </c>
      <c r="AL169" t="s">
        <v>1404</v>
      </c>
      <c r="AM169">
        <v>0</v>
      </c>
      <c r="AN169">
        <v>1024</v>
      </c>
      <c r="AO169">
        <v>0</v>
      </c>
      <c r="AQ169" t="s">
        <v>1573</v>
      </c>
      <c r="AR169" t="s">
        <v>1827</v>
      </c>
      <c r="AS169">
        <v>51</v>
      </c>
      <c r="AT169" t="s">
        <v>1927</v>
      </c>
      <c r="AU169">
        <v>1</v>
      </c>
      <c r="AV169">
        <v>4</v>
      </c>
      <c r="AW169">
        <v>86.18000000000001</v>
      </c>
      <c r="BB169" t="s">
        <v>1945</v>
      </c>
      <c r="BC169">
        <v>26000</v>
      </c>
      <c r="BG169" t="s">
        <v>119</v>
      </c>
      <c r="BJ169" t="s">
        <v>1982</v>
      </c>
      <c r="BL169" t="s">
        <v>2039</v>
      </c>
    </row>
    <row r="170" spans="1:64">
      <c r="A170" s="1">
        <f>HYPERLINK("https://lsnyc.legalserver.org/matter/dynamic-profile/view/1911326","19-1911326")</f>
        <v>0</v>
      </c>
      <c r="B170" t="s">
        <v>65</v>
      </c>
      <c r="C170" t="s">
        <v>120</v>
      </c>
      <c r="D170" t="s">
        <v>163</v>
      </c>
      <c r="E170" t="s">
        <v>164</v>
      </c>
      <c r="G170" t="s">
        <v>165</v>
      </c>
      <c r="H170" t="s">
        <v>179</v>
      </c>
      <c r="I170" t="s">
        <v>165</v>
      </c>
      <c r="J170" t="s">
        <v>188</v>
      </c>
      <c r="K170" t="s">
        <v>191</v>
      </c>
      <c r="M170" t="s">
        <v>189</v>
      </c>
      <c r="N170" t="s">
        <v>219</v>
      </c>
      <c r="P170" t="s">
        <v>225</v>
      </c>
      <c r="S170" t="s">
        <v>385</v>
      </c>
      <c r="T170" t="s">
        <v>619</v>
      </c>
      <c r="U170" t="s">
        <v>168</v>
      </c>
      <c r="W170" t="s">
        <v>706</v>
      </c>
      <c r="X170" t="s">
        <v>871</v>
      </c>
      <c r="Y170" t="s">
        <v>1065</v>
      </c>
      <c r="Z170" t="s">
        <v>1101</v>
      </c>
      <c r="AA170" t="s">
        <v>1125</v>
      </c>
      <c r="AB170">
        <v>10467</v>
      </c>
      <c r="AD170" t="s">
        <v>1296</v>
      </c>
      <c r="AE170">
        <v>2</v>
      </c>
      <c r="AG170" t="s">
        <v>1388</v>
      </c>
      <c r="AH170" t="s">
        <v>190</v>
      </c>
      <c r="AI170" t="s">
        <v>190</v>
      </c>
      <c r="AK170" t="s">
        <v>1397</v>
      </c>
      <c r="AM170">
        <v>0</v>
      </c>
      <c r="AN170">
        <v>1552</v>
      </c>
      <c r="AO170">
        <v>1</v>
      </c>
      <c r="AQ170" t="s">
        <v>1574</v>
      </c>
      <c r="AR170" t="s">
        <v>1828</v>
      </c>
      <c r="AS170">
        <v>0</v>
      </c>
      <c r="AT170" t="s">
        <v>1927</v>
      </c>
      <c r="AU170">
        <v>1</v>
      </c>
      <c r="AV170">
        <v>3</v>
      </c>
      <c r="AW170">
        <v>72.7</v>
      </c>
      <c r="BB170" t="s">
        <v>1945</v>
      </c>
      <c r="BC170">
        <v>18720</v>
      </c>
      <c r="BG170" t="s">
        <v>1970</v>
      </c>
      <c r="BJ170" t="s">
        <v>1997</v>
      </c>
      <c r="BK170" t="s">
        <v>168</v>
      </c>
    </row>
    <row r="171" spans="1:64">
      <c r="A171" s="1">
        <f>HYPERLINK("https://lsnyc.legalserver.org/matter/dynamic-profile/view/1911810","19-1911810")</f>
        <v>0</v>
      </c>
      <c r="B171" t="s">
        <v>65</v>
      </c>
      <c r="C171" t="s">
        <v>121</v>
      </c>
      <c r="D171" t="s">
        <v>163</v>
      </c>
      <c r="E171" t="s">
        <v>164</v>
      </c>
      <c r="G171" t="s">
        <v>165</v>
      </c>
      <c r="H171" t="s">
        <v>179</v>
      </c>
      <c r="I171" t="s">
        <v>165</v>
      </c>
      <c r="J171" t="s">
        <v>188</v>
      </c>
      <c r="K171" t="s">
        <v>191</v>
      </c>
      <c r="M171" t="s">
        <v>189</v>
      </c>
      <c r="N171" t="s">
        <v>165</v>
      </c>
      <c r="O171" t="s">
        <v>221</v>
      </c>
      <c r="P171" t="s">
        <v>225</v>
      </c>
      <c r="S171" t="s">
        <v>386</v>
      </c>
      <c r="T171" t="s">
        <v>620</v>
      </c>
      <c r="U171" t="s">
        <v>173</v>
      </c>
      <c r="W171" t="s">
        <v>706</v>
      </c>
      <c r="X171" t="s">
        <v>872</v>
      </c>
      <c r="Z171" t="s">
        <v>1101</v>
      </c>
      <c r="AA171" t="s">
        <v>1125</v>
      </c>
      <c r="AB171">
        <v>10467</v>
      </c>
      <c r="AC171" t="s">
        <v>1131</v>
      </c>
      <c r="AD171" t="s">
        <v>1297</v>
      </c>
      <c r="AE171">
        <v>10</v>
      </c>
      <c r="AG171" t="s">
        <v>1388</v>
      </c>
      <c r="AH171" t="s">
        <v>190</v>
      </c>
      <c r="AI171" t="s">
        <v>190</v>
      </c>
      <c r="AK171" t="s">
        <v>1397</v>
      </c>
      <c r="AM171">
        <v>0</v>
      </c>
      <c r="AN171">
        <v>1154.47</v>
      </c>
      <c r="AO171">
        <v>1</v>
      </c>
      <c r="AQ171" t="s">
        <v>1575</v>
      </c>
      <c r="AR171" t="s">
        <v>1829</v>
      </c>
      <c r="AS171">
        <v>736</v>
      </c>
      <c r="AT171" t="s">
        <v>1925</v>
      </c>
      <c r="AU171">
        <v>1</v>
      </c>
      <c r="AV171">
        <v>0</v>
      </c>
      <c r="AW171">
        <v>78.20999999999999</v>
      </c>
      <c r="BB171" t="s">
        <v>1945</v>
      </c>
      <c r="BC171">
        <v>9768</v>
      </c>
      <c r="BG171" t="s">
        <v>112</v>
      </c>
      <c r="BJ171" t="s">
        <v>1990</v>
      </c>
      <c r="BK171" t="s">
        <v>167</v>
      </c>
    </row>
    <row r="172" spans="1:64">
      <c r="A172" s="1">
        <f>HYPERLINK("https://lsnyc.legalserver.org/matter/dynamic-profile/view/1911170","19-1911170")</f>
        <v>0</v>
      </c>
      <c r="B172" t="s">
        <v>65</v>
      </c>
      <c r="C172" t="s">
        <v>120</v>
      </c>
      <c r="D172" t="s">
        <v>163</v>
      </c>
      <c r="E172" t="s">
        <v>164</v>
      </c>
      <c r="G172" t="s">
        <v>165</v>
      </c>
      <c r="H172" t="s">
        <v>179</v>
      </c>
      <c r="I172" t="s">
        <v>165</v>
      </c>
      <c r="J172" t="s">
        <v>188</v>
      </c>
      <c r="K172" t="s">
        <v>165</v>
      </c>
      <c r="L172" t="s">
        <v>205</v>
      </c>
      <c r="M172" t="s">
        <v>189</v>
      </c>
      <c r="N172" t="s">
        <v>219</v>
      </c>
      <c r="P172" t="s">
        <v>225</v>
      </c>
      <c r="S172" t="s">
        <v>387</v>
      </c>
      <c r="T172" t="s">
        <v>621</v>
      </c>
      <c r="U172" t="s">
        <v>169</v>
      </c>
      <c r="W172" t="s">
        <v>706</v>
      </c>
      <c r="X172" t="s">
        <v>873</v>
      </c>
      <c r="Y172">
        <v>311</v>
      </c>
      <c r="Z172" t="s">
        <v>1101</v>
      </c>
      <c r="AA172" t="s">
        <v>1125</v>
      </c>
      <c r="AB172">
        <v>10457</v>
      </c>
      <c r="AC172" t="s">
        <v>1132</v>
      </c>
      <c r="AD172" t="s">
        <v>1298</v>
      </c>
      <c r="AE172">
        <v>0</v>
      </c>
      <c r="AG172" t="s">
        <v>1388</v>
      </c>
      <c r="AH172" t="s">
        <v>190</v>
      </c>
      <c r="AI172" t="s">
        <v>190</v>
      </c>
      <c r="AK172" t="s">
        <v>1397</v>
      </c>
      <c r="AM172">
        <v>0</v>
      </c>
      <c r="AN172">
        <v>1367</v>
      </c>
      <c r="AO172">
        <v>0</v>
      </c>
      <c r="AQ172" t="s">
        <v>1576</v>
      </c>
      <c r="AR172" t="s">
        <v>1830</v>
      </c>
      <c r="AS172">
        <v>99</v>
      </c>
      <c r="AU172">
        <v>2</v>
      </c>
      <c r="AV172">
        <v>0</v>
      </c>
      <c r="AW172">
        <v>104.03</v>
      </c>
      <c r="AY172" t="s">
        <v>1936</v>
      </c>
      <c r="BA172" t="s">
        <v>1937</v>
      </c>
      <c r="BB172" t="s">
        <v>1945</v>
      </c>
      <c r="BC172">
        <v>17592</v>
      </c>
      <c r="BG172" t="s">
        <v>1967</v>
      </c>
      <c r="BJ172" t="s">
        <v>1999</v>
      </c>
      <c r="BL172" t="s">
        <v>2040</v>
      </c>
    </row>
    <row r="173" spans="1:64">
      <c r="A173" s="1">
        <f>HYPERLINK("https://lsnyc.legalserver.org/matter/dynamic-profile/view/1911404","19-1911404")</f>
        <v>0</v>
      </c>
      <c r="B173" t="s">
        <v>65</v>
      </c>
      <c r="C173" t="s">
        <v>120</v>
      </c>
      <c r="D173" t="s">
        <v>163</v>
      </c>
      <c r="E173" t="s">
        <v>164</v>
      </c>
      <c r="G173" t="s">
        <v>165</v>
      </c>
      <c r="H173" t="s">
        <v>179</v>
      </c>
      <c r="I173" t="s">
        <v>165</v>
      </c>
      <c r="J173" t="s">
        <v>188</v>
      </c>
      <c r="K173" t="s">
        <v>191</v>
      </c>
      <c r="M173" t="s">
        <v>189</v>
      </c>
      <c r="N173" t="s">
        <v>219</v>
      </c>
      <c r="O173" t="s">
        <v>220</v>
      </c>
      <c r="P173" t="s">
        <v>225</v>
      </c>
      <c r="S173" t="s">
        <v>299</v>
      </c>
      <c r="T173" t="s">
        <v>622</v>
      </c>
      <c r="U173" t="s">
        <v>168</v>
      </c>
      <c r="W173" t="s">
        <v>706</v>
      </c>
      <c r="X173" t="s">
        <v>874</v>
      </c>
      <c r="Y173" t="s">
        <v>975</v>
      </c>
      <c r="Z173" t="s">
        <v>1101</v>
      </c>
      <c r="AA173" t="s">
        <v>1125</v>
      </c>
      <c r="AB173">
        <v>10462</v>
      </c>
      <c r="AC173" t="s">
        <v>1126</v>
      </c>
      <c r="AD173" t="s">
        <v>1299</v>
      </c>
      <c r="AE173">
        <v>1</v>
      </c>
      <c r="AG173" t="s">
        <v>1388</v>
      </c>
      <c r="AH173" t="s">
        <v>190</v>
      </c>
      <c r="AI173" t="s">
        <v>190</v>
      </c>
      <c r="AK173" t="s">
        <v>1397</v>
      </c>
      <c r="AM173">
        <v>0</v>
      </c>
      <c r="AN173">
        <v>1450</v>
      </c>
      <c r="AO173">
        <v>1</v>
      </c>
      <c r="AQ173" t="s">
        <v>1577</v>
      </c>
      <c r="AR173" t="s">
        <v>1831</v>
      </c>
      <c r="AS173">
        <v>78</v>
      </c>
      <c r="AT173" t="s">
        <v>1927</v>
      </c>
      <c r="AU173">
        <v>1</v>
      </c>
      <c r="AV173">
        <v>1</v>
      </c>
      <c r="AW173">
        <v>22.6</v>
      </c>
      <c r="BB173" t="s">
        <v>1945</v>
      </c>
      <c r="BC173">
        <v>3822</v>
      </c>
      <c r="BG173" t="s">
        <v>119</v>
      </c>
      <c r="BJ173" t="s">
        <v>1983</v>
      </c>
      <c r="BK173" t="s">
        <v>168</v>
      </c>
      <c r="BL173" t="s">
        <v>2039</v>
      </c>
    </row>
    <row r="174" spans="1:64">
      <c r="A174" s="1">
        <f>HYPERLINK("https://lsnyc.legalserver.org/matter/dynamic-profile/view/1911582","19-1911582")</f>
        <v>0</v>
      </c>
      <c r="B174" t="s">
        <v>65</v>
      </c>
      <c r="C174" t="s">
        <v>120</v>
      </c>
      <c r="D174" t="s">
        <v>163</v>
      </c>
      <c r="E174" t="s">
        <v>164</v>
      </c>
      <c r="G174" t="s">
        <v>165</v>
      </c>
      <c r="H174" t="s">
        <v>179</v>
      </c>
      <c r="I174" t="s">
        <v>165</v>
      </c>
      <c r="J174" t="s">
        <v>188</v>
      </c>
      <c r="K174" t="s">
        <v>165</v>
      </c>
      <c r="L174" t="s">
        <v>206</v>
      </c>
      <c r="M174" t="s">
        <v>189</v>
      </c>
      <c r="N174" t="s">
        <v>219</v>
      </c>
      <c r="P174" t="s">
        <v>225</v>
      </c>
      <c r="S174" t="s">
        <v>388</v>
      </c>
      <c r="T174" t="s">
        <v>505</v>
      </c>
      <c r="U174" t="s">
        <v>174</v>
      </c>
      <c r="W174" t="s">
        <v>706</v>
      </c>
      <c r="X174" t="s">
        <v>875</v>
      </c>
      <c r="Y174" t="s">
        <v>1066</v>
      </c>
      <c r="Z174" t="s">
        <v>1101</v>
      </c>
      <c r="AA174" t="s">
        <v>1125</v>
      </c>
      <c r="AB174">
        <v>10468</v>
      </c>
      <c r="AC174" t="s">
        <v>1128</v>
      </c>
      <c r="AD174" t="s">
        <v>1300</v>
      </c>
      <c r="AE174">
        <v>8</v>
      </c>
      <c r="AG174" t="s">
        <v>1389</v>
      </c>
      <c r="AH174" t="s">
        <v>190</v>
      </c>
      <c r="AK174" t="s">
        <v>1397</v>
      </c>
      <c r="AM174">
        <v>0</v>
      </c>
      <c r="AN174">
        <v>936</v>
      </c>
      <c r="AO174">
        <v>0</v>
      </c>
      <c r="AQ174" t="s">
        <v>1578</v>
      </c>
      <c r="AS174">
        <v>0</v>
      </c>
      <c r="AT174" t="s">
        <v>1927</v>
      </c>
      <c r="AU174">
        <v>1</v>
      </c>
      <c r="AV174">
        <v>1</v>
      </c>
      <c r="AW174">
        <v>76.88</v>
      </c>
      <c r="BB174" t="s">
        <v>1945</v>
      </c>
      <c r="BC174">
        <v>13000</v>
      </c>
      <c r="BG174" t="s">
        <v>1970</v>
      </c>
      <c r="BJ174" t="s">
        <v>1982</v>
      </c>
    </row>
    <row r="175" spans="1:64">
      <c r="A175" s="1">
        <f>HYPERLINK("https://lsnyc.legalserver.org/matter/dynamic-profile/view/1911137","19-1911137")</f>
        <v>0</v>
      </c>
      <c r="B175" t="s">
        <v>65</v>
      </c>
      <c r="C175" t="s">
        <v>119</v>
      </c>
      <c r="D175" t="s">
        <v>163</v>
      </c>
      <c r="E175" t="s">
        <v>164</v>
      </c>
      <c r="G175" t="s">
        <v>165</v>
      </c>
      <c r="H175" t="s">
        <v>180</v>
      </c>
      <c r="I175" t="s">
        <v>165</v>
      </c>
      <c r="J175" t="s">
        <v>188</v>
      </c>
      <c r="K175" t="s">
        <v>191</v>
      </c>
      <c r="M175" t="s">
        <v>189</v>
      </c>
      <c r="N175" t="s">
        <v>165</v>
      </c>
      <c r="O175" t="s">
        <v>222</v>
      </c>
      <c r="P175" t="s">
        <v>225</v>
      </c>
      <c r="S175" t="s">
        <v>389</v>
      </c>
      <c r="T175" t="s">
        <v>623</v>
      </c>
      <c r="U175" t="s">
        <v>169</v>
      </c>
      <c r="W175" t="s">
        <v>706</v>
      </c>
      <c r="X175" t="s">
        <v>876</v>
      </c>
      <c r="Y175">
        <v>26</v>
      </c>
      <c r="Z175" t="s">
        <v>1101</v>
      </c>
      <c r="AA175" t="s">
        <v>1125</v>
      </c>
      <c r="AB175">
        <v>10452</v>
      </c>
      <c r="AC175" t="s">
        <v>1131</v>
      </c>
      <c r="AD175" t="s">
        <v>1301</v>
      </c>
      <c r="AE175">
        <v>11</v>
      </c>
      <c r="AG175" t="s">
        <v>1389</v>
      </c>
      <c r="AH175" t="s">
        <v>190</v>
      </c>
      <c r="AI175" t="s">
        <v>190</v>
      </c>
      <c r="AK175" t="s">
        <v>1397</v>
      </c>
      <c r="AM175">
        <v>0</v>
      </c>
      <c r="AN175">
        <v>1600</v>
      </c>
      <c r="AO175">
        <v>0</v>
      </c>
      <c r="AQ175" t="s">
        <v>1579</v>
      </c>
      <c r="AR175" t="s">
        <v>1832</v>
      </c>
      <c r="AS175">
        <v>32</v>
      </c>
      <c r="AT175" t="s">
        <v>1934</v>
      </c>
      <c r="AU175">
        <v>1</v>
      </c>
      <c r="AV175">
        <v>0</v>
      </c>
      <c r="AW175">
        <v>198.17</v>
      </c>
      <c r="BB175" t="s">
        <v>1945</v>
      </c>
      <c r="BC175">
        <v>24752</v>
      </c>
      <c r="BG175" t="s">
        <v>119</v>
      </c>
      <c r="BJ175" t="s">
        <v>1982</v>
      </c>
      <c r="BL175" t="s">
        <v>2039</v>
      </c>
    </row>
    <row r="176" spans="1:64">
      <c r="A176" s="1">
        <f>HYPERLINK("https://lsnyc.legalserver.org/matter/dynamic-profile/view/1912222","19-1912222")</f>
        <v>0</v>
      </c>
      <c r="B176" t="s">
        <v>65</v>
      </c>
      <c r="C176" t="s">
        <v>115</v>
      </c>
      <c r="D176" t="s">
        <v>163</v>
      </c>
      <c r="E176" t="s">
        <v>164</v>
      </c>
      <c r="G176" t="s">
        <v>165</v>
      </c>
      <c r="H176" t="s">
        <v>179</v>
      </c>
      <c r="I176" t="s">
        <v>165</v>
      </c>
      <c r="J176" t="s">
        <v>188</v>
      </c>
      <c r="K176" t="s">
        <v>191</v>
      </c>
      <c r="M176" t="s">
        <v>189</v>
      </c>
      <c r="N176" t="s">
        <v>219</v>
      </c>
      <c r="P176" t="s">
        <v>225</v>
      </c>
      <c r="S176" t="s">
        <v>390</v>
      </c>
      <c r="T176" t="s">
        <v>624</v>
      </c>
      <c r="U176" t="s">
        <v>167</v>
      </c>
      <c r="W176" t="s">
        <v>706</v>
      </c>
      <c r="X176" t="s">
        <v>877</v>
      </c>
      <c r="Y176" t="s">
        <v>1067</v>
      </c>
      <c r="Z176" t="s">
        <v>1101</v>
      </c>
      <c r="AA176" t="s">
        <v>1125</v>
      </c>
      <c r="AB176">
        <v>10451</v>
      </c>
      <c r="AC176" t="s">
        <v>1129</v>
      </c>
      <c r="AD176" t="s">
        <v>1302</v>
      </c>
      <c r="AE176">
        <v>6</v>
      </c>
      <c r="AG176" t="s">
        <v>1389</v>
      </c>
      <c r="AH176" t="s">
        <v>190</v>
      </c>
      <c r="AI176" t="s">
        <v>190</v>
      </c>
      <c r="AK176" t="s">
        <v>1397</v>
      </c>
      <c r="AM176">
        <v>0</v>
      </c>
      <c r="AN176">
        <v>1500</v>
      </c>
      <c r="AO176">
        <v>0</v>
      </c>
      <c r="AQ176" t="s">
        <v>1580</v>
      </c>
      <c r="AR176" t="s">
        <v>1833</v>
      </c>
      <c r="AS176">
        <v>0</v>
      </c>
      <c r="AT176" t="s">
        <v>1927</v>
      </c>
      <c r="AU176">
        <v>5</v>
      </c>
      <c r="AV176">
        <v>0</v>
      </c>
      <c r="AW176">
        <v>151.17</v>
      </c>
      <c r="BC176">
        <v>45609</v>
      </c>
      <c r="BG176" t="s">
        <v>1968</v>
      </c>
      <c r="BJ176" t="s">
        <v>2020</v>
      </c>
      <c r="BL176" t="s">
        <v>2039</v>
      </c>
    </row>
    <row r="177" spans="1:64">
      <c r="A177" s="1">
        <f>HYPERLINK("https://lsnyc.legalserver.org/matter/dynamic-profile/view/1911788","19-1911788")</f>
        <v>0</v>
      </c>
      <c r="B177" t="s">
        <v>66</v>
      </c>
      <c r="C177" t="s">
        <v>122</v>
      </c>
      <c r="D177" t="s">
        <v>163</v>
      </c>
      <c r="E177" t="s">
        <v>165</v>
      </c>
      <c r="F177" t="s">
        <v>173</v>
      </c>
      <c r="G177" t="s">
        <v>165</v>
      </c>
      <c r="H177" t="s">
        <v>180</v>
      </c>
      <c r="I177" t="s">
        <v>165</v>
      </c>
      <c r="J177" t="s">
        <v>188</v>
      </c>
      <c r="K177" t="s">
        <v>165</v>
      </c>
      <c r="L177" t="s">
        <v>207</v>
      </c>
      <c r="M177" t="s">
        <v>189</v>
      </c>
      <c r="N177" t="s">
        <v>219</v>
      </c>
      <c r="O177" t="s">
        <v>220</v>
      </c>
      <c r="P177" t="s">
        <v>225</v>
      </c>
      <c r="S177" t="s">
        <v>391</v>
      </c>
      <c r="T177" t="s">
        <v>512</v>
      </c>
      <c r="U177" t="s">
        <v>173</v>
      </c>
      <c r="W177" t="s">
        <v>706</v>
      </c>
      <c r="X177" t="s">
        <v>878</v>
      </c>
      <c r="Y177" t="s">
        <v>1068</v>
      </c>
      <c r="Z177" t="s">
        <v>1102</v>
      </c>
      <c r="AA177" t="s">
        <v>1125</v>
      </c>
      <c r="AB177">
        <v>10002</v>
      </c>
      <c r="AC177" t="s">
        <v>1134</v>
      </c>
      <c r="AD177" t="s">
        <v>1303</v>
      </c>
      <c r="AE177">
        <v>9</v>
      </c>
      <c r="AG177" t="s">
        <v>1390</v>
      </c>
      <c r="AH177" t="s">
        <v>190</v>
      </c>
      <c r="AI177" t="s">
        <v>190</v>
      </c>
      <c r="AK177" t="s">
        <v>1397</v>
      </c>
      <c r="AM177">
        <v>0</v>
      </c>
      <c r="AN177">
        <v>269</v>
      </c>
      <c r="AO177">
        <v>0</v>
      </c>
      <c r="AQ177" t="s">
        <v>1581</v>
      </c>
      <c r="AR177" t="s">
        <v>1834</v>
      </c>
      <c r="AS177">
        <v>0</v>
      </c>
      <c r="AT177" t="s">
        <v>1927</v>
      </c>
      <c r="AU177">
        <v>2</v>
      </c>
      <c r="AV177">
        <v>1</v>
      </c>
      <c r="AW177">
        <v>150.02</v>
      </c>
      <c r="BA177" t="s">
        <v>1937</v>
      </c>
      <c r="BB177" t="s">
        <v>1945</v>
      </c>
      <c r="BC177">
        <v>32000</v>
      </c>
      <c r="BG177" t="s">
        <v>1971</v>
      </c>
      <c r="BJ177" t="s">
        <v>2021</v>
      </c>
      <c r="BL177" t="s">
        <v>2040</v>
      </c>
    </row>
    <row r="178" spans="1:64">
      <c r="A178" s="1">
        <f>HYPERLINK("https://lsnyc.legalserver.org/matter/dynamic-profile/view/1911058","19-1911058")</f>
        <v>0</v>
      </c>
      <c r="B178" t="s">
        <v>66</v>
      </c>
      <c r="C178" t="s">
        <v>123</v>
      </c>
      <c r="D178" t="s">
        <v>163</v>
      </c>
      <c r="E178" t="s">
        <v>164</v>
      </c>
      <c r="G178" t="s">
        <v>165</v>
      </c>
      <c r="H178" t="s">
        <v>179</v>
      </c>
      <c r="I178" t="s">
        <v>187</v>
      </c>
      <c r="J178" t="s">
        <v>189</v>
      </c>
      <c r="K178" t="s">
        <v>191</v>
      </c>
      <c r="M178" t="s">
        <v>189</v>
      </c>
      <c r="N178" t="s">
        <v>165</v>
      </c>
      <c r="O178" t="s">
        <v>221</v>
      </c>
      <c r="P178" t="s">
        <v>225</v>
      </c>
      <c r="S178" t="s">
        <v>287</v>
      </c>
      <c r="T178" t="s">
        <v>625</v>
      </c>
      <c r="U178" t="s">
        <v>171</v>
      </c>
      <c r="W178" t="s">
        <v>706</v>
      </c>
      <c r="X178" t="s">
        <v>879</v>
      </c>
      <c r="Y178" t="s">
        <v>973</v>
      </c>
      <c r="Z178" t="s">
        <v>1102</v>
      </c>
      <c r="AA178" t="s">
        <v>1125</v>
      </c>
      <c r="AB178">
        <v>10031</v>
      </c>
      <c r="AC178" t="s">
        <v>1131</v>
      </c>
      <c r="AD178" t="s">
        <v>1304</v>
      </c>
      <c r="AE178">
        <v>72</v>
      </c>
      <c r="AG178" t="s">
        <v>1391</v>
      </c>
      <c r="AH178" t="s">
        <v>190</v>
      </c>
      <c r="AI178" t="s">
        <v>190</v>
      </c>
      <c r="AK178" t="s">
        <v>1397</v>
      </c>
      <c r="AM178">
        <v>0</v>
      </c>
      <c r="AN178">
        <v>450</v>
      </c>
      <c r="AO178">
        <v>1</v>
      </c>
      <c r="AQ178" t="s">
        <v>1582</v>
      </c>
      <c r="AR178" t="s">
        <v>1835</v>
      </c>
      <c r="AS178">
        <v>0</v>
      </c>
      <c r="AT178" t="s">
        <v>1930</v>
      </c>
      <c r="AU178">
        <v>1</v>
      </c>
      <c r="AV178">
        <v>0</v>
      </c>
      <c r="AW178">
        <v>74.08</v>
      </c>
      <c r="BA178" t="s">
        <v>1938</v>
      </c>
      <c r="BB178" t="s">
        <v>1945</v>
      </c>
      <c r="BC178">
        <v>9252</v>
      </c>
      <c r="BG178" t="s">
        <v>1972</v>
      </c>
      <c r="BJ178" t="s">
        <v>1990</v>
      </c>
      <c r="BK178" t="s">
        <v>171</v>
      </c>
      <c r="BL178" t="s">
        <v>2039</v>
      </c>
    </row>
    <row r="179" spans="1:64">
      <c r="A179" s="1">
        <f>HYPERLINK("https://lsnyc.legalserver.org/matter/dynamic-profile/view/1911627","19-1911627")</f>
        <v>0</v>
      </c>
      <c r="B179" t="s">
        <v>66</v>
      </c>
      <c r="C179" t="s">
        <v>124</v>
      </c>
      <c r="D179" t="s">
        <v>163</v>
      </c>
      <c r="E179" t="s">
        <v>165</v>
      </c>
      <c r="F179" t="s">
        <v>174</v>
      </c>
      <c r="G179" t="s">
        <v>165</v>
      </c>
      <c r="H179" t="s">
        <v>179</v>
      </c>
      <c r="I179" t="s">
        <v>165</v>
      </c>
      <c r="J179" t="s">
        <v>188</v>
      </c>
      <c r="K179" t="s">
        <v>191</v>
      </c>
      <c r="M179" t="s">
        <v>189</v>
      </c>
      <c r="N179" t="s">
        <v>165</v>
      </c>
      <c r="O179" t="s">
        <v>221</v>
      </c>
      <c r="P179" t="s">
        <v>225</v>
      </c>
      <c r="S179" t="s">
        <v>392</v>
      </c>
      <c r="T179" t="s">
        <v>626</v>
      </c>
      <c r="U179" t="s">
        <v>174</v>
      </c>
      <c r="W179" t="s">
        <v>706</v>
      </c>
      <c r="X179" t="s">
        <v>880</v>
      </c>
      <c r="Z179" t="s">
        <v>1102</v>
      </c>
      <c r="AA179" t="s">
        <v>1125</v>
      </c>
      <c r="AB179">
        <v>10025</v>
      </c>
      <c r="AC179" t="s">
        <v>1131</v>
      </c>
      <c r="AD179" t="s">
        <v>1305</v>
      </c>
      <c r="AE179">
        <v>16</v>
      </c>
      <c r="AG179" t="s">
        <v>1391</v>
      </c>
      <c r="AH179" t="s">
        <v>190</v>
      </c>
      <c r="AI179" t="s">
        <v>190</v>
      </c>
      <c r="AK179" t="s">
        <v>1397</v>
      </c>
      <c r="AM179">
        <v>0</v>
      </c>
      <c r="AN179">
        <v>1043.92</v>
      </c>
      <c r="AO179">
        <v>3.2</v>
      </c>
      <c r="AQ179" t="s">
        <v>1583</v>
      </c>
      <c r="AR179" t="s">
        <v>1836</v>
      </c>
      <c r="AS179">
        <v>0</v>
      </c>
      <c r="AT179" t="s">
        <v>1927</v>
      </c>
      <c r="AU179">
        <v>1</v>
      </c>
      <c r="AV179">
        <v>0</v>
      </c>
      <c r="AW179">
        <v>38.43</v>
      </c>
      <c r="BA179" t="s">
        <v>1938</v>
      </c>
      <c r="BB179" t="s">
        <v>1945</v>
      </c>
      <c r="BC179">
        <v>4800</v>
      </c>
      <c r="BG179" t="s">
        <v>1971</v>
      </c>
      <c r="BJ179" t="s">
        <v>1129</v>
      </c>
      <c r="BK179" t="s">
        <v>173</v>
      </c>
      <c r="BL179" t="s">
        <v>2039</v>
      </c>
    </row>
    <row r="180" spans="1:64">
      <c r="A180" s="1">
        <f>HYPERLINK("https://lsnyc.legalserver.org/matter/dynamic-profile/view/1910994","19-1910994")</f>
        <v>0</v>
      </c>
      <c r="B180" t="s">
        <v>66</v>
      </c>
      <c r="C180" t="s">
        <v>125</v>
      </c>
      <c r="D180" t="s">
        <v>163</v>
      </c>
      <c r="E180" t="s">
        <v>164</v>
      </c>
      <c r="G180" t="s">
        <v>165</v>
      </c>
      <c r="H180" t="s">
        <v>179</v>
      </c>
      <c r="I180" t="s">
        <v>165</v>
      </c>
      <c r="J180" t="s">
        <v>188</v>
      </c>
      <c r="K180" t="s">
        <v>191</v>
      </c>
      <c r="M180" t="s">
        <v>189</v>
      </c>
      <c r="N180" t="s">
        <v>219</v>
      </c>
      <c r="O180" t="s">
        <v>220</v>
      </c>
      <c r="P180" t="s">
        <v>225</v>
      </c>
      <c r="S180" t="s">
        <v>393</v>
      </c>
      <c r="T180" t="s">
        <v>491</v>
      </c>
      <c r="U180" t="s">
        <v>171</v>
      </c>
      <c r="W180" t="s">
        <v>706</v>
      </c>
      <c r="X180" t="s">
        <v>881</v>
      </c>
      <c r="Y180" t="s">
        <v>1015</v>
      </c>
      <c r="Z180" t="s">
        <v>1102</v>
      </c>
      <c r="AA180" t="s">
        <v>1125</v>
      </c>
      <c r="AB180">
        <v>10027</v>
      </c>
      <c r="AC180" t="s">
        <v>1131</v>
      </c>
      <c r="AD180" t="s">
        <v>1306</v>
      </c>
      <c r="AE180">
        <v>16</v>
      </c>
      <c r="AG180" t="s">
        <v>1391</v>
      </c>
      <c r="AH180" t="s">
        <v>190</v>
      </c>
      <c r="AI180" t="s">
        <v>190</v>
      </c>
      <c r="AK180" t="s">
        <v>1397</v>
      </c>
      <c r="AL180" t="s">
        <v>1401</v>
      </c>
      <c r="AM180">
        <v>0</v>
      </c>
      <c r="AN180">
        <v>890</v>
      </c>
      <c r="AO180">
        <v>0</v>
      </c>
      <c r="AQ180" t="s">
        <v>1584</v>
      </c>
      <c r="AR180" t="s">
        <v>1837</v>
      </c>
      <c r="AS180">
        <v>0</v>
      </c>
      <c r="AT180" t="s">
        <v>1931</v>
      </c>
      <c r="AU180">
        <v>2</v>
      </c>
      <c r="AV180">
        <v>2</v>
      </c>
      <c r="AW180">
        <v>181.75</v>
      </c>
      <c r="BA180" t="s">
        <v>1938</v>
      </c>
      <c r="BB180" t="s">
        <v>1945</v>
      </c>
      <c r="BC180">
        <v>46800</v>
      </c>
      <c r="BG180" t="s">
        <v>1972</v>
      </c>
      <c r="BJ180" t="s">
        <v>1982</v>
      </c>
      <c r="BL180" t="s">
        <v>2039</v>
      </c>
    </row>
    <row r="181" spans="1:64">
      <c r="A181" s="1">
        <f>HYPERLINK("https://lsnyc.legalserver.org/matter/dynamic-profile/view/1911227","19-1911227")</f>
        <v>0</v>
      </c>
      <c r="B181" t="s">
        <v>66</v>
      </c>
      <c r="C181" t="s">
        <v>124</v>
      </c>
      <c r="D181" t="s">
        <v>163</v>
      </c>
      <c r="E181" t="s">
        <v>165</v>
      </c>
      <c r="F181" t="s">
        <v>166</v>
      </c>
      <c r="G181" t="s">
        <v>165</v>
      </c>
      <c r="H181" t="s">
        <v>180</v>
      </c>
      <c r="I181" t="s">
        <v>165</v>
      </c>
      <c r="J181" t="s">
        <v>188</v>
      </c>
      <c r="K181" t="s">
        <v>191</v>
      </c>
      <c r="M181" t="s">
        <v>189</v>
      </c>
      <c r="N181" t="s">
        <v>165</v>
      </c>
      <c r="O181" t="s">
        <v>222</v>
      </c>
      <c r="P181" t="s">
        <v>225</v>
      </c>
      <c r="S181" t="s">
        <v>394</v>
      </c>
      <c r="T181" t="s">
        <v>627</v>
      </c>
      <c r="U181" t="s">
        <v>166</v>
      </c>
      <c r="W181" t="s">
        <v>706</v>
      </c>
      <c r="X181" t="s">
        <v>882</v>
      </c>
      <c r="Y181">
        <v>4</v>
      </c>
      <c r="Z181" t="s">
        <v>1102</v>
      </c>
      <c r="AA181" t="s">
        <v>1125</v>
      </c>
      <c r="AB181">
        <v>10039</v>
      </c>
      <c r="AC181" t="s">
        <v>1126</v>
      </c>
      <c r="AD181" t="s">
        <v>1307</v>
      </c>
      <c r="AE181">
        <v>8</v>
      </c>
      <c r="AG181" t="s">
        <v>1390</v>
      </c>
      <c r="AH181" t="s">
        <v>190</v>
      </c>
      <c r="AI181" t="s">
        <v>190</v>
      </c>
      <c r="AK181" t="s">
        <v>1397</v>
      </c>
      <c r="AM181">
        <v>0</v>
      </c>
      <c r="AN181">
        <v>0</v>
      </c>
      <c r="AO181">
        <v>1.8</v>
      </c>
      <c r="AQ181" t="s">
        <v>1585</v>
      </c>
      <c r="AR181" t="s">
        <v>1838</v>
      </c>
      <c r="AS181">
        <v>0</v>
      </c>
      <c r="AT181" t="s">
        <v>1931</v>
      </c>
      <c r="AU181">
        <v>2</v>
      </c>
      <c r="AV181">
        <v>1</v>
      </c>
      <c r="AW181">
        <v>0</v>
      </c>
      <c r="BA181" t="s">
        <v>1938</v>
      </c>
      <c r="BB181" t="s">
        <v>1947</v>
      </c>
      <c r="BC181">
        <v>0</v>
      </c>
      <c r="BG181" t="s">
        <v>1971</v>
      </c>
      <c r="BJ181" t="s">
        <v>1992</v>
      </c>
      <c r="BK181" t="s">
        <v>166</v>
      </c>
      <c r="BL181" t="s">
        <v>2039</v>
      </c>
    </row>
    <row r="182" spans="1:64">
      <c r="A182" s="1">
        <f>HYPERLINK("https://lsnyc.legalserver.org/matter/dynamic-profile/view/1911050","19-1911050")</f>
        <v>0</v>
      </c>
      <c r="B182" t="s">
        <v>66</v>
      </c>
      <c r="C182" t="s">
        <v>125</v>
      </c>
      <c r="D182" t="s">
        <v>163</v>
      </c>
      <c r="E182" t="s">
        <v>164</v>
      </c>
      <c r="G182" t="s">
        <v>165</v>
      </c>
      <c r="H182" t="s">
        <v>180</v>
      </c>
      <c r="I182" t="s">
        <v>165</v>
      </c>
      <c r="J182" t="s">
        <v>188</v>
      </c>
      <c r="K182" t="s">
        <v>191</v>
      </c>
      <c r="M182" t="s">
        <v>189</v>
      </c>
      <c r="N182" t="s">
        <v>165</v>
      </c>
      <c r="O182" t="s">
        <v>221</v>
      </c>
      <c r="P182" t="s">
        <v>225</v>
      </c>
      <c r="S182" t="s">
        <v>395</v>
      </c>
      <c r="T182" t="s">
        <v>628</v>
      </c>
      <c r="U182" t="s">
        <v>171</v>
      </c>
      <c r="W182" t="s">
        <v>706</v>
      </c>
      <c r="X182" t="s">
        <v>883</v>
      </c>
      <c r="Y182" t="s">
        <v>1069</v>
      </c>
      <c r="Z182" t="s">
        <v>1102</v>
      </c>
      <c r="AA182" t="s">
        <v>1125</v>
      </c>
      <c r="AB182">
        <v>10026</v>
      </c>
      <c r="AC182" t="s">
        <v>1126</v>
      </c>
      <c r="AD182" t="s">
        <v>1308</v>
      </c>
      <c r="AE182">
        <v>34</v>
      </c>
      <c r="AG182" t="s">
        <v>1391</v>
      </c>
      <c r="AH182" t="s">
        <v>190</v>
      </c>
      <c r="AI182" t="s">
        <v>190</v>
      </c>
      <c r="AK182" t="s">
        <v>1397</v>
      </c>
      <c r="AL182" t="s">
        <v>1401</v>
      </c>
      <c r="AM182">
        <v>0</v>
      </c>
      <c r="AN182">
        <v>350</v>
      </c>
      <c r="AO182">
        <v>1.25</v>
      </c>
      <c r="AQ182" t="s">
        <v>1586</v>
      </c>
      <c r="AR182" t="s">
        <v>1839</v>
      </c>
      <c r="AS182">
        <v>0</v>
      </c>
      <c r="AT182" t="s">
        <v>1931</v>
      </c>
      <c r="AU182">
        <v>1</v>
      </c>
      <c r="AV182">
        <v>0</v>
      </c>
      <c r="AW182">
        <v>120.1</v>
      </c>
      <c r="BA182" t="s">
        <v>1938</v>
      </c>
      <c r="BB182" t="s">
        <v>1945</v>
      </c>
      <c r="BC182">
        <v>15000</v>
      </c>
      <c r="BG182" t="s">
        <v>1972</v>
      </c>
      <c r="BJ182" t="s">
        <v>1982</v>
      </c>
      <c r="BK182" t="s">
        <v>172</v>
      </c>
      <c r="BL182" t="s">
        <v>2039</v>
      </c>
    </row>
    <row r="183" spans="1:64">
      <c r="A183" s="1">
        <f>HYPERLINK("https://lsnyc.legalserver.org/matter/dynamic-profile/view/1911868","19-1911868")</f>
        <v>0</v>
      </c>
      <c r="B183" t="s">
        <v>66</v>
      </c>
      <c r="C183" t="s">
        <v>126</v>
      </c>
      <c r="D183" t="s">
        <v>163</v>
      </c>
      <c r="E183" t="s">
        <v>164</v>
      </c>
      <c r="G183" t="s">
        <v>165</v>
      </c>
      <c r="H183" t="s">
        <v>182</v>
      </c>
      <c r="I183" t="s">
        <v>165</v>
      </c>
      <c r="J183" t="s">
        <v>188</v>
      </c>
      <c r="K183" t="s">
        <v>191</v>
      </c>
      <c r="M183" t="s">
        <v>189</v>
      </c>
      <c r="N183" t="s">
        <v>219</v>
      </c>
      <c r="P183" t="s">
        <v>225</v>
      </c>
      <c r="S183" t="s">
        <v>396</v>
      </c>
      <c r="T183" t="s">
        <v>629</v>
      </c>
      <c r="U183" t="s">
        <v>173</v>
      </c>
      <c r="W183" t="s">
        <v>706</v>
      </c>
      <c r="X183" t="s">
        <v>884</v>
      </c>
      <c r="Y183" t="s">
        <v>1053</v>
      </c>
      <c r="Z183" t="s">
        <v>1102</v>
      </c>
      <c r="AA183" t="s">
        <v>1125</v>
      </c>
      <c r="AB183">
        <v>10029</v>
      </c>
      <c r="AC183" t="s">
        <v>1126</v>
      </c>
      <c r="AE183">
        <v>0</v>
      </c>
      <c r="AG183" t="s">
        <v>1388</v>
      </c>
      <c r="AH183" t="s">
        <v>190</v>
      </c>
      <c r="AI183" t="s">
        <v>190</v>
      </c>
      <c r="AK183" t="s">
        <v>1398</v>
      </c>
      <c r="AM183">
        <v>0</v>
      </c>
      <c r="AN183">
        <v>0</v>
      </c>
      <c r="AO183">
        <v>0.25</v>
      </c>
      <c r="AQ183" t="s">
        <v>1587</v>
      </c>
      <c r="AR183" t="s">
        <v>1840</v>
      </c>
      <c r="AS183">
        <v>0</v>
      </c>
      <c r="AT183" t="s">
        <v>1926</v>
      </c>
      <c r="AU183">
        <v>1</v>
      </c>
      <c r="AV183">
        <v>0</v>
      </c>
      <c r="AW183">
        <v>67.25</v>
      </c>
      <c r="BB183" t="s">
        <v>1945</v>
      </c>
      <c r="BC183">
        <v>8400</v>
      </c>
      <c r="BG183" t="s">
        <v>119</v>
      </c>
      <c r="BJ183" t="s">
        <v>1999</v>
      </c>
      <c r="BK183" t="s">
        <v>173</v>
      </c>
      <c r="BL183" t="s">
        <v>2039</v>
      </c>
    </row>
    <row r="184" spans="1:64">
      <c r="A184" s="1">
        <f>HYPERLINK("https://lsnyc.legalserver.org/matter/dynamic-profile/view/1911873","19-1911873")</f>
        <v>0</v>
      </c>
      <c r="B184" t="s">
        <v>66</v>
      </c>
      <c r="C184" t="s">
        <v>127</v>
      </c>
      <c r="D184" t="s">
        <v>163</v>
      </c>
      <c r="E184" t="s">
        <v>164</v>
      </c>
      <c r="G184" t="s">
        <v>178</v>
      </c>
      <c r="I184" t="s">
        <v>187</v>
      </c>
      <c r="J184" t="s">
        <v>189</v>
      </c>
      <c r="K184" t="s">
        <v>165</v>
      </c>
      <c r="L184" t="s">
        <v>208</v>
      </c>
      <c r="M184" t="s">
        <v>189</v>
      </c>
      <c r="N184" t="s">
        <v>219</v>
      </c>
      <c r="O184" t="s">
        <v>220</v>
      </c>
      <c r="P184" t="s">
        <v>225</v>
      </c>
      <c r="S184" t="s">
        <v>397</v>
      </c>
      <c r="T184" t="s">
        <v>630</v>
      </c>
      <c r="U184" t="s">
        <v>173</v>
      </c>
      <c r="W184" t="s">
        <v>706</v>
      </c>
      <c r="X184" t="s">
        <v>885</v>
      </c>
      <c r="Y184" t="s">
        <v>1070</v>
      </c>
      <c r="Z184" t="s">
        <v>1102</v>
      </c>
      <c r="AA184" t="s">
        <v>1125</v>
      </c>
      <c r="AB184">
        <v>10007</v>
      </c>
      <c r="AC184" t="s">
        <v>1128</v>
      </c>
      <c r="AE184">
        <v>16</v>
      </c>
      <c r="AG184" t="s">
        <v>1390</v>
      </c>
      <c r="AH184" t="s">
        <v>190</v>
      </c>
      <c r="AI184" t="s">
        <v>190</v>
      </c>
      <c r="AK184" t="s">
        <v>1397</v>
      </c>
      <c r="AM184">
        <v>0</v>
      </c>
      <c r="AN184">
        <v>0</v>
      </c>
      <c r="AO184">
        <v>0</v>
      </c>
      <c r="AQ184" t="s">
        <v>1588</v>
      </c>
      <c r="AR184" t="s">
        <v>1841</v>
      </c>
      <c r="AS184">
        <v>0</v>
      </c>
      <c r="AU184">
        <v>1</v>
      </c>
      <c r="AV184">
        <v>0</v>
      </c>
      <c r="AW184">
        <v>11.53</v>
      </c>
      <c r="BB184" t="s">
        <v>1945</v>
      </c>
      <c r="BC184">
        <v>1440</v>
      </c>
      <c r="BG184" t="s">
        <v>1972</v>
      </c>
      <c r="BJ184" t="s">
        <v>2000</v>
      </c>
    </row>
    <row r="185" spans="1:64">
      <c r="A185" s="1">
        <f>HYPERLINK("https://lsnyc.legalserver.org/matter/dynamic-profile/view/1911570","19-1911570")</f>
        <v>0</v>
      </c>
      <c r="B185" t="s">
        <v>66</v>
      </c>
      <c r="C185" t="s">
        <v>128</v>
      </c>
      <c r="D185" t="s">
        <v>163</v>
      </c>
      <c r="E185" t="s">
        <v>165</v>
      </c>
      <c r="F185" t="s">
        <v>174</v>
      </c>
      <c r="G185" t="s">
        <v>165</v>
      </c>
      <c r="H185" t="s">
        <v>179</v>
      </c>
      <c r="I185" t="s">
        <v>165</v>
      </c>
      <c r="J185" t="s">
        <v>188</v>
      </c>
      <c r="K185" t="s">
        <v>191</v>
      </c>
      <c r="M185" t="s">
        <v>189</v>
      </c>
      <c r="N185" t="s">
        <v>165</v>
      </c>
      <c r="O185" t="s">
        <v>221</v>
      </c>
      <c r="P185" t="s">
        <v>225</v>
      </c>
      <c r="S185" t="s">
        <v>398</v>
      </c>
      <c r="T185" t="s">
        <v>631</v>
      </c>
      <c r="U185" t="s">
        <v>174</v>
      </c>
      <c r="W185" t="s">
        <v>706</v>
      </c>
      <c r="X185" t="s">
        <v>886</v>
      </c>
      <c r="Y185" t="s">
        <v>1071</v>
      </c>
      <c r="Z185" t="s">
        <v>1102</v>
      </c>
      <c r="AA185" t="s">
        <v>1125</v>
      </c>
      <c r="AB185">
        <v>10025</v>
      </c>
      <c r="AC185" t="s">
        <v>1131</v>
      </c>
      <c r="AD185" t="s">
        <v>1309</v>
      </c>
      <c r="AE185">
        <v>22</v>
      </c>
      <c r="AG185" t="s">
        <v>1391</v>
      </c>
      <c r="AH185" t="s">
        <v>190</v>
      </c>
      <c r="AI185" t="s">
        <v>190</v>
      </c>
      <c r="AK185" t="s">
        <v>1397</v>
      </c>
      <c r="AM185">
        <v>0</v>
      </c>
      <c r="AN185">
        <v>1514</v>
      </c>
      <c r="AO185">
        <v>0</v>
      </c>
      <c r="AQ185" t="s">
        <v>1589</v>
      </c>
      <c r="AR185" t="s">
        <v>1842</v>
      </c>
      <c r="AS185">
        <v>0</v>
      </c>
      <c r="AT185" t="s">
        <v>1931</v>
      </c>
      <c r="AU185">
        <v>4</v>
      </c>
      <c r="AV185">
        <v>2</v>
      </c>
      <c r="AW185">
        <v>121.42</v>
      </c>
      <c r="BA185" t="s">
        <v>1938</v>
      </c>
      <c r="BB185" t="s">
        <v>1947</v>
      </c>
      <c r="BC185">
        <v>42000</v>
      </c>
      <c r="BG185" t="s">
        <v>1971</v>
      </c>
      <c r="BJ185" t="s">
        <v>1982</v>
      </c>
      <c r="BL185" t="s">
        <v>2039</v>
      </c>
    </row>
    <row r="186" spans="1:64">
      <c r="A186" s="1">
        <f>HYPERLINK("https://lsnyc.legalserver.org/matter/dynamic-profile/view/1910899","19-1910899")</f>
        <v>0</v>
      </c>
      <c r="B186" t="s">
        <v>66</v>
      </c>
      <c r="C186" t="s">
        <v>128</v>
      </c>
      <c r="D186" t="s">
        <v>163</v>
      </c>
      <c r="E186" t="s">
        <v>165</v>
      </c>
      <c r="F186" t="s">
        <v>170</v>
      </c>
      <c r="G186" t="s">
        <v>165</v>
      </c>
      <c r="H186" t="s">
        <v>184</v>
      </c>
      <c r="I186" t="s">
        <v>165</v>
      </c>
      <c r="J186" t="s">
        <v>188</v>
      </c>
      <c r="K186" t="s">
        <v>191</v>
      </c>
      <c r="M186" t="s">
        <v>189</v>
      </c>
      <c r="N186" t="s">
        <v>165</v>
      </c>
      <c r="O186" t="s">
        <v>224</v>
      </c>
      <c r="P186" t="s">
        <v>225</v>
      </c>
      <c r="S186" t="s">
        <v>399</v>
      </c>
      <c r="T186" t="s">
        <v>632</v>
      </c>
      <c r="U186" t="s">
        <v>170</v>
      </c>
      <c r="W186" t="s">
        <v>706</v>
      </c>
      <c r="X186" t="s">
        <v>887</v>
      </c>
      <c r="Y186" t="s">
        <v>1072</v>
      </c>
      <c r="Z186" t="s">
        <v>1102</v>
      </c>
      <c r="AA186" t="s">
        <v>1125</v>
      </c>
      <c r="AB186">
        <v>10039</v>
      </c>
      <c r="AE186">
        <v>11</v>
      </c>
      <c r="AG186" t="s">
        <v>1390</v>
      </c>
      <c r="AH186" t="s">
        <v>190</v>
      </c>
      <c r="AI186" t="s">
        <v>190</v>
      </c>
      <c r="AK186" t="s">
        <v>1397</v>
      </c>
      <c r="AM186">
        <v>0</v>
      </c>
      <c r="AN186">
        <v>725.4299999999999</v>
      </c>
      <c r="AO186">
        <v>3.4</v>
      </c>
      <c r="AQ186" t="s">
        <v>1590</v>
      </c>
      <c r="AR186" t="s">
        <v>1843</v>
      </c>
      <c r="AS186">
        <v>0</v>
      </c>
      <c r="AT186" t="s">
        <v>1927</v>
      </c>
      <c r="AU186">
        <v>1</v>
      </c>
      <c r="AV186">
        <v>0</v>
      </c>
      <c r="AW186">
        <v>96.08</v>
      </c>
      <c r="BA186" t="s">
        <v>1937</v>
      </c>
      <c r="BB186" t="s">
        <v>1945</v>
      </c>
      <c r="BC186">
        <v>12000</v>
      </c>
      <c r="BG186" t="s">
        <v>1971</v>
      </c>
      <c r="BJ186" t="s">
        <v>2022</v>
      </c>
      <c r="BK186" t="s">
        <v>167</v>
      </c>
      <c r="BL186" t="s">
        <v>2039</v>
      </c>
    </row>
    <row r="187" spans="1:64">
      <c r="A187" s="1">
        <f>HYPERLINK("https://lsnyc.legalserver.org/matter/dynamic-profile/view/1911568","19-1911568")</f>
        <v>0</v>
      </c>
      <c r="B187" t="s">
        <v>66</v>
      </c>
      <c r="C187" t="s">
        <v>128</v>
      </c>
      <c r="D187" t="s">
        <v>163</v>
      </c>
      <c r="E187" t="s">
        <v>165</v>
      </c>
      <c r="F187" t="s">
        <v>174</v>
      </c>
      <c r="G187" t="s">
        <v>165</v>
      </c>
      <c r="H187" t="s">
        <v>179</v>
      </c>
      <c r="I187" t="s">
        <v>165</v>
      </c>
      <c r="J187" t="s">
        <v>188</v>
      </c>
      <c r="K187" t="s">
        <v>191</v>
      </c>
      <c r="M187" t="s">
        <v>189</v>
      </c>
      <c r="N187" t="s">
        <v>165</v>
      </c>
      <c r="O187" t="s">
        <v>221</v>
      </c>
      <c r="P187" t="s">
        <v>225</v>
      </c>
      <c r="S187" t="s">
        <v>284</v>
      </c>
      <c r="T187" t="s">
        <v>633</v>
      </c>
      <c r="U187" t="s">
        <v>174</v>
      </c>
      <c r="W187" t="s">
        <v>706</v>
      </c>
      <c r="X187" t="s">
        <v>888</v>
      </c>
      <c r="Y187" t="s">
        <v>1073</v>
      </c>
      <c r="Z187" t="s">
        <v>1102</v>
      </c>
      <c r="AA187" t="s">
        <v>1125</v>
      </c>
      <c r="AB187">
        <v>10031</v>
      </c>
      <c r="AC187" t="s">
        <v>1131</v>
      </c>
      <c r="AD187" t="s">
        <v>1310</v>
      </c>
      <c r="AE187">
        <v>7</v>
      </c>
      <c r="AG187" t="s">
        <v>1391</v>
      </c>
      <c r="AH187" t="s">
        <v>190</v>
      </c>
      <c r="AI187" t="s">
        <v>190</v>
      </c>
      <c r="AK187" t="s">
        <v>1397</v>
      </c>
      <c r="AL187" t="s">
        <v>1401</v>
      </c>
      <c r="AM187">
        <v>0</v>
      </c>
      <c r="AN187">
        <v>1428</v>
      </c>
      <c r="AO187">
        <v>0</v>
      </c>
      <c r="AQ187" t="s">
        <v>1591</v>
      </c>
      <c r="AR187" t="s">
        <v>1844</v>
      </c>
      <c r="AS187">
        <v>0</v>
      </c>
      <c r="AU187">
        <v>2</v>
      </c>
      <c r="AV187">
        <v>2</v>
      </c>
      <c r="AW187">
        <v>132.82</v>
      </c>
      <c r="BA187" t="s">
        <v>1938</v>
      </c>
      <c r="BB187" t="s">
        <v>1952</v>
      </c>
      <c r="BC187">
        <v>34200</v>
      </c>
      <c r="BG187" t="s">
        <v>1972</v>
      </c>
      <c r="BJ187" t="s">
        <v>1986</v>
      </c>
      <c r="BL187" t="s">
        <v>2039</v>
      </c>
    </row>
    <row r="188" spans="1:64">
      <c r="A188" s="1">
        <f>HYPERLINK("https://lsnyc.legalserver.org/matter/dynamic-profile/view/1911840","19-1911840")</f>
        <v>0</v>
      </c>
      <c r="B188" t="s">
        <v>66</v>
      </c>
      <c r="C188" t="s">
        <v>129</v>
      </c>
      <c r="D188" t="s">
        <v>163</v>
      </c>
      <c r="E188" t="s">
        <v>164</v>
      </c>
      <c r="G188" t="s">
        <v>165</v>
      </c>
      <c r="H188" t="s">
        <v>179</v>
      </c>
      <c r="I188" t="s">
        <v>165</v>
      </c>
      <c r="J188" t="s">
        <v>188</v>
      </c>
      <c r="K188" t="s">
        <v>191</v>
      </c>
      <c r="M188" t="s">
        <v>189</v>
      </c>
      <c r="N188" t="s">
        <v>219</v>
      </c>
      <c r="O188" t="s">
        <v>220</v>
      </c>
      <c r="P188" t="s">
        <v>225</v>
      </c>
      <c r="S188" t="s">
        <v>400</v>
      </c>
      <c r="T188" t="s">
        <v>634</v>
      </c>
      <c r="U188" t="s">
        <v>173</v>
      </c>
      <c r="W188" t="s">
        <v>706</v>
      </c>
      <c r="X188" t="s">
        <v>889</v>
      </c>
      <c r="Y188" t="s">
        <v>973</v>
      </c>
      <c r="Z188" t="s">
        <v>1102</v>
      </c>
      <c r="AA188" t="s">
        <v>1125</v>
      </c>
      <c r="AB188">
        <v>10039</v>
      </c>
      <c r="AC188" t="s">
        <v>1134</v>
      </c>
      <c r="AE188">
        <v>7</v>
      </c>
      <c r="AG188" t="s">
        <v>1390</v>
      </c>
      <c r="AH188" t="s">
        <v>190</v>
      </c>
      <c r="AI188" t="s">
        <v>190</v>
      </c>
      <c r="AK188" t="s">
        <v>1397</v>
      </c>
      <c r="AM188">
        <v>0</v>
      </c>
      <c r="AN188">
        <v>795.1900000000001</v>
      </c>
      <c r="AO188">
        <v>0</v>
      </c>
      <c r="AQ188" t="s">
        <v>1592</v>
      </c>
      <c r="AR188" t="s">
        <v>1845</v>
      </c>
      <c r="AS188">
        <v>0</v>
      </c>
      <c r="AT188" t="s">
        <v>1927</v>
      </c>
      <c r="AU188">
        <v>1</v>
      </c>
      <c r="AV188">
        <v>2</v>
      </c>
      <c r="AW188">
        <v>175.53</v>
      </c>
      <c r="BB188" t="s">
        <v>1945</v>
      </c>
      <c r="BC188">
        <v>37440</v>
      </c>
      <c r="BG188" t="s">
        <v>1973</v>
      </c>
      <c r="BJ188" t="s">
        <v>1997</v>
      </c>
    </row>
    <row r="189" spans="1:64">
      <c r="A189" s="1">
        <f>HYPERLINK("https://lsnyc.legalserver.org/matter/dynamic-profile/view/1911780","19-1911780")</f>
        <v>0</v>
      </c>
      <c r="B189" t="s">
        <v>66</v>
      </c>
      <c r="C189" t="s">
        <v>129</v>
      </c>
      <c r="D189" t="s">
        <v>163</v>
      </c>
      <c r="E189" t="s">
        <v>165</v>
      </c>
      <c r="F189" t="s">
        <v>173</v>
      </c>
      <c r="G189" t="s">
        <v>165</v>
      </c>
      <c r="H189" t="s">
        <v>180</v>
      </c>
      <c r="I189" t="s">
        <v>165</v>
      </c>
      <c r="J189" t="s">
        <v>188</v>
      </c>
      <c r="K189" t="s">
        <v>191</v>
      </c>
      <c r="M189" t="s">
        <v>189</v>
      </c>
      <c r="N189" t="s">
        <v>219</v>
      </c>
      <c r="O189" t="s">
        <v>220</v>
      </c>
      <c r="P189" t="s">
        <v>225</v>
      </c>
      <c r="S189" t="s">
        <v>401</v>
      </c>
      <c r="T189" t="s">
        <v>635</v>
      </c>
      <c r="U189" t="s">
        <v>173</v>
      </c>
      <c r="W189" t="s">
        <v>706</v>
      </c>
      <c r="X189" t="s">
        <v>890</v>
      </c>
      <c r="Y189" t="s">
        <v>1056</v>
      </c>
      <c r="Z189" t="s">
        <v>1102</v>
      </c>
      <c r="AA189" t="s">
        <v>1125</v>
      </c>
      <c r="AB189">
        <v>10039</v>
      </c>
      <c r="AC189" t="s">
        <v>1134</v>
      </c>
      <c r="AD189" t="s">
        <v>1311</v>
      </c>
      <c r="AE189">
        <v>3</v>
      </c>
      <c r="AG189" t="s">
        <v>1390</v>
      </c>
      <c r="AH189" t="s">
        <v>190</v>
      </c>
      <c r="AI189" t="s">
        <v>190</v>
      </c>
      <c r="AK189" t="s">
        <v>1397</v>
      </c>
      <c r="AM189">
        <v>0</v>
      </c>
      <c r="AN189">
        <v>1630</v>
      </c>
      <c r="AO189">
        <v>1.55</v>
      </c>
      <c r="AQ189" t="s">
        <v>1593</v>
      </c>
      <c r="AR189" t="s">
        <v>1846</v>
      </c>
      <c r="AS189">
        <v>0</v>
      </c>
      <c r="AT189" t="s">
        <v>1927</v>
      </c>
      <c r="AU189">
        <v>1</v>
      </c>
      <c r="AV189">
        <v>0</v>
      </c>
      <c r="AW189">
        <v>76.86</v>
      </c>
      <c r="BA189" t="s">
        <v>1938</v>
      </c>
      <c r="BB189" t="s">
        <v>1945</v>
      </c>
      <c r="BC189">
        <v>9600</v>
      </c>
      <c r="BG189" t="s">
        <v>1971</v>
      </c>
      <c r="BJ189" t="s">
        <v>2010</v>
      </c>
      <c r="BK189" t="s">
        <v>173</v>
      </c>
      <c r="BL189" t="s">
        <v>2039</v>
      </c>
    </row>
    <row r="190" spans="1:64">
      <c r="A190" s="1">
        <f>HYPERLINK("https://lsnyc.legalserver.org/matter/dynamic-profile/view/1911059","19-1911059")</f>
        <v>0</v>
      </c>
      <c r="B190" t="s">
        <v>66</v>
      </c>
      <c r="C190" t="s">
        <v>125</v>
      </c>
      <c r="D190" t="s">
        <v>163</v>
      </c>
      <c r="E190" t="s">
        <v>165</v>
      </c>
      <c r="F190" t="s">
        <v>171</v>
      </c>
      <c r="G190" t="s">
        <v>165</v>
      </c>
      <c r="H190" t="s">
        <v>180</v>
      </c>
      <c r="I190" t="s">
        <v>165</v>
      </c>
      <c r="J190" t="s">
        <v>188</v>
      </c>
      <c r="K190" t="s">
        <v>191</v>
      </c>
      <c r="M190" t="s">
        <v>189</v>
      </c>
      <c r="N190" t="s">
        <v>219</v>
      </c>
      <c r="O190" t="s">
        <v>220</v>
      </c>
      <c r="P190" t="s">
        <v>225</v>
      </c>
      <c r="S190" t="s">
        <v>402</v>
      </c>
      <c r="T190" t="s">
        <v>636</v>
      </c>
      <c r="U190" t="s">
        <v>171</v>
      </c>
      <c r="W190" t="s">
        <v>706</v>
      </c>
      <c r="X190" t="s">
        <v>891</v>
      </c>
      <c r="Y190" t="s">
        <v>1034</v>
      </c>
      <c r="Z190" t="s">
        <v>1102</v>
      </c>
      <c r="AA190" t="s">
        <v>1125</v>
      </c>
      <c r="AB190">
        <v>10021</v>
      </c>
      <c r="AC190" t="s">
        <v>1130</v>
      </c>
      <c r="AD190" t="s">
        <v>1312</v>
      </c>
      <c r="AE190">
        <v>36</v>
      </c>
      <c r="AG190" t="s">
        <v>1390</v>
      </c>
      <c r="AH190" t="s">
        <v>190</v>
      </c>
      <c r="AI190" t="s">
        <v>190</v>
      </c>
      <c r="AK190" t="s">
        <v>1397</v>
      </c>
      <c r="AM190">
        <v>0</v>
      </c>
      <c r="AN190">
        <v>958.16</v>
      </c>
      <c r="AO190">
        <v>1.75</v>
      </c>
      <c r="AQ190" t="s">
        <v>1594</v>
      </c>
      <c r="AR190" t="s">
        <v>1847</v>
      </c>
      <c r="AS190">
        <v>0</v>
      </c>
      <c r="AT190" t="s">
        <v>1927</v>
      </c>
      <c r="AU190">
        <v>1</v>
      </c>
      <c r="AV190">
        <v>0</v>
      </c>
      <c r="AW190">
        <v>19.05</v>
      </c>
      <c r="BA190" t="s">
        <v>1129</v>
      </c>
      <c r="BB190" t="s">
        <v>1945</v>
      </c>
      <c r="BC190">
        <v>2379</v>
      </c>
      <c r="BG190" t="s">
        <v>1971</v>
      </c>
      <c r="BJ190" t="s">
        <v>2000</v>
      </c>
      <c r="BK190" t="s">
        <v>175</v>
      </c>
      <c r="BL190" t="s">
        <v>2039</v>
      </c>
    </row>
    <row r="191" spans="1:64">
      <c r="A191" s="1">
        <f>HYPERLINK("https://lsnyc.legalserver.org/matter/dynamic-profile/view/1911807","19-1911807")</f>
        <v>0</v>
      </c>
      <c r="B191" t="s">
        <v>66</v>
      </c>
      <c r="C191" t="s">
        <v>124</v>
      </c>
      <c r="D191" t="s">
        <v>163</v>
      </c>
      <c r="E191" t="s">
        <v>164</v>
      </c>
      <c r="G191" t="s">
        <v>165</v>
      </c>
      <c r="H191" t="s">
        <v>182</v>
      </c>
      <c r="I191" t="s">
        <v>165</v>
      </c>
      <c r="J191" t="s">
        <v>188</v>
      </c>
      <c r="K191" t="s">
        <v>191</v>
      </c>
      <c r="M191" t="s">
        <v>189</v>
      </c>
      <c r="N191" t="s">
        <v>219</v>
      </c>
      <c r="P191" t="s">
        <v>225</v>
      </c>
      <c r="S191" t="s">
        <v>258</v>
      </c>
      <c r="T191" t="s">
        <v>483</v>
      </c>
      <c r="U191" t="s">
        <v>173</v>
      </c>
      <c r="W191" t="s">
        <v>706</v>
      </c>
      <c r="X191" t="s">
        <v>892</v>
      </c>
      <c r="Y191" t="s">
        <v>1074</v>
      </c>
      <c r="Z191" t="s">
        <v>1102</v>
      </c>
      <c r="AA191" t="s">
        <v>1125</v>
      </c>
      <c r="AB191">
        <v>10027</v>
      </c>
      <c r="AE191">
        <v>0</v>
      </c>
      <c r="AG191" t="s">
        <v>1391</v>
      </c>
      <c r="AH191" t="s">
        <v>190</v>
      </c>
      <c r="AI191" t="s">
        <v>190</v>
      </c>
      <c r="AK191" t="s">
        <v>1398</v>
      </c>
      <c r="AM191">
        <v>0</v>
      </c>
      <c r="AN191">
        <v>0</v>
      </c>
      <c r="AO191">
        <v>0</v>
      </c>
      <c r="AQ191" t="s">
        <v>1595</v>
      </c>
      <c r="AR191" t="s">
        <v>1848</v>
      </c>
      <c r="AS191">
        <v>0</v>
      </c>
      <c r="AT191" t="s">
        <v>1926</v>
      </c>
      <c r="AU191">
        <v>1</v>
      </c>
      <c r="AV191">
        <v>0</v>
      </c>
      <c r="AW191">
        <v>74.08</v>
      </c>
      <c r="BB191" t="s">
        <v>1945</v>
      </c>
      <c r="BC191">
        <v>9252</v>
      </c>
      <c r="BG191" t="s">
        <v>119</v>
      </c>
      <c r="BJ191" t="s">
        <v>1999</v>
      </c>
      <c r="BL191" t="s">
        <v>2039</v>
      </c>
    </row>
    <row r="192" spans="1:64">
      <c r="A192" s="1">
        <f>HYPERLINK("https://lsnyc.legalserver.org/matter/dynamic-profile/view/1912227","19-1912227")</f>
        <v>0</v>
      </c>
      <c r="B192" t="s">
        <v>66</v>
      </c>
      <c r="C192" t="s">
        <v>130</v>
      </c>
      <c r="D192" t="s">
        <v>163</v>
      </c>
      <c r="E192" t="s">
        <v>165</v>
      </c>
      <c r="F192" t="s">
        <v>167</v>
      </c>
      <c r="G192" t="s">
        <v>178</v>
      </c>
      <c r="I192" t="s">
        <v>165</v>
      </c>
      <c r="J192" t="s">
        <v>188</v>
      </c>
      <c r="K192" t="s">
        <v>191</v>
      </c>
      <c r="M192" t="s">
        <v>189</v>
      </c>
      <c r="N192" t="s">
        <v>165</v>
      </c>
      <c r="O192" t="s">
        <v>222</v>
      </c>
      <c r="P192" t="s">
        <v>226</v>
      </c>
      <c r="S192" t="s">
        <v>258</v>
      </c>
      <c r="T192" t="s">
        <v>483</v>
      </c>
      <c r="U192" t="s">
        <v>167</v>
      </c>
      <c r="V192" t="s">
        <v>167</v>
      </c>
      <c r="W192" t="s">
        <v>707</v>
      </c>
      <c r="X192" t="s">
        <v>893</v>
      </c>
      <c r="Y192" t="s">
        <v>1075</v>
      </c>
      <c r="Z192" t="s">
        <v>1102</v>
      </c>
      <c r="AA192" t="s">
        <v>1125</v>
      </c>
      <c r="AB192">
        <v>10002</v>
      </c>
      <c r="AC192" t="s">
        <v>1135</v>
      </c>
      <c r="AE192">
        <v>35</v>
      </c>
      <c r="AF192" t="s">
        <v>1384</v>
      </c>
      <c r="AG192" t="s">
        <v>1390</v>
      </c>
      <c r="AH192" t="s">
        <v>190</v>
      </c>
      <c r="AI192" t="s">
        <v>190</v>
      </c>
      <c r="AK192" t="s">
        <v>1397</v>
      </c>
      <c r="AM192">
        <v>0</v>
      </c>
      <c r="AN192">
        <v>553</v>
      </c>
      <c r="AO192">
        <v>1</v>
      </c>
      <c r="AP192" t="s">
        <v>1405</v>
      </c>
      <c r="AQ192" t="s">
        <v>1596</v>
      </c>
      <c r="AR192" t="s">
        <v>1849</v>
      </c>
      <c r="AS192">
        <v>0</v>
      </c>
      <c r="AT192" t="s">
        <v>1927</v>
      </c>
      <c r="AU192">
        <v>3</v>
      </c>
      <c r="AV192">
        <v>0</v>
      </c>
      <c r="AW192">
        <v>255.23</v>
      </c>
      <c r="BA192" t="s">
        <v>1129</v>
      </c>
      <c r="BB192" t="s">
        <v>1945</v>
      </c>
      <c r="BC192">
        <v>54440</v>
      </c>
      <c r="BG192" t="s">
        <v>1974</v>
      </c>
      <c r="BJ192" t="s">
        <v>1986</v>
      </c>
      <c r="BK192" t="s">
        <v>175</v>
      </c>
      <c r="BL192" t="s">
        <v>2039</v>
      </c>
    </row>
    <row r="193" spans="1:64">
      <c r="A193" s="1">
        <f>HYPERLINK("https://lsnyc.legalserver.org/matter/dynamic-profile/view/1911017","19-1911017")</f>
        <v>0</v>
      </c>
      <c r="B193" t="s">
        <v>66</v>
      </c>
      <c r="C193" t="s">
        <v>131</v>
      </c>
      <c r="D193" t="s">
        <v>163</v>
      </c>
      <c r="E193" t="s">
        <v>164</v>
      </c>
      <c r="G193" t="s">
        <v>165</v>
      </c>
      <c r="H193" t="s">
        <v>179</v>
      </c>
      <c r="I193" t="s">
        <v>165</v>
      </c>
      <c r="J193" t="s">
        <v>188</v>
      </c>
      <c r="K193" t="s">
        <v>191</v>
      </c>
      <c r="M193" t="s">
        <v>189</v>
      </c>
      <c r="N193" t="s">
        <v>219</v>
      </c>
      <c r="O193" t="s">
        <v>220</v>
      </c>
      <c r="P193" t="s">
        <v>225</v>
      </c>
      <c r="S193" t="s">
        <v>403</v>
      </c>
      <c r="T193" t="s">
        <v>637</v>
      </c>
      <c r="U193" t="s">
        <v>171</v>
      </c>
      <c r="W193" t="s">
        <v>706</v>
      </c>
      <c r="X193" t="s">
        <v>894</v>
      </c>
      <c r="Y193">
        <v>316</v>
      </c>
      <c r="Z193" t="s">
        <v>1102</v>
      </c>
      <c r="AA193" t="s">
        <v>1125</v>
      </c>
      <c r="AB193">
        <v>10027</v>
      </c>
      <c r="AC193" t="s">
        <v>1131</v>
      </c>
      <c r="AD193" t="s">
        <v>1313</v>
      </c>
      <c r="AE193">
        <v>-1</v>
      </c>
      <c r="AG193" t="s">
        <v>1391</v>
      </c>
      <c r="AH193" t="s">
        <v>190</v>
      </c>
      <c r="AI193" t="s">
        <v>190</v>
      </c>
      <c r="AK193" t="s">
        <v>1397</v>
      </c>
      <c r="AL193" t="s">
        <v>1401</v>
      </c>
      <c r="AM193">
        <v>0</v>
      </c>
      <c r="AN193">
        <v>1600</v>
      </c>
      <c r="AO193">
        <v>2</v>
      </c>
      <c r="AQ193" t="s">
        <v>1597</v>
      </c>
      <c r="AR193" t="s">
        <v>1850</v>
      </c>
      <c r="AS193">
        <v>0</v>
      </c>
      <c r="AT193" t="s">
        <v>1931</v>
      </c>
      <c r="AU193">
        <v>1</v>
      </c>
      <c r="AV193">
        <v>0</v>
      </c>
      <c r="AW193">
        <v>440.35</v>
      </c>
      <c r="BA193" t="s">
        <v>1938</v>
      </c>
      <c r="BB193" t="s">
        <v>1945</v>
      </c>
      <c r="BC193">
        <v>55000</v>
      </c>
      <c r="BG193" t="s">
        <v>1972</v>
      </c>
      <c r="BJ193" t="s">
        <v>1982</v>
      </c>
      <c r="BK193" t="s">
        <v>171</v>
      </c>
      <c r="BL193" t="s">
        <v>2039</v>
      </c>
    </row>
    <row r="194" spans="1:64">
      <c r="A194" s="1">
        <f>HYPERLINK("https://lsnyc.legalserver.org/matter/dynamic-profile/view/1912041","19-1912041")</f>
        <v>0</v>
      </c>
      <c r="B194" t="s">
        <v>66</v>
      </c>
      <c r="C194" t="s">
        <v>132</v>
      </c>
      <c r="D194" t="s">
        <v>163</v>
      </c>
      <c r="E194" t="s">
        <v>165</v>
      </c>
      <c r="F194" t="s">
        <v>175</v>
      </c>
      <c r="G194" t="s">
        <v>165</v>
      </c>
      <c r="H194" t="s">
        <v>179</v>
      </c>
      <c r="I194" t="s">
        <v>165</v>
      </c>
      <c r="J194" t="s">
        <v>188</v>
      </c>
      <c r="K194" t="s">
        <v>191</v>
      </c>
      <c r="M194" t="s">
        <v>189</v>
      </c>
      <c r="N194" t="s">
        <v>165</v>
      </c>
      <c r="O194" t="s">
        <v>221</v>
      </c>
      <c r="P194" t="s">
        <v>225</v>
      </c>
      <c r="S194" t="s">
        <v>281</v>
      </c>
      <c r="T194" t="s">
        <v>638</v>
      </c>
      <c r="U194" t="s">
        <v>175</v>
      </c>
      <c r="W194" t="s">
        <v>706</v>
      </c>
      <c r="X194" t="s">
        <v>895</v>
      </c>
      <c r="Y194" t="s">
        <v>1038</v>
      </c>
      <c r="Z194" t="s">
        <v>1102</v>
      </c>
      <c r="AA194" t="s">
        <v>1125</v>
      </c>
      <c r="AB194">
        <v>10026</v>
      </c>
      <c r="AC194" t="s">
        <v>1126</v>
      </c>
      <c r="AD194" t="s">
        <v>1314</v>
      </c>
      <c r="AE194">
        <v>20</v>
      </c>
      <c r="AG194" t="s">
        <v>1391</v>
      </c>
      <c r="AH194" t="s">
        <v>190</v>
      </c>
      <c r="AI194" t="s">
        <v>190</v>
      </c>
      <c r="AK194" t="s">
        <v>1397</v>
      </c>
      <c r="AM194">
        <v>0</v>
      </c>
      <c r="AN194">
        <v>2775</v>
      </c>
      <c r="AO194">
        <v>0</v>
      </c>
      <c r="AQ194" t="s">
        <v>1598</v>
      </c>
      <c r="AR194" t="s">
        <v>1851</v>
      </c>
      <c r="AS194">
        <v>0</v>
      </c>
      <c r="AT194" t="s">
        <v>1929</v>
      </c>
      <c r="AU194">
        <v>2</v>
      </c>
      <c r="AV194">
        <v>3</v>
      </c>
      <c r="AW194">
        <v>118.93</v>
      </c>
      <c r="BA194" t="s">
        <v>1937</v>
      </c>
      <c r="BB194" t="s">
        <v>1945</v>
      </c>
      <c r="BC194">
        <v>35880</v>
      </c>
      <c r="BG194" t="s">
        <v>1971</v>
      </c>
      <c r="BJ194" t="s">
        <v>1986</v>
      </c>
      <c r="BL194" t="s">
        <v>2039</v>
      </c>
    </row>
    <row r="195" spans="1:64">
      <c r="A195" s="1">
        <f>HYPERLINK("https://lsnyc.legalserver.org/matter/dynamic-profile/view/1911801","19-1911801")</f>
        <v>0</v>
      </c>
      <c r="B195" t="s">
        <v>66</v>
      </c>
      <c r="C195" t="s">
        <v>133</v>
      </c>
      <c r="D195" t="s">
        <v>163</v>
      </c>
      <c r="E195" t="s">
        <v>165</v>
      </c>
      <c r="F195" t="s">
        <v>173</v>
      </c>
      <c r="G195" t="s">
        <v>165</v>
      </c>
      <c r="H195" t="s">
        <v>184</v>
      </c>
      <c r="I195" t="s">
        <v>165</v>
      </c>
      <c r="J195" t="s">
        <v>188</v>
      </c>
      <c r="K195" t="s">
        <v>191</v>
      </c>
      <c r="M195" t="s">
        <v>189</v>
      </c>
      <c r="N195" t="s">
        <v>219</v>
      </c>
      <c r="O195" t="s">
        <v>220</v>
      </c>
      <c r="P195" t="s">
        <v>225</v>
      </c>
      <c r="S195" t="s">
        <v>404</v>
      </c>
      <c r="T195" t="s">
        <v>639</v>
      </c>
      <c r="U195" t="s">
        <v>173</v>
      </c>
      <c r="W195" t="s">
        <v>706</v>
      </c>
      <c r="X195" t="s">
        <v>896</v>
      </c>
      <c r="Y195" t="s">
        <v>1076</v>
      </c>
      <c r="Z195" t="s">
        <v>1102</v>
      </c>
      <c r="AA195" t="s">
        <v>1125</v>
      </c>
      <c r="AB195">
        <v>10009</v>
      </c>
      <c r="AC195" t="s">
        <v>1134</v>
      </c>
      <c r="AE195">
        <v>19</v>
      </c>
      <c r="AG195" t="s">
        <v>1390</v>
      </c>
      <c r="AH195" t="s">
        <v>190</v>
      </c>
      <c r="AI195" t="s">
        <v>190</v>
      </c>
      <c r="AK195" t="s">
        <v>1397</v>
      </c>
      <c r="AM195">
        <v>0</v>
      </c>
      <c r="AN195">
        <v>1287.51</v>
      </c>
      <c r="AO195">
        <v>0</v>
      </c>
      <c r="AQ195" t="s">
        <v>1599</v>
      </c>
      <c r="AR195" t="s">
        <v>1852</v>
      </c>
      <c r="AS195">
        <v>0</v>
      </c>
      <c r="AT195" t="s">
        <v>1931</v>
      </c>
      <c r="AU195">
        <v>1</v>
      </c>
      <c r="AV195">
        <v>0</v>
      </c>
      <c r="AW195">
        <v>218.57</v>
      </c>
      <c r="BB195" t="s">
        <v>1945</v>
      </c>
      <c r="BC195">
        <v>27300</v>
      </c>
      <c r="BG195" t="s">
        <v>1973</v>
      </c>
      <c r="BJ195" t="s">
        <v>1982</v>
      </c>
    </row>
    <row r="196" spans="1:64">
      <c r="A196" s="1">
        <f>HYPERLINK("https://lsnyc.legalserver.org/matter/dynamic-profile/view/1911032","19-1911032")</f>
        <v>0</v>
      </c>
      <c r="B196" t="s">
        <v>66</v>
      </c>
      <c r="C196" t="s">
        <v>131</v>
      </c>
      <c r="D196" t="s">
        <v>163</v>
      </c>
      <c r="E196" t="s">
        <v>165</v>
      </c>
      <c r="F196" t="s">
        <v>171</v>
      </c>
      <c r="G196" t="s">
        <v>165</v>
      </c>
      <c r="H196" t="s">
        <v>179</v>
      </c>
      <c r="I196" t="s">
        <v>165</v>
      </c>
      <c r="J196" t="s">
        <v>188</v>
      </c>
      <c r="K196" t="s">
        <v>191</v>
      </c>
      <c r="M196" t="s">
        <v>189</v>
      </c>
      <c r="N196" t="s">
        <v>165</v>
      </c>
      <c r="O196" t="s">
        <v>221</v>
      </c>
      <c r="P196" t="s">
        <v>225</v>
      </c>
      <c r="S196" t="s">
        <v>405</v>
      </c>
      <c r="T196" t="s">
        <v>640</v>
      </c>
      <c r="U196" t="s">
        <v>171</v>
      </c>
      <c r="W196" t="s">
        <v>706</v>
      </c>
      <c r="X196" t="s">
        <v>897</v>
      </c>
      <c r="Y196" t="s">
        <v>1077</v>
      </c>
      <c r="Z196" t="s">
        <v>1102</v>
      </c>
      <c r="AA196" t="s">
        <v>1125</v>
      </c>
      <c r="AB196">
        <v>10031</v>
      </c>
      <c r="AC196" t="s">
        <v>1126</v>
      </c>
      <c r="AD196" t="s">
        <v>1315</v>
      </c>
      <c r="AE196">
        <v>20</v>
      </c>
      <c r="AG196" t="s">
        <v>1391</v>
      </c>
      <c r="AH196" t="s">
        <v>190</v>
      </c>
      <c r="AI196" t="s">
        <v>190</v>
      </c>
      <c r="AK196" t="s">
        <v>1397</v>
      </c>
      <c r="AM196">
        <v>0</v>
      </c>
      <c r="AN196">
        <v>1037</v>
      </c>
      <c r="AO196">
        <v>4</v>
      </c>
      <c r="AQ196" t="s">
        <v>1600</v>
      </c>
      <c r="AR196" t="s">
        <v>1853</v>
      </c>
      <c r="AS196">
        <v>0</v>
      </c>
      <c r="AT196" t="s">
        <v>1927</v>
      </c>
      <c r="AU196">
        <v>1</v>
      </c>
      <c r="AV196">
        <v>0</v>
      </c>
      <c r="AW196">
        <v>87.08</v>
      </c>
      <c r="BA196" t="s">
        <v>1941</v>
      </c>
      <c r="BB196" t="s">
        <v>1945</v>
      </c>
      <c r="BC196">
        <v>10876.8</v>
      </c>
      <c r="BG196" t="s">
        <v>1972</v>
      </c>
      <c r="BJ196" t="s">
        <v>1988</v>
      </c>
      <c r="BK196" t="s">
        <v>173</v>
      </c>
      <c r="BL196" t="s">
        <v>2039</v>
      </c>
    </row>
    <row r="197" spans="1:64">
      <c r="A197" s="1">
        <f>HYPERLINK("https://lsnyc.legalserver.org/matter/dynamic-profile/view/1911406","19-1911406")</f>
        <v>0</v>
      </c>
      <c r="B197" t="s">
        <v>66</v>
      </c>
      <c r="C197" t="s">
        <v>131</v>
      </c>
      <c r="D197" t="s">
        <v>163</v>
      </c>
      <c r="E197" t="s">
        <v>164</v>
      </c>
      <c r="G197" t="s">
        <v>165</v>
      </c>
      <c r="H197" t="s">
        <v>179</v>
      </c>
      <c r="I197" t="s">
        <v>187</v>
      </c>
      <c r="J197" t="s">
        <v>189</v>
      </c>
      <c r="K197" t="s">
        <v>191</v>
      </c>
      <c r="M197" t="s">
        <v>189</v>
      </c>
      <c r="N197" t="s">
        <v>165</v>
      </c>
      <c r="O197" t="s">
        <v>221</v>
      </c>
      <c r="P197" t="s">
        <v>225</v>
      </c>
      <c r="S197" t="s">
        <v>406</v>
      </c>
      <c r="T197" t="s">
        <v>641</v>
      </c>
      <c r="U197" t="s">
        <v>168</v>
      </c>
      <c r="W197" t="s">
        <v>706</v>
      </c>
      <c r="X197" t="s">
        <v>898</v>
      </c>
      <c r="Y197" t="s">
        <v>1078</v>
      </c>
      <c r="Z197" t="s">
        <v>1102</v>
      </c>
      <c r="AA197" t="s">
        <v>1125</v>
      </c>
      <c r="AB197">
        <v>10025</v>
      </c>
      <c r="AC197" t="s">
        <v>1130</v>
      </c>
      <c r="AD197" t="s">
        <v>1316</v>
      </c>
      <c r="AE197">
        <v>34</v>
      </c>
      <c r="AG197" t="s">
        <v>1391</v>
      </c>
      <c r="AH197" t="s">
        <v>190</v>
      </c>
      <c r="AI197" t="s">
        <v>190</v>
      </c>
      <c r="AK197" t="s">
        <v>1397</v>
      </c>
      <c r="AL197" t="s">
        <v>1401</v>
      </c>
      <c r="AM197">
        <v>0</v>
      </c>
      <c r="AN197">
        <v>2000</v>
      </c>
      <c r="AO197">
        <v>8.5</v>
      </c>
      <c r="AQ197" t="s">
        <v>1601</v>
      </c>
      <c r="AR197" t="s">
        <v>1854</v>
      </c>
      <c r="AS197">
        <v>0</v>
      </c>
      <c r="AT197" t="s">
        <v>1927</v>
      </c>
      <c r="AU197">
        <v>1</v>
      </c>
      <c r="AV197">
        <v>0</v>
      </c>
      <c r="AW197">
        <v>12.01</v>
      </c>
      <c r="BA197" t="s">
        <v>1940</v>
      </c>
      <c r="BB197" t="s">
        <v>1945</v>
      </c>
      <c r="BC197">
        <v>1500</v>
      </c>
      <c r="BG197" t="s">
        <v>1973</v>
      </c>
      <c r="BJ197" t="s">
        <v>1990</v>
      </c>
      <c r="BK197" t="s">
        <v>173</v>
      </c>
    </row>
    <row r="198" spans="1:64">
      <c r="A198" s="1">
        <f>HYPERLINK("https://lsnyc.legalserver.org/matter/dynamic-profile/view/1912114","19-1912114")</f>
        <v>0</v>
      </c>
      <c r="B198" t="s">
        <v>66</v>
      </c>
      <c r="C198" t="s">
        <v>133</v>
      </c>
      <c r="D198" t="s">
        <v>163</v>
      </c>
      <c r="E198" t="s">
        <v>164</v>
      </c>
      <c r="G198" t="s">
        <v>165</v>
      </c>
      <c r="H198" t="s">
        <v>180</v>
      </c>
      <c r="I198" t="s">
        <v>165</v>
      </c>
      <c r="J198" t="s">
        <v>188</v>
      </c>
      <c r="K198" t="s">
        <v>191</v>
      </c>
      <c r="M198" t="s">
        <v>189</v>
      </c>
      <c r="N198" t="s">
        <v>165</v>
      </c>
      <c r="O198" t="s">
        <v>221</v>
      </c>
      <c r="P198" t="s">
        <v>225</v>
      </c>
      <c r="S198" t="s">
        <v>366</v>
      </c>
      <c r="T198" t="s">
        <v>642</v>
      </c>
      <c r="U198" t="s">
        <v>175</v>
      </c>
      <c r="W198" t="s">
        <v>706</v>
      </c>
      <c r="X198" t="s">
        <v>899</v>
      </c>
      <c r="Y198" t="s">
        <v>1038</v>
      </c>
      <c r="Z198" t="s">
        <v>1102</v>
      </c>
      <c r="AA198" t="s">
        <v>1125</v>
      </c>
      <c r="AB198">
        <v>10031</v>
      </c>
      <c r="AC198" t="s">
        <v>1126</v>
      </c>
      <c r="AD198" t="s">
        <v>1317</v>
      </c>
      <c r="AE198">
        <v>41</v>
      </c>
      <c r="AG198" t="s">
        <v>1391</v>
      </c>
      <c r="AH198" t="s">
        <v>190</v>
      </c>
      <c r="AI198" t="s">
        <v>190</v>
      </c>
      <c r="AK198" t="s">
        <v>1397</v>
      </c>
      <c r="AL198" t="s">
        <v>1401</v>
      </c>
      <c r="AM198">
        <v>0</v>
      </c>
      <c r="AN198">
        <v>606</v>
      </c>
      <c r="AO198">
        <v>0.8</v>
      </c>
      <c r="AQ198" t="s">
        <v>1602</v>
      </c>
      <c r="AR198" t="s">
        <v>1855</v>
      </c>
      <c r="AS198">
        <v>0</v>
      </c>
      <c r="AT198" t="s">
        <v>1927</v>
      </c>
      <c r="AU198">
        <v>2</v>
      </c>
      <c r="AV198">
        <v>0</v>
      </c>
      <c r="AW198">
        <v>88.20999999999999</v>
      </c>
      <c r="BA198" t="s">
        <v>1938</v>
      </c>
      <c r="BB198" t="s">
        <v>1945</v>
      </c>
      <c r="BC198">
        <v>14916</v>
      </c>
      <c r="BG198" t="s">
        <v>1972</v>
      </c>
      <c r="BJ198" t="s">
        <v>2023</v>
      </c>
      <c r="BK198" t="s">
        <v>167</v>
      </c>
      <c r="BL198" t="s">
        <v>2039</v>
      </c>
    </row>
    <row r="199" spans="1:64">
      <c r="A199" s="1">
        <f>HYPERLINK("https://lsnyc.legalserver.org/matter/dynamic-profile/view/1911019","19-1911019")</f>
        <v>0</v>
      </c>
      <c r="B199" t="s">
        <v>66</v>
      </c>
      <c r="C199" t="s">
        <v>133</v>
      </c>
      <c r="D199" t="s">
        <v>163</v>
      </c>
      <c r="E199" t="s">
        <v>165</v>
      </c>
      <c r="F199" t="s">
        <v>171</v>
      </c>
      <c r="G199" t="s">
        <v>165</v>
      </c>
      <c r="H199" t="s">
        <v>179</v>
      </c>
      <c r="I199" t="s">
        <v>165</v>
      </c>
      <c r="J199" t="s">
        <v>188</v>
      </c>
      <c r="K199" t="s">
        <v>191</v>
      </c>
      <c r="M199" t="s">
        <v>189</v>
      </c>
      <c r="N199" t="s">
        <v>219</v>
      </c>
      <c r="O199" t="s">
        <v>220</v>
      </c>
      <c r="P199" t="s">
        <v>225</v>
      </c>
      <c r="S199" t="s">
        <v>407</v>
      </c>
      <c r="T199" t="s">
        <v>643</v>
      </c>
      <c r="U199" t="s">
        <v>171</v>
      </c>
      <c r="W199" t="s">
        <v>706</v>
      </c>
      <c r="X199" t="s">
        <v>900</v>
      </c>
      <c r="Y199">
        <v>52</v>
      </c>
      <c r="Z199" t="s">
        <v>1102</v>
      </c>
      <c r="AA199" t="s">
        <v>1125</v>
      </c>
      <c r="AB199">
        <v>10031</v>
      </c>
      <c r="AC199" t="s">
        <v>1131</v>
      </c>
      <c r="AD199" t="s">
        <v>1318</v>
      </c>
      <c r="AE199">
        <v>19</v>
      </c>
      <c r="AG199" t="s">
        <v>1391</v>
      </c>
      <c r="AH199" t="s">
        <v>190</v>
      </c>
      <c r="AI199" t="s">
        <v>190</v>
      </c>
      <c r="AK199" t="s">
        <v>1397</v>
      </c>
      <c r="AM199">
        <v>0</v>
      </c>
      <c r="AN199">
        <v>1560</v>
      </c>
      <c r="AO199">
        <v>0.1</v>
      </c>
      <c r="AQ199" t="s">
        <v>1603</v>
      </c>
      <c r="AR199" t="s">
        <v>1856</v>
      </c>
      <c r="AS199">
        <v>0</v>
      </c>
      <c r="AT199" t="s">
        <v>1931</v>
      </c>
      <c r="AU199">
        <v>2</v>
      </c>
      <c r="AV199">
        <v>2</v>
      </c>
      <c r="AW199">
        <v>131.26</v>
      </c>
      <c r="BA199" t="s">
        <v>1938</v>
      </c>
      <c r="BB199" t="s">
        <v>1947</v>
      </c>
      <c r="BC199">
        <v>33800</v>
      </c>
      <c r="BG199" t="s">
        <v>1971</v>
      </c>
      <c r="BJ199" t="s">
        <v>1982</v>
      </c>
      <c r="BK199" t="s">
        <v>177</v>
      </c>
      <c r="BL199" t="s">
        <v>2039</v>
      </c>
    </row>
    <row r="200" spans="1:64">
      <c r="A200" s="1">
        <f>HYPERLINK("https://lsnyc.legalserver.org/matter/dynamic-profile/view/1911084","19-1911084")</f>
        <v>0</v>
      </c>
      <c r="B200" t="s">
        <v>66</v>
      </c>
      <c r="C200" t="s">
        <v>134</v>
      </c>
      <c r="D200" t="s">
        <v>163</v>
      </c>
      <c r="E200" t="s">
        <v>165</v>
      </c>
      <c r="F200" t="s">
        <v>171</v>
      </c>
      <c r="G200" t="s">
        <v>165</v>
      </c>
      <c r="H200" t="s">
        <v>179</v>
      </c>
      <c r="I200" t="s">
        <v>165</v>
      </c>
      <c r="J200" t="s">
        <v>188</v>
      </c>
      <c r="K200" t="s">
        <v>191</v>
      </c>
      <c r="M200" t="s">
        <v>189</v>
      </c>
      <c r="N200" t="s">
        <v>165</v>
      </c>
      <c r="O200" t="s">
        <v>221</v>
      </c>
      <c r="P200" t="s">
        <v>225</v>
      </c>
      <c r="S200" t="s">
        <v>408</v>
      </c>
      <c r="T200" t="s">
        <v>644</v>
      </c>
      <c r="U200" t="s">
        <v>171</v>
      </c>
      <c r="W200" t="s">
        <v>706</v>
      </c>
      <c r="X200" t="s">
        <v>901</v>
      </c>
      <c r="Y200">
        <v>23</v>
      </c>
      <c r="Z200" t="s">
        <v>1102</v>
      </c>
      <c r="AA200" t="s">
        <v>1125</v>
      </c>
      <c r="AB200">
        <v>10031</v>
      </c>
      <c r="AC200" t="s">
        <v>1131</v>
      </c>
      <c r="AD200" t="s">
        <v>1319</v>
      </c>
      <c r="AE200">
        <v>26</v>
      </c>
      <c r="AG200" t="s">
        <v>1391</v>
      </c>
      <c r="AH200" t="s">
        <v>190</v>
      </c>
      <c r="AI200" t="s">
        <v>190</v>
      </c>
      <c r="AK200" t="s">
        <v>1397</v>
      </c>
      <c r="AM200">
        <v>0</v>
      </c>
      <c r="AN200">
        <v>1274.86</v>
      </c>
      <c r="AO200">
        <v>14.6</v>
      </c>
      <c r="AQ200" t="s">
        <v>1604</v>
      </c>
      <c r="AR200" t="s">
        <v>1857</v>
      </c>
      <c r="AS200">
        <v>49</v>
      </c>
      <c r="AT200" t="s">
        <v>1931</v>
      </c>
      <c r="AU200">
        <v>2</v>
      </c>
      <c r="AV200">
        <v>0</v>
      </c>
      <c r="AW200">
        <v>145.69</v>
      </c>
      <c r="BA200" t="s">
        <v>1938</v>
      </c>
      <c r="BB200" t="s">
        <v>1947</v>
      </c>
      <c r="BC200">
        <v>24636</v>
      </c>
      <c r="BG200" t="s">
        <v>1971</v>
      </c>
      <c r="BJ200" t="s">
        <v>1997</v>
      </c>
      <c r="BK200" t="s">
        <v>175</v>
      </c>
      <c r="BL200" t="s">
        <v>2039</v>
      </c>
    </row>
    <row r="201" spans="1:64">
      <c r="A201" s="1">
        <f>HYPERLINK("https://lsnyc.legalserver.org/matter/dynamic-profile/view/1911783","19-1911783")</f>
        <v>0</v>
      </c>
      <c r="B201" t="s">
        <v>66</v>
      </c>
      <c r="C201" t="s">
        <v>133</v>
      </c>
      <c r="D201" t="s">
        <v>163</v>
      </c>
      <c r="E201" t="s">
        <v>165</v>
      </c>
      <c r="F201" t="s">
        <v>173</v>
      </c>
      <c r="G201" t="s">
        <v>165</v>
      </c>
      <c r="H201" t="s">
        <v>184</v>
      </c>
      <c r="I201" t="s">
        <v>165</v>
      </c>
      <c r="J201" t="s">
        <v>188</v>
      </c>
      <c r="K201" t="s">
        <v>191</v>
      </c>
      <c r="M201" t="s">
        <v>189</v>
      </c>
      <c r="N201" t="s">
        <v>219</v>
      </c>
      <c r="O201" t="s">
        <v>220</v>
      </c>
      <c r="P201" t="s">
        <v>225</v>
      </c>
      <c r="S201" t="s">
        <v>409</v>
      </c>
      <c r="T201" t="s">
        <v>645</v>
      </c>
      <c r="U201" t="s">
        <v>173</v>
      </c>
      <c r="W201" t="s">
        <v>706</v>
      </c>
      <c r="X201" t="s">
        <v>902</v>
      </c>
      <c r="Y201" t="s">
        <v>984</v>
      </c>
      <c r="Z201" t="s">
        <v>1102</v>
      </c>
      <c r="AA201" t="s">
        <v>1125</v>
      </c>
      <c r="AB201">
        <v>10035</v>
      </c>
      <c r="AC201" t="s">
        <v>1134</v>
      </c>
      <c r="AE201">
        <v>5</v>
      </c>
      <c r="AG201" t="s">
        <v>1390</v>
      </c>
      <c r="AH201" t="s">
        <v>190</v>
      </c>
      <c r="AI201" t="s">
        <v>190</v>
      </c>
      <c r="AK201" t="s">
        <v>1398</v>
      </c>
      <c r="AM201">
        <v>0</v>
      </c>
      <c r="AN201">
        <v>198</v>
      </c>
      <c r="AO201">
        <v>0</v>
      </c>
      <c r="AQ201" t="s">
        <v>1605</v>
      </c>
      <c r="AR201" t="s">
        <v>1858</v>
      </c>
      <c r="AS201">
        <v>0</v>
      </c>
      <c r="AT201" t="s">
        <v>1926</v>
      </c>
      <c r="AU201">
        <v>1</v>
      </c>
      <c r="AV201">
        <v>0</v>
      </c>
      <c r="AW201">
        <v>81.09</v>
      </c>
      <c r="BB201" t="s">
        <v>1945</v>
      </c>
      <c r="BC201">
        <v>10128</v>
      </c>
      <c r="BG201" t="s">
        <v>1973</v>
      </c>
      <c r="BJ201" t="s">
        <v>1988</v>
      </c>
    </row>
    <row r="202" spans="1:64">
      <c r="A202" s="1">
        <f>HYPERLINK("https://lsnyc.legalserver.org/matter/dynamic-profile/view/1911220","19-1911220")</f>
        <v>0</v>
      </c>
      <c r="B202" t="s">
        <v>66</v>
      </c>
      <c r="C202" t="s">
        <v>135</v>
      </c>
      <c r="D202" t="s">
        <v>163</v>
      </c>
      <c r="E202" t="s">
        <v>165</v>
      </c>
      <c r="F202" t="s">
        <v>166</v>
      </c>
      <c r="G202" t="s">
        <v>165</v>
      </c>
      <c r="H202" t="s">
        <v>180</v>
      </c>
      <c r="I202" t="s">
        <v>187</v>
      </c>
      <c r="J202" t="s">
        <v>189</v>
      </c>
      <c r="K202" t="s">
        <v>191</v>
      </c>
      <c r="M202" t="s">
        <v>189</v>
      </c>
      <c r="N202" t="s">
        <v>219</v>
      </c>
      <c r="O202" t="s">
        <v>220</v>
      </c>
      <c r="P202" t="s">
        <v>225</v>
      </c>
      <c r="S202" t="s">
        <v>410</v>
      </c>
      <c r="T202" t="s">
        <v>646</v>
      </c>
      <c r="U202" t="s">
        <v>166</v>
      </c>
      <c r="W202" t="s">
        <v>706</v>
      </c>
      <c r="X202" t="s">
        <v>903</v>
      </c>
      <c r="Z202" t="s">
        <v>1102</v>
      </c>
      <c r="AA202" t="s">
        <v>1125</v>
      </c>
      <c r="AB202">
        <v>10038</v>
      </c>
      <c r="AC202" t="s">
        <v>1126</v>
      </c>
      <c r="AD202" t="s">
        <v>1320</v>
      </c>
      <c r="AE202">
        <v>10</v>
      </c>
      <c r="AG202" t="s">
        <v>1390</v>
      </c>
      <c r="AH202" t="s">
        <v>190</v>
      </c>
      <c r="AI202" t="s">
        <v>190</v>
      </c>
      <c r="AK202" t="s">
        <v>1398</v>
      </c>
      <c r="AL202" t="s">
        <v>1401</v>
      </c>
      <c r="AM202">
        <v>0</v>
      </c>
      <c r="AN202">
        <v>1100</v>
      </c>
      <c r="AO202">
        <v>0</v>
      </c>
      <c r="AQ202" t="s">
        <v>1606</v>
      </c>
      <c r="AR202" t="s">
        <v>1859</v>
      </c>
      <c r="AS202">
        <v>0</v>
      </c>
      <c r="AT202" t="s">
        <v>1935</v>
      </c>
      <c r="AU202">
        <v>3</v>
      </c>
      <c r="AV202">
        <v>0</v>
      </c>
      <c r="AW202">
        <v>146.27</v>
      </c>
      <c r="BA202" t="s">
        <v>1938</v>
      </c>
      <c r="BB202" t="s">
        <v>1953</v>
      </c>
      <c r="BC202">
        <v>31200</v>
      </c>
      <c r="BG202" t="s">
        <v>1975</v>
      </c>
      <c r="BJ202" t="s">
        <v>1982</v>
      </c>
      <c r="BL202" t="s">
        <v>2039</v>
      </c>
    </row>
    <row r="203" spans="1:64">
      <c r="A203" s="1">
        <f>HYPERLINK("https://lsnyc.legalserver.org/matter/dynamic-profile/view/1911216","19-1911216")</f>
        <v>0</v>
      </c>
      <c r="B203" t="s">
        <v>66</v>
      </c>
      <c r="C203" t="s">
        <v>124</v>
      </c>
      <c r="D203" t="s">
        <v>163</v>
      </c>
      <c r="E203" t="s">
        <v>165</v>
      </c>
      <c r="F203" t="s">
        <v>166</v>
      </c>
      <c r="G203" t="s">
        <v>165</v>
      </c>
      <c r="H203" t="s">
        <v>179</v>
      </c>
      <c r="I203" t="s">
        <v>165</v>
      </c>
      <c r="J203" t="s">
        <v>188</v>
      </c>
      <c r="K203" t="s">
        <v>165</v>
      </c>
      <c r="L203" t="s">
        <v>209</v>
      </c>
      <c r="M203" t="s">
        <v>189</v>
      </c>
      <c r="N203" t="s">
        <v>219</v>
      </c>
      <c r="O203" t="s">
        <v>220</v>
      </c>
      <c r="P203" t="s">
        <v>225</v>
      </c>
      <c r="S203" t="s">
        <v>299</v>
      </c>
      <c r="T203" t="s">
        <v>558</v>
      </c>
      <c r="U203" t="s">
        <v>166</v>
      </c>
      <c r="W203" t="s">
        <v>706</v>
      </c>
      <c r="X203" t="s">
        <v>904</v>
      </c>
      <c r="Y203" t="s">
        <v>1079</v>
      </c>
      <c r="Z203" t="s">
        <v>1102</v>
      </c>
      <c r="AA203" t="s">
        <v>1125</v>
      </c>
      <c r="AB203">
        <v>10032</v>
      </c>
      <c r="AC203" t="s">
        <v>1126</v>
      </c>
      <c r="AD203" t="s">
        <v>1321</v>
      </c>
      <c r="AE203">
        <v>14</v>
      </c>
      <c r="AG203" t="s">
        <v>1390</v>
      </c>
      <c r="AH203" t="s">
        <v>190</v>
      </c>
      <c r="AI203" t="s">
        <v>190</v>
      </c>
      <c r="AK203" t="s">
        <v>1397</v>
      </c>
      <c r="AM203">
        <v>0</v>
      </c>
      <c r="AN203">
        <v>1630</v>
      </c>
      <c r="AO203">
        <v>1</v>
      </c>
      <c r="AQ203" t="s">
        <v>1607</v>
      </c>
      <c r="AR203" t="s">
        <v>1860</v>
      </c>
      <c r="AS203">
        <v>0</v>
      </c>
      <c r="AT203" t="s">
        <v>1927</v>
      </c>
      <c r="AU203">
        <v>1</v>
      </c>
      <c r="AV203">
        <v>0</v>
      </c>
      <c r="AW203">
        <v>139.12</v>
      </c>
      <c r="BA203" t="s">
        <v>1941</v>
      </c>
      <c r="BB203" t="s">
        <v>1947</v>
      </c>
      <c r="BC203">
        <v>17376</v>
      </c>
      <c r="BG203" t="s">
        <v>1971</v>
      </c>
      <c r="BJ203" t="s">
        <v>2024</v>
      </c>
      <c r="BK203" t="s">
        <v>166</v>
      </c>
      <c r="BL203" t="s">
        <v>2040</v>
      </c>
    </row>
    <row r="204" spans="1:64">
      <c r="A204" s="1">
        <f>HYPERLINK("https://lsnyc.legalserver.org/matter/dynamic-profile/view/1911819","19-1911819")</f>
        <v>0</v>
      </c>
      <c r="B204" t="s">
        <v>66</v>
      </c>
      <c r="C204" t="s">
        <v>133</v>
      </c>
      <c r="D204" t="s">
        <v>163</v>
      </c>
      <c r="E204" t="s">
        <v>165</v>
      </c>
      <c r="F204" t="s">
        <v>173</v>
      </c>
      <c r="G204" t="s">
        <v>165</v>
      </c>
      <c r="H204" t="s">
        <v>184</v>
      </c>
      <c r="I204" t="s">
        <v>165</v>
      </c>
      <c r="J204" t="s">
        <v>188</v>
      </c>
      <c r="K204" t="s">
        <v>191</v>
      </c>
      <c r="M204" t="s">
        <v>189</v>
      </c>
      <c r="N204" t="s">
        <v>219</v>
      </c>
      <c r="O204" t="s">
        <v>220</v>
      </c>
      <c r="P204" t="s">
        <v>225</v>
      </c>
      <c r="S204" t="s">
        <v>411</v>
      </c>
      <c r="T204" t="s">
        <v>496</v>
      </c>
      <c r="U204" t="s">
        <v>173</v>
      </c>
      <c r="W204" t="s">
        <v>706</v>
      </c>
      <c r="X204" t="s">
        <v>905</v>
      </c>
      <c r="Y204" t="s">
        <v>1048</v>
      </c>
      <c r="Z204" t="s">
        <v>1102</v>
      </c>
      <c r="AA204" t="s">
        <v>1125</v>
      </c>
      <c r="AB204">
        <v>10037</v>
      </c>
      <c r="AC204" t="s">
        <v>1134</v>
      </c>
      <c r="AE204">
        <v>-1</v>
      </c>
      <c r="AG204" t="s">
        <v>1390</v>
      </c>
      <c r="AH204" t="s">
        <v>190</v>
      </c>
      <c r="AI204" t="s">
        <v>190</v>
      </c>
      <c r="AK204" t="s">
        <v>1398</v>
      </c>
      <c r="AM204">
        <v>0</v>
      </c>
      <c r="AN204">
        <v>195</v>
      </c>
      <c r="AO204">
        <v>0.2</v>
      </c>
      <c r="AQ204" t="s">
        <v>1608</v>
      </c>
      <c r="AR204" t="s">
        <v>1861</v>
      </c>
      <c r="AS204">
        <v>0</v>
      </c>
      <c r="AT204" t="s">
        <v>1935</v>
      </c>
      <c r="AU204">
        <v>1</v>
      </c>
      <c r="AV204">
        <v>2</v>
      </c>
      <c r="AW204">
        <v>87.76000000000001</v>
      </c>
      <c r="BB204" t="s">
        <v>1947</v>
      </c>
      <c r="BC204">
        <v>18720</v>
      </c>
      <c r="BG204" t="s">
        <v>1973</v>
      </c>
      <c r="BJ204" t="s">
        <v>1982</v>
      </c>
      <c r="BK204" t="s">
        <v>167</v>
      </c>
    </row>
    <row r="205" spans="1:64">
      <c r="A205" s="1">
        <f>HYPERLINK("https://lsnyc.legalserver.org/matter/dynamic-profile/view/1911814","19-1911814")</f>
        <v>0</v>
      </c>
      <c r="B205" t="s">
        <v>67</v>
      </c>
      <c r="C205" t="s">
        <v>136</v>
      </c>
      <c r="D205" t="s">
        <v>163</v>
      </c>
      <c r="E205" t="s">
        <v>165</v>
      </c>
      <c r="F205" t="s">
        <v>173</v>
      </c>
      <c r="G205" t="s">
        <v>165</v>
      </c>
      <c r="H205" t="s">
        <v>180</v>
      </c>
      <c r="I205" t="s">
        <v>187</v>
      </c>
      <c r="J205" t="s">
        <v>189</v>
      </c>
      <c r="K205" t="s">
        <v>191</v>
      </c>
      <c r="M205" t="s">
        <v>189</v>
      </c>
      <c r="N205" t="s">
        <v>219</v>
      </c>
      <c r="O205" t="s">
        <v>220</v>
      </c>
      <c r="P205" t="s">
        <v>225</v>
      </c>
      <c r="S205" t="s">
        <v>412</v>
      </c>
      <c r="T205" t="s">
        <v>647</v>
      </c>
      <c r="U205" t="s">
        <v>173</v>
      </c>
      <c r="W205" t="s">
        <v>706</v>
      </c>
      <c r="X205" t="s">
        <v>906</v>
      </c>
      <c r="Y205" t="s">
        <v>1080</v>
      </c>
      <c r="Z205" t="s">
        <v>1103</v>
      </c>
      <c r="AA205" t="s">
        <v>1125</v>
      </c>
      <c r="AB205">
        <v>11422</v>
      </c>
      <c r="AC205" t="s">
        <v>1126</v>
      </c>
      <c r="AD205" t="s">
        <v>1322</v>
      </c>
      <c r="AE205">
        <v>2</v>
      </c>
      <c r="AG205" t="s">
        <v>1392</v>
      </c>
      <c r="AH205" t="s">
        <v>190</v>
      </c>
      <c r="AI205" t="s">
        <v>190</v>
      </c>
      <c r="AK205" t="s">
        <v>1397</v>
      </c>
      <c r="AM205">
        <v>0</v>
      </c>
      <c r="AN205">
        <v>1000</v>
      </c>
      <c r="AO205">
        <v>1.4</v>
      </c>
      <c r="AQ205" t="s">
        <v>1609</v>
      </c>
      <c r="AR205" t="s">
        <v>1862</v>
      </c>
      <c r="AS205">
        <v>2</v>
      </c>
      <c r="AT205" t="s">
        <v>1931</v>
      </c>
      <c r="AU205">
        <v>1</v>
      </c>
      <c r="AV205">
        <v>0</v>
      </c>
      <c r="AW205">
        <v>97.42</v>
      </c>
      <c r="BA205" t="s">
        <v>1938</v>
      </c>
      <c r="BB205" t="s">
        <v>1948</v>
      </c>
      <c r="BC205">
        <v>12168</v>
      </c>
      <c r="BG205" t="s">
        <v>1976</v>
      </c>
      <c r="BJ205" t="s">
        <v>1982</v>
      </c>
      <c r="BK205" t="s">
        <v>173</v>
      </c>
      <c r="BL205" t="s">
        <v>2039</v>
      </c>
    </row>
    <row r="206" spans="1:64">
      <c r="A206" s="1">
        <f>HYPERLINK("https://lsnyc.legalserver.org/matter/dynamic-profile/view/1911597","19-1911597")</f>
        <v>0</v>
      </c>
      <c r="B206" t="s">
        <v>67</v>
      </c>
      <c r="C206" t="s">
        <v>137</v>
      </c>
      <c r="D206" t="s">
        <v>163</v>
      </c>
      <c r="E206" t="s">
        <v>165</v>
      </c>
      <c r="F206" t="s">
        <v>174</v>
      </c>
      <c r="G206" t="s">
        <v>165</v>
      </c>
      <c r="H206" t="s">
        <v>185</v>
      </c>
      <c r="I206" t="s">
        <v>165</v>
      </c>
      <c r="J206" t="s">
        <v>188</v>
      </c>
      <c r="K206" t="s">
        <v>191</v>
      </c>
      <c r="M206" t="s">
        <v>189</v>
      </c>
      <c r="N206" t="s">
        <v>165</v>
      </c>
      <c r="O206" t="s">
        <v>221</v>
      </c>
      <c r="P206" t="s">
        <v>225</v>
      </c>
      <c r="S206" t="s">
        <v>413</v>
      </c>
      <c r="T206" t="s">
        <v>648</v>
      </c>
      <c r="U206" t="s">
        <v>174</v>
      </c>
      <c r="W206" t="s">
        <v>706</v>
      </c>
      <c r="X206" t="s">
        <v>907</v>
      </c>
      <c r="Y206" t="s">
        <v>1081</v>
      </c>
      <c r="Z206" t="s">
        <v>1104</v>
      </c>
      <c r="AA206" t="s">
        <v>1125</v>
      </c>
      <c r="AB206">
        <v>11413</v>
      </c>
      <c r="AC206" t="s">
        <v>1131</v>
      </c>
      <c r="AD206" t="s">
        <v>1323</v>
      </c>
      <c r="AE206">
        <v>1</v>
      </c>
      <c r="AG206" t="s">
        <v>1392</v>
      </c>
      <c r="AH206" t="s">
        <v>190</v>
      </c>
      <c r="AI206" t="s">
        <v>190</v>
      </c>
      <c r="AK206" t="s">
        <v>1397</v>
      </c>
      <c r="AM206">
        <v>0</v>
      </c>
      <c r="AN206">
        <v>1300</v>
      </c>
      <c r="AO206">
        <v>5.8</v>
      </c>
      <c r="AQ206" t="s">
        <v>1610</v>
      </c>
      <c r="AR206" t="s">
        <v>1863</v>
      </c>
      <c r="AS206">
        <v>2</v>
      </c>
      <c r="AT206" t="s">
        <v>1931</v>
      </c>
      <c r="AU206">
        <v>1</v>
      </c>
      <c r="AV206">
        <v>0</v>
      </c>
      <c r="AW206">
        <v>232.19</v>
      </c>
      <c r="BA206" t="s">
        <v>1938</v>
      </c>
      <c r="BB206" t="s">
        <v>1945</v>
      </c>
      <c r="BC206">
        <v>29000</v>
      </c>
      <c r="BG206" t="s">
        <v>1976</v>
      </c>
      <c r="BJ206" t="s">
        <v>1982</v>
      </c>
      <c r="BK206" t="s">
        <v>173</v>
      </c>
      <c r="BL206" t="s">
        <v>2039</v>
      </c>
    </row>
    <row r="207" spans="1:64">
      <c r="A207" s="1">
        <f>HYPERLINK("https://lsnyc.legalserver.org/matter/dynamic-profile/view/1912199","19-1912199")</f>
        <v>0</v>
      </c>
      <c r="B207" t="s">
        <v>67</v>
      </c>
      <c r="C207" t="s">
        <v>136</v>
      </c>
      <c r="D207" t="s">
        <v>163</v>
      </c>
      <c r="E207" t="s">
        <v>165</v>
      </c>
      <c r="F207" t="s">
        <v>167</v>
      </c>
      <c r="G207" t="s">
        <v>165</v>
      </c>
      <c r="H207" t="s">
        <v>180</v>
      </c>
      <c r="I207" t="s">
        <v>165</v>
      </c>
      <c r="J207" t="s">
        <v>188</v>
      </c>
      <c r="K207" t="s">
        <v>191</v>
      </c>
      <c r="M207" t="s">
        <v>189</v>
      </c>
      <c r="N207" t="s">
        <v>219</v>
      </c>
      <c r="O207" t="s">
        <v>220</v>
      </c>
      <c r="P207" t="s">
        <v>225</v>
      </c>
      <c r="S207" t="s">
        <v>414</v>
      </c>
      <c r="T207" t="s">
        <v>649</v>
      </c>
      <c r="U207" t="s">
        <v>167</v>
      </c>
      <c r="W207" t="s">
        <v>706</v>
      </c>
      <c r="X207" t="s">
        <v>908</v>
      </c>
      <c r="Y207" t="s">
        <v>1082</v>
      </c>
      <c r="Z207" t="s">
        <v>1105</v>
      </c>
      <c r="AA207" t="s">
        <v>1125</v>
      </c>
      <c r="AB207">
        <v>11412</v>
      </c>
      <c r="AC207" t="s">
        <v>1126</v>
      </c>
      <c r="AD207" t="s">
        <v>1324</v>
      </c>
      <c r="AE207">
        <v>3</v>
      </c>
      <c r="AG207" t="s">
        <v>1392</v>
      </c>
      <c r="AH207" t="s">
        <v>190</v>
      </c>
      <c r="AI207" t="s">
        <v>190</v>
      </c>
      <c r="AK207" t="s">
        <v>1397</v>
      </c>
      <c r="AM207">
        <v>0</v>
      </c>
      <c r="AN207">
        <v>1700</v>
      </c>
      <c r="AO207">
        <v>0.4</v>
      </c>
      <c r="AQ207" t="s">
        <v>1611</v>
      </c>
      <c r="AR207" t="s">
        <v>1864</v>
      </c>
      <c r="AS207">
        <v>2</v>
      </c>
      <c r="AT207" t="s">
        <v>1931</v>
      </c>
      <c r="AU207">
        <v>2</v>
      </c>
      <c r="AV207">
        <v>4</v>
      </c>
      <c r="AW207">
        <v>66.48999999999999</v>
      </c>
      <c r="BA207" t="s">
        <v>1938</v>
      </c>
      <c r="BB207" t="s">
        <v>1954</v>
      </c>
      <c r="BC207">
        <v>23000</v>
      </c>
      <c r="BG207" t="s">
        <v>1976</v>
      </c>
      <c r="BJ207" t="s">
        <v>1982</v>
      </c>
      <c r="BK207" t="s">
        <v>167</v>
      </c>
      <c r="BL207" t="s">
        <v>2039</v>
      </c>
    </row>
    <row r="208" spans="1:64">
      <c r="A208" s="1">
        <f>HYPERLINK("https://lsnyc.legalserver.org/matter/dynamic-profile/view/1911930","19-1911930")</f>
        <v>0</v>
      </c>
      <c r="B208" t="s">
        <v>67</v>
      </c>
      <c r="C208" t="s">
        <v>136</v>
      </c>
      <c r="D208" t="s">
        <v>163</v>
      </c>
      <c r="E208" t="s">
        <v>165</v>
      </c>
      <c r="F208" t="s">
        <v>176</v>
      </c>
      <c r="G208" t="s">
        <v>165</v>
      </c>
      <c r="H208" t="s">
        <v>180</v>
      </c>
      <c r="I208" t="s">
        <v>165</v>
      </c>
      <c r="J208" t="s">
        <v>188</v>
      </c>
      <c r="K208" t="s">
        <v>191</v>
      </c>
      <c r="M208" t="s">
        <v>189</v>
      </c>
      <c r="N208" t="s">
        <v>165</v>
      </c>
      <c r="O208" t="s">
        <v>221</v>
      </c>
      <c r="P208" t="s">
        <v>225</v>
      </c>
      <c r="S208" t="s">
        <v>415</v>
      </c>
      <c r="T208" t="s">
        <v>650</v>
      </c>
      <c r="U208" t="s">
        <v>176</v>
      </c>
      <c r="W208" t="s">
        <v>706</v>
      </c>
      <c r="X208" t="s">
        <v>909</v>
      </c>
      <c r="Y208" t="s">
        <v>1083</v>
      </c>
      <c r="Z208" t="s">
        <v>1106</v>
      </c>
      <c r="AA208" t="s">
        <v>1125</v>
      </c>
      <c r="AB208">
        <v>11434</v>
      </c>
      <c r="AC208" t="s">
        <v>1131</v>
      </c>
      <c r="AD208" t="s">
        <v>1325</v>
      </c>
      <c r="AE208">
        <v>4</v>
      </c>
      <c r="AG208" t="s">
        <v>1393</v>
      </c>
      <c r="AH208" t="s">
        <v>190</v>
      </c>
      <c r="AI208" t="s">
        <v>190</v>
      </c>
      <c r="AK208" t="s">
        <v>1397</v>
      </c>
      <c r="AM208">
        <v>0</v>
      </c>
      <c r="AN208">
        <v>1600</v>
      </c>
      <c r="AO208">
        <v>0.9</v>
      </c>
      <c r="AQ208" t="s">
        <v>1612</v>
      </c>
      <c r="AR208" t="s">
        <v>1865</v>
      </c>
      <c r="AS208">
        <v>5</v>
      </c>
      <c r="AT208" t="s">
        <v>1928</v>
      </c>
      <c r="AU208">
        <v>1</v>
      </c>
      <c r="AV208">
        <v>0</v>
      </c>
      <c r="AW208">
        <v>0</v>
      </c>
      <c r="BA208" t="s">
        <v>1938</v>
      </c>
      <c r="BB208" t="s">
        <v>1945</v>
      </c>
      <c r="BC208">
        <v>0</v>
      </c>
      <c r="BG208" t="s">
        <v>1976</v>
      </c>
      <c r="BJ208" t="s">
        <v>1992</v>
      </c>
      <c r="BK208" t="s">
        <v>176</v>
      </c>
      <c r="BL208" t="s">
        <v>2039</v>
      </c>
    </row>
    <row r="209" spans="1:64">
      <c r="A209" s="1">
        <f>HYPERLINK("https://lsnyc.legalserver.org/matter/dynamic-profile/view/1912164","19-1912164")</f>
        <v>0</v>
      </c>
      <c r="B209" t="s">
        <v>67</v>
      </c>
      <c r="C209" t="s">
        <v>136</v>
      </c>
      <c r="D209" t="s">
        <v>163</v>
      </c>
      <c r="E209" t="s">
        <v>165</v>
      </c>
      <c r="F209" t="s">
        <v>167</v>
      </c>
      <c r="G209" t="s">
        <v>165</v>
      </c>
      <c r="H209" t="s">
        <v>180</v>
      </c>
      <c r="I209" t="s">
        <v>165</v>
      </c>
      <c r="J209" t="s">
        <v>188</v>
      </c>
      <c r="K209" t="s">
        <v>191</v>
      </c>
      <c r="M209" t="s">
        <v>189</v>
      </c>
      <c r="N209" t="s">
        <v>219</v>
      </c>
      <c r="P209" t="s">
        <v>225</v>
      </c>
      <c r="S209" t="s">
        <v>416</v>
      </c>
      <c r="T209" t="s">
        <v>651</v>
      </c>
      <c r="U209" t="s">
        <v>167</v>
      </c>
      <c r="W209" t="s">
        <v>706</v>
      </c>
      <c r="X209" t="s">
        <v>910</v>
      </c>
      <c r="Z209" t="s">
        <v>1107</v>
      </c>
      <c r="AA209" t="s">
        <v>1125</v>
      </c>
      <c r="AB209">
        <v>11367</v>
      </c>
      <c r="AC209" t="s">
        <v>1126</v>
      </c>
      <c r="AD209" t="s">
        <v>1326</v>
      </c>
      <c r="AE209">
        <v>11</v>
      </c>
      <c r="AG209" t="s">
        <v>1392</v>
      </c>
      <c r="AH209" t="s">
        <v>190</v>
      </c>
      <c r="AK209" t="s">
        <v>1399</v>
      </c>
      <c r="AM209">
        <v>0</v>
      </c>
      <c r="AN209">
        <v>998</v>
      </c>
      <c r="AO209">
        <v>0</v>
      </c>
      <c r="AQ209" t="s">
        <v>1613</v>
      </c>
      <c r="AR209" t="s">
        <v>1866</v>
      </c>
      <c r="AS209">
        <v>12</v>
      </c>
      <c r="AT209" t="s">
        <v>1927</v>
      </c>
      <c r="AU209">
        <v>1</v>
      </c>
      <c r="AV209">
        <v>1</v>
      </c>
      <c r="AW209">
        <v>0</v>
      </c>
      <c r="BA209" t="s">
        <v>1938</v>
      </c>
      <c r="BC209">
        <v>0</v>
      </c>
      <c r="BG209" t="s">
        <v>154</v>
      </c>
      <c r="BJ209" t="s">
        <v>1992</v>
      </c>
      <c r="BL209" t="s">
        <v>2039</v>
      </c>
    </row>
    <row r="210" spans="1:64">
      <c r="A210" s="1">
        <f>HYPERLINK("https://lsnyc.legalserver.org/matter/dynamic-profile/view/1911870","19-1911870")</f>
        <v>0</v>
      </c>
      <c r="B210" t="s">
        <v>67</v>
      </c>
      <c r="C210" t="s">
        <v>138</v>
      </c>
      <c r="D210" t="s">
        <v>163</v>
      </c>
      <c r="E210" t="s">
        <v>165</v>
      </c>
      <c r="F210" t="s">
        <v>173</v>
      </c>
      <c r="G210" t="s">
        <v>165</v>
      </c>
      <c r="H210" t="s">
        <v>179</v>
      </c>
      <c r="I210" t="s">
        <v>165</v>
      </c>
      <c r="J210" t="s">
        <v>188</v>
      </c>
      <c r="K210" t="s">
        <v>191</v>
      </c>
      <c r="M210" t="s">
        <v>189</v>
      </c>
      <c r="N210" t="s">
        <v>165</v>
      </c>
      <c r="O210" t="s">
        <v>221</v>
      </c>
      <c r="P210" t="s">
        <v>225</v>
      </c>
      <c r="S210" t="s">
        <v>417</v>
      </c>
      <c r="T210" t="s">
        <v>652</v>
      </c>
      <c r="U210" t="s">
        <v>173</v>
      </c>
      <c r="W210" t="s">
        <v>706</v>
      </c>
      <c r="X210" t="s">
        <v>911</v>
      </c>
      <c r="Y210">
        <v>216</v>
      </c>
      <c r="Z210" t="s">
        <v>1106</v>
      </c>
      <c r="AA210" t="s">
        <v>1125</v>
      </c>
      <c r="AB210">
        <v>11433</v>
      </c>
      <c r="AC210" t="s">
        <v>1131</v>
      </c>
      <c r="AD210" t="s">
        <v>1327</v>
      </c>
      <c r="AE210">
        <v>11</v>
      </c>
      <c r="AG210" t="s">
        <v>1393</v>
      </c>
      <c r="AH210" t="s">
        <v>190</v>
      </c>
      <c r="AI210" t="s">
        <v>190</v>
      </c>
      <c r="AK210" t="s">
        <v>1397</v>
      </c>
      <c r="AM210">
        <v>0</v>
      </c>
      <c r="AN210">
        <v>925.39</v>
      </c>
      <c r="AO210">
        <v>0.4</v>
      </c>
      <c r="AQ210" t="s">
        <v>1614</v>
      </c>
      <c r="AR210" t="s">
        <v>1867</v>
      </c>
      <c r="AS210">
        <v>20</v>
      </c>
      <c r="AT210" t="s">
        <v>1927</v>
      </c>
      <c r="AU210">
        <v>1</v>
      </c>
      <c r="AV210">
        <v>1</v>
      </c>
      <c r="AW210">
        <v>242.46</v>
      </c>
      <c r="BA210" t="s">
        <v>1938</v>
      </c>
      <c r="BB210" t="s">
        <v>1945</v>
      </c>
      <c r="BC210">
        <v>41000</v>
      </c>
      <c r="BG210" t="s">
        <v>1976</v>
      </c>
      <c r="BJ210" t="s">
        <v>1982</v>
      </c>
      <c r="BK210" t="s">
        <v>173</v>
      </c>
      <c r="BL210" t="s">
        <v>2039</v>
      </c>
    </row>
    <row r="211" spans="1:64">
      <c r="A211" s="1">
        <f>HYPERLINK("https://lsnyc.legalserver.org/matter/dynamic-profile/view/1912266","19-1912266")</f>
        <v>0</v>
      </c>
      <c r="B211" t="s">
        <v>67</v>
      </c>
      <c r="C211" t="s">
        <v>138</v>
      </c>
      <c r="D211" t="s">
        <v>163</v>
      </c>
      <c r="E211" t="s">
        <v>164</v>
      </c>
      <c r="G211" t="s">
        <v>165</v>
      </c>
      <c r="H211" t="s">
        <v>180</v>
      </c>
      <c r="I211" t="s">
        <v>165</v>
      </c>
      <c r="J211" t="s">
        <v>188</v>
      </c>
      <c r="K211" t="s">
        <v>191</v>
      </c>
      <c r="M211" t="s">
        <v>189</v>
      </c>
      <c r="N211" t="s">
        <v>219</v>
      </c>
      <c r="O211" t="s">
        <v>220</v>
      </c>
      <c r="P211" t="s">
        <v>225</v>
      </c>
      <c r="S211" t="s">
        <v>418</v>
      </c>
      <c r="T211" t="s">
        <v>624</v>
      </c>
      <c r="U211" t="s">
        <v>167</v>
      </c>
      <c r="W211" t="s">
        <v>706</v>
      </c>
      <c r="X211" t="s">
        <v>912</v>
      </c>
      <c r="Z211" t="s">
        <v>1108</v>
      </c>
      <c r="AA211" t="s">
        <v>1125</v>
      </c>
      <c r="AB211">
        <v>11427</v>
      </c>
      <c r="AC211" t="s">
        <v>1126</v>
      </c>
      <c r="AD211" t="s">
        <v>1328</v>
      </c>
      <c r="AE211">
        <v>28</v>
      </c>
      <c r="AG211" t="s">
        <v>1392</v>
      </c>
      <c r="AH211" t="s">
        <v>190</v>
      </c>
      <c r="AI211" t="s">
        <v>190</v>
      </c>
      <c r="AK211" t="s">
        <v>1397</v>
      </c>
      <c r="AM211">
        <v>0</v>
      </c>
      <c r="AN211">
        <v>0</v>
      </c>
      <c r="AO211">
        <v>1.7</v>
      </c>
      <c r="AQ211" t="s">
        <v>1615</v>
      </c>
      <c r="AR211" t="s">
        <v>1868</v>
      </c>
      <c r="AS211">
        <v>1</v>
      </c>
      <c r="AU211">
        <v>3</v>
      </c>
      <c r="AV211">
        <v>0</v>
      </c>
      <c r="AW211">
        <v>28.13</v>
      </c>
      <c r="BA211" t="s">
        <v>1938</v>
      </c>
      <c r="BB211" t="s">
        <v>1945</v>
      </c>
      <c r="BC211">
        <v>6000</v>
      </c>
      <c r="BG211" t="s">
        <v>156</v>
      </c>
      <c r="BJ211" t="s">
        <v>2007</v>
      </c>
      <c r="BK211" t="s">
        <v>167</v>
      </c>
      <c r="BL211" t="s">
        <v>2039</v>
      </c>
    </row>
    <row r="212" spans="1:64">
      <c r="A212" s="1">
        <f>HYPERLINK("https://lsnyc.legalserver.org/matter/dynamic-profile/view/1912168","19-1912168")</f>
        <v>0</v>
      </c>
      <c r="B212" t="s">
        <v>67</v>
      </c>
      <c r="C212" t="s">
        <v>136</v>
      </c>
      <c r="D212" t="s">
        <v>163</v>
      </c>
      <c r="E212" t="s">
        <v>165</v>
      </c>
      <c r="F212" t="s">
        <v>167</v>
      </c>
      <c r="G212" t="s">
        <v>165</v>
      </c>
      <c r="H212" t="s">
        <v>179</v>
      </c>
      <c r="I212" t="s">
        <v>165</v>
      </c>
      <c r="J212" t="s">
        <v>188</v>
      </c>
      <c r="K212" t="s">
        <v>191</v>
      </c>
      <c r="M212" t="s">
        <v>189</v>
      </c>
      <c r="N212" t="s">
        <v>219</v>
      </c>
      <c r="O212" t="s">
        <v>220</v>
      </c>
      <c r="P212" t="s">
        <v>225</v>
      </c>
      <c r="S212" t="s">
        <v>419</v>
      </c>
      <c r="T212" t="s">
        <v>653</v>
      </c>
      <c r="U212" t="s">
        <v>167</v>
      </c>
      <c r="W212" t="s">
        <v>706</v>
      </c>
      <c r="X212" t="s">
        <v>913</v>
      </c>
      <c r="Y212" t="s">
        <v>1084</v>
      </c>
      <c r="Z212" t="s">
        <v>1109</v>
      </c>
      <c r="AA212" t="s">
        <v>1125</v>
      </c>
      <c r="AB212">
        <v>11102</v>
      </c>
      <c r="AC212" t="s">
        <v>1126</v>
      </c>
      <c r="AD212" t="s">
        <v>1329</v>
      </c>
      <c r="AE212">
        <v>5</v>
      </c>
      <c r="AG212" t="s">
        <v>1392</v>
      </c>
      <c r="AH212" t="s">
        <v>190</v>
      </c>
      <c r="AI212" t="s">
        <v>190</v>
      </c>
      <c r="AK212" t="s">
        <v>1397</v>
      </c>
      <c r="AM212">
        <v>0</v>
      </c>
      <c r="AN212">
        <v>1600</v>
      </c>
      <c r="AO212">
        <v>0.4</v>
      </c>
      <c r="AQ212" t="s">
        <v>1616</v>
      </c>
      <c r="AR212" t="s">
        <v>1869</v>
      </c>
      <c r="AS212">
        <v>6</v>
      </c>
      <c r="AT212" t="s">
        <v>1931</v>
      </c>
      <c r="AU212">
        <v>1</v>
      </c>
      <c r="AV212">
        <v>0</v>
      </c>
      <c r="AW212">
        <v>0</v>
      </c>
      <c r="BA212" t="s">
        <v>1938</v>
      </c>
      <c r="BB212" t="s">
        <v>1954</v>
      </c>
      <c r="BC212">
        <v>0</v>
      </c>
      <c r="BG212" t="s">
        <v>1976</v>
      </c>
      <c r="BJ212" t="s">
        <v>1992</v>
      </c>
      <c r="BK212" t="s">
        <v>167</v>
      </c>
      <c r="BL212" t="s">
        <v>2039</v>
      </c>
    </row>
    <row r="213" spans="1:64">
      <c r="A213" s="1">
        <f>HYPERLINK("https://lsnyc.legalserver.org/matter/dynamic-profile/view/1911690","19-1911690")</f>
        <v>0</v>
      </c>
      <c r="B213" t="s">
        <v>67</v>
      </c>
      <c r="C213" t="s">
        <v>137</v>
      </c>
      <c r="D213" t="s">
        <v>163</v>
      </c>
      <c r="E213" t="s">
        <v>165</v>
      </c>
      <c r="F213" t="s">
        <v>172</v>
      </c>
      <c r="G213" t="s">
        <v>165</v>
      </c>
      <c r="H213" t="s">
        <v>180</v>
      </c>
      <c r="I213" t="s">
        <v>165</v>
      </c>
      <c r="J213" t="s">
        <v>188</v>
      </c>
      <c r="K213" t="s">
        <v>191</v>
      </c>
      <c r="M213" t="s">
        <v>189</v>
      </c>
      <c r="N213" t="s">
        <v>219</v>
      </c>
      <c r="O213" t="s">
        <v>220</v>
      </c>
      <c r="P213" t="s">
        <v>225</v>
      </c>
      <c r="S213" t="s">
        <v>420</v>
      </c>
      <c r="T213" t="s">
        <v>654</v>
      </c>
      <c r="U213" t="s">
        <v>172</v>
      </c>
      <c r="W213" t="s">
        <v>706</v>
      </c>
      <c r="X213" t="s">
        <v>914</v>
      </c>
      <c r="Y213" t="s">
        <v>1082</v>
      </c>
      <c r="Z213" t="s">
        <v>1110</v>
      </c>
      <c r="AA213" t="s">
        <v>1125</v>
      </c>
      <c r="AB213">
        <v>11379</v>
      </c>
      <c r="AC213" t="s">
        <v>1126</v>
      </c>
      <c r="AD213" t="s">
        <v>1330</v>
      </c>
      <c r="AE213">
        <v>1</v>
      </c>
      <c r="AG213" t="s">
        <v>1392</v>
      </c>
      <c r="AH213" t="s">
        <v>190</v>
      </c>
      <c r="AI213" t="s">
        <v>190</v>
      </c>
      <c r="AK213" t="s">
        <v>1397</v>
      </c>
      <c r="AM213">
        <v>0</v>
      </c>
      <c r="AN213">
        <v>2250</v>
      </c>
      <c r="AO213">
        <v>0.4</v>
      </c>
      <c r="AQ213" t="s">
        <v>1617</v>
      </c>
      <c r="AR213" t="s">
        <v>1870</v>
      </c>
      <c r="AS213">
        <v>3</v>
      </c>
      <c r="AT213" t="s">
        <v>1931</v>
      </c>
      <c r="AU213">
        <v>2</v>
      </c>
      <c r="AV213">
        <v>2</v>
      </c>
      <c r="AW213">
        <v>0</v>
      </c>
      <c r="BA213" t="s">
        <v>1938</v>
      </c>
      <c r="BB213" t="s">
        <v>1945</v>
      </c>
      <c r="BC213">
        <v>0</v>
      </c>
      <c r="BG213" t="s">
        <v>1976</v>
      </c>
      <c r="BJ213" t="s">
        <v>1992</v>
      </c>
      <c r="BK213" t="s">
        <v>172</v>
      </c>
      <c r="BL213" t="s">
        <v>2039</v>
      </c>
    </row>
    <row r="214" spans="1:64">
      <c r="A214" s="1">
        <f>HYPERLINK("https://lsnyc.legalserver.org/matter/dynamic-profile/view/1911494","19-1911494")</f>
        <v>0</v>
      </c>
      <c r="B214" t="s">
        <v>67</v>
      </c>
      <c r="C214" t="s">
        <v>139</v>
      </c>
      <c r="D214" t="s">
        <v>163</v>
      </c>
      <c r="E214" t="s">
        <v>165</v>
      </c>
      <c r="F214" t="s">
        <v>177</v>
      </c>
      <c r="G214" t="s">
        <v>165</v>
      </c>
      <c r="H214" t="s">
        <v>179</v>
      </c>
      <c r="I214" t="s">
        <v>165</v>
      </c>
      <c r="J214" t="s">
        <v>188</v>
      </c>
      <c r="K214" t="s">
        <v>165</v>
      </c>
      <c r="L214" t="s">
        <v>210</v>
      </c>
      <c r="M214" t="s">
        <v>189</v>
      </c>
      <c r="N214" t="s">
        <v>219</v>
      </c>
      <c r="O214" t="s">
        <v>220</v>
      </c>
      <c r="P214" t="s">
        <v>225</v>
      </c>
      <c r="S214" t="s">
        <v>421</v>
      </c>
      <c r="T214" t="s">
        <v>655</v>
      </c>
      <c r="U214" t="s">
        <v>177</v>
      </c>
      <c r="W214" t="s">
        <v>706</v>
      </c>
      <c r="X214" t="s">
        <v>915</v>
      </c>
      <c r="Y214" t="s">
        <v>1085</v>
      </c>
      <c r="Z214" t="s">
        <v>1106</v>
      </c>
      <c r="AA214" t="s">
        <v>1125</v>
      </c>
      <c r="AB214">
        <v>11432</v>
      </c>
      <c r="AC214" t="s">
        <v>1126</v>
      </c>
      <c r="AD214" t="s">
        <v>1331</v>
      </c>
      <c r="AE214">
        <v>18</v>
      </c>
      <c r="AG214" t="s">
        <v>1392</v>
      </c>
      <c r="AH214" t="s">
        <v>190</v>
      </c>
      <c r="AI214" t="s">
        <v>190</v>
      </c>
      <c r="AK214" t="s">
        <v>1397</v>
      </c>
      <c r="AL214" t="s">
        <v>1401</v>
      </c>
      <c r="AM214">
        <v>0</v>
      </c>
      <c r="AN214">
        <v>1216</v>
      </c>
      <c r="AO214">
        <v>1.4</v>
      </c>
      <c r="AQ214" t="s">
        <v>1618</v>
      </c>
      <c r="AR214" t="s">
        <v>1871</v>
      </c>
      <c r="AS214">
        <v>72</v>
      </c>
      <c r="AT214" t="s">
        <v>1931</v>
      </c>
      <c r="AU214">
        <v>2</v>
      </c>
      <c r="AV214">
        <v>2</v>
      </c>
      <c r="AW214">
        <v>30.29</v>
      </c>
      <c r="BA214" t="s">
        <v>1939</v>
      </c>
      <c r="BB214" t="s">
        <v>1945</v>
      </c>
      <c r="BC214">
        <v>7800</v>
      </c>
      <c r="BG214" t="s">
        <v>1976</v>
      </c>
      <c r="BJ214" t="s">
        <v>1982</v>
      </c>
      <c r="BK214" t="s">
        <v>177</v>
      </c>
      <c r="BL214" t="s">
        <v>2039</v>
      </c>
    </row>
    <row r="215" spans="1:64">
      <c r="A215" s="1">
        <f>HYPERLINK("https://lsnyc.legalserver.org/matter/dynamic-profile/view/1911855","19-1911855")</f>
        <v>0</v>
      </c>
      <c r="B215" t="s">
        <v>67</v>
      </c>
      <c r="C215" t="s">
        <v>140</v>
      </c>
      <c r="D215" t="s">
        <v>163</v>
      </c>
      <c r="E215" t="s">
        <v>164</v>
      </c>
      <c r="G215" t="s">
        <v>165</v>
      </c>
      <c r="H215" t="s">
        <v>180</v>
      </c>
      <c r="I215" t="s">
        <v>165</v>
      </c>
      <c r="J215" t="s">
        <v>188</v>
      </c>
      <c r="K215" t="s">
        <v>191</v>
      </c>
      <c r="M215" t="s">
        <v>189</v>
      </c>
      <c r="N215" t="s">
        <v>219</v>
      </c>
      <c r="O215" t="s">
        <v>220</v>
      </c>
      <c r="P215" t="s">
        <v>225</v>
      </c>
      <c r="S215" t="s">
        <v>422</v>
      </c>
      <c r="T215" t="s">
        <v>656</v>
      </c>
      <c r="U215" t="s">
        <v>173</v>
      </c>
      <c r="W215" t="s">
        <v>706</v>
      </c>
      <c r="X215" t="s">
        <v>916</v>
      </c>
      <c r="Y215" t="s">
        <v>1046</v>
      </c>
      <c r="Z215" t="s">
        <v>1111</v>
      </c>
      <c r="AA215" t="s">
        <v>1125</v>
      </c>
      <c r="AB215">
        <v>11415</v>
      </c>
      <c r="AC215" t="s">
        <v>1126</v>
      </c>
      <c r="AD215" t="s">
        <v>1332</v>
      </c>
      <c r="AE215">
        <v>-1</v>
      </c>
      <c r="AG215" t="s">
        <v>1392</v>
      </c>
      <c r="AH215" t="s">
        <v>190</v>
      </c>
      <c r="AI215" t="s">
        <v>190</v>
      </c>
      <c r="AK215" t="s">
        <v>1397</v>
      </c>
      <c r="AM215">
        <v>0</v>
      </c>
      <c r="AN215">
        <v>761</v>
      </c>
      <c r="AO215">
        <v>1.58</v>
      </c>
      <c r="AQ215" t="s">
        <v>1619</v>
      </c>
      <c r="AR215" t="s">
        <v>1872</v>
      </c>
      <c r="AS215">
        <v>20</v>
      </c>
      <c r="AT215" t="s">
        <v>1927</v>
      </c>
      <c r="AU215">
        <v>1</v>
      </c>
      <c r="AV215">
        <v>0</v>
      </c>
      <c r="AW215">
        <v>192.15</v>
      </c>
      <c r="BA215" t="s">
        <v>1938</v>
      </c>
      <c r="BB215" t="s">
        <v>1945</v>
      </c>
      <c r="BC215">
        <v>24000</v>
      </c>
      <c r="BG215" t="s">
        <v>156</v>
      </c>
      <c r="BJ215" t="s">
        <v>2002</v>
      </c>
      <c r="BK215" t="s">
        <v>173</v>
      </c>
      <c r="BL215" t="s">
        <v>2039</v>
      </c>
    </row>
    <row r="216" spans="1:64">
      <c r="A216" s="1">
        <f>HYPERLINK("https://lsnyc.legalserver.org/matter/dynamic-profile/view/1911519","19-1911519")</f>
        <v>0</v>
      </c>
      <c r="B216" t="s">
        <v>67</v>
      </c>
      <c r="C216" t="s">
        <v>141</v>
      </c>
      <c r="D216" t="s">
        <v>163</v>
      </c>
      <c r="E216" t="s">
        <v>164</v>
      </c>
      <c r="G216" t="s">
        <v>165</v>
      </c>
      <c r="H216" t="s">
        <v>180</v>
      </c>
      <c r="I216" t="s">
        <v>165</v>
      </c>
      <c r="J216" t="s">
        <v>188</v>
      </c>
      <c r="K216" t="s">
        <v>191</v>
      </c>
      <c r="M216" t="s">
        <v>189</v>
      </c>
      <c r="N216" t="s">
        <v>219</v>
      </c>
      <c r="O216" t="s">
        <v>220</v>
      </c>
      <c r="P216" t="s">
        <v>225</v>
      </c>
      <c r="S216" t="s">
        <v>423</v>
      </c>
      <c r="T216" t="s">
        <v>657</v>
      </c>
      <c r="U216" t="s">
        <v>177</v>
      </c>
      <c r="W216" t="s">
        <v>706</v>
      </c>
      <c r="X216" t="s">
        <v>917</v>
      </c>
      <c r="Y216" t="s">
        <v>1086</v>
      </c>
      <c r="Z216" t="s">
        <v>1105</v>
      </c>
      <c r="AA216" t="s">
        <v>1125</v>
      </c>
      <c r="AB216">
        <v>11412</v>
      </c>
      <c r="AC216" t="s">
        <v>1126</v>
      </c>
      <c r="AD216" t="s">
        <v>1333</v>
      </c>
      <c r="AE216">
        <v>6</v>
      </c>
      <c r="AG216" t="s">
        <v>1392</v>
      </c>
      <c r="AH216" t="s">
        <v>190</v>
      </c>
      <c r="AI216" t="s">
        <v>190</v>
      </c>
      <c r="AK216" t="s">
        <v>1397</v>
      </c>
      <c r="AM216">
        <v>0</v>
      </c>
      <c r="AN216">
        <v>1400</v>
      </c>
      <c r="AO216">
        <v>0.5</v>
      </c>
      <c r="AQ216" t="s">
        <v>1620</v>
      </c>
      <c r="AR216" t="s">
        <v>1873</v>
      </c>
      <c r="AS216">
        <v>2</v>
      </c>
      <c r="AT216" t="s">
        <v>1928</v>
      </c>
      <c r="AU216">
        <v>5</v>
      </c>
      <c r="AV216">
        <v>0</v>
      </c>
      <c r="AW216">
        <v>148.13</v>
      </c>
      <c r="BA216" t="s">
        <v>1938</v>
      </c>
      <c r="BB216" t="s">
        <v>1945</v>
      </c>
      <c r="BC216">
        <v>44692</v>
      </c>
      <c r="BG216" t="s">
        <v>156</v>
      </c>
      <c r="BJ216" t="s">
        <v>2025</v>
      </c>
      <c r="BK216" t="s">
        <v>177</v>
      </c>
      <c r="BL216" t="s">
        <v>2039</v>
      </c>
    </row>
    <row r="217" spans="1:64">
      <c r="A217" s="1">
        <f>HYPERLINK("https://lsnyc.legalserver.org/matter/dynamic-profile/view/1911893","19-1911893")</f>
        <v>0</v>
      </c>
      <c r="B217" t="s">
        <v>67</v>
      </c>
      <c r="C217" t="s">
        <v>142</v>
      </c>
      <c r="D217" t="s">
        <v>163</v>
      </c>
      <c r="E217" t="s">
        <v>164</v>
      </c>
      <c r="G217" t="s">
        <v>165</v>
      </c>
      <c r="H217" t="s">
        <v>179</v>
      </c>
      <c r="I217" t="s">
        <v>165</v>
      </c>
      <c r="J217" t="s">
        <v>188</v>
      </c>
      <c r="K217" t="s">
        <v>165</v>
      </c>
      <c r="L217" t="s">
        <v>211</v>
      </c>
      <c r="M217" t="s">
        <v>189</v>
      </c>
      <c r="N217" t="s">
        <v>219</v>
      </c>
      <c r="O217" t="s">
        <v>220</v>
      </c>
      <c r="P217" t="s">
        <v>225</v>
      </c>
      <c r="S217" t="s">
        <v>424</v>
      </c>
      <c r="T217" t="s">
        <v>658</v>
      </c>
      <c r="U217" t="s">
        <v>173</v>
      </c>
      <c r="W217" t="s">
        <v>706</v>
      </c>
      <c r="X217" t="s">
        <v>918</v>
      </c>
      <c r="Y217" t="s">
        <v>1015</v>
      </c>
      <c r="Z217" t="s">
        <v>1112</v>
      </c>
      <c r="AA217" t="s">
        <v>1125</v>
      </c>
      <c r="AB217">
        <v>11365</v>
      </c>
      <c r="AC217" t="s">
        <v>1126</v>
      </c>
      <c r="AD217" t="s">
        <v>1334</v>
      </c>
      <c r="AE217">
        <v>5</v>
      </c>
      <c r="AG217" t="s">
        <v>1392</v>
      </c>
      <c r="AH217" t="s">
        <v>190</v>
      </c>
      <c r="AI217" t="s">
        <v>190</v>
      </c>
      <c r="AK217" t="s">
        <v>1397</v>
      </c>
      <c r="AM217">
        <v>0</v>
      </c>
      <c r="AN217">
        <v>1745</v>
      </c>
      <c r="AO217">
        <v>1.33</v>
      </c>
      <c r="AQ217" t="s">
        <v>1621</v>
      </c>
      <c r="AR217" t="s">
        <v>1874</v>
      </c>
      <c r="AS217">
        <v>8</v>
      </c>
      <c r="AT217" t="s">
        <v>1928</v>
      </c>
      <c r="AU217">
        <v>2</v>
      </c>
      <c r="AV217">
        <v>2</v>
      </c>
      <c r="AW217">
        <v>95.15000000000001</v>
      </c>
      <c r="BA217" t="s">
        <v>1938</v>
      </c>
      <c r="BB217" t="s">
        <v>1945</v>
      </c>
      <c r="BC217">
        <v>24500</v>
      </c>
      <c r="BG217" t="s">
        <v>156</v>
      </c>
      <c r="BJ217" t="s">
        <v>2010</v>
      </c>
      <c r="BK217" t="s">
        <v>173</v>
      </c>
      <c r="BL217" t="s">
        <v>2039</v>
      </c>
    </row>
    <row r="218" spans="1:64">
      <c r="A218" s="1">
        <f>HYPERLINK("https://lsnyc.legalserver.org/matter/dynamic-profile/view/1911931","19-1911931")</f>
        <v>0</v>
      </c>
      <c r="B218" t="s">
        <v>67</v>
      </c>
      <c r="C218" t="s">
        <v>142</v>
      </c>
      <c r="D218" t="s">
        <v>163</v>
      </c>
      <c r="E218" t="s">
        <v>164</v>
      </c>
      <c r="G218" t="s">
        <v>165</v>
      </c>
      <c r="H218" t="s">
        <v>180</v>
      </c>
      <c r="I218" t="s">
        <v>165</v>
      </c>
      <c r="J218" t="s">
        <v>188</v>
      </c>
      <c r="K218" t="s">
        <v>191</v>
      </c>
      <c r="M218" t="s">
        <v>189</v>
      </c>
      <c r="N218" t="s">
        <v>219</v>
      </c>
      <c r="O218" t="s">
        <v>220</v>
      </c>
      <c r="P218" t="s">
        <v>225</v>
      </c>
      <c r="S218" t="s">
        <v>425</v>
      </c>
      <c r="T218" t="s">
        <v>659</v>
      </c>
      <c r="U218" t="s">
        <v>176</v>
      </c>
      <c r="W218" t="s">
        <v>706</v>
      </c>
      <c r="X218" t="s">
        <v>919</v>
      </c>
      <c r="Y218" t="s">
        <v>1087</v>
      </c>
      <c r="Z218" t="s">
        <v>1105</v>
      </c>
      <c r="AA218" t="s">
        <v>1125</v>
      </c>
      <c r="AB218">
        <v>11412</v>
      </c>
      <c r="AD218" t="s">
        <v>1335</v>
      </c>
      <c r="AE218">
        <v>0</v>
      </c>
      <c r="AG218" t="s">
        <v>1392</v>
      </c>
      <c r="AH218" t="s">
        <v>190</v>
      </c>
      <c r="AI218" t="s">
        <v>190</v>
      </c>
      <c r="AK218" t="s">
        <v>1397</v>
      </c>
      <c r="AM218">
        <v>0</v>
      </c>
      <c r="AN218">
        <v>700</v>
      </c>
      <c r="AO218">
        <v>0.42</v>
      </c>
      <c r="AQ218" t="s">
        <v>1622</v>
      </c>
      <c r="AR218" t="s">
        <v>1875</v>
      </c>
      <c r="AS218">
        <v>0</v>
      </c>
      <c r="AU218">
        <v>1</v>
      </c>
      <c r="AV218">
        <v>0</v>
      </c>
      <c r="AW218">
        <v>55.24</v>
      </c>
      <c r="BB218" t="s">
        <v>1945</v>
      </c>
      <c r="BC218">
        <v>6900</v>
      </c>
      <c r="BG218" t="s">
        <v>156</v>
      </c>
      <c r="BJ218" t="s">
        <v>1129</v>
      </c>
      <c r="BK218" t="s">
        <v>176</v>
      </c>
      <c r="BL218" t="s">
        <v>2039</v>
      </c>
    </row>
    <row r="219" spans="1:64">
      <c r="A219" s="1">
        <f>HYPERLINK("https://lsnyc.legalserver.org/matter/dynamic-profile/view/1912231","19-1912231")</f>
        <v>0</v>
      </c>
      <c r="B219" t="s">
        <v>67</v>
      </c>
      <c r="C219" t="s">
        <v>143</v>
      </c>
      <c r="D219" t="s">
        <v>163</v>
      </c>
      <c r="E219" t="s">
        <v>164</v>
      </c>
      <c r="G219" t="s">
        <v>165</v>
      </c>
      <c r="H219" t="s">
        <v>179</v>
      </c>
      <c r="I219" t="s">
        <v>165</v>
      </c>
      <c r="J219" t="s">
        <v>188</v>
      </c>
      <c r="K219" t="s">
        <v>165</v>
      </c>
      <c r="L219" t="s">
        <v>212</v>
      </c>
      <c r="M219" t="s">
        <v>189</v>
      </c>
      <c r="N219" t="s">
        <v>219</v>
      </c>
      <c r="O219" t="s">
        <v>220</v>
      </c>
      <c r="P219" t="s">
        <v>225</v>
      </c>
      <c r="S219" t="s">
        <v>426</v>
      </c>
      <c r="T219" t="s">
        <v>660</v>
      </c>
      <c r="U219" t="s">
        <v>167</v>
      </c>
      <c r="W219" t="s">
        <v>706</v>
      </c>
      <c r="X219" t="s">
        <v>920</v>
      </c>
      <c r="Y219" t="s">
        <v>1032</v>
      </c>
      <c r="Z219" t="s">
        <v>1111</v>
      </c>
      <c r="AA219" t="s">
        <v>1125</v>
      </c>
      <c r="AB219">
        <v>11415</v>
      </c>
      <c r="AC219" t="s">
        <v>1126</v>
      </c>
      <c r="AD219" t="s">
        <v>1336</v>
      </c>
      <c r="AE219">
        <v>2</v>
      </c>
      <c r="AG219" t="s">
        <v>1392</v>
      </c>
      <c r="AH219" t="s">
        <v>190</v>
      </c>
      <c r="AI219" t="s">
        <v>190</v>
      </c>
      <c r="AK219" t="s">
        <v>1397</v>
      </c>
      <c r="AM219">
        <v>0</v>
      </c>
      <c r="AN219">
        <v>1467.75</v>
      </c>
      <c r="AO219">
        <v>0.83</v>
      </c>
      <c r="AQ219" t="s">
        <v>1623</v>
      </c>
      <c r="AR219" t="s">
        <v>1876</v>
      </c>
      <c r="AS219">
        <v>60</v>
      </c>
      <c r="AT219" t="s">
        <v>1927</v>
      </c>
      <c r="AU219">
        <v>1</v>
      </c>
      <c r="AV219">
        <v>0</v>
      </c>
      <c r="AW219">
        <v>16.33</v>
      </c>
      <c r="BA219" t="s">
        <v>1940</v>
      </c>
      <c r="BB219" t="s">
        <v>1945</v>
      </c>
      <c r="BC219">
        <v>2040</v>
      </c>
      <c r="BG219" t="s">
        <v>156</v>
      </c>
      <c r="BJ219" t="s">
        <v>2026</v>
      </c>
      <c r="BK219" t="s">
        <v>167</v>
      </c>
      <c r="BL219" t="s">
        <v>2040</v>
      </c>
    </row>
    <row r="220" spans="1:64">
      <c r="A220" s="1">
        <f>HYPERLINK("https://lsnyc.legalserver.org/matter/dynamic-profile/view/1911878","19-1911878")</f>
        <v>0</v>
      </c>
      <c r="B220" t="s">
        <v>67</v>
      </c>
      <c r="C220" t="s">
        <v>143</v>
      </c>
      <c r="D220" t="s">
        <v>163</v>
      </c>
      <c r="E220" t="s">
        <v>165</v>
      </c>
      <c r="F220" t="s">
        <v>173</v>
      </c>
      <c r="G220" t="s">
        <v>165</v>
      </c>
      <c r="H220" t="s">
        <v>179</v>
      </c>
      <c r="I220" t="s">
        <v>165</v>
      </c>
      <c r="J220" t="s">
        <v>188</v>
      </c>
      <c r="K220" t="s">
        <v>191</v>
      </c>
      <c r="M220" t="s">
        <v>189</v>
      </c>
      <c r="N220" t="s">
        <v>165</v>
      </c>
      <c r="O220" t="s">
        <v>221</v>
      </c>
      <c r="P220" t="s">
        <v>225</v>
      </c>
      <c r="S220" t="s">
        <v>427</v>
      </c>
      <c r="T220" t="s">
        <v>661</v>
      </c>
      <c r="U220" t="s">
        <v>173</v>
      </c>
      <c r="W220" t="s">
        <v>706</v>
      </c>
      <c r="X220" t="s">
        <v>921</v>
      </c>
      <c r="Z220" t="s">
        <v>1106</v>
      </c>
      <c r="AA220" t="s">
        <v>1125</v>
      </c>
      <c r="AB220">
        <v>11433</v>
      </c>
      <c r="AC220" t="s">
        <v>1131</v>
      </c>
      <c r="AD220" t="s">
        <v>1337</v>
      </c>
      <c r="AE220">
        <v>2</v>
      </c>
      <c r="AG220" t="s">
        <v>1393</v>
      </c>
      <c r="AH220" t="s">
        <v>190</v>
      </c>
      <c r="AI220" t="s">
        <v>190</v>
      </c>
      <c r="AK220" t="s">
        <v>1397</v>
      </c>
      <c r="AL220" t="s">
        <v>1401</v>
      </c>
      <c r="AM220">
        <v>0</v>
      </c>
      <c r="AN220">
        <v>963</v>
      </c>
      <c r="AO220">
        <v>0.8</v>
      </c>
      <c r="AQ220" t="s">
        <v>1624</v>
      </c>
      <c r="AR220" t="s">
        <v>1877</v>
      </c>
      <c r="AS220">
        <v>48</v>
      </c>
      <c r="AT220" t="s">
        <v>1927</v>
      </c>
      <c r="AU220">
        <v>1</v>
      </c>
      <c r="AV220">
        <v>0</v>
      </c>
      <c r="AW220">
        <v>242.47</v>
      </c>
      <c r="BA220" t="s">
        <v>1938</v>
      </c>
      <c r="BB220" t="s">
        <v>1945</v>
      </c>
      <c r="BC220">
        <v>30284</v>
      </c>
      <c r="BG220" t="s">
        <v>1976</v>
      </c>
      <c r="BJ220" t="s">
        <v>1982</v>
      </c>
      <c r="BK220" t="s">
        <v>176</v>
      </c>
      <c r="BL220" t="s">
        <v>2039</v>
      </c>
    </row>
    <row r="221" spans="1:64">
      <c r="A221" s="1">
        <f>HYPERLINK("https://lsnyc.legalserver.org/matter/dynamic-profile/view/1911738","19-1911738")</f>
        <v>0</v>
      </c>
      <c r="B221" t="s">
        <v>67</v>
      </c>
      <c r="C221" t="s">
        <v>144</v>
      </c>
      <c r="D221" t="s">
        <v>163</v>
      </c>
      <c r="E221" t="s">
        <v>165</v>
      </c>
      <c r="F221" t="s">
        <v>172</v>
      </c>
      <c r="G221" t="s">
        <v>165</v>
      </c>
      <c r="H221" t="s">
        <v>180</v>
      </c>
      <c r="I221" t="s">
        <v>165</v>
      </c>
      <c r="J221" t="s">
        <v>188</v>
      </c>
      <c r="K221" t="s">
        <v>191</v>
      </c>
      <c r="M221" t="s">
        <v>189</v>
      </c>
      <c r="N221" t="s">
        <v>165</v>
      </c>
      <c r="O221" t="s">
        <v>221</v>
      </c>
      <c r="P221" t="s">
        <v>225</v>
      </c>
      <c r="S221" t="s">
        <v>428</v>
      </c>
      <c r="T221" t="s">
        <v>662</v>
      </c>
      <c r="U221" t="s">
        <v>172</v>
      </c>
      <c r="W221" t="s">
        <v>706</v>
      </c>
      <c r="X221" t="s">
        <v>922</v>
      </c>
      <c r="Y221" t="s">
        <v>1080</v>
      </c>
      <c r="Z221" t="s">
        <v>1113</v>
      </c>
      <c r="AA221" t="s">
        <v>1125</v>
      </c>
      <c r="AB221">
        <v>11385</v>
      </c>
      <c r="AC221" t="s">
        <v>1131</v>
      </c>
      <c r="AD221" t="s">
        <v>1338</v>
      </c>
      <c r="AE221">
        <v>3</v>
      </c>
      <c r="AG221" t="s">
        <v>1393</v>
      </c>
      <c r="AH221" t="s">
        <v>190</v>
      </c>
      <c r="AI221" t="s">
        <v>190</v>
      </c>
      <c r="AK221" t="s">
        <v>1397</v>
      </c>
      <c r="AL221" t="s">
        <v>1401</v>
      </c>
      <c r="AM221">
        <v>0</v>
      </c>
      <c r="AN221">
        <v>1400</v>
      </c>
      <c r="AO221">
        <v>0.65</v>
      </c>
      <c r="AQ221" t="s">
        <v>1625</v>
      </c>
      <c r="AR221" t="s">
        <v>1878</v>
      </c>
      <c r="AS221">
        <v>3</v>
      </c>
      <c r="AT221" t="s">
        <v>1928</v>
      </c>
      <c r="AU221">
        <v>1</v>
      </c>
      <c r="AV221">
        <v>3</v>
      </c>
      <c r="AW221">
        <v>80.78</v>
      </c>
      <c r="BA221" t="s">
        <v>1938</v>
      </c>
      <c r="BB221" t="s">
        <v>1945</v>
      </c>
      <c r="BC221">
        <v>20800</v>
      </c>
      <c r="BG221" t="s">
        <v>1976</v>
      </c>
      <c r="BJ221" t="s">
        <v>1982</v>
      </c>
      <c r="BK221" t="s">
        <v>172</v>
      </c>
      <c r="BL221" t="s">
        <v>2039</v>
      </c>
    </row>
    <row r="222" spans="1:64">
      <c r="A222" s="1">
        <f>HYPERLINK("https://lsnyc.legalserver.org/matter/dynamic-profile/view/1912111","19-1912111")</f>
        <v>0</v>
      </c>
      <c r="B222" t="s">
        <v>67</v>
      </c>
      <c r="C222" t="s">
        <v>144</v>
      </c>
      <c r="D222" t="s">
        <v>163</v>
      </c>
      <c r="E222" t="s">
        <v>164</v>
      </c>
      <c r="G222" t="s">
        <v>165</v>
      </c>
      <c r="H222" t="s">
        <v>180</v>
      </c>
      <c r="I222" t="s">
        <v>165</v>
      </c>
      <c r="J222" t="s">
        <v>188</v>
      </c>
      <c r="K222" t="s">
        <v>191</v>
      </c>
      <c r="M222" t="s">
        <v>189</v>
      </c>
      <c r="N222" t="s">
        <v>219</v>
      </c>
      <c r="O222" t="s">
        <v>220</v>
      </c>
      <c r="P222" t="s">
        <v>225</v>
      </c>
      <c r="S222" t="s">
        <v>314</v>
      </c>
      <c r="T222" t="s">
        <v>663</v>
      </c>
      <c r="U222" t="s">
        <v>175</v>
      </c>
      <c r="W222" t="s">
        <v>706</v>
      </c>
      <c r="X222" t="s">
        <v>923</v>
      </c>
      <c r="Y222" t="s">
        <v>980</v>
      </c>
      <c r="Z222" t="s">
        <v>1114</v>
      </c>
      <c r="AA222" t="s">
        <v>1125</v>
      </c>
      <c r="AB222">
        <v>11378</v>
      </c>
      <c r="AD222" t="s">
        <v>1339</v>
      </c>
      <c r="AE222">
        <v>37</v>
      </c>
      <c r="AG222" t="s">
        <v>1392</v>
      </c>
      <c r="AH222" t="s">
        <v>190</v>
      </c>
      <c r="AI222" t="s">
        <v>190</v>
      </c>
      <c r="AK222" t="s">
        <v>1397</v>
      </c>
      <c r="AM222">
        <v>0</v>
      </c>
      <c r="AN222">
        <v>0</v>
      </c>
      <c r="AO222">
        <v>1.33</v>
      </c>
      <c r="AQ222" t="s">
        <v>1626</v>
      </c>
      <c r="AR222" t="s">
        <v>1879</v>
      </c>
      <c r="AS222">
        <v>1</v>
      </c>
      <c r="AU222">
        <v>2</v>
      </c>
      <c r="AV222">
        <v>0</v>
      </c>
      <c r="AW222">
        <v>60.32</v>
      </c>
      <c r="BA222" t="s">
        <v>1938</v>
      </c>
      <c r="BB222" t="s">
        <v>1945</v>
      </c>
      <c r="BC222">
        <v>10200</v>
      </c>
      <c r="BG222" t="s">
        <v>156</v>
      </c>
      <c r="BJ222" t="s">
        <v>1996</v>
      </c>
      <c r="BK222" t="s">
        <v>175</v>
      </c>
      <c r="BL222" t="s">
        <v>2039</v>
      </c>
    </row>
    <row r="223" spans="1:64">
      <c r="A223" s="1">
        <f>HYPERLINK("https://lsnyc.legalserver.org/matter/dynamic-profile/view/1911921","19-1911921")</f>
        <v>0</v>
      </c>
      <c r="B223" t="s">
        <v>67</v>
      </c>
      <c r="C223" t="s">
        <v>143</v>
      </c>
      <c r="D223" t="s">
        <v>163</v>
      </c>
      <c r="E223" t="s">
        <v>165</v>
      </c>
      <c r="F223" t="s">
        <v>176</v>
      </c>
      <c r="G223" t="s">
        <v>165</v>
      </c>
      <c r="H223" t="s">
        <v>180</v>
      </c>
      <c r="I223" t="s">
        <v>165</v>
      </c>
      <c r="J223" t="s">
        <v>188</v>
      </c>
      <c r="K223" t="s">
        <v>191</v>
      </c>
      <c r="M223" t="s">
        <v>189</v>
      </c>
      <c r="N223" t="s">
        <v>165</v>
      </c>
      <c r="O223" t="s">
        <v>221</v>
      </c>
      <c r="P223" t="s">
        <v>225</v>
      </c>
      <c r="S223" t="s">
        <v>323</v>
      </c>
      <c r="T223" t="s">
        <v>664</v>
      </c>
      <c r="U223" t="s">
        <v>176</v>
      </c>
      <c r="W223" t="s">
        <v>706</v>
      </c>
      <c r="X223" t="s">
        <v>909</v>
      </c>
      <c r="Y223" t="s">
        <v>1080</v>
      </c>
      <c r="Z223" t="s">
        <v>1106</v>
      </c>
      <c r="AA223" t="s">
        <v>1125</v>
      </c>
      <c r="AB223">
        <v>11434</v>
      </c>
      <c r="AC223" t="s">
        <v>1131</v>
      </c>
      <c r="AD223" t="s">
        <v>1340</v>
      </c>
      <c r="AE223">
        <v>6</v>
      </c>
      <c r="AG223" t="s">
        <v>1393</v>
      </c>
      <c r="AH223" t="s">
        <v>190</v>
      </c>
      <c r="AI223" t="s">
        <v>190</v>
      </c>
      <c r="AK223" t="s">
        <v>1397</v>
      </c>
      <c r="AL223" t="s">
        <v>1401</v>
      </c>
      <c r="AM223">
        <v>0</v>
      </c>
      <c r="AN223">
        <v>500</v>
      </c>
      <c r="AO223">
        <v>0.7</v>
      </c>
      <c r="AQ223" t="s">
        <v>1627</v>
      </c>
      <c r="AR223" t="s">
        <v>1880</v>
      </c>
      <c r="AS223">
        <v>4</v>
      </c>
      <c r="AT223" t="s">
        <v>1928</v>
      </c>
      <c r="AU223">
        <v>1</v>
      </c>
      <c r="AV223">
        <v>0</v>
      </c>
      <c r="AW223">
        <v>28.82</v>
      </c>
      <c r="BA223" t="s">
        <v>1938</v>
      </c>
      <c r="BB223" t="s">
        <v>1945</v>
      </c>
      <c r="BC223">
        <v>3600</v>
      </c>
      <c r="BG223" t="s">
        <v>1976</v>
      </c>
      <c r="BJ223" t="s">
        <v>1129</v>
      </c>
      <c r="BK223" t="s">
        <v>176</v>
      </c>
      <c r="BL223" t="s">
        <v>2039</v>
      </c>
    </row>
    <row r="224" spans="1:64">
      <c r="A224" s="1">
        <f>HYPERLINK("https://lsnyc.legalserver.org/matter/dynamic-profile/view/1911756","19-1911756")</f>
        <v>0</v>
      </c>
      <c r="B224" t="s">
        <v>67</v>
      </c>
      <c r="C224" t="s">
        <v>143</v>
      </c>
      <c r="D224" t="s">
        <v>163</v>
      </c>
      <c r="E224" t="s">
        <v>164</v>
      </c>
      <c r="G224" t="s">
        <v>165</v>
      </c>
      <c r="H224" t="s">
        <v>179</v>
      </c>
      <c r="I224" t="s">
        <v>165</v>
      </c>
      <c r="J224" t="s">
        <v>188</v>
      </c>
      <c r="K224" t="s">
        <v>191</v>
      </c>
      <c r="M224" t="s">
        <v>189</v>
      </c>
      <c r="N224" t="s">
        <v>219</v>
      </c>
      <c r="O224" t="s">
        <v>220</v>
      </c>
      <c r="P224" t="s">
        <v>225</v>
      </c>
      <c r="S224" t="s">
        <v>429</v>
      </c>
      <c r="T224" t="s">
        <v>587</v>
      </c>
      <c r="U224" t="s">
        <v>172</v>
      </c>
      <c r="W224" t="s">
        <v>706</v>
      </c>
      <c r="X224" t="s">
        <v>924</v>
      </c>
      <c r="Y224" t="s">
        <v>990</v>
      </c>
      <c r="Z224" t="s">
        <v>1115</v>
      </c>
      <c r="AA224" t="s">
        <v>1125</v>
      </c>
      <c r="AB224">
        <v>11368</v>
      </c>
      <c r="AC224" t="s">
        <v>1126</v>
      </c>
      <c r="AD224" t="s">
        <v>1341</v>
      </c>
      <c r="AE224">
        <v>6</v>
      </c>
      <c r="AG224" t="s">
        <v>1392</v>
      </c>
      <c r="AH224" t="s">
        <v>190</v>
      </c>
      <c r="AI224" t="s">
        <v>190</v>
      </c>
      <c r="AK224" t="s">
        <v>1397</v>
      </c>
      <c r="AL224" t="s">
        <v>1401</v>
      </c>
      <c r="AM224">
        <v>0</v>
      </c>
      <c r="AN224">
        <v>800</v>
      </c>
      <c r="AO224">
        <v>1.1</v>
      </c>
      <c r="AQ224" t="s">
        <v>1628</v>
      </c>
      <c r="AR224" t="s">
        <v>1881</v>
      </c>
      <c r="AS224">
        <v>6</v>
      </c>
      <c r="AT224" t="s">
        <v>1927</v>
      </c>
      <c r="AU224">
        <v>2</v>
      </c>
      <c r="AV224">
        <v>0</v>
      </c>
      <c r="AW224">
        <v>0</v>
      </c>
      <c r="BA224" t="s">
        <v>1938</v>
      </c>
      <c r="BB224" t="s">
        <v>1947</v>
      </c>
      <c r="BC224">
        <v>0</v>
      </c>
      <c r="BG224" t="s">
        <v>156</v>
      </c>
      <c r="BJ224" t="s">
        <v>1992</v>
      </c>
      <c r="BK224" t="s">
        <v>173</v>
      </c>
      <c r="BL224" t="s">
        <v>2039</v>
      </c>
    </row>
    <row r="225" spans="1:64">
      <c r="A225" s="1">
        <f>HYPERLINK("https://lsnyc.legalserver.org/matter/dynamic-profile/view/1911692","19-1911692")</f>
        <v>0</v>
      </c>
      <c r="B225" t="s">
        <v>67</v>
      </c>
      <c r="C225" t="s">
        <v>145</v>
      </c>
      <c r="D225" t="s">
        <v>163</v>
      </c>
      <c r="E225" t="s">
        <v>164</v>
      </c>
      <c r="G225" t="s">
        <v>165</v>
      </c>
      <c r="H225" t="s">
        <v>185</v>
      </c>
      <c r="I225" t="s">
        <v>187</v>
      </c>
      <c r="J225" t="s">
        <v>190</v>
      </c>
      <c r="K225" t="s">
        <v>191</v>
      </c>
      <c r="M225" t="s">
        <v>189</v>
      </c>
      <c r="N225" t="s">
        <v>165</v>
      </c>
      <c r="O225" t="s">
        <v>222</v>
      </c>
      <c r="P225" t="s">
        <v>225</v>
      </c>
      <c r="S225" t="s">
        <v>430</v>
      </c>
      <c r="T225" t="s">
        <v>665</v>
      </c>
      <c r="U225" t="s">
        <v>172</v>
      </c>
      <c r="W225" t="s">
        <v>706</v>
      </c>
      <c r="X225" t="s">
        <v>925</v>
      </c>
      <c r="Z225" t="s">
        <v>1109</v>
      </c>
      <c r="AA225" t="s">
        <v>1125</v>
      </c>
      <c r="AB225">
        <v>11106</v>
      </c>
      <c r="AC225" t="s">
        <v>1129</v>
      </c>
      <c r="AD225" t="s">
        <v>1342</v>
      </c>
      <c r="AE225">
        <v>10</v>
      </c>
      <c r="AG225" t="s">
        <v>1392</v>
      </c>
      <c r="AH225" t="s">
        <v>190</v>
      </c>
      <c r="AI225" t="s">
        <v>190</v>
      </c>
      <c r="AJ225" t="s">
        <v>1396</v>
      </c>
      <c r="AK225" t="s">
        <v>1397</v>
      </c>
      <c r="AM225">
        <v>0</v>
      </c>
      <c r="AN225">
        <v>0</v>
      </c>
      <c r="AO225">
        <v>2.23</v>
      </c>
      <c r="AQ225" t="s">
        <v>1629</v>
      </c>
      <c r="AR225" t="s">
        <v>1882</v>
      </c>
      <c r="AS225">
        <v>2</v>
      </c>
      <c r="AU225">
        <v>1</v>
      </c>
      <c r="AV225">
        <v>1</v>
      </c>
      <c r="AW225">
        <v>215.26</v>
      </c>
      <c r="BA225" t="s">
        <v>1938</v>
      </c>
      <c r="BB225" t="s">
        <v>1945</v>
      </c>
      <c r="BC225">
        <v>36400</v>
      </c>
      <c r="BG225" t="s">
        <v>156</v>
      </c>
      <c r="BJ225" t="s">
        <v>1982</v>
      </c>
      <c r="BK225" t="s">
        <v>176</v>
      </c>
      <c r="BL225" t="s">
        <v>1938</v>
      </c>
    </row>
    <row r="226" spans="1:64">
      <c r="A226" s="1">
        <f>HYPERLINK("https://lsnyc.legalserver.org/matter/dynamic-profile/view/1912277","19-1912277")</f>
        <v>0</v>
      </c>
      <c r="B226" t="s">
        <v>67</v>
      </c>
      <c r="C226" t="s">
        <v>146</v>
      </c>
      <c r="D226" t="s">
        <v>163</v>
      </c>
      <c r="E226" t="s">
        <v>165</v>
      </c>
      <c r="F226" t="s">
        <v>167</v>
      </c>
      <c r="G226" t="s">
        <v>165</v>
      </c>
      <c r="H226" t="s">
        <v>179</v>
      </c>
      <c r="I226" t="s">
        <v>165</v>
      </c>
      <c r="J226" t="s">
        <v>188</v>
      </c>
      <c r="K226" t="s">
        <v>191</v>
      </c>
      <c r="M226" t="s">
        <v>189</v>
      </c>
      <c r="N226" t="s">
        <v>165</v>
      </c>
      <c r="O226" t="s">
        <v>224</v>
      </c>
      <c r="P226" t="s">
        <v>225</v>
      </c>
      <c r="S226" t="s">
        <v>431</v>
      </c>
      <c r="T226" t="s">
        <v>666</v>
      </c>
      <c r="U226" t="s">
        <v>167</v>
      </c>
      <c r="W226" t="s">
        <v>706</v>
      </c>
      <c r="X226" t="s">
        <v>926</v>
      </c>
      <c r="Y226" t="s">
        <v>1088</v>
      </c>
      <c r="Z226" t="s">
        <v>1116</v>
      </c>
      <c r="AA226" t="s">
        <v>1125</v>
      </c>
      <c r="AB226">
        <v>11691</v>
      </c>
      <c r="AC226" t="s">
        <v>1135</v>
      </c>
      <c r="AE226">
        <v>40</v>
      </c>
      <c r="AG226" t="s">
        <v>1392</v>
      </c>
      <c r="AH226" t="s">
        <v>190</v>
      </c>
      <c r="AI226" t="s">
        <v>188</v>
      </c>
      <c r="AK226" t="s">
        <v>1397</v>
      </c>
      <c r="AM226">
        <v>0</v>
      </c>
      <c r="AN226">
        <v>540</v>
      </c>
      <c r="AO226">
        <v>0.4</v>
      </c>
      <c r="AQ226" t="s">
        <v>1630</v>
      </c>
      <c r="AR226" t="s">
        <v>1883</v>
      </c>
      <c r="AS226">
        <v>43</v>
      </c>
      <c r="AT226" t="s">
        <v>1927</v>
      </c>
      <c r="AU226">
        <v>2</v>
      </c>
      <c r="AV226">
        <v>0</v>
      </c>
      <c r="AW226">
        <v>160.52</v>
      </c>
      <c r="BA226" t="s">
        <v>1938</v>
      </c>
      <c r="BB226" t="s">
        <v>1945</v>
      </c>
      <c r="BC226">
        <v>27144</v>
      </c>
      <c r="BG226" t="s">
        <v>1976</v>
      </c>
      <c r="BJ226" t="s">
        <v>1986</v>
      </c>
      <c r="BK226" t="s">
        <v>167</v>
      </c>
      <c r="BL226" t="s">
        <v>2039</v>
      </c>
    </row>
    <row r="227" spans="1:64">
      <c r="A227" s="1">
        <f>HYPERLINK("https://lsnyc.legalserver.org/matter/dynamic-profile/view/1911864","19-1911864")</f>
        <v>0</v>
      </c>
      <c r="B227" t="s">
        <v>67</v>
      </c>
      <c r="C227" t="s">
        <v>147</v>
      </c>
      <c r="D227" t="s">
        <v>163</v>
      </c>
      <c r="E227" t="s">
        <v>164</v>
      </c>
      <c r="G227" t="s">
        <v>165</v>
      </c>
      <c r="H227" t="s">
        <v>179</v>
      </c>
      <c r="I227" t="s">
        <v>165</v>
      </c>
      <c r="J227" t="s">
        <v>188</v>
      </c>
      <c r="K227" t="s">
        <v>165</v>
      </c>
      <c r="L227" t="s">
        <v>213</v>
      </c>
      <c r="M227" t="s">
        <v>189</v>
      </c>
      <c r="N227" t="s">
        <v>165</v>
      </c>
      <c r="O227" t="s">
        <v>221</v>
      </c>
      <c r="P227" t="s">
        <v>225</v>
      </c>
      <c r="S227" t="s">
        <v>432</v>
      </c>
      <c r="T227" t="s">
        <v>667</v>
      </c>
      <c r="U227" t="s">
        <v>173</v>
      </c>
      <c r="W227" t="s">
        <v>706</v>
      </c>
      <c r="X227" t="s">
        <v>927</v>
      </c>
      <c r="Y227">
        <v>5</v>
      </c>
      <c r="Z227" t="s">
        <v>1105</v>
      </c>
      <c r="AA227" t="s">
        <v>1125</v>
      </c>
      <c r="AB227">
        <v>11412</v>
      </c>
      <c r="AC227" t="s">
        <v>1126</v>
      </c>
      <c r="AD227" t="s">
        <v>1343</v>
      </c>
      <c r="AE227">
        <v>6</v>
      </c>
      <c r="AG227" t="s">
        <v>1392</v>
      </c>
      <c r="AH227" t="s">
        <v>190</v>
      </c>
      <c r="AI227" t="s">
        <v>190</v>
      </c>
      <c r="AK227" t="s">
        <v>1397</v>
      </c>
      <c r="AM227">
        <v>0</v>
      </c>
      <c r="AN227">
        <v>531</v>
      </c>
      <c r="AO227">
        <v>2.33</v>
      </c>
      <c r="AQ227" t="s">
        <v>1631</v>
      </c>
      <c r="AR227" t="s">
        <v>1884</v>
      </c>
      <c r="AS227">
        <v>250</v>
      </c>
      <c r="AT227" t="s">
        <v>1928</v>
      </c>
      <c r="AU227">
        <v>1</v>
      </c>
      <c r="AV227">
        <v>0</v>
      </c>
      <c r="AW227">
        <v>185.52</v>
      </c>
      <c r="BA227" t="s">
        <v>1938</v>
      </c>
      <c r="BB227" t="s">
        <v>1945</v>
      </c>
      <c r="BC227">
        <v>23172</v>
      </c>
      <c r="BG227" t="s">
        <v>156</v>
      </c>
      <c r="BJ227" t="s">
        <v>2027</v>
      </c>
      <c r="BK227" t="s">
        <v>173</v>
      </c>
      <c r="BL227" t="s">
        <v>2039</v>
      </c>
    </row>
    <row r="228" spans="1:64">
      <c r="A228" s="1">
        <f>HYPERLINK("https://lsnyc.legalserver.org/matter/dynamic-profile/view/1911674","19-1911674")</f>
        <v>0</v>
      </c>
      <c r="B228" t="s">
        <v>67</v>
      </c>
      <c r="C228" t="s">
        <v>148</v>
      </c>
      <c r="D228" t="s">
        <v>163</v>
      </c>
      <c r="E228" t="s">
        <v>165</v>
      </c>
      <c r="F228" t="s">
        <v>172</v>
      </c>
      <c r="G228" t="s">
        <v>165</v>
      </c>
      <c r="H228" t="s">
        <v>179</v>
      </c>
      <c r="I228" t="s">
        <v>165</v>
      </c>
      <c r="J228" t="s">
        <v>188</v>
      </c>
      <c r="K228" t="s">
        <v>191</v>
      </c>
      <c r="M228" t="s">
        <v>189</v>
      </c>
      <c r="N228" t="s">
        <v>165</v>
      </c>
      <c r="O228" t="s">
        <v>222</v>
      </c>
      <c r="P228" t="s">
        <v>225</v>
      </c>
      <c r="S228" t="s">
        <v>433</v>
      </c>
      <c r="T228" t="s">
        <v>668</v>
      </c>
      <c r="U228" t="s">
        <v>172</v>
      </c>
      <c r="W228" t="s">
        <v>706</v>
      </c>
      <c r="X228" t="s">
        <v>928</v>
      </c>
      <c r="Y228">
        <v>383</v>
      </c>
      <c r="Z228" t="s">
        <v>1117</v>
      </c>
      <c r="AA228" t="s">
        <v>1125</v>
      </c>
      <c r="AB228">
        <v>11421</v>
      </c>
      <c r="AC228" t="s">
        <v>1126</v>
      </c>
      <c r="AD228" t="s">
        <v>1344</v>
      </c>
      <c r="AE228">
        <v>1</v>
      </c>
      <c r="AG228" t="s">
        <v>1393</v>
      </c>
      <c r="AH228" t="s">
        <v>190</v>
      </c>
      <c r="AI228" t="s">
        <v>190</v>
      </c>
      <c r="AK228" t="s">
        <v>1397</v>
      </c>
      <c r="AL228" t="s">
        <v>1401</v>
      </c>
      <c r="AM228">
        <v>0</v>
      </c>
      <c r="AN228">
        <v>1727.84</v>
      </c>
      <c r="AO228">
        <v>1.5</v>
      </c>
      <c r="AQ228" t="s">
        <v>1632</v>
      </c>
      <c r="AR228" t="s">
        <v>1885</v>
      </c>
      <c r="AS228">
        <v>66</v>
      </c>
      <c r="AT228" t="s">
        <v>1927</v>
      </c>
      <c r="AU228">
        <v>1</v>
      </c>
      <c r="AV228">
        <v>1</v>
      </c>
      <c r="AW228">
        <v>191.32</v>
      </c>
      <c r="BA228" t="s">
        <v>1938</v>
      </c>
      <c r="BB228" t="s">
        <v>1945</v>
      </c>
      <c r="BC228">
        <v>32352</v>
      </c>
      <c r="BG228" t="s">
        <v>1976</v>
      </c>
      <c r="BJ228" t="s">
        <v>2015</v>
      </c>
      <c r="BK228" t="s">
        <v>172</v>
      </c>
      <c r="BL228" t="s">
        <v>2039</v>
      </c>
    </row>
    <row r="229" spans="1:64">
      <c r="A229" s="1">
        <f>HYPERLINK("https://lsnyc.legalserver.org/matter/dynamic-profile/view/1911565","19-1911565")</f>
        <v>0</v>
      </c>
      <c r="B229" t="s">
        <v>67</v>
      </c>
      <c r="C229" t="s">
        <v>148</v>
      </c>
      <c r="D229" t="s">
        <v>163</v>
      </c>
      <c r="E229" t="s">
        <v>165</v>
      </c>
      <c r="F229" t="s">
        <v>174</v>
      </c>
      <c r="G229" t="s">
        <v>165</v>
      </c>
      <c r="H229" t="s">
        <v>180</v>
      </c>
      <c r="I229" t="s">
        <v>165</v>
      </c>
      <c r="J229" t="s">
        <v>188</v>
      </c>
      <c r="K229" t="s">
        <v>191</v>
      </c>
      <c r="M229" t="s">
        <v>189</v>
      </c>
      <c r="N229" t="s">
        <v>165</v>
      </c>
      <c r="O229" t="s">
        <v>221</v>
      </c>
      <c r="P229" t="s">
        <v>225</v>
      </c>
      <c r="S229" t="s">
        <v>434</v>
      </c>
      <c r="T229" t="s">
        <v>669</v>
      </c>
      <c r="U229" t="s">
        <v>174</v>
      </c>
      <c r="W229" t="s">
        <v>706</v>
      </c>
      <c r="X229" t="s">
        <v>929</v>
      </c>
      <c r="Y229" t="s">
        <v>1082</v>
      </c>
      <c r="Z229" t="s">
        <v>1106</v>
      </c>
      <c r="AA229" t="s">
        <v>1125</v>
      </c>
      <c r="AB229">
        <v>11433</v>
      </c>
      <c r="AC229" t="s">
        <v>1131</v>
      </c>
      <c r="AD229" t="s">
        <v>1345</v>
      </c>
      <c r="AE229">
        <v>17</v>
      </c>
      <c r="AG229" t="s">
        <v>1393</v>
      </c>
      <c r="AH229" t="s">
        <v>190</v>
      </c>
      <c r="AI229" t="s">
        <v>190</v>
      </c>
      <c r="AK229" t="s">
        <v>1398</v>
      </c>
      <c r="AM229">
        <v>0</v>
      </c>
      <c r="AN229">
        <v>1111.66</v>
      </c>
      <c r="AO229">
        <v>0.5</v>
      </c>
      <c r="AQ229" t="s">
        <v>174</v>
      </c>
      <c r="AR229" t="s">
        <v>1886</v>
      </c>
      <c r="AS229">
        <v>2</v>
      </c>
      <c r="AT229" t="s">
        <v>1931</v>
      </c>
      <c r="AU229">
        <v>1</v>
      </c>
      <c r="AV229">
        <v>0</v>
      </c>
      <c r="AW229">
        <v>68.02</v>
      </c>
      <c r="BA229" t="s">
        <v>1938</v>
      </c>
      <c r="BB229" t="s">
        <v>1945</v>
      </c>
      <c r="BC229">
        <v>8496</v>
      </c>
      <c r="BG229" t="s">
        <v>1976</v>
      </c>
      <c r="BJ229" t="s">
        <v>1990</v>
      </c>
      <c r="BK229" t="s">
        <v>174</v>
      </c>
      <c r="BL229" t="s">
        <v>2039</v>
      </c>
    </row>
    <row r="230" spans="1:64">
      <c r="A230" s="1">
        <f>HYPERLINK("https://lsnyc.legalserver.org/matter/dynamic-profile/view/1911761","19-1911761")</f>
        <v>0</v>
      </c>
      <c r="B230" t="s">
        <v>67</v>
      </c>
      <c r="C230" t="s">
        <v>140</v>
      </c>
      <c r="D230" t="s">
        <v>163</v>
      </c>
      <c r="E230" t="s">
        <v>164</v>
      </c>
      <c r="G230" t="s">
        <v>165</v>
      </c>
      <c r="H230" t="s">
        <v>180</v>
      </c>
      <c r="I230" t="s">
        <v>165</v>
      </c>
      <c r="J230" t="s">
        <v>188</v>
      </c>
      <c r="K230" t="s">
        <v>191</v>
      </c>
      <c r="M230" t="s">
        <v>189</v>
      </c>
      <c r="N230" t="s">
        <v>219</v>
      </c>
      <c r="O230" t="s">
        <v>220</v>
      </c>
      <c r="P230" t="s">
        <v>225</v>
      </c>
      <c r="S230" t="s">
        <v>435</v>
      </c>
      <c r="T230" t="s">
        <v>670</v>
      </c>
      <c r="U230" t="s">
        <v>172</v>
      </c>
      <c r="W230" t="s">
        <v>706</v>
      </c>
      <c r="X230" t="s">
        <v>930</v>
      </c>
      <c r="Z230" t="s">
        <v>1115</v>
      </c>
      <c r="AA230" t="s">
        <v>1125</v>
      </c>
      <c r="AB230">
        <v>11368</v>
      </c>
      <c r="AC230" t="s">
        <v>1126</v>
      </c>
      <c r="AD230" t="s">
        <v>1346</v>
      </c>
      <c r="AE230">
        <v>2</v>
      </c>
      <c r="AG230" t="s">
        <v>1392</v>
      </c>
      <c r="AH230" t="s">
        <v>190</v>
      </c>
      <c r="AI230" t="s">
        <v>190</v>
      </c>
      <c r="AK230" t="s">
        <v>1397</v>
      </c>
      <c r="AM230">
        <v>0</v>
      </c>
      <c r="AN230">
        <v>2400</v>
      </c>
      <c r="AO230">
        <v>2.25</v>
      </c>
      <c r="AQ230" t="s">
        <v>1633</v>
      </c>
      <c r="AR230" t="s">
        <v>1887</v>
      </c>
      <c r="AS230">
        <v>1</v>
      </c>
      <c r="AT230" t="s">
        <v>1928</v>
      </c>
      <c r="AU230">
        <v>3</v>
      </c>
      <c r="AV230">
        <v>0</v>
      </c>
      <c r="AW230">
        <v>116.46</v>
      </c>
      <c r="BA230" t="s">
        <v>1938</v>
      </c>
      <c r="BB230" t="s">
        <v>1947</v>
      </c>
      <c r="BC230">
        <v>24840</v>
      </c>
      <c r="BG230" t="s">
        <v>156</v>
      </c>
      <c r="BJ230" t="s">
        <v>1984</v>
      </c>
      <c r="BK230" t="s">
        <v>176</v>
      </c>
      <c r="BL230" t="s">
        <v>2039</v>
      </c>
    </row>
    <row r="231" spans="1:64">
      <c r="A231" s="1">
        <f>HYPERLINK("https://lsnyc.legalserver.org/matter/dynamic-profile/view/1911556","19-1911556")</f>
        <v>0</v>
      </c>
      <c r="B231" t="s">
        <v>67</v>
      </c>
      <c r="C231" t="s">
        <v>149</v>
      </c>
      <c r="D231" t="s">
        <v>163</v>
      </c>
      <c r="E231" t="s">
        <v>164</v>
      </c>
      <c r="G231" t="s">
        <v>165</v>
      </c>
      <c r="H231" t="s">
        <v>179</v>
      </c>
      <c r="I231" t="s">
        <v>165</v>
      </c>
      <c r="J231" t="s">
        <v>188</v>
      </c>
      <c r="K231" t="s">
        <v>165</v>
      </c>
      <c r="L231" t="s">
        <v>214</v>
      </c>
      <c r="M231" t="s">
        <v>189</v>
      </c>
      <c r="N231" t="s">
        <v>219</v>
      </c>
      <c r="O231" t="s">
        <v>220</v>
      </c>
      <c r="P231" t="s">
        <v>225</v>
      </c>
      <c r="S231" t="s">
        <v>436</v>
      </c>
      <c r="T231" t="s">
        <v>671</v>
      </c>
      <c r="U231" t="s">
        <v>177</v>
      </c>
      <c r="W231" t="s">
        <v>706</v>
      </c>
      <c r="X231" t="s">
        <v>931</v>
      </c>
      <c r="Z231" t="s">
        <v>1115</v>
      </c>
      <c r="AA231" t="s">
        <v>1125</v>
      </c>
      <c r="AB231">
        <v>11368</v>
      </c>
      <c r="AC231" t="s">
        <v>1126</v>
      </c>
      <c r="AD231" t="s">
        <v>1347</v>
      </c>
      <c r="AE231">
        <v>41</v>
      </c>
      <c r="AG231" t="s">
        <v>1392</v>
      </c>
      <c r="AH231" t="s">
        <v>190</v>
      </c>
      <c r="AK231" t="s">
        <v>1397</v>
      </c>
      <c r="AM231">
        <v>0</v>
      </c>
      <c r="AN231">
        <v>778</v>
      </c>
      <c r="AO231">
        <v>1.33</v>
      </c>
      <c r="AQ231" t="s">
        <v>1634</v>
      </c>
      <c r="AR231" t="s">
        <v>1888</v>
      </c>
      <c r="AS231">
        <v>615</v>
      </c>
      <c r="AT231" t="s">
        <v>1931</v>
      </c>
      <c r="AU231">
        <v>1</v>
      </c>
      <c r="AV231">
        <v>0</v>
      </c>
      <c r="AW231">
        <v>66.97</v>
      </c>
      <c r="BA231" t="s">
        <v>1941</v>
      </c>
      <c r="BB231" t="s">
        <v>1945</v>
      </c>
      <c r="BC231">
        <v>8364</v>
      </c>
      <c r="BG231" t="s">
        <v>156</v>
      </c>
      <c r="BJ231" t="s">
        <v>2028</v>
      </c>
      <c r="BK231" t="s">
        <v>175</v>
      </c>
      <c r="BL231" t="s">
        <v>2039</v>
      </c>
    </row>
    <row r="232" spans="1:64">
      <c r="A232" s="1">
        <f>HYPERLINK("https://lsnyc.legalserver.org/matter/dynamic-profile/view/1911885","19-1911885")</f>
        <v>0</v>
      </c>
      <c r="B232" t="s">
        <v>67</v>
      </c>
      <c r="C232" t="s">
        <v>140</v>
      </c>
      <c r="D232" t="s">
        <v>163</v>
      </c>
      <c r="E232" t="s">
        <v>164</v>
      </c>
      <c r="G232" t="s">
        <v>165</v>
      </c>
      <c r="H232" t="s">
        <v>179</v>
      </c>
      <c r="I232" t="s">
        <v>165</v>
      </c>
      <c r="J232" t="s">
        <v>188</v>
      </c>
      <c r="K232" t="s">
        <v>191</v>
      </c>
      <c r="M232" t="s">
        <v>189</v>
      </c>
      <c r="N232" t="s">
        <v>219</v>
      </c>
      <c r="O232" t="s">
        <v>220</v>
      </c>
      <c r="P232" t="s">
        <v>225</v>
      </c>
      <c r="S232" t="s">
        <v>319</v>
      </c>
      <c r="T232" t="s">
        <v>672</v>
      </c>
      <c r="U232" t="s">
        <v>173</v>
      </c>
      <c r="W232" t="s">
        <v>706</v>
      </c>
      <c r="X232" t="s">
        <v>932</v>
      </c>
      <c r="Y232" t="s">
        <v>1089</v>
      </c>
      <c r="Z232" t="s">
        <v>1118</v>
      </c>
      <c r="AA232" t="s">
        <v>1125</v>
      </c>
      <c r="AB232">
        <v>11694</v>
      </c>
      <c r="AC232" t="s">
        <v>1126</v>
      </c>
      <c r="AD232" t="s">
        <v>1348</v>
      </c>
      <c r="AE232">
        <v>16</v>
      </c>
      <c r="AG232" t="s">
        <v>1392</v>
      </c>
      <c r="AH232" t="s">
        <v>190</v>
      </c>
      <c r="AI232" t="s">
        <v>190</v>
      </c>
      <c r="AK232" t="s">
        <v>1397</v>
      </c>
      <c r="AM232">
        <v>0</v>
      </c>
      <c r="AN232">
        <v>1025</v>
      </c>
      <c r="AO232">
        <v>1.33</v>
      </c>
      <c r="AQ232" t="s">
        <v>1635</v>
      </c>
      <c r="AR232" t="s">
        <v>1889</v>
      </c>
      <c r="AS232">
        <v>0</v>
      </c>
      <c r="AT232" t="s">
        <v>1931</v>
      </c>
      <c r="AU232">
        <v>1</v>
      </c>
      <c r="AV232">
        <v>0</v>
      </c>
      <c r="AW232">
        <v>196.77</v>
      </c>
      <c r="BA232" t="s">
        <v>1938</v>
      </c>
      <c r="BB232" t="s">
        <v>1945</v>
      </c>
      <c r="BC232">
        <v>24576</v>
      </c>
      <c r="BG232" t="s">
        <v>156</v>
      </c>
      <c r="BJ232" t="s">
        <v>1982</v>
      </c>
      <c r="BK232" t="s">
        <v>173</v>
      </c>
      <c r="BL232" t="s">
        <v>2039</v>
      </c>
    </row>
    <row r="233" spans="1:64">
      <c r="A233" s="1">
        <f>HYPERLINK("https://lsnyc.legalserver.org/matter/dynamic-profile/view/1911872","19-1911872")</f>
        <v>0</v>
      </c>
      <c r="B233" t="s">
        <v>67</v>
      </c>
      <c r="C233" t="s">
        <v>138</v>
      </c>
      <c r="D233" t="s">
        <v>163</v>
      </c>
      <c r="E233" t="s">
        <v>165</v>
      </c>
      <c r="F233" t="s">
        <v>173</v>
      </c>
      <c r="G233" t="s">
        <v>165</v>
      </c>
      <c r="H233" t="s">
        <v>180</v>
      </c>
      <c r="I233" t="s">
        <v>165</v>
      </c>
      <c r="J233" t="s">
        <v>188</v>
      </c>
      <c r="K233" t="s">
        <v>191</v>
      </c>
      <c r="M233" t="s">
        <v>189</v>
      </c>
      <c r="N233" t="s">
        <v>165</v>
      </c>
      <c r="O233" t="s">
        <v>221</v>
      </c>
      <c r="P233" t="s">
        <v>225</v>
      </c>
      <c r="S233" t="s">
        <v>239</v>
      </c>
      <c r="T233" t="s">
        <v>673</v>
      </c>
      <c r="U233" t="s">
        <v>173</v>
      </c>
      <c r="W233" t="s">
        <v>706</v>
      </c>
      <c r="X233" t="s">
        <v>933</v>
      </c>
      <c r="Y233" t="s">
        <v>1050</v>
      </c>
      <c r="Z233" t="s">
        <v>1106</v>
      </c>
      <c r="AA233" t="s">
        <v>1125</v>
      </c>
      <c r="AB233">
        <v>11433</v>
      </c>
      <c r="AC233" t="s">
        <v>1131</v>
      </c>
      <c r="AD233" t="s">
        <v>1349</v>
      </c>
      <c r="AE233">
        <v>0</v>
      </c>
      <c r="AG233" t="s">
        <v>1393</v>
      </c>
      <c r="AH233" t="s">
        <v>190</v>
      </c>
      <c r="AI233" t="s">
        <v>190</v>
      </c>
      <c r="AK233" t="s">
        <v>1397</v>
      </c>
      <c r="AM233">
        <v>0</v>
      </c>
      <c r="AN233">
        <v>800</v>
      </c>
      <c r="AO233">
        <v>0.4</v>
      </c>
      <c r="AQ233" t="s">
        <v>1636</v>
      </c>
      <c r="AR233" t="s">
        <v>1890</v>
      </c>
      <c r="AS233">
        <v>3</v>
      </c>
      <c r="AT233" t="s">
        <v>1931</v>
      </c>
      <c r="AU233">
        <v>2</v>
      </c>
      <c r="AV233">
        <v>0</v>
      </c>
      <c r="AW233">
        <v>153.76</v>
      </c>
      <c r="BA233" t="s">
        <v>1938</v>
      </c>
      <c r="BB233" t="s">
        <v>1945</v>
      </c>
      <c r="BC233">
        <v>26000</v>
      </c>
      <c r="BG233" t="s">
        <v>1976</v>
      </c>
      <c r="BJ233" t="s">
        <v>1982</v>
      </c>
      <c r="BK233" t="s">
        <v>173</v>
      </c>
      <c r="BL233" t="s">
        <v>2039</v>
      </c>
    </row>
    <row r="234" spans="1:64">
      <c r="A234" s="1">
        <f>HYPERLINK("https://lsnyc.legalserver.org/matter/dynamic-profile/view/1911267","19-1911267")</f>
        <v>0</v>
      </c>
      <c r="B234" t="s">
        <v>67</v>
      </c>
      <c r="C234" t="s">
        <v>138</v>
      </c>
      <c r="D234" t="s">
        <v>163</v>
      </c>
      <c r="E234" t="s">
        <v>165</v>
      </c>
      <c r="F234" t="s">
        <v>166</v>
      </c>
      <c r="G234" t="s">
        <v>165</v>
      </c>
      <c r="H234" t="s">
        <v>179</v>
      </c>
      <c r="I234" t="s">
        <v>165</v>
      </c>
      <c r="J234" t="s">
        <v>188</v>
      </c>
      <c r="K234" t="s">
        <v>191</v>
      </c>
      <c r="M234" t="s">
        <v>189</v>
      </c>
      <c r="N234" t="s">
        <v>165</v>
      </c>
      <c r="O234" t="s">
        <v>221</v>
      </c>
      <c r="P234" t="s">
        <v>225</v>
      </c>
      <c r="S234" t="s">
        <v>437</v>
      </c>
      <c r="T234" t="s">
        <v>674</v>
      </c>
      <c r="U234" t="s">
        <v>166</v>
      </c>
      <c r="W234" t="s">
        <v>706</v>
      </c>
      <c r="X234" t="s">
        <v>934</v>
      </c>
      <c r="Y234" t="s">
        <v>1090</v>
      </c>
      <c r="Z234" t="s">
        <v>1107</v>
      </c>
      <c r="AA234" t="s">
        <v>1125</v>
      </c>
      <c r="AB234">
        <v>11367</v>
      </c>
      <c r="AC234" t="s">
        <v>1136</v>
      </c>
      <c r="AD234" t="s">
        <v>1350</v>
      </c>
      <c r="AE234">
        <v>52</v>
      </c>
      <c r="AG234" t="s">
        <v>1392</v>
      </c>
      <c r="AH234" t="s">
        <v>190</v>
      </c>
      <c r="AK234" t="s">
        <v>1397</v>
      </c>
      <c r="AM234">
        <v>0</v>
      </c>
      <c r="AN234">
        <v>992.5700000000001</v>
      </c>
      <c r="AO234">
        <v>20</v>
      </c>
      <c r="AQ234" t="s">
        <v>1637</v>
      </c>
      <c r="AR234" t="s">
        <v>1891</v>
      </c>
      <c r="AS234">
        <v>0</v>
      </c>
      <c r="AT234" t="s">
        <v>1927</v>
      </c>
      <c r="AU234">
        <v>1</v>
      </c>
      <c r="AV234">
        <v>0</v>
      </c>
      <c r="AW234">
        <v>202.44</v>
      </c>
      <c r="BA234" t="s">
        <v>1941</v>
      </c>
      <c r="BC234">
        <v>25285.2</v>
      </c>
      <c r="BG234" t="s">
        <v>154</v>
      </c>
      <c r="BJ234" t="s">
        <v>2029</v>
      </c>
      <c r="BK234" t="s">
        <v>175</v>
      </c>
    </row>
    <row r="235" spans="1:64">
      <c r="A235" s="1">
        <f>HYPERLINK("https://lsnyc.legalserver.org/matter/dynamic-profile/view/1911806","19-1911806")</f>
        <v>0</v>
      </c>
      <c r="B235" t="s">
        <v>67</v>
      </c>
      <c r="C235" t="s">
        <v>150</v>
      </c>
      <c r="D235" t="s">
        <v>163</v>
      </c>
      <c r="E235" t="s">
        <v>165</v>
      </c>
      <c r="F235" t="s">
        <v>173</v>
      </c>
      <c r="G235" t="s">
        <v>165</v>
      </c>
      <c r="H235" t="s">
        <v>180</v>
      </c>
      <c r="I235" t="s">
        <v>165</v>
      </c>
      <c r="J235" t="s">
        <v>188</v>
      </c>
      <c r="K235" t="s">
        <v>165</v>
      </c>
      <c r="L235" t="s">
        <v>215</v>
      </c>
      <c r="M235" t="s">
        <v>189</v>
      </c>
      <c r="N235" t="s">
        <v>219</v>
      </c>
      <c r="O235" t="s">
        <v>220</v>
      </c>
      <c r="P235" t="s">
        <v>225</v>
      </c>
      <c r="S235" t="s">
        <v>438</v>
      </c>
      <c r="T235" t="s">
        <v>675</v>
      </c>
      <c r="U235" t="s">
        <v>173</v>
      </c>
      <c r="W235" t="s">
        <v>706</v>
      </c>
      <c r="X235" t="s">
        <v>906</v>
      </c>
      <c r="Y235" t="s">
        <v>1082</v>
      </c>
      <c r="Z235" t="s">
        <v>1103</v>
      </c>
      <c r="AA235" t="s">
        <v>1125</v>
      </c>
      <c r="AB235">
        <v>11422</v>
      </c>
      <c r="AC235" t="s">
        <v>1126</v>
      </c>
      <c r="AD235" t="s">
        <v>1351</v>
      </c>
      <c r="AE235">
        <v>1</v>
      </c>
      <c r="AG235" t="s">
        <v>1392</v>
      </c>
      <c r="AH235" t="s">
        <v>190</v>
      </c>
      <c r="AI235" t="s">
        <v>190</v>
      </c>
      <c r="AK235" t="s">
        <v>1397</v>
      </c>
      <c r="AL235" t="s">
        <v>1401</v>
      </c>
      <c r="AM235">
        <v>0</v>
      </c>
      <c r="AN235">
        <v>1850</v>
      </c>
      <c r="AO235">
        <v>1.4</v>
      </c>
      <c r="AQ235" t="s">
        <v>1638</v>
      </c>
      <c r="AR235" t="s">
        <v>1892</v>
      </c>
      <c r="AS235">
        <v>2</v>
      </c>
      <c r="AT235" t="s">
        <v>1931</v>
      </c>
      <c r="AU235">
        <v>1</v>
      </c>
      <c r="AV235">
        <v>1</v>
      </c>
      <c r="AW235">
        <v>141.93</v>
      </c>
      <c r="BA235" t="s">
        <v>1938</v>
      </c>
      <c r="BB235" t="s">
        <v>1945</v>
      </c>
      <c r="BC235">
        <v>24000</v>
      </c>
      <c r="BG235" t="s">
        <v>1976</v>
      </c>
      <c r="BJ235" t="s">
        <v>1982</v>
      </c>
      <c r="BK235" t="s">
        <v>173</v>
      </c>
      <c r="BL235" t="s">
        <v>2039</v>
      </c>
    </row>
    <row r="236" spans="1:64">
      <c r="A236" s="1">
        <f>HYPERLINK("https://lsnyc.legalserver.org/matter/dynamic-profile/view/1911506","19-1911506")</f>
        <v>0</v>
      </c>
      <c r="B236" t="s">
        <v>67</v>
      </c>
      <c r="C236" t="s">
        <v>139</v>
      </c>
      <c r="D236" t="s">
        <v>163</v>
      </c>
      <c r="E236" t="s">
        <v>165</v>
      </c>
      <c r="F236" t="s">
        <v>177</v>
      </c>
      <c r="G236" t="s">
        <v>165</v>
      </c>
      <c r="H236" t="s">
        <v>180</v>
      </c>
      <c r="I236" t="s">
        <v>165</v>
      </c>
      <c r="J236" t="s">
        <v>188</v>
      </c>
      <c r="K236" t="s">
        <v>191</v>
      </c>
      <c r="M236" t="s">
        <v>189</v>
      </c>
      <c r="N236" t="s">
        <v>219</v>
      </c>
      <c r="O236" t="s">
        <v>220</v>
      </c>
      <c r="P236" t="s">
        <v>225</v>
      </c>
      <c r="S236" t="s">
        <v>439</v>
      </c>
      <c r="T236" t="s">
        <v>676</v>
      </c>
      <c r="U236" t="s">
        <v>177</v>
      </c>
      <c r="W236" t="s">
        <v>706</v>
      </c>
      <c r="X236" t="s">
        <v>935</v>
      </c>
      <c r="Z236" t="s">
        <v>1109</v>
      </c>
      <c r="AA236" t="s">
        <v>1125</v>
      </c>
      <c r="AB236">
        <v>11103</v>
      </c>
      <c r="AC236" t="s">
        <v>1126</v>
      </c>
      <c r="AD236" t="s">
        <v>1352</v>
      </c>
      <c r="AE236">
        <v>6</v>
      </c>
      <c r="AG236" t="s">
        <v>1392</v>
      </c>
      <c r="AH236" t="s">
        <v>190</v>
      </c>
      <c r="AI236" t="s">
        <v>190</v>
      </c>
      <c r="AK236" t="s">
        <v>1397</v>
      </c>
      <c r="AM236">
        <v>0</v>
      </c>
      <c r="AN236">
        <v>1500</v>
      </c>
      <c r="AO236">
        <v>1.5</v>
      </c>
      <c r="AQ236" t="s">
        <v>1639</v>
      </c>
      <c r="AR236" t="s">
        <v>1893</v>
      </c>
      <c r="AS236">
        <v>1</v>
      </c>
      <c r="AT236" t="s">
        <v>1931</v>
      </c>
      <c r="AU236">
        <v>1</v>
      </c>
      <c r="AV236">
        <v>0</v>
      </c>
      <c r="AW236">
        <v>144.12</v>
      </c>
      <c r="BA236" t="s">
        <v>1938</v>
      </c>
      <c r="BB236" t="s">
        <v>1945</v>
      </c>
      <c r="BC236">
        <v>18000</v>
      </c>
      <c r="BG236" t="s">
        <v>1976</v>
      </c>
      <c r="BJ236" t="s">
        <v>1982</v>
      </c>
      <c r="BK236" t="s">
        <v>177</v>
      </c>
      <c r="BL236" t="s">
        <v>2039</v>
      </c>
    </row>
    <row r="237" spans="1:64">
      <c r="A237" s="1">
        <f>HYPERLINK("https://lsnyc.legalserver.org/matter/dynamic-profile/view/1910910","19-1910910")</f>
        <v>0</v>
      </c>
      <c r="B237" t="s">
        <v>67</v>
      </c>
      <c r="C237" t="s">
        <v>151</v>
      </c>
      <c r="D237" t="s">
        <v>163</v>
      </c>
      <c r="E237" t="s">
        <v>164</v>
      </c>
      <c r="G237" t="s">
        <v>165</v>
      </c>
      <c r="H237" t="s">
        <v>186</v>
      </c>
      <c r="I237" t="s">
        <v>165</v>
      </c>
      <c r="J237" t="s">
        <v>188</v>
      </c>
      <c r="K237" t="s">
        <v>191</v>
      </c>
      <c r="M237" t="s">
        <v>189</v>
      </c>
      <c r="N237" t="s">
        <v>219</v>
      </c>
      <c r="O237" t="s">
        <v>220</v>
      </c>
      <c r="P237" t="s">
        <v>225</v>
      </c>
      <c r="S237" t="s">
        <v>440</v>
      </c>
      <c r="T237" t="s">
        <v>677</v>
      </c>
      <c r="U237" t="s">
        <v>170</v>
      </c>
      <c r="W237" t="s">
        <v>706</v>
      </c>
      <c r="X237" t="s">
        <v>936</v>
      </c>
      <c r="Y237" t="s">
        <v>1034</v>
      </c>
      <c r="Z237" t="s">
        <v>1115</v>
      </c>
      <c r="AA237" t="s">
        <v>1125</v>
      </c>
      <c r="AB237">
        <v>11368</v>
      </c>
      <c r="AC237" t="s">
        <v>1128</v>
      </c>
      <c r="AE237">
        <v>22</v>
      </c>
      <c r="AG237" t="s">
        <v>1392</v>
      </c>
      <c r="AH237" t="s">
        <v>190</v>
      </c>
      <c r="AI237" t="s">
        <v>190</v>
      </c>
      <c r="AK237" t="s">
        <v>1397</v>
      </c>
      <c r="AM237">
        <v>0</v>
      </c>
      <c r="AN237">
        <v>1311.55</v>
      </c>
      <c r="AO237">
        <v>1.65</v>
      </c>
      <c r="AQ237" t="s">
        <v>1640</v>
      </c>
      <c r="AR237" t="s">
        <v>1894</v>
      </c>
      <c r="AS237">
        <v>224</v>
      </c>
      <c r="AT237" t="s">
        <v>1927</v>
      </c>
      <c r="AU237">
        <v>5</v>
      </c>
      <c r="AV237">
        <v>0</v>
      </c>
      <c r="AW237">
        <v>226.72</v>
      </c>
      <c r="BC237">
        <v>68400</v>
      </c>
      <c r="BG237" t="s">
        <v>1977</v>
      </c>
      <c r="BJ237" t="s">
        <v>2030</v>
      </c>
      <c r="BK237" t="s">
        <v>166</v>
      </c>
      <c r="BL237" t="s">
        <v>2039</v>
      </c>
    </row>
    <row r="238" spans="1:64">
      <c r="A238" s="1">
        <f>HYPERLINK("https://lsnyc.legalserver.org/matter/dynamic-profile/view/1912210","19-1912210")</f>
        <v>0</v>
      </c>
      <c r="B238" t="s">
        <v>67</v>
      </c>
      <c r="C238" t="s">
        <v>151</v>
      </c>
      <c r="D238" t="s">
        <v>163</v>
      </c>
      <c r="E238" t="s">
        <v>165</v>
      </c>
      <c r="F238" t="s">
        <v>167</v>
      </c>
      <c r="G238" t="s">
        <v>165</v>
      </c>
      <c r="H238" t="s">
        <v>181</v>
      </c>
      <c r="I238" t="s">
        <v>165</v>
      </c>
      <c r="J238" t="s">
        <v>188</v>
      </c>
      <c r="K238" t="s">
        <v>191</v>
      </c>
      <c r="M238" t="s">
        <v>189</v>
      </c>
      <c r="N238" t="s">
        <v>219</v>
      </c>
      <c r="O238" t="s">
        <v>220</v>
      </c>
      <c r="P238" t="s">
        <v>225</v>
      </c>
      <c r="S238" t="s">
        <v>441</v>
      </c>
      <c r="T238" t="s">
        <v>678</v>
      </c>
      <c r="U238" t="s">
        <v>167</v>
      </c>
      <c r="W238" t="s">
        <v>706</v>
      </c>
      <c r="X238" t="s">
        <v>937</v>
      </c>
      <c r="Y238" t="s">
        <v>989</v>
      </c>
      <c r="Z238" t="s">
        <v>1107</v>
      </c>
      <c r="AA238" t="s">
        <v>1125</v>
      </c>
      <c r="AB238">
        <v>11367</v>
      </c>
      <c r="AC238" t="s">
        <v>1126</v>
      </c>
      <c r="AD238" t="s">
        <v>1353</v>
      </c>
      <c r="AE238">
        <v>26</v>
      </c>
      <c r="AG238" t="s">
        <v>1392</v>
      </c>
      <c r="AH238" t="s">
        <v>190</v>
      </c>
      <c r="AI238" t="s">
        <v>190</v>
      </c>
      <c r="AK238" t="s">
        <v>1398</v>
      </c>
      <c r="AM238">
        <v>0</v>
      </c>
      <c r="AN238">
        <v>260</v>
      </c>
      <c r="AO238">
        <v>0.5</v>
      </c>
      <c r="AQ238" t="s">
        <v>1641</v>
      </c>
      <c r="AR238" t="s">
        <v>1895</v>
      </c>
      <c r="AS238">
        <v>28</v>
      </c>
      <c r="AT238" t="s">
        <v>1926</v>
      </c>
      <c r="AU238">
        <v>1</v>
      </c>
      <c r="AV238">
        <v>0</v>
      </c>
      <c r="AW238">
        <v>80.06</v>
      </c>
      <c r="BA238" t="s">
        <v>1938</v>
      </c>
      <c r="BB238" t="s">
        <v>1945</v>
      </c>
      <c r="BC238">
        <v>10000</v>
      </c>
      <c r="BG238" t="s">
        <v>1976</v>
      </c>
      <c r="BJ238" t="s">
        <v>1999</v>
      </c>
      <c r="BK238" t="s">
        <v>167</v>
      </c>
      <c r="BL238" t="s">
        <v>2039</v>
      </c>
    </row>
    <row r="239" spans="1:64">
      <c r="A239" s="1">
        <f>HYPERLINK("https://lsnyc.legalserver.org/matter/dynamic-profile/view/1911869","19-1911869")</f>
        <v>0</v>
      </c>
      <c r="B239" t="s">
        <v>67</v>
      </c>
      <c r="C239" t="s">
        <v>152</v>
      </c>
      <c r="D239" t="s">
        <v>163</v>
      </c>
      <c r="E239" t="s">
        <v>164</v>
      </c>
      <c r="G239" t="s">
        <v>165</v>
      </c>
      <c r="H239" t="s">
        <v>179</v>
      </c>
      <c r="I239" t="s">
        <v>187</v>
      </c>
      <c r="J239" t="s">
        <v>190</v>
      </c>
      <c r="K239" t="s">
        <v>191</v>
      </c>
      <c r="M239" t="s">
        <v>189</v>
      </c>
      <c r="N239" t="s">
        <v>219</v>
      </c>
      <c r="O239" t="s">
        <v>220</v>
      </c>
      <c r="P239" t="s">
        <v>225</v>
      </c>
      <c r="S239" t="s">
        <v>442</v>
      </c>
      <c r="T239" t="s">
        <v>679</v>
      </c>
      <c r="U239" t="s">
        <v>173</v>
      </c>
      <c r="W239" t="s">
        <v>706</v>
      </c>
      <c r="X239" t="s">
        <v>938</v>
      </c>
      <c r="Y239" t="s">
        <v>990</v>
      </c>
      <c r="Z239" t="s">
        <v>1119</v>
      </c>
      <c r="AA239" t="s">
        <v>1125</v>
      </c>
      <c r="AB239">
        <v>11417</v>
      </c>
      <c r="AC239" t="s">
        <v>1126</v>
      </c>
      <c r="AD239" t="s">
        <v>1354</v>
      </c>
      <c r="AE239">
        <v>3</v>
      </c>
      <c r="AG239" t="s">
        <v>1392</v>
      </c>
      <c r="AH239" t="s">
        <v>190</v>
      </c>
      <c r="AI239" t="s">
        <v>190</v>
      </c>
      <c r="AK239" t="s">
        <v>1397</v>
      </c>
      <c r="AM239">
        <v>0</v>
      </c>
      <c r="AN239">
        <v>2050</v>
      </c>
      <c r="AO239">
        <v>4.5</v>
      </c>
      <c r="AQ239" t="s">
        <v>1642</v>
      </c>
      <c r="AR239" t="s">
        <v>1896</v>
      </c>
      <c r="AS239">
        <v>3</v>
      </c>
      <c r="AT239" t="s">
        <v>1928</v>
      </c>
      <c r="AU239">
        <v>2</v>
      </c>
      <c r="AV239">
        <v>6</v>
      </c>
      <c r="AW239">
        <v>131.25</v>
      </c>
      <c r="BA239" t="s">
        <v>1938</v>
      </c>
      <c r="BB239" t="s">
        <v>1945</v>
      </c>
      <c r="BC239">
        <v>57000</v>
      </c>
      <c r="BG239" t="s">
        <v>156</v>
      </c>
      <c r="BJ239" t="s">
        <v>2010</v>
      </c>
      <c r="BK239" t="s">
        <v>173</v>
      </c>
      <c r="BL239" t="s">
        <v>2039</v>
      </c>
    </row>
    <row r="240" spans="1:64">
      <c r="A240" s="1">
        <f>HYPERLINK("https://lsnyc.legalserver.org/matter/dynamic-profile/view/1911926","19-1911926")</f>
        <v>0</v>
      </c>
      <c r="B240" t="s">
        <v>67</v>
      </c>
      <c r="C240" t="s">
        <v>152</v>
      </c>
      <c r="D240" t="s">
        <v>163</v>
      </c>
      <c r="E240" t="s">
        <v>165</v>
      </c>
      <c r="F240" t="s">
        <v>176</v>
      </c>
      <c r="G240" t="s">
        <v>165</v>
      </c>
      <c r="H240" t="s">
        <v>180</v>
      </c>
      <c r="I240" t="s">
        <v>165</v>
      </c>
      <c r="J240" t="s">
        <v>188</v>
      </c>
      <c r="K240" t="s">
        <v>191</v>
      </c>
      <c r="M240" t="s">
        <v>189</v>
      </c>
      <c r="N240" t="s">
        <v>165</v>
      </c>
      <c r="O240" t="s">
        <v>221</v>
      </c>
      <c r="P240" t="s">
        <v>225</v>
      </c>
      <c r="S240" t="s">
        <v>443</v>
      </c>
      <c r="T240" t="s">
        <v>680</v>
      </c>
      <c r="U240" t="s">
        <v>176</v>
      </c>
      <c r="W240" t="s">
        <v>706</v>
      </c>
      <c r="X240" t="s">
        <v>939</v>
      </c>
      <c r="Z240" t="s">
        <v>1120</v>
      </c>
      <c r="AA240" t="s">
        <v>1125</v>
      </c>
      <c r="AB240">
        <v>11385</v>
      </c>
      <c r="AC240" t="s">
        <v>1131</v>
      </c>
      <c r="AD240" t="s">
        <v>1355</v>
      </c>
      <c r="AE240">
        <v>7</v>
      </c>
      <c r="AG240" t="s">
        <v>1393</v>
      </c>
      <c r="AH240" t="s">
        <v>190</v>
      </c>
      <c r="AI240" t="s">
        <v>190</v>
      </c>
      <c r="AK240" t="s">
        <v>1397</v>
      </c>
      <c r="AM240">
        <v>0</v>
      </c>
      <c r="AN240">
        <v>1500</v>
      </c>
      <c r="AO240">
        <v>1.4</v>
      </c>
      <c r="AQ240" t="s">
        <v>1643</v>
      </c>
      <c r="AR240" t="s">
        <v>1897</v>
      </c>
      <c r="AS240">
        <v>4</v>
      </c>
      <c r="AT240" t="s">
        <v>1928</v>
      </c>
      <c r="AU240">
        <v>2</v>
      </c>
      <c r="AV240">
        <v>1</v>
      </c>
      <c r="AW240">
        <v>112.52</v>
      </c>
      <c r="BA240" t="s">
        <v>1938</v>
      </c>
      <c r="BB240" t="s">
        <v>1947</v>
      </c>
      <c r="BC240">
        <v>24000</v>
      </c>
      <c r="BG240" t="s">
        <v>1976</v>
      </c>
      <c r="BJ240" t="s">
        <v>1982</v>
      </c>
      <c r="BK240" t="s">
        <v>176</v>
      </c>
      <c r="BL240" t="s">
        <v>2039</v>
      </c>
    </row>
    <row r="241" spans="1:64">
      <c r="A241" s="1">
        <f>HYPERLINK("https://lsnyc.legalserver.org/matter/dynamic-profile/view/1911124","19-1911124")</f>
        <v>0</v>
      </c>
      <c r="B241" t="s">
        <v>67</v>
      </c>
      <c r="C241" t="s">
        <v>153</v>
      </c>
      <c r="D241" t="s">
        <v>163</v>
      </c>
      <c r="E241" t="s">
        <v>165</v>
      </c>
      <c r="F241" t="s">
        <v>169</v>
      </c>
      <c r="G241" t="s">
        <v>165</v>
      </c>
      <c r="H241" t="s">
        <v>180</v>
      </c>
      <c r="I241" t="s">
        <v>165</v>
      </c>
      <c r="J241" t="s">
        <v>188</v>
      </c>
      <c r="K241" t="s">
        <v>165</v>
      </c>
      <c r="L241" t="s">
        <v>216</v>
      </c>
      <c r="M241" t="s">
        <v>189</v>
      </c>
      <c r="N241" t="s">
        <v>219</v>
      </c>
      <c r="O241" t="s">
        <v>220</v>
      </c>
      <c r="P241" t="s">
        <v>225</v>
      </c>
      <c r="S241" t="s">
        <v>444</v>
      </c>
      <c r="T241" t="s">
        <v>681</v>
      </c>
      <c r="U241" t="s">
        <v>169</v>
      </c>
      <c r="W241" t="s">
        <v>706</v>
      </c>
      <c r="X241" t="s">
        <v>940</v>
      </c>
      <c r="Y241">
        <v>2</v>
      </c>
      <c r="Z241" t="s">
        <v>1121</v>
      </c>
      <c r="AA241" t="s">
        <v>1125</v>
      </c>
      <c r="AB241">
        <v>11693</v>
      </c>
      <c r="AC241" t="s">
        <v>1126</v>
      </c>
      <c r="AD241" t="s">
        <v>1356</v>
      </c>
      <c r="AE241">
        <v>1</v>
      </c>
      <c r="AG241" t="s">
        <v>1392</v>
      </c>
      <c r="AH241" t="s">
        <v>190</v>
      </c>
      <c r="AI241" t="s">
        <v>190</v>
      </c>
      <c r="AK241" t="s">
        <v>1397</v>
      </c>
      <c r="AM241">
        <v>0</v>
      </c>
      <c r="AN241">
        <v>2500</v>
      </c>
      <c r="AO241">
        <v>0.9</v>
      </c>
      <c r="AQ241" t="s">
        <v>1644</v>
      </c>
      <c r="AR241" t="s">
        <v>1898</v>
      </c>
      <c r="AS241">
        <v>4</v>
      </c>
      <c r="AT241" t="s">
        <v>1931</v>
      </c>
      <c r="AU241">
        <v>1</v>
      </c>
      <c r="AV241">
        <v>3</v>
      </c>
      <c r="AW241">
        <v>41.01</v>
      </c>
      <c r="BA241" t="s">
        <v>1938</v>
      </c>
      <c r="BB241" t="s">
        <v>1945</v>
      </c>
      <c r="BC241">
        <v>10560</v>
      </c>
      <c r="BG241" t="s">
        <v>1976</v>
      </c>
      <c r="BJ241" t="s">
        <v>1982</v>
      </c>
      <c r="BK241" t="s">
        <v>169</v>
      </c>
      <c r="BL241" t="s">
        <v>2039</v>
      </c>
    </row>
    <row r="242" spans="1:64">
      <c r="A242" s="1">
        <f>HYPERLINK("https://lsnyc.legalserver.org/matter/dynamic-profile/view/1911747","19-1911747")</f>
        <v>0</v>
      </c>
      <c r="B242" t="s">
        <v>67</v>
      </c>
      <c r="C242" t="s">
        <v>153</v>
      </c>
      <c r="D242" t="s">
        <v>163</v>
      </c>
      <c r="E242" t="s">
        <v>164</v>
      </c>
      <c r="G242" t="s">
        <v>165</v>
      </c>
      <c r="H242" t="s">
        <v>179</v>
      </c>
      <c r="I242" t="s">
        <v>165</v>
      </c>
      <c r="J242" t="s">
        <v>188</v>
      </c>
      <c r="K242" t="s">
        <v>191</v>
      </c>
      <c r="M242" t="s">
        <v>189</v>
      </c>
      <c r="N242" t="s">
        <v>219</v>
      </c>
      <c r="O242" t="s">
        <v>220</v>
      </c>
      <c r="P242" t="s">
        <v>225</v>
      </c>
      <c r="S242" t="s">
        <v>445</v>
      </c>
      <c r="T242" t="s">
        <v>682</v>
      </c>
      <c r="U242" t="s">
        <v>172</v>
      </c>
      <c r="W242" t="s">
        <v>706</v>
      </c>
      <c r="X242" t="s">
        <v>941</v>
      </c>
      <c r="Y242" t="s">
        <v>1091</v>
      </c>
      <c r="Z242" t="s">
        <v>1106</v>
      </c>
      <c r="AA242" t="s">
        <v>1125</v>
      </c>
      <c r="AB242">
        <v>11434</v>
      </c>
      <c r="AC242" t="s">
        <v>1126</v>
      </c>
      <c r="AD242" t="s">
        <v>1357</v>
      </c>
      <c r="AE242">
        <v>25</v>
      </c>
      <c r="AG242" t="s">
        <v>1393</v>
      </c>
      <c r="AH242" t="s">
        <v>190</v>
      </c>
      <c r="AI242" t="s">
        <v>190</v>
      </c>
      <c r="AK242" t="s">
        <v>1397</v>
      </c>
      <c r="AM242">
        <v>0</v>
      </c>
      <c r="AN242">
        <v>2100</v>
      </c>
      <c r="AO242">
        <v>2.13</v>
      </c>
      <c r="AQ242" t="s">
        <v>1645</v>
      </c>
      <c r="AR242" t="s">
        <v>1899</v>
      </c>
      <c r="AS242">
        <v>45</v>
      </c>
      <c r="AT242" t="s">
        <v>1929</v>
      </c>
      <c r="AU242">
        <v>2</v>
      </c>
      <c r="AV242">
        <v>1</v>
      </c>
      <c r="AW242">
        <v>131.27</v>
      </c>
      <c r="BA242" t="s">
        <v>1937</v>
      </c>
      <c r="BB242" t="s">
        <v>1945</v>
      </c>
      <c r="BC242">
        <v>28000</v>
      </c>
      <c r="BG242" t="s">
        <v>156</v>
      </c>
      <c r="BJ242" t="s">
        <v>1982</v>
      </c>
      <c r="BK242" t="s">
        <v>176</v>
      </c>
      <c r="BL242" t="s">
        <v>2039</v>
      </c>
    </row>
    <row r="243" spans="1:64">
      <c r="A243" s="1">
        <f>HYPERLINK("https://lsnyc.legalserver.org/matter/dynamic-profile/view/1912158","19-1912158")</f>
        <v>0</v>
      </c>
      <c r="B243" t="s">
        <v>67</v>
      </c>
      <c r="C243" t="s">
        <v>154</v>
      </c>
      <c r="D243" t="s">
        <v>163</v>
      </c>
      <c r="E243" t="s">
        <v>164</v>
      </c>
      <c r="G243" t="s">
        <v>165</v>
      </c>
      <c r="H243" t="s">
        <v>179</v>
      </c>
      <c r="I243" t="s">
        <v>187</v>
      </c>
      <c r="J243" t="s">
        <v>190</v>
      </c>
      <c r="K243" t="s">
        <v>191</v>
      </c>
      <c r="M243" t="s">
        <v>189</v>
      </c>
      <c r="N243" t="s">
        <v>165</v>
      </c>
      <c r="O243" t="s">
        <v>223</v>
      </c>
      <c r="P243" t="s">
        <v>225</v>
      </c>
      <c r="S243" t="s">
        <v>446</v>
      </c>
      <c r="T243" t="s">
        <v>683</v>
      </c>
      <c r="U243" t="s">
        <v>176</v>
      </c>
      <c r="W243" t="s">
        <v>706</v>
      </c>
      <c r="X243" t="s">
        <v>942</v>
      </c>
      <c r="Z243" t="s">
        <v>1106</v>
      </c>
      <c r="AA243" t="s">
        <v>1125</v>
      </c>
      <c r="AB243">
        <v>11433</v>
      </c>
      <c r="AC243" t="s">
        <v>1137</v>
      </c>
      <c r="AD243" t="s">
        <v>1358</v>
      </c>
      <c r="AE243">
        <v>25</v>
      </c>
      <c r="AG243" t="s">
        <v>1392</v>
      </c>
      <c r="AH243" t="s">
        <v>190</v>
      </c>
      <c r="AK243" t="s">
        <v>1397</v>
      </c>
      <c r="AM243">
        <v>0</v>
      </c>
      <c r="AN243">
        <v>1007</v>
      </c>
      <c r="AO243">
        <v>2.85</v>
      </c>
      <c r="AQ243" t="s">
        <v>1646</v>
      </c>
      <c r="AR243" t="s">
        <v>1900</v>
      </c>
      <c r="AS243">
        <v>0</v>
      </c>
      <c r="AT243" t="s">
        <v>1927</v>
      </c>
      <c r="AU243">
        <v>1</v>
      </c>
      <c r="AV243">
        <v>0</v>
      </c>
      <c r="AW243">
        <v>8.81</v>
      </c>
      <c r="BA243" t="s">
        <v>1944</v>
      </c>
      <c r="BB243" t="s">
        <v>1945</v>
      </c>
      <c r="BC243">
        <v>1100</v>
      </c>
      <c r="BG243" t="s">
        <v>154</v>
      </c>
      <c r="BJ243" t="s">
        <v>1988</v>
      </c>
      <c r="BK243" t="s">
        <v>167</v>
      </c>
    </row>
    <row r="244" spans="1:64">
      <c r="A244" s="1">
        <f>HYPERLINK("https://lsnyc.legalserver.org/matter/dynamic-profile/view/1911206","19-1911206")</f>
        <v>0</v>
      </c>
      <c r="B244" t="s">
        <v>67</v>
      </c>
      <c r="C244" t="s">
        <v>154</v>
      </c>
      <c r="D244" t="s">
        <v>163</v>
      </c>
      <c r="E244" t="s">
        <v>164</v>
      </c>
      <c r="G244" t="s">
        <v>165</v>
      </c>
      <c r="H244" t="s">
        <v>180</v>
      </c>
      <c r="I244" t="s">
        <v>187</v>
      </c>
      <c r="J244" t="s">
        <v>189</v>
      </c>
      <c r="K244" t="s">
        <v>191</v>
      </c>
      <c r="M244" t="s">
        <v>189</v>
      </c>
      <c r="N244" t="s">
        <v>165</v>
      </c>
      <c r="O244" t="s">
        <v>222</v>
      </c>
      <c r="P244" t="s">
        <v>225</v>
      </c>
      <c r="S244" t="s">
        <v>447</v>
      </c>
      <c r="T244" t="s">
        <v>684</v>
      </c>
      <c r="U244" t="s">
        <v>169</v>
      </c>
      <c r="W244" t="s">
        <v>706</v>
      </c>
      <c r="X244" t="s">
        <v>943</v>
      </c>
      <c r="Y244" t="s">
        <v>1003</v>
      </c>
      <c r="Z244" t="s">
        <v>1104</v>
      </c>
      <c r="AA244" t="s">
        <v>1125</v>
      </c>
      <c r="AB244">
        <v>11413</v>
      </c>
      <c r="AC244" t="s">
        <v>1131</v>
      </c>
      <c r="AD244" t="s">
        <v>1359</v>
      </c>
      <c r="AE244">
        <v>1</v>
      </c>
      <c r="AG244" t="s">
        <v>1392</v>
      </c>
      <c r="AH244" t="s">
        <v>190</v>
      </c>
      <c r="AK244" t="s">
        <v>1397</v>
      </c>
      <c r="AM244">
        <v>0</v>
      </c>
      <c r="AN244">
        <v>1000</v>
      </c>
      <c r="AO244">
        <v>2.85</v>
      </c>
      <c r="AQ244" t="s">
        <v>1647</v>
      </c>
      <c r="AR244" t="s">
        <v>1901</v>
      </c>
      <c r="AS244">
        <v>1</v>
      </c>
      <c r="AT244" t="s">
        <v>1928</v>
      </c>
      <c r="AU244">
        <v>2</v>
      </c>
      <c r="AV244">
        <v>0</v>
      </c>
      <c r="AW244">
        <v>176.56</v>
      </c>
      <c r="BA244" t="s">
        <v>1938</v>
      </c>
      <c r="BB244" t="s">
        <v>1945</v>
      </c>
      <c r="BC244">
        <v>29856</v>
      </c>
      <c r="BG244" t="s">
        <v>154</v>
      </c>
      <c r="BJ244" t="s">
        <v>1985</v>
      </c>
      <c r="BK244" t="s">
        <v>175</v>
      </c>
    </row>
    <row r="245" spans="1:64">
      <c r="A245" s="1">
        <f>HYPERLINK("https://lsnyc.legalserver.org/matter/dynamic-profile/view/1910934","19-1910934")</f>
        <v>0</v>
      </c>
      <c r="B245" t="s">
        <v>67</v>
      </c>
      <c r="C245" t="s">
        <v>154</v>
      </c>
      <c r="D245" t="s">
        <v>163</v>
      </c>
      <c r="E245" t="s">
        <v>164</v>
      </c>
      <c r="G245" t="s">
        <v>165</v>
      </c>
      <c r="H245" t="s">
        <v>180</v>
      </c>
      <c r="I245" t="s">
        <v>187</v>
      </c>
      <c r="J245" t="s">
        <v>190</v>
      </c>
      <c r="K245" t="s">
        <v>191</v>
      </c>
      <c r="M245" t="s">
        <v>189</v>
      </c>
      <c r="N245" t="s">
        <v>219</v>
      </c>
      <c r="P245" t="s">
        <v>225</v>
      </c>
      <c r="S245" t="s">
        <v>269</v>
      </c>
      <c r="T245" t="s">
        <v>685</v>
      </c>
      <c r="U245" t="s">
        <v>170</v>
      </c>
      <c r="W245" t="s">
        <v>706</v>
      </c>
      <c r="X245" t="s">
        <v>944</v>
      </c>
      <c r="Y245">
        <v>5</v>
      </c>
      <c r="Z245" t="s">
        <v>1109</v>
      </c>
      <c r="AA245" t="s">
        <v>1125</v>
      </c>
      <c r="AB245">
        <v>11102</v>
      </c>
      <c r="AD245" t="s">
        <v>1360</v>
      </c>
      <c r="AE245">
        <v>43</v>
      </c>
      <c r="AG245" t="s">
        <v>1392</v>
      </c>
      <c r="AH245" t="s">
        <v>190</v>
      </c>
      <c r="AK245" t="s">
        <v>1397</v>
      </c>
      <c r="AM245">
        <v>0</v>
      </c>
      <c r="AN245">
        <v>980</v>
      </c>
      <c r="AO245">
        <v>1.5</v>
      </c>
      <c r="AQ245" t="s">
        <v>1648</v>
      </c>
      <c r="AR245" t="s">
        <v>1902</v>
      </c>
      <c r="AS245">
        <v>0</v>
      </c>
      <c r="AT245" t="s">
        <v>1927</v>
      </c>
      <c r="AU245">
        <v>1</v>
      </c>
      <c r="AV245">
        <v>0</v>
      </c>
      <c r="AW245">
        <v>182.55</v>
      </c>
      <c r="BA245" t="s">
        <v>1938</v>
      </c>
      <c r="BB245" t="s">
        <v>1945</v>
      </c>
      <c r="BC245">
        <v>22800</v>
      </c>
      <c r="BG245" t="s">
        <v>154</v>
      </c>
      <c r="BJ245" t="s">
        <v>1990</v>
      </c>
      <c r="BK245" t="s">
        <v>170</v>
      </c>
    </row>
    <row r="246" spans="1:64">
      <c r="A246" s="1">
        <f>HYPERLINK("https://lsnyc.legalserver.org/matter/dynamic-profile/view/1911191","19-1911191")</f>
        <v>0</v>
      </c>
      <c r="B246" t="s">
        <v>67</v>
      </c>
      <c r="C246" t="s">
        <v>155</v>
      </c>
      <c r="D246" t="s">
        <v>163</v>
      </c>
      <c r="E246" t="s">
        <v>165</v>
      </c>
      <c r="F246" t="s">
        <v>168</v>
      </c>
      <c r="G246" t="s">
        <v>165</v>
      </c>
      <c r="H246" t="s">
        <v>180</v>
      </c>
      <c r="I246" t="s">
        <v>165</v>
      </c>
      <c r="J246" t="s">
        <v>188</v>
      </c>
      <c r="K246" t="s">
        <v>191</v>
      </c>
      <c r="M246" t="s">
        <v>189</v>
      </c>
      <c r="N246" t="s">
        <v>165</v>
      </c>
      <c r="O246" t="s">
        <v>222</v>
      </c>
      <c r="P246" t="s">
        <v>226</v>
      </c>
      <c r="S246" t="s">
        <v>382</v>
      </c>
      <c r="T246" t="s">
        <v>686</v>
      </c>
      <c r="U246" t="s">
        <v>169</v>
      </c>
      <c r="V246" t="s">
        <v>168</v>
      </c>
      <c r="W246" t="s">
        <v>707</v>
      </c>
      <c r="X246" t="s">
        <v>945</v>
      </c>
      <c r="Y246" t="s">
        <v>1018</v>
      </c>
      <c r="Z246" t="s">
        <v>1109</v>
      </c>
      <c r="AA246" t="s">
        <v>1125</v>
      </c>
      <c r="AB246">
        <v>11102</v>
      </c>
      <c r="AC246" t="s">
        <v>1126</v>
      </c>
      <c r="AD246" t="s">
        <v>1361</v>
      </c>
      <c r="AE246">
        <v>63</v>
      </c>
      <c r="AF246" t="s">
        <v>1384</v>
      </c>
      <c r="AG246" t="s">
        <v>1392</v>
      </c>
      <c r="AH246" t="s">
        <v>190</v>
      </c>
      <c r="AI246" t="s">
        <v>190</v>
      </c>
      <c r="AK246" t="s">
        <v>1398</v>
      </c>
      <c r="AL246" t="s">
        <v>1402</v>
      </c>
      <c r="AM246">
        <v>0</v>
      </c>
      <c r="AN246">
        <v>326</v>
      </c>
      <c r="AO246">
        <v>1.98</v>
      </c>
      <c r="AP246" t="s">
        <v>1405</v>
      </c>
      <c r="AQ246" t="s">
        <v>1649</v>
      </c>
      <c r="AR246" t="s">
        <v>1903</v>
      </c>
      <c r="AS246">
        <v>48</v>
      </c>
      <c r="AT246" t="s">
        <v>1926</v>
      </c>
      <c r="AU246">
        <v>1</v>
      </c>
      <c r="AV246">
        <v>0</v>
      </c>
      <c r="AW246">
        <v>110.01</v>
      </c>
      <c r="BA246" t="s">
        <v>1938</v>
      </c>
      <c r="BB246" t="s">
        <v>1945</v>
      </c>
      <c r="BC246">
        <v>13740</v>
      </c>
      <c r="BG246" t="s">
        <v>156</v>
      </c>
      <c r="BJ246" t="s">
        <v>2007</v>
      </c>
      <c r="BK246" t="s">
        <v>168</v>
      </c>
      <c r="BL246" t="s">
        <v>2039</v>
      </c>
    </row>
    <row r="247" spans="1:64">
      <c r="A247" s="1">
        <f>HYPERLINK("https://lsnyc.legalserver.org/matter/dynamic-profile/view/1912273","19-1912273")</f>
        <v>0</v>
      </c>
      <c r="B247" t="s">
        <v>67</v>
      </c>
      <c r="C247" t="s">
        <v>156</v>
      </c>
      <c r="D247" t="s">
        <v>163</v>
      </c>
      <c r="E247" t="s">
        <v>164</v>
      </c>
      <c r="G247" t="s">
        <v>165</v>
      </c>
      <c r="H247" t="s">
        <v>179</v>
      </c>
      <c r="I247" t="s">
        <v>165</v>
      </c>
      <c r="J247" t="s">
        <v>188</v>
      </c>
      <c r="K247" t="s">
        <v>191</v>
      </c>
      <c r="M247" t="s">
        <v>189</v>
      </c>
      <c r="N247" t="s">
        <v>219</v>
      </c>
      <c r="O247" t="s">
        <v>220</v>
      </c>
      <c r="P247" t="s">
        <v>225</v>
      </c>
      <c r="S247" t="s">
        <v>448</v>
      </c>
      <c r="T247" t="s">
        <v>687</v>
      </c>
      <c r="U247" t="s">
        <v>167</v>
      </c>
      <c r="W247" t="s">
        <v>706</v>
      </c>
      <c r="X247" t="s">
        <v>946</v>
      </c>
      <c r="Y247" t="s">
        <v>995</v>
      </c>
      <c r="Z247" t="s">
        <v>1108</v>
      </c>
      <c r="AA247" t="s">
        <v>1125</v>
      </c>
      <c r="AB247">
        <v>11428</v>
      </c>
      <c r="AD247" t="s">
        <v>1362</v>
      </c>
      <c r="AE247">
        <v>19</v>
      </c>
      <c r="AG247" t="s">
        <v>1392</v>
      </c>
      <c r="AH247" t="s">
        <v>190</v>
      </c>
      <c r="AI247" t="s">
        <v>190</v>
      </c>
      <c r="AK247" t="s">
        <v>1397</v>
      </c>
      <c r="AM247">
        <v>0</v>
      </c>
      <c r="AN247">
        <v>808</v>
      </c>
      <c r="AO247">
        <v>0</v>
      </c>
      <c r="AQ247" t="s">
        <v>1650</v>
      </c>
      <c r="AR247" t="s">
        <v>1904</v>
      </c>
      <c r="AS247">
        <v>12</v>
      </c>
      <c r="AT247" t="s">
        <v>1927</v>
      </c>
      <c r="AU247">
        <v>1</v>
      </c>
      <c r="AV247">
        <v>0</v>
      </c>
      <c r="AW247">
        <v>259.28</v>
      </c>
      <c r="BA247" t="s">
        <v>1941</v>
      </c>
      <c r="BB247" t="s">
        <v>1945</v>
      </c>
      <c r="BC247">
        <v>32384</v>
      </c>
      <c r="BG247" t="s">
        <v>156</v>
      </c>
      <c r="BJ247" t="s">
        <v>1986</v>
      </c>
      <c r="BL247" t="s">
        <v>2039</v>
      </c>
    </row>
    <row r="248" spans="1:64">
      <c r="A248" s="1">
        <f>HYPERLINK("https://lsnyc.legalserver.org/matter/dynamic-profile/view/1912209","19-1912209")</f>
        <v>0</v>
      </c>
      <c r="B248" t="s">
        <v>67</v>
      </c>
      <c r="C248" t="s">
        <v>154</v>
      </c>
      <c r="D248" t="s">
        <v>163</v>
      </c>
      <c r="E248" t="s">
        <v>165</v>
      </c>
      <c r="F248" t="s">
        <v>167</v>
      </c>
      <c r="G248" t="s">
        <v>165</v>
      </c>
      <c r="H248" t="s">
        <v>179</v>
      </c>
      <c r="I248" t="s">
        <v>165</v>
      </c>
      <c r="J248" t="s">
        <v>188</v>
      </c>
      <c r="K248" t="s">
        <v>191</v>
      </c>
      <c r="M248" t="s">
        <v>189</v>
      </c>
      <c r="N248" t="s">
        <v>219</v>
      </c>
      <c r="P248" t="s">
        <v>225</v>
      </c>
      <c r="S248" t="s">
        <v>449</v>
      </c>
      <c r="T248" t="s">
        <v>688</v>
      </c>
      <c r="U248" t="s">
        <v>167</v>
      </c>
      <c r="W248" t="s">
        <v>706</v>
      </c>
      <c r="X248" t="s">
        <v>947</v>
      </c>
      <c r="Z248" t="s">
        <v>1106</v>
      </c>
      <c r="AA248" t="s">
        <v>1125</v>
      </c>
      <c r="AB248">
        <v>11432</v>
      </c>
      <c r="AC248" t="s">
        <v>1126</v>
      </c>
      <c r="AD248" t="s">
        <v>1363</v>
      </c>
      <c r="AE248">
        <v>1</v>
      </c>
      <c r="AG248" t="s">
        <v>1392</v>
      </c>
      <c r="AH248" t="s">
        <v>190</v>
      </c>
      <c r="AK248" t="s">
        <v>1397</v>
      </c>
      <c r="AM248">
        <v>0</v>
      </c>
      <c r="AN248">
        <v>2000</v>
      </c>
      <c r="AO248">
        <v>1.5</v>
      </c>
      <c r="AQ248" t="s">
        <v>1651</v>
      </c>
      <c r="AR248" t="s">
        <v>1905</v>
      </c>
      <c r="AS248">
        <v>24</v>
      </c>
      <c r="AT248" t="s">
        <v>1927</v>
      </c>
      <c r="AU248">
        <v>2</v>
      </c>
      <c r="AV248">
        <v>2</v>
      </c>
      <c r="AW248">
        <v>108.74</v>
      </c>
      <c r="BA248" t="s">
        <v>1938</v>
      </c>
      <c r="BC248">
        <v>28000</v>
      </c>
      <c r="BG248" t="s">
        <v>154</v>
      </c>
      <c r="BJ248" t="s">
        <v>1982</v>
      </c>
      <c r="BK248" t="s">
        <v>167</v>
      </c>
      <c r="BL248" t="s">
        <v>2039</v>
      </c>
    </row>
    <row r="249" spans="1:64">
      <c r="A249" s="1">
        <f>HYPERLINK("https://lsnyc.legalserver.org/matter/dynamic-profile/view/1911899","19-1911899")</f>
        <v>0</v>
      </c>
      <c r="B249" t="s">
        <v>67</v>
      </c>
      <c r="C249" t="s">
        <v>138</v>
      </c>
      <c r="D249" t="s">
        <v>163</v>
      </c>
      <c r="E249" t="s">
        <v>164</v>
      </c>
      <c r="G249" t="s">
        <v>165</v>
      </c>
      <c r="H249" t="s">
        <v>179</v>
      </c>
      <c r="I249" t="s">
        <v>165</v>
      </c>
      <c r="J249" t="s">
        <v>188</v>
      </c>
      <c r="K249" t="s">
        <v>191</v>
      </c>
      <c r="M249" t="s">
        <v>189</v>
      </c>
      <c r="N249" t="s">
        <v>219</v>
      </c>
      <c r="O249" t="s">
        <v>220</v>
      </c>
      <c r="P249" t="s">
        <v>225</v>
      </c>
      <c r="S249" t="s">
        <v>450</v>
      </c>
      <c r="T249" t="s">
        <v>689</v>
      </c>
      <c r="U249" t="s">
        <v>173</v>
      </c>
      <c r="W249" t="s">
        <v>706</v>
      </c>
      <c r="X249" t="s">
        <v>948</v>
      </c>
      <c r="Y249" t="s">
        <v>1092</v>
      </c>
      <c r="Z249" t="s">
        <v>1106</v>
      </c>
      <c r="AA249" t="s">
        <v>1125</v>
      </c>
      <c r="AB249">
        <v>11435</v>
      </c>
      <c r="AC249" t="s">
        <v>1126</v>
      </c>
      <c r="AD249" t="s">
        <v>1364</v>
      </c>
      <c r="AE249">
        <v>4</v>
      </c>
      <c r="AG249" t="s">
        <v>1392</v>
      </c>
      <c r="AH249" t="s">
        <v>190</v>
      </c>
      <c r="AI249" t="s">
        <v>190</v>
      </c>
      <c r="AK249" t="s">
        <v>1397</v>
      </c>
      <c r="AM249">
        <v>0</v>
      </c>
      <c r="AN249">
        <v>1173</v>
      </c>
      <c r="AO249">
        <v>2.63</v>
      </c>
      <c r="AQ249" t="s">
        <v>1652</v>
      </c>
      <c r="AR249" t="s">
        <v>1906</v>
      </c>
      <c r="AS249">
        <v>125</v>
      </c>
      <c r="AT249" t="s">
        <v>1927</v>
      </c>
      <c r="AU249">
        <v>2</v>
      </c>
      <c r="AV249">
        <v>2</v>
      </c>
      <c r="AW249">
        <v>166.99</v>
      </c>
      <c r="BA249" t="s">
        <v>1938</v>
      </c>
      <c r="BB249" t="s">
        <v>1945</v>
      </c>
      <c r="BC249">
        <v>43000</v>
      </c>
      <c r="BG249" t="s">
        <v>156</v>
      </c>
      <c r="BJ249" t="s">
        <v>1982</v>
      </c>
      <c r="BK249" t="s">
        <v>176</v>
      </c>
      <c r="BL249" t="s">
        <v>1938</v>
      </c>
    </row>
    <row r="250" spans="1:64">
      <c r="A250" s="1">
        <f>HYPERLINK("https://lsnyc.legalserver.org/matter/dynamic-profile/view/1911132","19-1911132")</f>
        <v>0</v>
      </c>
      <c r="B250" t="s">
        <v>67</v>
      </c>
      <c r="C250" t="s">
        <v>150</v>
      </c>
      <c r="D250" t="s">
        <v>163</v>
      </c>
      <c r="E250" t="s">
        <v>165</v>
      </c>
      <c r="F250" t="s">
        <v>169</v>
      </c>
      <c r="G250" t="s">
        <v>165</v>
      </c>
      <c r="H250" t="s">
        <v>180</v>
      </c>
      <c r="I250" t="s">
        <v>165</v>
      </c>
      <c r="J250" t="s">
        <v>188</v>
      </c>
      <c r="K250" t="s">
        <v>191</v>
      </c>
      <c r="M250" t="s">
        <v>189</v>
      </c>
      <c r="N250" t="s">
        <v>219</v>
      </c>
      <c r="O250" t="s">
        <v>220</v>
      </c>
      <c r="P250" t="s">
        <v>225</v>
      </c>
      <c r="S250" t="s">
        <v>451</v>
      </c>
      <c r="T250" t="s">
        <v>690</v>
      </c>
      <c r="U250" t="s">
        <v>169</v>
      </c>
      <c r="W250" t="s">
        <v>706</v>
      </c>
      <c r="X250" t="s">
        <v>949</v>
      </c>
      <c r="Z250" t="s">
        <v>1119</v>
      </c>
      <c r="AA250" t="s">
        <v>1125</v>
      </c>
      <c r="AB250">
        <v>11417</v>
      </c>
      <c r="AC250" t="s">
        <v>1126</v>
      </c>
      <c r="AD250" t="s">
        <v>1365</v>
      </c>
      <c r="AE250">
        <v>11</v>
      </c>
      <c r="AG250" t="s">
        <v>1392</v>
      </c>
      <c r="AH250" t="s">
        <v>190</v>
      </c>
      <c r="AI250" t="s">
        <v>190</v>
      </c>
      <c r="AK250" t="s">
        <v>1397</v>
      </c>
      <c r="AL250" t="s">
        <v>1401</v>
      </c>
      <c r="AM250">
        <v>0</v>
      </c>
      <c r="AN250">
        <v>1982</v>
      </c>
      <c r="AO250">
        <v>1.9</v>
      </c>
      <c r="AQ250" t="s">
        <v>1653</v>
      </c>
      <c r="AR250" t="s">
        <v>1907</v>
      </c>
      <c r="AS250">
        <v>1</v>
      </c>
      <c r="AT250" t="s">
        <v>1931</v>
      </c>
      <c r="AU250">
        <v>1</v>
      </c>
      <c r="AV250">
        <v>2</v>
      </c>
      <c r="AW250">
        <v>196.91</v>
      </c>
      <c r="BA250" t="s">
        <v>1937</v>
      </c>
      <c r="BB250" t="s">
        <v>1945</v>
      </c>
      <c r="BC250">
        <v>42000</v>
      </c>
      <c r="BG250" t="s">
        <v>1976</v>
      </c>
      <c r="BJ250" t="s">
        <v>1982</v>
      </c>
      <c r="BK250" t="s">
        <v>177</v>
      </c>
      <c r="BL250" t="s">
        <v>2039</v>
      </c>
    </row>
    <row r="251" spans="1:64">
      <c r="A251" s="1">
        <f>HYPERLINK("https://lsnyc.legalserver.org/matter/dynamic-profile/view/1911463","19-1911463")</f>
        <v>0</v>
      </c>
      <c r="B251" t="s">
        <v>67</v>
      </c>
      <c r="C251" t="s">
        <v>139</v>
      </c>
      <c r="D251" t="s">
        <v>163</v>
      </c>
      <c r="E251" t="s">
        <v>165</v>
      </c>
      <c r="F251" t="s">
        <v>177</v>
      </c>
      <c r="G251" t="s">
        <v>165</v>
      </c>
      <c r="H251" t="s">
        <v>180</v>
      </c>
      <c r="I251" t="s">
        <v>165</v>
      </c>
      <c r="J251" t="s">
        <v>188</v>
      </c>
      <c r="K251" t="s">
        <v>165</v>
      </c>
      <c r="L251" t="s">
        <v>217</v>
      </c>
      <c r="M251" t="s">
        <v>189</v>
      </c>
      <c r="N251" t="s">
        <v>219</v>
      </c>
      <c r="O251" t="s">
        <v>220</v>
      </c>
      <c r="P251" t="s">
        <v>225</v>
      </c>
      <c r="S251" t="s">
        <v>452</v>
      </c>
      <c r="T251" t="s">
        <v>691</v>
      </c>
      <c r="U251" t="s">
        <v>177</v>
      </c>
      <c r="W251" t="s">
        <v>706</v>
      </c>
      <c r="X251" t="s">
        <v>950</v>
      </c>
      <c r="Z251" t="s">
        <v>1106</v>
      </c>
      <c r="AA251" t="s">
        <v>1125</v>
      </c>
      <c r="AB251">
        <v>11434</v>
      </c>
      <c r="AC251" t="s">
        <v>1126</v>
      </c>
      <c r="AD251" t="s">
        <v>1366</v>
      </c>
      <c r="AE251">
        <v>5</v>
      </c>
      <c r="AG251" t="s">
        <v>1393</v>
      </c>
      <c r="AH251" t="s">
        <v>190</v>
      </c>
      <c r="AI251" t="s">
        <v>190</v>
      </c>
      <c r="AK251" t="s">
        <v>1397</v>
      </c>
      <c r="AM251">
        <v>0</v>
      </c>
      <c r="AN251">
        <v>950</v>
      </c>
      <c r="AO251">
        <v>1.3</v>
      </c>
      <c r="AQ251" t="s">
        <v>1654</v>
      </c>
      <c r="AR251" t="s">
        <v>1908</v>
      </c>
      <c r="AS251">
        <v>2</v>
      </c>
      <c r="AT251" t="s">
        <v>1931</v>
      </c>
      <c r="AU251">
        <v>1</v>
      </c>
      <c r="AV251">
        <v>0</v>
      </c>
      <c r="AW251">
        <v>72.86</v>
      </c>
      <c r="BA251" t="s">
        <v>1938</v>
      </c>
      <c r="BB251" t="s">
        <v>1945</v>
      </c>
      <c r="BC251">
        <v>9100</v>
      </c>
      <c r="BG251" t="s">
        <v>1976</v>
      </c>
      <c r="BJ251" t="s">
        <v>2009</v>
      </c>
      <c r="BK251" t="s">
        <v>177</v>
      </c>
      <c r="BL251" t="s">
        <v>2039</v>
      </c>
    </row>
    <row r="252" spans="1:64">
      <c r="A252" s="1">
        <f>HYPERLINK("https://lsnyc.legalserver.org/matter/dynamic-profile/view/1911300","19-1911300")</f>
        <v>0</v>
      </c>
      <c r="B252" t="s">
        <v>67</v>
      </c>
      <c r="C252" t="s">
        <v>157</v>
      </c>
      <c r="D252" t="s">
        <v>163</v>
      </c>
      <c r="E252" t="s">
        <v>165</v>
      </c>
      <c r="F252" t="s">
        <v>166</v>
      </c>
      <c r="G252" t="s">
        <v>165</v>
      </c>
      <c r="H252" t="s">
        <v>179</v>
      </c>
      <c r="I252" t="s">
        <v>165</v>
      </c>
      <c r="J252" t="s">
        <v>188</v>
      </c>
      <c r="K252" t="s">
        <v>191</v>
      </c>
      <c r="M252" t="s">
        <v>189</v>
      </c>
      <c r="N252" t="s">
        <v>165</v>
      </c>
      <c r="O252" t="s">
        <v>221</v>
      </c>
      <c r="P252" t="s">
        <v>225</v>
      </c>
      <c r="S252" t="s">
        <v>453</v>
      </c>
      <c r="T252" t="s">
        <v>498</v>
      </c>
      <c r="U252" t="s">
        <v>166</v>
      </c>
      <c r="W252" t="s">
        <v>706</v>
      </c>
      <c r="X252" t="s">
        <v>951</v>
      </c>
      <c r="Y252" t="s">
        <v>1093</v>
      </c>
      <c r="Z252" t="s">
        <v>1106</v>
      </c>
      <c r="AA252" t="s">
        <v>1125</v>
      </c>
      <c r="AB252">
        <v>11433</v>
      </c>
      <c r="AC252" t="s">
        <v>1131</v>
      </c>
      <c r="AD252" t="s">
        <v>1367</v>
      </c>
      <c r="AE252">
        <v>8</v>
      </c>
      <c r="AG252" t="s">
        <v>1393</v>
      </c>
      <c r="AH252" t="s">
        <v>190</v>
      </c>
      <c r="AI252" t="s">
        <v>190</v>
      </c>
      <c r="AK252" t="s">
        <v>1397</v>
      </c>
      <c r="AM252">
        <v>0</v>
      </c>
      <c r="AN252">
        <v>780</v>
      </c>
      <c r="AO252">
        <v>0.2</v>
      </c>
      <c r="AQ252" t="s">
        <v>1655</v>
      </c>
      <c r="AR252" t="s">
        <v>1909</v>
      </c>
      <c r="AS252">
        <v>0</v>
      </c>
      <c r="AT252" t="s">
        <v>1926</v>
      </c>
      <c r="AU252">
        <v>2</v>
      </c>
      <c r="AV252">
        <v>2</v>
      </c>
      <c r="AW252">
        <v>123.5</v>
      </c>
      <c r="BA252" t="s">
        <v>1937</v>
      </c>
      <c r="BB252" t="s">
        <v>1945</v>
      </c>
      <c r="BC252">
        <v>31800</v>
      </c>
      <c r="BG252" t="s">
        <v>1976</v>
      </c>
      <c r="BJ252" t="s">
        <v>2031</v>
      </c>
      <c r="BK252" t="s">
        <v>168</v>
      </c>
      <c r="BL252" t="s">
        <v>2039</v>
      </c>
    </row>
    <row r="253" spans="1:64">
      <c r="A253" s="1">
        <f>HYPERLINK("https://lsnyc.legalserver.org/matter/dynamic-profile/view/1911725","19-1911725")</f>
        <v>0</v>
      </c>
      <c r="B253" t="s">
        <v>67</v>
      </c>
      <c r="C253" t="s">
        <v>157</v>
      </c>
      <c r="D253" t="s">
        <v>163</v>
      </c>
      <c r="E253" t="s">
        <v>165</v>
      </c>
      <c r="F253" t="s">
        <v>172</v>
      </c>
      <c r="G253" t="s">
        <v>165</v>
      </c>
      <c r="H253" t="s">
        <v>180</v>
      </c>
      <c r="I253" t="s">
        <v>165</v>
      </c>
      <c r="J253" t="s">
        <v>188</v>
      </c>
      <c r="K253" t="s">
        <v>191</v>
      </c>
      <c r="M253" t="s">
        <v>189</v>
      </c>
      <c r="N253" t="s">
        <v>165</v>
      </c>
      <c r="O253" t="s">
        <v>221</v>
      </c>
      <c r="P253" t="s">
        <v>225</v>
      </c>
      <c r="S253" t="s">
        <v>454</v>
      </c>
      <c r="T253" t="s">
        <v>692</v>
      </c>
      <c r="U253" t="s">
        <v>172</v>
      </c>
      <c r="W253" t="s">
        <v>706</v>
      </c>
      <c r="X253" t="s">
        <v>952</v>
      </c>
      <c r="Z253" t="s">
        <v>1106</v>
      </c>
      <c r="AA253" t="s">
        <v>1125</v>
      </c>
      <c r="AB253">
        <v>11433</v>
      </c>
      <c r="AC253" t="s">
        <v>1131</v>
      </c>
      <c r="AD253" t="s">
        <v>1368</v>
      </c>
      <c r="AE253">
        <v>20</v>
      </c>
      <c r="AG253" t="s">
        <v>1393</v>
      </c>
      <c r="AH253" t="s">
        <v>190</v>
      </c>
      <c r="AI253" t="s">
        <v>190</v>
      </c>
      <c r="AK253" t="s">
        <v>1397</v>
      </c>
      <c r="AM253">
        <v>0</v>
      </c>
      <c r="AN253">
        <v>1860</v>
      </c>
      <c r="AO253">
        <v>0.4</v>
      </c>
      <c r="AQ253" t="s">
        <v>1656</v>
      </c>
      <c r="AR253" t="s">
        <v>1910</v>
      </c>
      <c r="AS253">
        <v>3</v>
      </c>
      <c r="AT253" t="s">
        <v>1931</v>
      </c>
      <c r="AU253">
        <v>3</v>
      </c>
      <c r="AV253">
        <v>2</v>
      </c>
      <c r="AW253">
        <v>149.71</v>
      </c>
      <c r="BA253" t="s">
        <v>1937</v>
      </c>
      <c r="BB253" t="s">
        <v>1945</v>
      </c>
      <c r="BC253">
        <v>45168</v>
      </c>
      <c r="BG253" t="s">
        <v>1976</v>
      </c>
      <c r="BJ253" t="s">
        <v>2032</v>
      </c>
      <c r="BK253" t="s">
        <v>172</v>
      </c>
      <c r="BL253" t="s">
        <v>2039</v>
      </c>
    </row>
    <row r="254" spans="1:64">
      <c r="A254" s="1">
        <f>HYPERLINK("https://lsnyc.legalserver.org/matter/dynamic-profile/view/1912282","19-1912282")</f>
        <v>0</v>
      </c>
      <c r="B254" t="s">
        <v>67</v>
      </c>
      <c r="C254" t="s">
        <v>153</v>
      </c>
      <c r="D254" t="s">
        <v>163</v>
      </c>
      <c r="E254" t="s">
        <v>164</v>
      </c>
      <c r="G254" t="s">
        <v>165</v>
      </c>
      <c r="H254" t="s">
        <v>179</v>
      </c>
      <c r="I254" t="s">
        <v>165</v>
      </c>
      <c r="J254" t="s">
        <v>188</v>
      </c>
      <c r="K254" t="s">
        <v>191</v>
      </c>
      <c r="M254" t="s">
        <v>189</v>
      </c>
      <c r="N254" t="s">
        <v>219</v>
      </c>
      <c r="O254" t="s">
        <v>220</v>
      </c>
      <c r="P254" t="s">
        <v>225</v>
      </c>
      <c r="S254" t="s">
        <v>454</v>
      </c>
      <c r="T254" t="s">
        <v>693</v>
      </c>
      <c r="U254" t="s">
        <v>167</v>
      </c>
      <c r="W254" t="s">
        <v>706</v>
      </c>
      <c r="X254" t="s">
        <v>953</v>
      </c>
      <c r="Y254" t="s">
        <v>1034</v>
      </c>
      <c r="Z254" t="s">
        <v>1106</v>
      </c>
      <c r="AA254" t="s">
        <v>1125</v>
      </c>
      <c r="AB254">
        <v>11433</v>
      </c>
      <c r="AC254" t="s">
        <v>1131</v>
      </c>
      <c r="AD254" t="s">
        <v>1369</v>
      </c>
      <c r="AE254">
        <v>23</v>
      </c>
      <c r="AG254" t="s">
        <v>1393</v>
      </c>
      <c r="AH254" t="s">
        <v>190</v>
      </c>
      <c r="AI254" t="s">
        <v>190</v>
      </c>
      <c r="AK254" t="s">
        <v>1398</v>
      </c>
      <c r="AM254">
        <v>0</v>
      </c>
      <c r="AN254">
        <v>300</v>
      </c>
      <c r="AO254">
        <v>0.4</v>
      </c>
      <c r="AQ254" t="s">
        <v>1657</v>
      </c>
      <c r="AR254" t="s">
        <v>1911</v>
      </c>
      <c r="AS254">
        <v>9</v>
      </c>
      <c r="AT254" t="s">
        <v>1935</v>
      </c>
      <c r="AU254">
        <v>1</v>
      </c>
      <c r="AV254">
        <v>0</v>
      </c>
      <c r="AW254">
        <v>86.47</v>
      </c>
      <c r="BA254" t="s">
        <v>1938</v>
      </c>
      <c r="BB254" t="s">
        <v>1945</v>
      </c>
      <c r="BC254">
        <v>10800</v>
      </c>
      <c r="BG254" t="s">
        <v>156</v>
      </c>
      <c r="BJ254" t="s">
        <v>2007</v>
      </c>
      <c r="BK254" t="s">
        <v>167</v>
      </c>
      <c r="BL254" t="s">
        <v>2039</v>
      </c>
    </row>
    <row r="255" spans="1:64">
      <c r="A255" s="1">
        <f>HYPERLINK("https://lsnyc.legalserver.org/matter/dynamic-profile/view/1911472","19-1911472")</f>
        <v>0</v>
      </c>
      <c r="B255" t="s">
        <v>67</v>
      </c>
      <c r="C255" t="s">
        <v>157</v>
      </c>
      <c r="D255" t="s">
        <v>163</v>
      </c>
      <c r="E255" t="s">
        <v>165</v>
      </c>
      <c r="F255" t="s">
        <v>177</v>
      </c>
      <c r="G255" t="s">
        <v>165</v>
      </c>
      <c r="H255" t="s">
        <v>180</v>
      </c>
      <c r="I255" t="s">
        <v>165</v>
      </c>
      <c r="J255" t="s">
        <v>188</v>
      </c>
      <c r="K255" t="s">
        <v>165</v>
      </c>
      <c r="L255" t="s">
        <v>218</v>
      </c>
      <c r="M255" t="s">
        <v>189</v>
      </c>
      <c r="N255" t="s">
        <v>219</v>
      </c>
      <c r="O255" t="s">
        <v>220</v>
      </c>
      <c r="P255" t="s">
        <v>225</v>
      </c>
      <c r="S255" t="s">
        <v>349</v>
      </c>
      <c r="T255" t="s">
        <v>523</v>
      </c>
      <c r="U255" t="s">
        <v>177</v>
      </c>
      <c r="W255" t="s">
        <v>706</v>
      </c>
      <c r="X255" t="s">
        <v>954</v>
      </c>
      <c r="Y255" t="s">
        <v>1080</v>
      </c>
      <c r="Z255" t="s">
        <v>1122</v>
      </c>
      <c r="AA255" t="s">
        <v>1125</v>
      </c>
      <c r="AB255">
        <v>11426</v>
      </c>
      <c r="AC255" t="s">
        <v>1126</v>
      </c>
      <c r="AD255" t="s">
        <v>1370</v>
      </c>
      <c r="AE255">
        <v>3</v>
      </c>
      <c r="AG255" t="s">
        <v>1392</v>
      </c>
      <c r="AH255" t="s">
        <v>190</v>
      </c>
      <c r="AI255" t="s">
        <v>190</v>
      </c>
      <c r="AK255" t="s">
        <v>1397</v>
      </c>
      <c r="AM255">
        <v>0</v>
      </c>
      <c r="AN255">
        <v>500</v>
      </c>
      <c r="AO255">
        <v>0.65</v>
      </c>
      <c r="AQ255" t="s">
        <v>1658</v>
      </c>
      <c r="AR255" t="s">
        <v>1912</v>
      </c>
      <c r="AS255">
        <v>2</v>
      </c>
      <c r="AT255" t="s">
        <v>1931</v>
      </c>
      <c r="AU255">
        <v>1</v>
      </c>
      <c r="AV255">
        <v>2</v>
      </c>
      <c r="AW255">
        <v>21.94</v>
      </c>
      <c r="BA255" t="s">
        <v>1938</v>
      </c>
      <c r="BB255" t="s">
        <v>1945</v>
      </c>
      <c r="BC255">
        <v>4680</v>
      </c>
      <c r="BG255" t="s">
        <v>1976</v>
      </c>
      <c r="BJ255" t="s">
        <v>2033</v>
      </c>
      <c r="BK255" t="s">
        <v>177</v>
      </c>
      <c r="BL255" t="s">
        <v>2039</v>
      </c>
    </row>
    <row r="256" spans="1:64">
      <c r="A256" s="1">
        <f>HYPERLINK("https://lsnyc.legalserver.org/matter/dynamic-profile/view/1911729","19-1911729")</f>
        <v>0</v>
      </c>
      <c r="B256" t="s">
        <v>67</v>
      </c>
      <c r="C256" t="s">
        <v>157</v>
      </c>
      <c r="D256" t="s">
        <v>163</v>
      </c>
      <c r="E256" t="s">
        <v>165</v>
      </c>
      <c r="F256" t="s">
        <v>172</v>
      </c>
      <c r="G256" t="s">
        <v>165</v>
      </c>
      <c r="H256" t="s">
        <v>179</v>
      </c>
      <c r="I256" t="s">
        <v>165</v>
      </c>
      <c r="J256" t="s">
        <v>188</v>
      </c>
      <c r="K256" t="s">
        <v>191</v>
      </c>
      <c r="M256" t="s">
        <v>189</v>
      </c>
      <c r="N256" t="s">
        <v>165</v>
      </c>
      <c r="O256" t="s">
        <v>221</v>
      </c>
      <c r="P256" t="s">
        <v>225</v>
      </c>
      <c r="S256" t="s">
        <v>455</v>
      </c>
      <c r="T256" t="s">
        <v>694</v>
      </c>
      <c r="U256" t="s">
        <v>172</v>
      </c>
      <c r="W256" t="s">
        <v>706</v>
      </c>
      <c r="X256" t="s">
        <v>955</v>
      </c>
      <c r="Y256" t="s">
        <v>1094</v>
      </c>
      <c r="Z256" t="s">
        <v>1106</v>
      </c>
      <c r="AA256" t="s">
        <v>1125</v>
      </c>
      <c r="AB256">
        <v>11434</v>
      </c>
      <c r="AC256" t="s">
        <v>1131</v>
      </c>
      <c r="AD256" t="s">
        <v>1371</v>
      </c>
      <c r="AE256">
        <v>3</v>
      </c>
      <c r="AG256" t="s">
        <v>1393</v>
      </c>
      <c r="AH256" t="s">
        <v>190</v>
      </c>
      <c r="AI256" t="s">
        <v>190</v>
      </c>
      <c r="AK256" t="s">
        <v>1397</v>
      </c>
      <c r="AM256">
        <v>0</v>
      </c>
      <c r="AN256">
        <v>1051.62</v>
      </c>
      <c r="AO256">
        <v>2.5</v>
      </c>
      <c r="AQ256" t="s">
        <v>1659</v>
      </c>
      <c r="AR256" t="s">
        <v>1913</v>
      </c>
      <c r="AS256">
        <v>50</v>
      </c>
      <c r="AT256" t="s">
        <v>1931</v>
      </c>
      <c r="AU256">
        <v>1</v>
      </c>
      <c r="AV256">
        <v>3</v>
      </c>
      <c r="AW256">
        <v>0</v>
      </c>
      <c r="BA256" t="s">
        <v>1939</v>
      </c>
      <c r="BB256" t="s">
        <v>1945</v>
      </c>
      <c r="BC256">
        <v>0</v>
      </c>
      <c r="BG256" t="s">
        <v>1976</v>
      </c>
      <c r="BJ256" t="s">
        <v>1992</v>
      </c>
      <c r="BK256" t="s">
        <v>175</v>
      </c>
      <c r="BL256" t="s">
        <v>2039</v>
      </c>
    </row>
    <row r="257" spans="1:64">
      <c r="A257" s="1">
        <f>HYPERLINK("https://lsnyc.legalserver.org/matter/dynamic-profile/view/1911511","19-1911511")</f>
        <v>0</v>
      </c>
      <c r="B257" t="s">
        <v>67</v>
      </c>
      <c r="C257" t="s">
        <v>157</v>
      </c>
      <c r="D257" t="s">
        <v>163</v>
      </c>
      <c r="E257" t="s">
        <v>165</v>
      </c>
      <c r="F257" t="s">
        <v>177</v>
      </c>
      <c r="G257" t="s">
        <v>165</v>
      </c>
      <c r="H257" t="s">
        <v>180</v>
      </c>
      <c r="I257" t="s">
        <v>165</v>
      </c>
      <c r="J257" t="s">
        <v>188</v>
      </c>
      <c r="K257" t="s">
        <v>191</v>
      </c>
      <c r="M257" t="s">
        <v>189</v>
      </c>
      <c r="N257" t="s">
        <v>165</v>
      </c>
      <c r="O257" t="s">
        <v>222</v>
      </c>
      <c r="P257" t="s">
        <v>225</v>
      </c>
      <c r="S257" t="s">
        <v>456</v>
      </c>
      <c r="T257" t="s">
        <v>695</v>
      </c>
      <c r="U257" t="s">
        <v>177</v>
      </c>
      <c r="W257" t="s">
        <v>706</v>
      </c>
      <c r="X257" t="s">
        <v>956</v>
      </c>
      <c r="Y257" t="s">
        <v>1095</v>
      </c>
      <c r="Z257" t="s">
        <v>1123</v>
      </c>
      <c r="AA257" t="s">
        <v>1125</v>
      </c>
      <c r="AB257">
        <v>11374</v>
      </c>
      <c r="AC257" t="s">
        <v>1126</v>
      </c>
      <c r="AD257" t="s">
        <v>1372</v>
      </c>
      <c r="AE257">
        <v>5</v>
      </c>
      <c r="AG257" t="s">
        <v>1392</v>
      </c>
      <c r="AH257" t="s">
        <v>190</v>
      </c>
      <c r="AI257" t="s">
        <v>190</v>
      </c>
      <c r="AK257" t="s">
        <v>1397</v>
      </c>
      <c r="AL257" t="s">
        <v>1401</v>
      </c>
      <c r="AM257">
        <v>0</v>
      </c>
      <c r="AN257">
        <v>2050</v>
      </c>
      <c r="AO257">
        <v>3.75</v>
      </c>
      <c r="AQ257" t="s">
        <v>1660</v>
      </c>
      <c r="AR257" t="s">
        <v>1914</v>
      </c>
      <c r="AS257">
        <v>60</v>
      </c>
      <c r="AT257" t="s">
        <v>1927</v>
      </c>
      <c r="AU257">
        <v>1</v>
      </c>
      <c r="AV257">
        <v>0</v>
      </c>
      <c r="AW257">
        <v>112.09</v>
      </c>
      <c r="BA257" t="s">
        <v>1938</v>
      </c>
      <c r="BB257" t="s">
        <v>1950</v>
      </c>
      <c r="BC257">
        <v>14000</v>
      </c>
      <c r="BG257" t="s">
        <v>1976</v>
      </c>
      <c r="BJ257" t="s">
        <v>1982</v>
      </c>
      <c r="BK257" t="s">
        <v>175</v>
      </c>
      <c r="BL257" t="s">
        <v>2039</v>
      </c>
    </row>
    <row r="258" spans="1:64">
      <c r="A258" s="1">
        <f>HYPERLINK("https://lsnyc.legalserver.org/matter/dynamic-profile/view/1910896","19-1910896")</f>
        <v>0</v>
      </c>
      <c r="B258" t="s">
        <v>68</v>
      </c>
      <c r="C258" t="s">
        <v>158</v>
      </c>
      <c r="D258" t="s">
        <v>163</v>
      </c>
      <c r="E258" t="s">
        <v>165</v>
      </c>
      <c r="F258" t="s">
        <v>170</v>
      </c>
      <c r="G258" t="s">
        <v>165</v>
      </c>
      <c r="H258" t="s">
        <v>179</v>
      </c>
      <c r="I258" t="s">
        <v>165</v>
      </c>
      <c r="J258" t="s">
        <v>188</v>
      </c>
      <c r="K258" t="s">
        <v>191</v>
      </c>
      <c r="M258" t="s">
        <v>189</v>
      </c>
      <c r="N258" t="s">
        <v>165</v>
      </c>
      <c r="O258" t="s">
        <v>221</v>
      </c>
      <c r="P258" t="s">
        <v>225</v>
      </c>
      <c r="S258" t="s">
        <v>457</v>
      </c>
      <c r="T258" t="s">
        <v>696</v>
      </c>
      <c r="U258" t="s">
        <v>170</v>
      </c>
      <c r="W258" t="s">
        <v>706</v>
      </c>
      <c r="X258" t="s">
        <v>957</v>
      </c>
      <c r="Y258" t="s">
        <v>1046</v>
      </c>
      <c r="Z258" t="s">
        <v>1124</v>
      </c>
      <c r="AA258" t="s">
        <v>1125</v>
      </c>
      <c r="AB258">
        <v>10314</v>
      </c>
      <c r="AC258" t="s">
        <v>1131</v>
      </c>
      <c r="AD258" t="s">
        <v>1373</v>
      </c>
      <c r="AE258">
        <v>5</v>
      </c>
      <c r="AG258" t="s">
        <v>1394</v>
      </c>
      <c r="AH258" t="s">
        <v>190</v>
      </c>
      <c r="AI258" t="s">
        <v>190</v>
      </c>
      <c r="AK258" t="s">
        <v>1398</v>
      </c>
      <c r="AL258" t="s">
        <v>1401</v>
      </c>
      <c r="AM258">
        <v>0</v>
      </c>
      <c r="AN258">
        <v>662</v>
      </c>
      <c r="AO258">
        <v>0.3</v>
      </c>
      <c r="AQ258" t="s">
        <v>1661</v>
      </c>
      <c r="AR258" t="s">
        <v>1915</v>
      </c>
      <c r="AS258">
        <v>0</v>
      </c>
      <c r="AT258" t="s">
        <v>1926</v>
      </c>
      <c r="AU258">
        <v>1</v>
      </c>
      <c r="AV258">
        <v>0</v>
      </c>
      <c r="AW258">
        <v>75.77</v>
      </c>
      <c r="BA258" t="s">
        <v>1938</v>
      </c>
      <c r="BB258" t="s">
        <v>1945</v>
      </c>
      <c r="BC258">
        <v>9464.040000000001</v>
      </c>
      <c r="BG258" t="s">
        <v>1978</v>
      </c>
      <c r="BJ258" t="s">
        <v>1982</v>
      </c>
      <c r="BK258" t="s">
        <v>166</v>
      </c>
      <c r="BL258" t="s">
        <v>2039</v>
      </c>
    </row>
    <row r="259" spans="1:64">
      <c r="A259" s="1">
        <f>HYPERLINK("https://lsnyc.legalserver.org/matter/dynamic-profile/view/1910891","19-1910891")</f>
        <v>0</v>
      </c>
      <c r="B259" t="s">
        <v>68</v>
      </c>
      <c r="C259" t="s">
        <v>159</v>
      </c>
      <c r="D259" t="s">
        <v>163</v>
      </c>
      <c r="E259" t="s">
        <v>165</v>
      </c>
      <c r="F259" t="s">
        <v>170</v>
      </c>
      <c r="G259" t="s">
        <v>165</v>
      </c>
      <c r="H259" t="s">
        <v>179</v>
      </c>
      <c r="I259" t="s">
        <v>165</v>
      </c>
      <c r="J259" t="s">
        <v>188</v>
      </c>
      <c r="K259" t="s">
        <v>191</v>
      </c>
      <c r="M259" t="s">
        <v>189</v>
      </c>
      <c r="N259" t="s">
        <v>165</v>
      </c>
      <c r="O259" t="s">
        <v>221</v>
      </c>
      <c r="P259" t="s">
        <v>225</v>
      </c>
      <c r="S259" t="s">
        <v>458</v>
      </c>
      <c r="T259" t="s">
        <v>697</v>
      </c>
      <c r="U259" t="s">
        <v>170</v>
      </c>
      <c r="W259" t="s">
        <v>706</v>
      </c>
      <c r="X259" t="s">
        <v>958</v>
      </c>
      <c r="Y259" t="s">
        <v>1016</v>
      </c>
      <c r="Z259" t="s">
        <v>1124</v>
      </c>
      <c r="AA259" t="s">
        <v>1125</v>
      </c>
      <c r="AB259">
        <v>10303</v>
      </c>
      <c r="AC259" t="s">
        <v>1131</v>
      </c>
      <c r="AD259" t="s">
        <v>1374</v>
      </c>
      <c r="AE259">
        <v>7</v>
      </c>
      <c r="AG259" t="s">
        <v>1394</v>
      </c>
      <c r="AH259" t="s">
        <v>190</v>
      </c>
      <c r="AI259" t="s">
        <v>190</v>
      </c>
      <c r="AK259" t="s">
        <v>1398</v>
      </c>
      <c r="AL259" t="s">
        <v>1401</v>
      </c>
      <c r="AM259">
        <v>0</v>
      </c>
      <c r="AN259">
        <v>597</v>
      </c>
      <c r="AO259">
        <v>0</v>
      </c>
      <c r="AQ259" t="s">
        <v>1662</v>
      </c>
      <c r="AR259" t="s">
        <v>1916</v>
      </c>
      <c r="AS259">
        <v>0</v>
      </c>
      <c r="AT259" t="s">
        <v>1929</v>
      </c>
      <c r="AU259">
        <v>1</v>
      </c>
      <c r="AV259">
        <v>3</v>
      </c>
      <c r="AW259">
        <v>110.87</v>
      </c>
      <c r="BA259" t="s">
        <v>1938</v>
      </c>
      <c r="BB259" t="s">
        <v>1945</v>
      </c>
      <c r="BC259">
        <v>28548</v>
      </c>
      <c r="BG259" t="s">
        <v>1979</v>
      </c>
      <c r="BJ259" t="s">
        <v>1982</v>
      </c>
      <c r="BL259" t="s">
        <v>2039</v>
      </c>
    </row>
    <row r="260" spans="1:64">
      <c r="A260" s="1">
        <f>HYPERLINK("https://lsnyc.legalserver.org/matter/dynamic-profile/view/1912152","19-1912152")</f>
        <v>0</v>
      </c>
      <c r="B260" t="s">
        <v>68</v>
      </c>
      <c r="C260" t="s">
        <v>159</v>
      </c>
      <c r="D260" t="s">
        <v>163</v>
      </c>
      <c r="E260" t="s">
        <v>165</v>
      </c>
      <c r="F260" t="s">
        <v>167</v>
      </c>
      <c r="G260" t="s">
        <v>165</v>
      </c>
      <c r="H260" t="s">
        <v>180</v>
      </c>
      <c r="I260" t="s">
        <v>165</v>
      </c>
      <c r="J260" t="s">
        <v>188</v>
      </c>
      <c r="K260" t="s">
        <v>191</v>
      </c>
      <c r="M260" t="s">
        <v>189</v>
      </c>
      <c r="N260" t="s">
        <v>165</v>
      </c>
      <c r="O260" t="s">
        <v>221</v>
      </c>
      <c r="P260" t="s">
        <v>225</v>
      </c>
      <c r="S260" t="s">
        <v>459</v>
      </c>
      <c r="T260" t="s">
        <v>609</v>
      </c>
      <c r="U260" t="s">
        <v>167</v>
      </c>
      <c r="W260" t="s">
        <v>706</v>
      </c>
      <c r="X260" t="s">
        <v>959</v>
      </c>
      <c r="Y260" t="s">
        <v>1096</v>
      </c>
      <c r="Z260" t="s">
        <v>1124</v>
      </c>
      <c r="AA260" t="s">
        <v>1125</v>
      </c>
      <c r="AB260">
        <v>10314</v>
      </c>
      <c r="AC260" t="s">
        <v>1131</v>
      </c>
      <c r="AD260" t="s">
        <v>1375</v>
      </c>
      <c r="AE260">
        <v>4</v>
      </c>
      <c r="AG260" t="s">
        <v>1394</v>
      </c>
      <c r="AH260" t="s">
        <v>190</v>
      </c>
      <c r="AI260" t="s">
        <v>190</v>
      </c>
      <c r="AK260" t="s">
        <v>1397</v>
      </c>
      <c r="AL260" t="s">
        <v>1401</v>
      </c>
      <c r="AM260">
        <v>0</v>
      </c>
      <c r="AN260">
        <v>1200</v>
      </c>
      <c r="AO260">
        <v>0</v>
      </c>
      <c r="AQ260" t="s">
        <v>1663</v>
      </c>
      <c r="AR260" t="s">
        <v>1917</v>
      </c>
      <c r="AS260">
        <v>3</v>
      </c>
      <c r="AT260" t="s">
        <v>1928</v>
      </c>
      <c r="AU260">
        <v>1</v>
      </c>
      <c r="AV260">
        <v>2</v>
      </c>
      <c r="AW260">
        <v>22.39</v>
      </c>
      <c r="BA260" t="s">
        <v>1938</v>
      </c>
      <c r="BB260" t="s">
        <v>1945</v>
      </c>
      <c r="BC260">
        <v>4776</v>
      </c>
      <c r="BG260" t="s">
        <v>1979</v>
      </c>
      <c r="BJ260" t="s">
        <v>1983</v>
      </c>
      <c r="BL260" t="s">
        <v>2039</v>
      </c>
    </row>
    <row r="261" spans="1:64">
      <c r="A261" s="1">
        <f>HYPERLINK("https://lsnyc.legalserver.org/matter/dynamic-profile/view/1911230","19-1911230")</f>
        <v>0</v>
      </c>
      <c r="B261" t="s">
        <v>68</v>
      </c>
      <c r="C261" t="s">
        <v>159</v>
      </c>
      <c r="D261" t="s">
        <v>163</v>
      </c>
      <c r="E261" t="s">
        <v>165</v>
      </c>
      <c r="F261" t="s">
        <v>166</v>
      </c>
      <c r="G261" t="s">
        <v>165</v>
      </c>
      <c r="H261" t="s">
        <v>180</v>
      </c>
      <c r="I261" t="s">
        <v>165</v>
      </c>
      <c r="J261" t="s">
        <v>188</v>
      </c>
      <c r="K261" t="s">
        <v>191</v>
      </c>
      <c r="M261" t="s">
        <v>189</v>
      </c>
      <c r="N261" t="s">
        <v>165</v>
      </c>
      <c r="O261" t="s">
        <v>221</v>
      </c>
      <c r="P261" t="s">
        <v>225</v>
      </c>
      <c r="S261" t="s">
        <v>460</v>
      </c>
      <c r="T261" t="s">
        <v>698</v>
      </c>
      <c r="U261" t="s">
        <v>166</v>
      </c>
      <c r="W261" t="s">
        <v>706</v>
      </c>
      <c r="X261" t="s">
        <v>960</v>
      </c>
      <c r="Y261" t="s">
        <v>1025</v>
      </c>
      <c r="Z261" t="s">
        <v>1124</v>
      </c>
      <c r="AA261" t="s">
        <v>1125</v>
      </c>
      <c r="AB261">
        <v>10303</v>
      </c>
      <c r="AC261" t="s">
        <v>1131</v>
      </c>
      <c r="AD261" t="s">
        <v>1376</v>
      </c>
      <c r="AE261">
        <v>3</v>
      </c>
      <c r="AG261" t="s">
        <v>1394</v>
      </c>
      <c r="AH261" t="s">
        <v>190</v>
      </c>
      <c r="AI261" t="s">
        <v>190</v>
      </c>
      <c r="AK261" t="s">
        <v>1397</v>
      </c>
      <c r="AL261" t="s">
        <v>1401</v>
      </c>
      <c r="AM261">
        <v>0</v>
      </c>
      <c r="AN261">
        <v>1400</v>
      </c>
      <c r="AO261">
        <v>0</v>
      </c>
      <c r="AQ261" t="s">
        <v>1664</v>
      </c>
      <c r="AR261" t="s">
        <v>1918</v>
      </c>
      <c r="AS261">
        <v>2</v>
      </c>
      <c r="AT261" t="s">
        <v>1928</v>
      </c>
      <c r="AU261">
        <v>2</v>
      </c>
      <c r="AV261">
        <v>1</v>
      </c>
      <c r="AW261">
        <v>180.4</v>
      </c>
      <c r="BA261" t="s">
        <v>1938</v>
      </c>
      <c r="BB261" t="s">
        <v>1945</v>
      </c>
      <c r="BC261">
        <v>38480.04</v>
      </c>
      <c r="BG261" t="s">
        <v>1979</v>
      </c>
      <c r="BJ261" t="s">
        <v>1982</v>
      </c>
      <c r="BL261" t="s">
        <v>2039</v>
      </c>
    </row>
    <row r="262" spans="1:64">
      <c r="A262" s="1">
        <f>HYPERLINK("https://lsnyc.legalserver.org/matter/dynamic-profile/view/1910535","19-1910535")</f>
        <v>0</v>
      </c>
      <c r="B262" t="s">
        <v>68</v>
      </c>
      <c r="C262" t="s">
        <v>160</v>
      </c>
      <c r="D262" t="s">
        <v>163</v>
      </c>
      <c r="E262" t="s">
        <v>165</v>
      </c>
      <c r="F262" t="s">
        <v>170</v>
      </c>
      <c r="G262" t="s">
        <v>165</v>
      </c>
      <c r="H262" t="s">
        <v>180</v>
      </c>
      <c r="I262" t="s">
        <v>165</v>
      </c>
      <c r="J262" t="s">
        <v>188</v>
      </c>
      <c r="K262" t="s">
        <v>191</v>
      </c>
      <c r="M262" t="s">
        <v>189</v>
      </c>
      <c r="N262" t="s">
        <v>165</v>
      </c>
      <c r="O262" t="s">
        <v>221</v>
      </c>
      <c r="P262" t="s">
        <v>225</v>
      </c>
      <c r="S262" t="s">
        <v>237</v>
      </c>
      <c r="T262" t="s">
        <v>699</v>
      </c>
      <c r="U262" t="s">
        <v>170</v>
      </c>
      <c r="W262" t="s">
        <v>706</v>
      </c>
      <c r="X262" t="s">
        <v>961</v>
      </c>
      <c r="Y262" t="s">
        <v>1032</v>
      </c>
      <c r="Z262" t="s">
        <v>1124</v>
      </c>
      <c r="AA262" t="s">
        <v>1125</v>
      </c>
      <c r="AB262">
        <v>10306</v>
      </c>
      <c r="AC262" t="s">
        <v>1128</v>
      </c>
      <c r="AD262" t="s">
        <v>1377</v>
      </c>
      <c r="AE262">
        <v>13</v>
      </c>
      <c r="AG262" t="s">
        <v>1395</v>
      </c>
      <c r="AH262" t="s">
        <v>190</v>
      </c>
      <c r="AI262" t="s">
        <v>190</v>
      </c>
      <c r="AK262" t="s">
        <v>1398</v>
      </c>
      <c r="AL262" t="s">
        <v>1401</v>
      </c>
      <c r="AM262">
        <v>0</v>
      </c>
      <c r="AN262">
        <v>259.6</v>
      </c>
      <c r="AO262">
        <v>2.8</v>
      </c>
      <c r="AQ262" t="s">
        <v>1665</v>
      </c>
      <c r="AR262" t="s">
        <v>1919</v>
      </c>
      <c r="AS262">
        <v>506</v>
      </c>
      <c r="AT262" t="s">
        <v>1926</v>
      </c>
      <c r="AU262">
        <v>2</v>
      </c>
      <c r="AV262">
        <v>0</v>
      </c>
      <c r="AW262">
        <v>62.59</v>
      </c>
      <c r="BA262" t="s">
        <v>1938</v>
      </c>
      <c r="BB262" t="s">
        <v>1945</v>
      </c>
      <c r="BC262">
        <v>10584</v>
      </c>
      <c r="BG262" t="s">
        <v>1979</v>
      </c>
      <c r="BJ262" t="s">
        <v>2034</v>
      </c>
      <c r="BK262" t="s">
        <v>177</v>
      </c>
      <c r="BL262" t="s">
        <v>2039</v>
      </c>
    </row>
    <row r="263" spans="1:64">
      <c r="A263" s="1">
        <f>HYPERLINK("https://lsnyc.legalserver.org/matter/dynamic-profile/view/1910898","19-1910898")</f>
        <v>0</v>
      </c>
      <c r="B263" t="s">
        <v>68</v>
      </c>
      <c r="C263" t="s">
        <v>161</v>
      </c>
      <c r="D263" t="s">
        <v>163</v>
      </c>
      <c r="E263" t="s">
        <v>165</v>
      </c>
      <c r="F263" t="s">
        <v>170</v>
      </c>
      <c r="G263" t="s">
        <v>165</v>
      </c>
      <c r="H263" t="s">
        <v>179</v>
      </c>
      <c r="I263" t="s">
        <v>165</v>
      </c>
      <c r="J263" t="s">
        <v>188</v>
      </c>
      <c r="K263" t="s">
        <v>191</v>
      </c>
      <c r="M263" t="s">
        <v>189</v>
      </c>
      <c r="N263" t="s">
        <v>165</v>
      </c>
      <c r="O263" t="s">
        <v>221</v>
      </c>
      <c r="P263" t="s">
        <v>225</v>
      </c>
      <c r="S263" t="s">
        <v>461</v>
      </c>
      <c r="T263" t="s">
        <v>700</v>
      </c>
      <c r="U263" t="s">
        <v>170</v>
      </c>
      <c r="W263" t="s">
        <v>706</v>
      </c>
      <c r="X263" t="s">
        <v>962</v>
      </c>
      <c r="Y263" t="s">
        <v>1047</v>
      </c>
      <c r="Z263" t="s">
        <v>1124</v>
      </c>
      <c r="AA263" t="s">
        <v>1125</v>
      </c>
      <c r="AB263">
        <v>10314</v>
      </c>
      <c r="AC263" t="s">
        <v>1131</v>
      </c>
      <c r="AD263" t="s">
        <v>1378</v>
      </c>
      <c r="AE263">
        <v>19</v>
      </c>
      <c r="AG263" t="s">
        <v>1394</v>
      </c>
      <c r="AH263" t="s">
        <v>190</v>
      </c>
      <c r="AI263" t="s">
        <v>190</v>
      </c>
      <c r="AK263" t="s">
        <v>1398</v>
      </c>
      <c r="AL263" t="s">
        <v>1401</v>
      </c>
      <c r="AM263">
        <v>0</v>
      </c>
      <c r="AN263">
        <v>1083</v>
      </c>
      <c r="AO263">
        <v>0.55</v>
      </c>
      <c r="AQ263" t="s">
        <v>1666</v>
      </c>
      <c r="AR263" t="s">
        <v>1920</v>
      </c>
      <c r="AS263">
        <v>0</v>
      </c>
      <c r="AT263" t="s">
        <v>1929</v>
      </c>
      <c r="AU263">
        <v>3</v>
      </c>
      <c r="AV263">
        <v>0</v>
      </c>
      <c r="AW263">
        <v>115.39</v>
      </c>
      <c r="BA263" t="s">
        <v>1938</v>
      </c>
      <c r="BB263" t="s">
        <v>1945</v>
      </c>
      <c r="BC263">
        <v>24612</v>
      </c>
      <c r="BG263" t="s">
        <v>1979</v>
      </c>
      <c r="BJ263" t="s">
        <v>2035</v>
      </c>
      <c r="BK263" t="s">
        <v>175</v>
      </c>
      <c r="BL263" t="s">
        <v>2039</v>
      </c>
    </row>
    <row r="264" spans="1:64">
      <c r="A264" s="1">
        <f>HYPERLINK("https://lsnyc.legalserver.org/matter/dynamic-profile/view/1912003","19-1912003")</f>
        <v>0</v>
      </c>
      <c r="B264" t="s">
        <v>68</v>
      </c>
      <c r="C264" t="s">
        <v>162</v>
      </c>
      <c r="D264" t="s">
        <v>163</v>
      </c>
      <c r="E264" t="s">
        <v>164</v>
      </c>
      <c r="G264" t="s">
        <v>165</v>
      </c>
      <c r="H264" t="s">
        <v>179</v>
      </c>
      <c r="I264" t="s">
        <v>187</v>
      </c>
      <c r="J264" t="s">
        <v>189</v>
      </c>
      <c r="K264" t="s">
        <v>191</v>
      </c>
      <c r="M264" t="s">
        <v>189</v>
      </c>
      <c r="N264" t="s">
        <v>219</v>
      </c>
      <c r="P264" t="s">
        <v>225</v>
      </c>
      <c r="S264" t="s">
        <v>462</v>
      </c>
      <c r="T264" t="s">
        <v>701</v>
      </c>
      <c r="U264" t="s">
        <v>176</v>
      </c>
      <c r="W264" t="s">
        <v>706</v>
      </c>
      <c r="X264" t="s">
        <v>962</v>
      </c>
      <c r="Y264" t="s">
        <v>975</v>
      </c>
      <c r="Z264" t="s">
        <v>1124</v>
      </c>
      <c r="AA264" t="s">
        <v>1125</v>
      </c>
      <c r="AB264">
        <v>10314</v>
      </c>
      <c r="AC264" t="s">
        <v>1128</v>
      </c>
      <c r="AD264" t="s">
        <v>1379</v>
      </c>
      <c r="AE264">
        <v>6</v>
      </c>
      <c r="AG264" t="s">
        <v>1395</v>
      </c>
      <c r="AH264" t="s">
        <v>190</v>
      </c>
      <c r="AI264" t="s">
        <v>190</v>
      </c>
      <c r="AK264" t="s">
        <v>1398</v>
      </c>
      <c r="AL264" t="s">
        <v>1401</v>
      </c>
      <c r="AM264">
        <v>0</v>
      </c>
      <c r="AN264">
        <v>231</v>
      </c>
      <c r="AO264">
        <v>2</v>
      </c>
      <c r="AQ264" t="s">
        <v>1667</v>
      </c>
      <c r="AR264" t="s">
        <v>1921</v>
      </c>
      <c r="AS264">
        <v>504</v>
      </c>
      <c r="AT264" t="s">
        <v>1929</v>
      </c>
      <c r="AU264">
        <v>1</v>
      </c>
      <c r="AV264">
        <v>0</v>
      </c>
      <c r="AW264">
        <v>0</v>
      </c>
      <c r="BA264" t="s">
        <v>1937</v>
      </c>
      <c r="BB264" t="s">
        <v>1945</v>
      </c>
      <c r="BC264">
        <v>0</v>
      </c>
      <c r="BG264" t="s">
        <v>1979</v>
      </c>
      <c r="BJ264" t="s">
        <v>1992</v>
      </c>
      <c r="BK264" t="s">
        <v>173</v>
      </c>
    </row>
    <row r="265" spans="1:64">
      <c r="A265" s="1">
        <f>HYPERLINK("https://lsnyc.legalserver.org/matter/dynamic-profile/view/1911370","19-1911370")</f>
        <v>0</v>
      </c>
      <c r="B265" t="s">
        <v>68</v>
      </c>
      <c r="C265" t="s">
        <v>162</v>
      </c>
      <c r="D265" t="s">
        <v>163</v>
      </c>
      <c r="E265" t="s">
        <v>164</v>
      </c>
      <c r="G265" t="s">
        <v>178</v>
      </c>
      <c r="I265" t="s">
        <v>187</v>
      </c>
      <c r="J265" t="s">
        <v>189</v>
      </c>
      <c r="K265" t="s">
        <v>191</v>
      </c>
      <c r="M265" t="s">
        <v>189</v>
      </c>
      <c r="N265" t="s">
        <v>219</v>
      </c>
      <c r="P265" t="s">
        <v>225</v>
      </c>
      <c r="S265" t="s">
        <v>463</v>
      </c>
      <c r="T265" t="s">
        <v>702</v>
      </c>
      <c r="U265" t="s">
        <v>168</v>
      </c>
      <c r="W265" t="s">
        <v>706</v>
      </c>
      <c r="X265" t="s">
        <v>963</v>
      </c>
      <c r="Y265" t="s">
        <v>1097</v>
      </c>
      <c r="Z265" t="s">
        <v>1124</v>
      </c>
      <c r="AA265" t="s">
        <v>1125</v>
      </c>
      <c r="AB265">
        <v>10310</v>
      </c>
      <c r="AE265">
        <v>0</v>
      </c>
      <c r="AG265" t="s">
        <v>1394</v>
      </c>
      <c r="AH265" t="s">
        <v>190</v>
      </c>
      <c r="AK265" t="s">
        <v>1398</v>
      </c>
      <c r="AM265">
        <v>0</v>
      </c>
      <c r="AN265">
        <v>0</v>
      </c>
      <c r="AO265">
        <v>7.8</v>
      </c>
      <c r="AQ265" t="s">
        <v>1668</v>
      </c>
      <c r="AR265" t="s">
        <v>1922</v>
      </c>
      <c r="AS265">
        <v>0</v>
      </c>
      <c r="AU265">
        <v>2</v>
      </c>
      <c r="AV265">
        <v>0</v>
      </c>
      <c r="AW265">
        <v>54.86</v>
      </c>
      <c r="BB265" t="s">
        <v>1947</v>
      </c>
      <c r="BC265">
        <v>9276</v>
      </c>
      <c r="BG265" t="s">
        <v>1980</v>
      </c>
      <c r="BJ265" t="s">
        <v>1999</v>
      </c>
      <c r="BK265" t="s">
        <v>172</v>
      </c>
    </row>
    <row r="266" spans="1:64">
      <c r="A266" s="1">
        <f>HYPERLINK("https://lsnyc.legalserver.org/matter/dynamic-profile/view/1912187","19-1912187")</f>
        <v>0</v>
      </c>
      <c r="B266" t="s">
        <v>68</v>
      </c>
      <c r="C266" t="s">
        <v>162</v>
      </c>
      <c r="D266" t="s">
        <v>163</v>
      </c>
      <c r="E266" t="s">
        <v>165</v>
      </c>
      <c r="F266" t="s">
        <v>167</v>
      </c>
      <c r="G266" t="s">
        <v>165</v>
      </c>
      <c r="H266" t="s">
        <v>180</v>
      </c>
      <c r="I266" t="s">
        <v>165</v>
      </c>
      <c r="J266" t="s">
        <v>188</v>
      </c>
      <c r="K266" t="s">
        <v>191</v>
      </c>
      <c r="M266" t="s">
        <v>189</v>
      </c>
      <c r="N266" t="s">
        <v>165</v>
      </c>
      <c r="O266" t="s">
        <v>221</v>
      </c>
      <c r="P266" t="s">
        <v>225</v>
      </c>
      <c r="S266" t="s">
        <v>464</v>
      </c>
      <c r="T266" t="s">
        <v>703</v>
      </c>
      <c r="U266" t="s">
        <v>167</v>
      </c>
      <c r="W266" t="s">
        <v>706</v>
      </c>
      <c r="X266" t="s">
        <v>964</v>
      </c>
      <c r="Y266" t="s">
        <v>1098</v>
      </c>
      <c r="Z266" t="s">
        <v>1124</v>
      </c>
      <c r="AA266" t="s">
        <v>1125</v>
      </c>
      <c r="AB266">
        <v>10303</v>
      </c>
      <c r="AC266" t="s">
        <v>1131</v>
      </c>
      <c r="AD266" t="s">
        <v>1380</v>
      </c>
      <c r="AE266">
        <v>-1</v>
      </c>
      <c r="AG266" t="s">
        <v>1394</v>
      </c>
      <c r="AH266" t="s">
        <v>190</v>
      </c>
      <c r="AI266" t="s">
        <v>190</v>
      </c>
      <c r="AK266" t="s">
        <v>1397</v>
      </c>
      <c r="AL266" t="s">
        <v>1401</v>
      </c>
      <c r="AM266">
        <v>0</v>
      </c>
      <c r="AN266">
        <v>2200</v>
      </c>
      <c r="AO266">
        <v>0</v>
      </c>
      <c r="AQ266" t="s">
        <v>1669</v>
      </c>
      <c r="AR266" t="s">
        <v>1909</v>
      </c>
      <c r="AS266">
        <v>2</v>
      </c>
      <c r="AT266" t="s">
        <v>1928</v>
      </c>
      <c r="AU266">
        <v>1</v>
      </c>
      <c r="AV266">
        <v>6</v>
      </c>
      <c r="AW266">
        <v>16</v>
      </c>
      <c r="BA266" t="s">
        <v>1938</v>
      </c>
      <c r="BB266" t="s">
        <v>1947</v>
      </c>
      <c r="BC266">
        <v>6240</v>
      </c>
      <c r="BG266" t="s">
        <v>1979</v>
      </c>
      <c r="BJ266" t="s">
        <v>1982</v>
      </c>
      <c r="BL266" t="s">
        <v>2039</v>
      </c>
    </row>
    <row r="267" spans="1:64">
      <c r="A267" s="1">
        <f>HYPERLINK("https://lsnyc.legalserver.org/matter/dynamic-profile/view/1910288","19-1910288")</f>
        <v>0</v>
      </c>
      <c r="B267" t="s">
        <v>68</v>
      </c>
      <c r="C267" t="s">
        <v>162</v>
      </c>
      <c r="D267" t="s">
        <v>163</v>
      </c>
      <c r="E267" t="s">
        <v>164</v>
      </c>
      <c r="G267" t="s">
        <v>165</v>
      </c>
      <c r="H267" t="s">
        <v>182</v>
      </c>
      <c r="I267" t="s">
        <v>187</v>
      </c>
      <c r="J267" t="s">
        <v>189</v>
      </c>
      <c r="K267" t="s">
        <v>191</v>
      </c>
      <c r="M267" t="s">
        <v>189</v>
      </c>
      <c r="N267" t="s">
        <v>219</v>
      </c>
      <c r="P267" t="s">
        <v>225</v>
      </c>
      <c r="S267" t="s">
        <v>462</v>
      </c>
      <c r="T267" t="s">
        <v>701</v>
      </c>
      <c r="U267" t="s">
        <v>168</v>
      </c>
      <c r="W267" t="s">
        <v>706</v>
      </c>
      <c r="X267" t="s">
        <v>962</v>
      </c>
      <c r="Y267" t="s">
        <v>975</v>
      </c>
      <c r="Z267" t="s">
        <v>1124</v>
      </c>
      <c r="AA267" t="s">
        <v>1125</v>
      </c>
      <c r="AB267">
        <v>10314</v>
      </c>
      <c r="AC267" t="s">
        <v>1138</v>
      </c>
      <c r="AD267" t="s">
        <v>1381</v>
      </c>
      <c r="AE267">
        <v>6</v>
      </c>
      <c r="AG267" t="s">
        <v>1394</v>
      </c>
      <c r="AH267" t="s">
        <v>190</v>
      </c>
      <c r="AI267" t="s">
        <v>190</v>
      </c>
      <c r="AK267" t="s">
        <v>1397</v>
      </c>
      <c r="AM267">
        <v>0</v>
      </c>
      <c r="AN267">
        <v>231</v>
      </c>
      <c r="AO267">
        <v>4</v>
      </c>
      <c r="AQ267" t="s">
        <v>1667</v>
      </c>
      <c r="AR267" t="s">
        <v>1921</v>
      </c>
      <c r="AS267">
        <v>504</v>
      </c>
      <c r="AT267" t="s">
        <v>1929</v>
      </c>
      <c r="AU267">
        <v>1</v>
      </c>
      <c r="AV267">
        <v>0</v>
      </c>
      <c r="AW267">
        <v>0</v>
      </c>
      <c r="BA267" t="s">
        <v>1937</v>
      </c>
      <c r="BB267" t="s">
        <v>1945</v>
      </c>
      <c r="BC267">
        <v>0</v>
      </c>
      <c r="BG267" t="s">
        <v>1979</v>
      </c>
      <c r="BJ267" t="s">
        <v>1992</v>
      </c>
      <c r="BK267" t="s">
        <v>168</v>
      </c>
    </row>
    <row r="268" spans="1:64">
      <c r="A268" s="1">
        <f>HYPERLINK("https://lsnyc.legalserver.org/matter/dynamic-profile/view/1911234","19-1911234")</f>
        <v>0</v>
      </c>
      <c r="B268" t="s">
        <v>68</v>
      </c>
      <c r="C268" t="s">
        <v>162</v>
      </c>
      <c r="D268" t="s">
        <v>163</v>
      </c>
      <c r="E268" t="s">
        <v>165</v>
      </c>
      <c r="F268" t="s">
        <v>166</v>
      </c>
      <c r="G268" t="s">
        <v>165</v>
      </c>
      <c r="H268" t="s">
        <v>179</v>
      </c>
      <c r="I268" t="s">
        <v>165</v>
      </c>
      <c r="J268" t="s">
        <v>188</v>
      </c>
      <c r="K268" t="s">
        <v>191</v>
      </c>
      <c r="M268" t="s">
        <v>189</v>
      </c>
      <c r="N268" t="s">
        <v>165</v>
      </c>
      <c r="O268" t="s">
        <v>221</v>
      </c>
      <c r="P268" t="s">
        <v>225</v>
      </c>
      <c r="S268" t="s">
        <v>465</v>
      </c>
      <c r="T268" t="s">
        <v>704</v>
      </c>
      <c r="U268" t="s">
        <v>166</v>
      </c>
      <c r="W268" t="s">
        <v>706</v>
      </c>
      <c r="X268" t="s">
        <v>965</v>
      </c>
      <c r="Y268" t="s">
        <v>1020</v>
      </c>
      <c r="Z268" t="s">
        <v>1124</v>
      </c>
      <c r="AA268" t="s">
        <v>1125</v>
      </c>
      <c r="AB268">
        <v>10314</v>
      </c>
      <c r="AC268" t="s">
        <v>1131</v>
      </c>
      <c r="AD268" t="s">
        <v>1382</v>
      </c>
      <c r="AE268">
        <v>3</v>
      </c>
      <c r="AG268" t="s">
        <v>1394</v>
      </c>
      <c r="AH268" t="s">
        <v>190</v>
      </c>
      <c r="AI268" t="s">
        <v>190</v>
      </c>
      <c r="AK268" t="s">
        <v>1397</v>
      </c>
      <c r="AL268" t="s">
        <v>1401</v>
      </c>
      <c r="AM268">
        <v>0</v>
      </c>
      <c r="AN268">
        <v>1515</v>
      </c>
      <c r="AO268">
        <v>1.5</v>
      </c>
      <c r="AQ268" t="s">
        <v>1670</v>
      </c>
      <c r="AR268" t="s">
        <v>1923</v>
      </c>
      <c r="AS268">
        <v>2</v>
      </c>
      <c r="AT268" t="s">
        <v>1928</v>
      </c>
      <c r="AU268">
        <v>1</v>
      </c>
      <c r="AV268">
        <v>2</v>
      </c>
      <c r="AW268">
        <v>151.15</v>
      </c>
      <c r="BA268" t="s">
        <v>1939</v>
      </c>
      <c r="BB268" t="s">
        <v>1945</v>
      </c>
      <c r="BC268">
        <v>32240.04</v>
      </c>
      <c r="BG268" t="s">
        <v>1979</v>
      </c>
      <c r="BJ268" t="s">
        <v>1997</v>
      </c>
      <c r="BK268" t="s">
        <v>172</v>
      </c>
      <c r="BL268" t="s">
        <v>2039</v>
      </c>
    </row>
    <row r="269" spans="1:64">
      <c r="A269" s="1">
        <f>HYPERLINK("https://lsnyc.legalserver.org/matter/dynamic-profile/view/1912159","19-1912159")</f>
        <v>0</v>
      </c>
      <c r="B269" t="s">
        <v>68</v>
      </c>
      <c r="C269" t="s">
        <v>160</v>
      </c>
      <c r="D269" t="s">
        <v>163</v>
      </c>
      <c r="E269" t="s">
        <v>165</v>
      </c>
      <c r="F269" t="s">
        <v>167</v>
      </c>
      <c r="G269" t="s">
        <v>165</v>
      </c>
      <c r="H269" t="s">
        <v>180</v>
      </c>
      <c r="I269" t="s">
        <v>165</v>
      </c>
      <c r="J269" t="s">
        <v>188</v>
      </c>
      <c r="K269" t="s">
        <v>191</v>
      </c>
      <c r="M269" t="s">
        <v>189</v>
      </c>
      <c r="N269" t="s">
        <v>165</v>
      </c>
      <c r="O269" t="s">
        <v>221</v>
      </c>
      <c r="P269" t="s">
        <v>225</v>
      </c>
      <c r="S269" t="s">
        <v>466</v>
      </c>
      <c r="T269" t="s">
        <v>705</v>
      </c>
      <c r="U269" t="s">
        <v>167</v>
      </c>
      <c r="W269" t="s">
        <v>706</v>
      </c>
      <c r="X269" t="s">
        <v>966</v>
      </c>
      <c r="Y269" t="s">
        <v>1099</v>
      </c>
      <c r="Z269" t="s">
        <v>1124</v>
      </c>
      <c r="AA269" t="s">
        <v>1125</v>
      </c>
      <c r="AB269">
        <v>10303</v>
      </c>
      <c r="AC269" t="s">
        <v>1131</v>
      </c>
      <c r="AD269" t="s">
        <v>1383</v>
      </c>
      <c r="AE269">
        <v>-1</v>
      </c>
      <c r="AG269" t="s">
        <v>1394</v>
      </c>
      <c r="AH269" t="s">
        <v>190</v>
      </c>
      <c r="AI269" t="s">
        <v>190</v>
      </c>
      <c r="AK269" t="s">
        <v>1397</v>
      </c>
      <c r="AL269" t="s">
        <v>1401</v>
      </c>
      <c r="AM269">
        <v>0</v>
      </c>
      <c r="AN269">
        <v>1485</v>
      </c>
      <c r="AO269">
        <v>0</v>
      </c>
      <c r="AQ269" t="s">
        <v>1671</v>
      </c>
      <c r="AR269" t="s">
        <v>1924</v>
      </c>
      <c r="AS269">
        <v>0</v>
      </c>
      <c r="AT269" t="s">
        <v>1931</v>
      </c>
      <c r="AU269">
        <v>1</v>
      </c>
      <c r="AV269">
        <v>0</v>
      </c>
      <c r="AW269">
        <v>100.02</v>
      </c>
      <c r="BA269" t="s">
        <v>1938</v>
      </c>
      <c r="BB269" t="s">
        <v>1945</v>
      </c>
      <c r="BC269">
        <v>12492</v>
      </c>
      <c r="BG269" t="s">
        <v>1979</v>
      </c>
      <c r="BJ269" t="s">
        <v>1990</v>
      </c>
      <c r="BL269" t="s">
        <v>2039</v>
      </c>
    </row>
  </sheetData>
  <conditionalFormatting sqref="E1:E100000">
    <cfRule type="cellIs" dxfId="0" priority="1" operator="equal">
      <formula>"Needs Eligibility Date"</formula>
    </cfRule>
    <cfRule type="cellIs" dxfId="0" priority="2" operator="equal">
      <formula>"Eligibility Date Out of Contract Year"</formula>
    </cfRule>
  </conditionalFormatting>
  <conditionalFormatting sqref="G1:G100000">
    <cfRule type="cellIs" dxfId="0" priority="3" operator="equal">
      <formula>"Needs Housing Case Type"</formula>
    </cfRule>
  </conditionalFormatting>
  <conditionalFormatting sqref="I1:I100000">
    <cfRule type="cellIs" dxfId="0" priority="4" operator="equal">
      <formula>"Needs HRA Release/Consent Form"</formula>
    </cfRule>
  </conditionalFormatting>
  <conditionalFormatting sqref="K1:K100000">
    <cfRule type="cellIs" dxfId="0" priority="5" operator="equal">
      <formula>"Needs DHCI"</formula>
    </cfRule>
  </conditionalFormatting>
  <conditionalFormatting sqref="N1:N100000">
    <cfRule type="cellIs" dxfId="0" priority="6" operator="equal">
      <formula>"Needs Level of Service"</formula>
    </cfRule>
  </conditionalFormatting>
  <conditionalFormatting sqref="P1:P100000">
    <cfRule type="cellIs" dxfId="0" priority="7" operator="equal">
      <formula>"Needs Outcome &amp; Outcome Date"</formula>
    </cfRule>
    <cfRule type="cellIs" dxfId="0" priority="8" operator="equal">
      <formula>"Needs Outcome"</formula>
    </cfRule>
    <cfRule type="cellIs" dxfId="0" priority="9" operator="equal">
      <formula>"Needs Outcome Date"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2019-10-18T13:31:45Z</dcterms:created>
  <dcterms:modified xsi:type="dcterms:W3CDTF">2019-10-18T13:31:45Z</dcterms:modified>
</cp:coreProperties>
</file>