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nts Management IOI 2 3459 Re" sheetId="1" r:id="rId1"/>
  </sheets>
  <calcPr calcId="124519" fullCalcOnLoad="1"/>
</workbook>
</file>

<file path=xl/sharedStrings.xml><?xml version="1.0" encoding="utf-8"?>
<sst xmlns="http://schemas.openxmlformats.org/spreadsheetml/2006/main" count="3528" uniqueCount="732">
  <si>
    <t>Hyperlinked Case #</t>
  </si>
  <si>
    <t>Full Person/Group Name (Last First)</t>
  </si>
  <si>
    <t>Assigned Branch/CC</t>
  </si>
  <si>
    <t>County of Residence</t>
  </si>
  <si>
    <t>Primary Advocate</t>
  </si>
  <si>
    <t>PAI Case?</t>
  </si>
  <si>
    <t>Matter has current Pro Bono involvement</t>
  </si>
  <si>
    <t>Percentage of Poverty</t>
  </si>
  <si>
    <t>IOI HRA Consent Form? (IOI 2)</t>
  </si>
  <si>
    <t>IOI HRA WAIVER APPROVAL DATE if over 200% of FPL (IOI 2)</t>
  </si>
  <si>
    <t>Date Opened</t>
  </si>
  <si>
    <t>Date Closed</t>
  </si>
  <si>
    <t>Intake - Did You Provide Legal Advice?</t>
  </si>
  <si>
    <t>Case Status</t>
  </si>
  <si>
    <t>Primary Funding Codes</t>
  </si>
  <si>
    <t>Secondary Funding Codes</t>
  </si>
  <si>
    <t>Legal Problem Code Category</t>
  </si>
  <si>
    <t>Gender</t>
  </si>
  <si>
    <t>Legal Problem Code</t>
  </si>
  <si>
    <t>Zip Code</t>
  </si>
  <si>
    <t>Special Legal Problem Code</t>
  </si>
  <si>
    <t>Language</t>
  </si>
  <si>
    <t>IOI Does Client Have A Criminal History? (IOI 2)</t>
  </si>
  <si>
    <t>Client First Name</t>
  </si>
  <si>
    <t>Client Last Name</t>
  </si>
  <si>
    <t>Citizenship Status</t>
  </si>
  <si>
    <t>Immigration Status</t>
  </si>
  <si>
    <t>Is Domestic Violence a factor in this case?</t>
  </si>
  <si>
    <t>Close Reason</t>
  </si>
  <si>
    <t>Level of Service</t>
  </si>
  <si>
    <t>Anticipated Level Of Service</t>
  </si>
  <si>
    <t>Spcode1</t>
  </si>
  <si>
    <t>Total Time For Case</t>
  </si>
  <si>
    <t>IOI Referral Source (IOI 2)</t>
  </si>
  <si>
    <t>IOI Country Of Origin (IOI 1 and 2)</t>
  </si>
  <si>
    <t>Has Declaration of Household Composition and Income (DHCI) Form?</t>
  </si>
  <si>
    <t>IOI Outcome 2 (IOI 2)</t>
  </si>
  <si>
    <t>IOI Outcome 2 Date (IOI 2)</t>
  </si>
  <si>
    <t>IOI Secondary Outcome 2 (IOI 2)</t>
  </si>
  <si>
    <t>IOI Secondary Outcome Date 2 (IOI 2)</t>
  </si>
  <si>
    <t>Outcome</t>
  </si>
  <si>
    <t>Result Achieved</t>
  </si>
  <si>
    <t>Offsite Location</t>
  </si>
  <si>
    <t>Number of People under 18</t>
  </si>
  <si>
    <t>Number of People 18 and Over</t>
  </si>
  <si>
    <t>IOI 1 Included in Grant Report to a Funder?</t>
  </si>
  <si>
    <t>IOI 1 Included in Grant Report to a Funder?  Date</t>
  </si>
  <si>
    <t>IOI 1 Included in Grant Report to a Funder?  Funding Code</t>
  </si>
  <si>
    <t>IOI 2 Included in Grant Report to a Funder?</t>
  </si>
  <si>
    <t>IOI 2 Included in Grant Report to a Funder? Date</t>
  </si>
  <si>
    <t>IOI 2 Included in Grant Report to a Funder?  Funding Code</t>
  </si>
  <si>
    <t>Custom Recovered Monthly (Monthly Benefit)</t>
  </si>
  <si>
    <t>Custom Retro Recovery (Retroactive Award/Settlement)</t>
  </si>
  <si>
    <t>Custom Avoid (Lump Sum Avoid)</t>
  </si>
  <si>
    <t>Custom Avoid Monthly (Monthly Payment Avoided)</t>
  </si>
  <si>
    <t>Case Disposition</t>
  </si>
  <si>
    <t>Date of Birth</t>
  </si>
  <si>
    <t>Age at Intake</t>
  </si>
  <si>
    <t xml:space="preserve">Total Annual Income </t>
  </si>
  <si>
    <t>IOI HRA Effective Date (optional) (IOI 2)</t>
  </si>
  <si>
    <t>Lopez Murillo, Jennyfer</t>
  </si>
  <si>
    <t>Bautista Carranza, Marcelino</t>
  </si>
  <si>
    <t>Curtis, Pamela S</t>
  </si>
  <si>
    <t>Santos, Nolberto</t>
  </si>
  <si>
    <t>Ambrocio Chic, Jose Abel</t>
  </si>
  <si>
    <t>Ochoa Chic, Christopher Alejandro</t>
  </si>
  <si>
    <t>Zacaria Martin, Maria</t>
  </si>
  <si>
    <t>Lopez Zaldivar, Tania</t>
  </si>
  <si>
    <t>Shenouda, Samy</t>
  </si>
  <si>
    <t>Rymbou, Julia</t>
  </si>
  <si>
    <t>Mejia, Madeline L</t>
  </si>
  <si>
    <t>Delcid Andino, Briany Janelssy</t>
  </si>
  <si>
    <t>Edmund, Shawn</t>
  </si>
  <si>
    <t>Benedit, Esmy</t>
  </si>
  <si>
    <t>Sagastume Lagos, Denis Estanly</t>
  </si>
  <si>
    <t>De Jesus, Jeanette</t>
  </si>
  <si>
    <t>Gutierrez Fernandez, Digna Ondina</t>
  </si>
  <si>
    <t>Grullon, Alfonso</t>
  </si>
  <si>
    <t>Martinez, Nilda Garcia</t>
  </si>
  <si>
    <t>Paiva, Maria De F</t>
  </si>
  <si>
    <t>Toribio de Rosario, Yocasta</t>
  </si>
  <si>
    <t>Guzman, Rosa</t>
  </si>
  <si>
    <t>Moran Silva, Kevin Jose</t>
  </si>
  <si>
    <t>Moran Silva, Yendi Gabriela</t>
  </si>
  <si>
    <t>Garcia, Marce</t>
  </si>
  <si>
    <t>Sochtohom de Bulux, Juana P.</t>
  </si>
  <si>
    <t>Bulux Soch, Yoselin E.</t>
  </si>
  <si>
    <t>Oliva, Marcela Alejandra</t>
  </si>
  <si>
    <t>Oliva, Daniel Alejandro</t>
  </si>
  <si>
    <t>Vivas, Elvis</t>
  </si>
  <si>
    <t>de la Cruz Zumbana, Maria Carmen</t>
  </si>
  <si>
    <t>Vivas, Segundo</t>
  </si>
  <si>
    <t>Perez, Yolanda</t>
  </si>
  <si>
    <t>Mendoza, Isabella</t>
  </si>
  <si>
    <t>Anuforo, Alex</t>
  </si>
  <si>
    <t>Beharry, Angela</t>
  </si>
  <si>
    <t>Mitchell, Christine</t>
  </si>
  <si>
    <t>Mendez Escalante, Angelica</t>
  </si>
  <si>
    <t>Flores, Jeferson D.</t>
  </si>
  <si>
    <t>Alvarez, Isabel</t>
  </si>
  <si>
    <t>Batiz Martinez, Kirad Y</t>
  </si>
  <si>
    <t>Nwokoro, Mark</t>
  </si>
  <si>
    <t>Elmore, Andrea</t>
  </si>
  <si>
    <t>Martinez Casildo, Sairi Judith</t>
  </si>
  <si>
    <t>Lora, Angel Guillermo</t>
  </si>
  <si>
    <t>Lopez de Souza, Adalberto</t>
  </si>
  <si>
    <t>Mejia Mena, Franklin Edenilson</t>
  </si>
  <si>
    <t>Ozhohin, Oleh</t>
  </si>
  <si>
    <t>Diarte, Junior</t>
  </si>
  <si>
    <t>Villanueva, Edin</t>
  </si>
  <si>
    <t>Villanueva, Dayany M.</t>
  </si>
  <si>
    <t>Martinez Suazo, Naidelin</t>
  </si>
  <si>
    <t>Orazbayev, Darkhan</t>
  </si>
  <si>
    <t>Vasquez, Yissel</t>
  </si>
  <si>
    <t>Quashie, Rudolph</t>
  </si>
  <si>
    <t>Nachande, Judith</t>
  </si>
  <si>
    <t>Flores, Martin</t>
  </si>
  <si>
    <t>Santana, Indira</t>
  </si>
  <si>
    <t>Alvarez Rosales, Carlos Daniel</t>
  </si>
  <si>
    <t>Alvarez Cabo, Carlos Roberto</t>
  </si>
  <si>
    <t>Mejia Mena, Cristian Josue</t>
  </si>
  <si>
    <t>Mejia Mena, Itzel Jareth</t>
  </si>
  <si>
    <t>Patlan Leon, Ricardo Alain</t>
  </si>
  <si>
    <t>Patlan Leon, Derek Yamil</t>
  </si>
  <si>
    <t>Jimenez Pelico, Henry Juvencio</t>
  </si>
  <si>
    <t>Velasquez Cal, Cristina M</t>
  </si>
  <si>
    <t>Barry, Alpha Boubacar</t>
  </si>
  <si>
    <t>Lovos Monterroza, Daniela Abigail</t>
  </si>
  <si>
    <t>Barrera Lovos, Liseth Del C.</t>
  </si>
  <si>
    <t>Dekhterman, Alex</t>
  </si>
  <si>
    <t>Ibrahim, Mervot</t>
  </si>
  <si>
    <t>Cabrera, Valentina</t>
  </si>
  <si>
    <t>Fernandes, Erica</t>
  </si>
  <si>
    <t>Cutz, Jose Daniel</t>
  </si>
  <si>
    <t>Morris, Orville O</t>
  </si>
  <si>
    <t>Gibson, Yamira</t>
  </si>
  <si>
    <t>Ballesteros Bernardez, Jordan</t>
  </si>
  <si>
    <t>Serech Vargas, William Eduardo</t>
  </si>
  <si>
    <t>Serech Vargas, Juana Araceli</t>
  </si>
  <si>
    <t>Silva Queche, Blanca Amarilis</t>
  </si>
  <si>
    <t>Cruceta, Patzy Jose</t>
  </si>
  <si>
    <t>Guzman Cruceta, Princess</t>
  </si>
  <si>
    <t>Peralta Cruceta, Perla Jane</t>
  </si>
  <si>
    <t>Ballesteros Bernardez, Jahir</t>
  </si>
  <si>
    <t>Bastelleros Bernardez, Genesis</t>
  </si>
  <si>
    <t>Gonzalez, Argelia</t>
  </si>
  <si>
    <t>Ramirez, Aleyda</t>
  </si>
  <si>
    <t>Quezada Lopez, Willianny</t>
  </si>
  <si>
    <t>Quezada Lopez, Wiridiam</t>
  </si>
  <si>
    <t>Plasencia, Rosa Nery</t>
  </si>
  <si>
    <t>Ramirez, Francisco</t>
  </si>
  <si>
    <t>Smith, Raphia S</t>
  </si>
  <si>
    <t>Navas, Anyi</t>
  </si>
  <si>
    <t>Zerneno, Guadalupe</t>
  </si>
  <si>
    <t>Bernardez, Daisy</t>
  </si>
  <si>
    <t>Ramcharan, Rosaline</t>
  </si>
  <si>
    <t>Garcia, Ivonne</t>
  </si>
  <si>
    <t>Dominguez Cruz, Blanca</t>
  </si>
  <si>
    <t>Zelaya, Wendy</t>
  </si>
  <si>
    <t>Sadni, Laila Z.</t>
  </si>
  <si>
    <t>Dandu, Kavitha</t>
  </si>
  <si>
    <t>Redden, Brit</t>
  </si>
  <si>
    <t>De Jesus Gonzalez, Juan Jacinto</t>
  </si>
  <si>
    <t>Arias Arevalo, Maritza</t>
  </si>
  <si>
    <t>Ilin, Pavel</t>
  </si>
  <si>
    <t>Castillo Marin, Maura</t>
  </si>
  <si>
    <t>Alvarez Enriquez, Abel</t>
  </si>
  <si>
    <t>Portillo, Henry Coreas</t>
  </si>
  <si>
    <t>Portillo, Owen Coreas</t>
  </si>
  <si>
    <t>Ingram, Luis</t>
  </si>
  <si>
    <t>Doukoure, Ibrahim</t>
  </si>
  <si>
    <t>Izadi, Mohammad</t>
  </si>
  <si>
    <t>Hassin, Ali</t>
  </si>
  <si>
    <t>Lovos, Santos F.</t>
  </si>
  <si>
    <t>Manhattan Legal Services</t>
  </si>
  <si>
    <t>Queens Legal Services</t>
  </si>
  <si>
    <t>Legal Support Unit</t>
  </si>
  <si>
    <t>Brooklyn Legal Services</t>
  </si>
  <si>
    <t>Staten Island Legal Services</t>
  </si>
  <si>
    <t>Bronx Legal Services</t>
  </si>
  <si>
    <t>New York</t>
  </si>
  <si>
    <t>Queens</t>
  </si>
  <si>
    <t>Kings</t>
  </si>
  <si>
    <t>Richmond</t>
  </si>
  <si>
    <t>Nassau</t>
  </si>
  <si>
    <t>Bronx</t>
  </si>
  <si>
    <t>Fairfield</t>
  </si>
  <si>
    <t>Guerra, Yolanda</t>
  </si>
  <si>
    <t>Urizar, Ana</t>
  </si>
  <si>
    <t>Sahai, Chelsea</t>
  </si>
  <si>
    <t>Odoemene, Udoka</t>
  </si>
  <si>
    <t>Baltimore, Beth</t>
  </si>
  <si>
    <t>Mattessich, Sandra</t>
  </si>
  <si>
    <t>Ventura, Lynn</t>
  </si>
  <si>
    <t>Ramos, Kathryn</t>
  </si>
  <si>
    <t>Williams, Lorilei</t>
  </si>
  <si>
    <t>Madrid, Andrea</t>
  </si>
  <si>
    <t>Taylor, Stephanie</t>
  </si>
  <si>
    <t>Rosario Rodriguez, Luis</t>
  </si>
  <si>
    <t>Eugenio, Rosanna</t>
  </si>
  <si>
    <t>Singh, Ermela</t>
  </si>
  <si>
    <t>Zaman, Razeen</t>
  </si>
  <si>
    <t>Patel, Kinjal</t>
  </si>
  <si>
    <t>Kim, Jae Young</t>
  </si>
  <si>
    <t>Velez, Cristina</t>
  </si>
  <si>
    <t>Craycroft, Andrew</t>
  </si>
  <si>
    <t>Edwards, Zamara</t>
  </si>
  <si>
    <t>Vitale, Soo Kyung</t>
  </si>
  <si>
    <t>Ortiz, Andrew</t>
  </si>
  <si>
    <t>Diaz, Christhian</t>
  </si>
  <si>
    <t>Chua, Janice</t>
  </si>
  <si>
    <t>Patel, Roopal</t>
  </si>
  <si>
    <t>Stadler, Danielle</t>
  </si>
  <si>
    <t>Guiral Cuervo, Carolina</t>
  </si>
  <si>
    <t>Camargo, Tatiana</t>
  </si>
  <si>
    <t>Lawson, Terry</t>
  </si>
  <si>
    <t xml:space="preserve"> </t>
  </si>
  <si>
    <t>Yes</t>
  </si>
  <si>
    <t>No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</si>
  <si>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</si>
  <si>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</si>
  <si>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</si>
  <si>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</si>
  <si>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</si>
  <si>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</si>
  <si>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</si>
  <si>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</si>
  <si>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</si>
  <si>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</si>
  <si>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</si>
  <si>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</si>
  <si>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</si>
  <si>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01/11/2019</t>
  </si>
  <si>
    <t>01/10/2019</t>
  </si>
  <si>
    <t>01/09/2019</t>
  </si>
  <si>
    <t>01/08/2019</t>
  </si>
  <si>
    <t>01/07/2019</t>
  </si>
  <si>
    <t>01/04/2019</t>
  </si>
  <si>
    <t>01/03/2019</t>
  </si>
  <si>
    <t>01/02/2019</t>
  </si>
  <si>
    <t>02/05/2019</t>
  </si>
  <si>
    <t>02/11/2019</t>
  </si>
  <si>
    <t>02/01/2019</t>
  </si>
  <si>
    <t>Active</t>
  </si>
  <si>
    <t>Holding Open</t>
  </si>
  <si>
    <t>Closed</t>
  </si>
  <si>
    <t>Awaiting Assignment</t>
  </si>
  <si>
    <t>Ready to Close</t>
  </si>
  <si>
    <t>Intake Scheduled</t>
  </si>
  <si>
    <t>Awaiting Decision</t>
  </si>
  <si>
    <t>3459 Immigrant Opportunities Initiative (IOI) #2 ("IOI 2")</t>
  </si>
  <si>
    <t>3473 IOI 3-Immigrant Youth</t>
  </si>
  <si>
    <t>3003 NYC MOCJ - FJC Immigration Services</t>
  </si>
  <si>
    <t>80-89 Individual Rights</t>
  </si>
  <si>
    <t>20-29 Employment</t>
  </si>
  <si>
    <t>30-39 Family</t>
  </si>
  <si>
    <t>40-49 Juvenile</t>
  </si>
  <si>
    <t>Female</t>
  </si>
  <si>
    <t>Male</t>
  </si>
  <si>
    <t>Prefer Not To Say</t>
  </si>
  <si>
    <t>81 Immigration/Naturalization</t>
  </si>
  <si>
    <t>21 Employment Discrimination</t>
  </si>
  <si>
    <t>31 Custody/Visitation</t>
  </si>
  <si>
    <t>44 Minor Guardianship / Conservatorship</t>
  </si>
  <si>
    <t>34 Name Change</t>
  </si>
  <si>
    <t>32 Divorce/Sep./Annul.</t>
  </si>
  <si>
    <t>I-130</t>
  </si>
  <si>
    <t>I-589 Defensive</t>
  </si>
  <si>
    <t>I-912</t>
  </si>
  <si>
    <t>211 Race/Color Discrimination</t>
  </si>
  <si>
    <t>Removal Defense</t>
  </si>
  <si>
    <t>311 Custody</t>
  </si>
  <si>
    <t>I-821</t>
  </si>
  <si>
    <t>I-360 VAWA Self-Petition</t>
  </si>
  <si>
    <t>I-765</t>
  </si>
  <si>
    <t>N-400</t>
  </si>
  <si>
    <t>Public Charge</t>
  </si>
  <si>
    <t>I-918</t>
  </si>
  <si>
    <t>I-918A</t>
  </si>
  <si>
    <t>I-192</t>
  </si>
  <si>
    <t>I-90</t>
  </si>
  <si>
    <t>I-914</t>
  </si>
  <si>
    <t>I-360 SIJS</t>
  </si>
  <si>
    <t>I-589 Affirmative</t>
  </si>
  <si>
    <t>I-485 Affirmative</t>
  </si>
  <si>
    <t>314 Relative Custody</t>
  </si>
  <si>
    <t>340 Name Change</t>
  </si>
  <si>
    <t>G-639</t>
  </si>
  <si>
    <t>EOIR-42B</t>
  </si>
  <si>
    <t>I-601</t>
  </si>
  <si>
    <t>EOIR-33/IC</t>
  </si>
  <si>
    <t>N-600</t>
  </si>
  <si>
    <t>I-131 Refugee Travel Document</t>
  </si>
  <si>
    <t>327 Uncontested Divorce</t>
  </si>
  <si>
    <t>I-290B AAO appeal</t>
  </si>
  <si>
    <t>I-821D</t>
  </si>
  <si>
    <t>I-131 Humanitarian parole</t>
  </si>
  <si>
    <t>Spanish</t>
  </si>
  <si>
    <t>Arabic</t>
  </si>
  <si>
    <t>English</t>
  </si>
  <si>
    <t>Portuguese</t>
  </si>
  <si>
    <t>Other</t>
  </si>
  <si>
    <t>Russian</t>
  </si>
  <si>
    <t>French</t>
  </si>
  <si>
    <t>Jennyfer</t>
  </si>
  <si>
    <t>Marcelino</t>
  </si>
  <si>
    <t>Pamela</t>
  </si>
  <si>
    <t>Nolberto</t>
  </si>
  <si>
    <t>Jose</t>
  </si>
  <si>
    <t>Christopher</t>
  </si>
  <si>
    <t>Maria</t>
  </si>
  <si>
    <t>Tania</t>
  </si>
  <si>
    <t>Samy</t>
  </si>
  <si>
    <t>Julia</t>
  </si>
  <si>
    <t>Madeline</t>
  </si>
  <si>
    <t>Briany</t>
  </si>
  <si>
    <t>Shawn</t>
  </si>
  <si>
    <t>Esmy</t>
  </si>
  <si>
    <t>Denis Estanly</t>
  </si>
  <si>
    <t>Jeanette</t>
  </si>
  <si>
    <t>Digna</t>
  </si>
  <si>
    <t>Alfonso</t>
  </si>
  <si>
    <t>Nilda</t>
  </si>
  <si>
    <t>Yocasta</t>
  </si>
  <si>
    <t>Rosa</t>
  </si>
  <si>
    <t>Kevin</t>
  </si>
  <si>
    <t>Yendi</t>
  </si>
  <si>
    <t>Marce</t>
  </si>
  <si>
    <t>Juana</t>
  </si>
  <si>
    <t>Yoselin</t>
  </si>
  <si>
    <t>Marcela</t>
  </si>
  <si>
    <t>Daniel</t>
  </si>
  <si>
    <t>Elvis</t>
  </si>
  <si>
    <t>Segundo</t>
  </si>
  <si>
    <t>Yolanda</t>
  </si>
  <si>
    <t>Isabella</t>
  </si>
  <si>
    <t>Alex</t>
  </si>
  <si>
    <t>Angela</t>
  </si>
  <si>
    <t>Christine</t>
  </si>
  <si>
    <t>Angelica</t>
  </si>
  <si>
    <t>Jeferson</t>
  </si>
  <si>
    <t>Isabel</t>
  </si>
  <si>
    <t>Kirad</t>
  </si>
  <si>
    <t>Mark</t>
  </si>
  <si>
    <t>Andrea</t>
  </si>
  <si>
    <t>Sairi</t>
  </si>
  <si>
    <t>Angel</t>
  </si>
  <si>
    <t>Adalberto</t>
  </si>
  <si>
    <t>Franklin Edenilson</t>
  </si>
  <si>
    <t>Oleh</t>
  </si>
  <si>
    <t>Junior</t>
  </si>
  <si>
    <t>Edin</t>
  </si>
  <si>
    <t>Dayany</t>
  </si>
  <si>
    <t>Naidelin</t>
  </si>
  <si>
    <t>Darkhan</t>
  </si>
  <si>
    <t>Yissel</t>
  </si>
  <si>
    <t>Rudolph</t>
  </si>
  <si>
    <t>Judith</t>
  </si>
  <si>
    <t>Martin</t>
  </si>
  <si>
    <t>Indira</t>
  </si>
  <si>
    <t>Carlos</t>
  </si>
  <si>
    <t>Cristian Josue</t>
  </si>
  <si>
    <t>Itzel</t>
  </si>
  <si>
    <t>Ricardo</t>
  </si>
  <si>
    <t>Derek</t>
  </si>
  <si>
    <t>Henry</t>
  </si>
  <si>
    <t>Cristina</t>
  </si>
  <si>
    <t>Alpha</t>
  </si>
  <si>
    <t>Daniela</t>
  </si>
  <si>
    <t>Liseth</t>
  </si>
  <si>
    <t>Mervot</t>
  </si>
  <si>
    <t>Valentina</t>
  </si>
  <si>
    <t>Erica</t>
  </si>
  <si>
    <t>Jose Daniel</t>
  </si>
  <si>
    <t>Orville</t>
  </si>
  <si>
    <t>Yamira</t>
  </si>
  <si>
    <t>Jordan</t>
  </si>
  <si>
    <t>William</t>
  </si>
  <si>
    <t>Blanca</t>
  </si>
  <si>
    <t>Patzy</t>
  </si>
  <si>
    <t>Princess</t>
  </si>
  <si>
    <t>Perla</t>
  </si>
  <si>
    <t>Jahir</t>
  </si>
  <si>
    <t>Genesis</t>
  </si>
  <si>
    <t>Argelia</t>
  </si>
  <si>
    <t>Aleyda</t>
  </si>
  <si>
    <t>Willianny</t>
  </si>
  <si>
    <t>Wiridiam</t>
  </si>
  <si>
    <t>Francisco</t>
  </si>
  <si>
    <t>Raphia</t>
  </si>
  <si>
    <t>Anyi</t>
  </si>
  <si>
    <t>Guadalupe</t>
  </si>
  <si>
    <t>Daisy</t>
  </si>
  <si>
    <t>Rosaline</t>
  </si>
  <si>
    <t>Ivonne</t>
  </si>
  <si>
    <t>Wendy</t>
  </si>
  <si>
    <t>Laila</t>
  </si>
  <si>
    <t>Kavitha</t>
  </si>
  <si>
    <t>Brit</t>
  </si>
  <si>
    <t>Juan</t>
  </si>
  <si>
    <t>Maritza</t>
  </si>
  <si>
    <t>Pavel</t>
  </si>
  <si>
    <t>Maura</t>
  </si>
  <si>
    <t>Abel</t>
  </si>
  <si>
    <t>Owen</t>
  </si>
  <si>
    <t>Luis</t>
  </si>
  <si>
    <t>Ibrahim</t>
  </si>
  <si>
    <t>Mohammad</t>
  </si>
  <si>
    <t>Ali</t>
  </si>
  <si>
    <t>Santos</t>
  </si>
  <si>
    <t>Lopez Murillo</t>
  </si>
  <si>
    <t>Bautista Carranza</t>
  </si>
  <si>
    <t>Curtis</t>
  </si>
  <si>
    <t>Ambrocio Chic</t>
  </si>
  <si>
    <t>Ochoa Chic</t>
  </si>
  <si>
    <t>Zacaria Martin</t>
  </si>
  <si>
    <t>Lopez Zaldivar</t>
  </si>
  <si>
    <t>Shenouda</t>
  </si>
  <si>
    <t>Rymbou</t>
  </si>
  <si>
    <t>Mejia</t>
  </si>
  <si>
    <t>Delcid</t>
  </si>
  <si>
    <t>Edmund</t>
  </si>
  <si>
    <t>Benedit</t>
  </si>
  <si>
    <t>Sagastume Lagos</t>
  </si>
  <si>
    <t>De Jesus</t>
  </si>
  <si>
    <t>Gutierrez Fernandez</t>
  </si>
  <si>
    <t>Grullon</t>
  </si>
  <si>
    <t>Martinez</t>
  </si>
  <si>
    <t>Paiva</t>
  </si>
  <si>
    <t>Toribio de Rosario</t>
  </si>
  <si>
    <t>Guzman</t>
  </si>
  <si>
    <t>Moran</t>
  </si>
  <si>
    <t>Garcia</t>
  </si>
  <si>
    <t>Sochtohom de Bulux</t>
  </si>
  <si>
    <t>Bulux Soch</t>
  </si>
  <si>
    <t>Oliva</t>
  </si>
  <si>
    <t>Vivas</t>
  </si>
  <si>
    <t>de la Cruz Zumbana</t>
  </si>
  <si>
    <t>Perez</t>
  </si>
  <si>
    <t>Mendoza</t>
  </si>
  <si>
    <t>Anuforo</t>
  </si>
  <si>
    <t>Beharry</t>
  </si>
  <si>
    <t>Mitchell</t>
  </si>
  <si>
    <t>Mendez Escalante</t>
  </si>
  <si>
    <t>Flores</t>
  </si>
  <si>
    <t>Alvarez</t>
  </si>
  <si>
    <t>Batiz Martinez</t>
  </si>
  <si>
    <t>Nwokoro</t>
  </si>
  <si>
    <t>Elmore</t>
  </si>
  <si>
    <t>Martinez Casildo</t>
  </si>
  <si>
    <t>Lora</t>
  </si>
  <si>
    <t>Lopez de Souza</t>
  </si>
  <si>
    <t>Mejia Mena</t>
  </si>
  <si>
    <t>Ozhohin</t>
  </si>
  <si>
    <t>Diarte</t>
  </si>
  <si>
    <t>Villanueva</t>
  </si>
  <si>
    <t>Martinez Suazo</t>
  </si>
  <si>
    <t>Orazbayev</t>
  </si>
  <si>
    <t>Vasquez</t>
  </si>
  <si>
    <t>Quashie</t>
  </si>
  <si>
    <t>Nachande</t>
  </si>
  <si>
    <t>Santana</t>
  </si>
  <si>
    <t>Alvarez Rosales</t>
  </si>
  <si>
    <t>Alvarez Cabo</t>
  </si>
  <si>
    <t>Patlan Leon</t>
  </si>
  <si>
    <t>Jimenez Pelico</t>
  </si>
  <si>
    <t>Velasquez Cal</t>
  </si>
  <si>
    <t>Barry</t>
  </si>
  <si>
    <t>Lovos Monterroza</t>
  </si>
  <si>
    <t>Barrera Lovos</t>
  </si>
  <si>
    <t>Dekhterman</t>
  </si>
  <si>
    <t>Cabrera</t>
  </si>
  <si>
    <t>Fernandes</t>
  </si>
  <si>
    <t>Cutz</t>
  </si>
  <si>
    <t>Morris</t>
  </si>
  <si>
    <t>Gibson</t>
  </si>
  <si>
    <t>Ballesteros Bernardez</t>
  </si>
  <si>
    <t>Serech Vargas</t>
  </si>
  <si>
    <t>Silva Queche</t>
  </si>
  <si>
    <t>Cruceta</t>
  </si>
  <si>
    <t>Guzman Cruceta</t>
  </si>
  <si>
    <t>Peralta Cruceta</t>
  </si>
  <si>
    <t>Bastelleros Bernardez</t>
  </si>
  <si>
    <t>Gonzalez</t>
  </si>
  <si>
    <t>Ramirez</t>
  </si>
  <si>
    <t>Quezada Lopez</t>
  </si>
  <si>
    <t>Plasencia</t>
  </si>
  <si>
    <t>Smith</t>
  </si>
  <si>
    <t>Navas</t>
  </si>
  <si>
    <t>Zerneno</t>
  </si>
  <si>
    <t>Bernardez</t>
  </si>
  <si>
    <t>Ramcharan</t>
  </si>
  <si>
    <t>Dominguez Cruz</t>
  </si>
  <si>
    <t>Zelaya</t>
  </si>
  <si>
    <t>Sadni</t>
  </si>
  <si>
    <t>Dandu</t>
  </si>
  <si>
    <t>Redden</t>
  </si>
  <si>
    <t>De Jesus Gonzalez</t>
  </si>
  <si>
    <t>Arias Arevalo</t>
  </si>
  <si>
    <t>Ilin</t>
  </si>
  <si>
    <t>Castillo Marin</t>
  </si>
  <si>
    <t>Alvarez Enriquez</t>
  </si>
  <si>
    <t>Portillo</t>
  </si>
  <si>
    <t>Ingram</t>
  </si>
  <si>
    <t>Doukoure</t>
  </si>
  <si>
    <t>Izadi</t>
  </si>
  <si>
    <t>Hassin</t>
  </si>
  <si>
    <t>Lovos</t>
  </si>
  <si>
    <t>Citizen</t>
  </si>
  <si>
    <t>Non-Citizen</t>
  </si>
  <si>
    <t>Victim/Survivor of battery,extreme cruelty,or sexual assault (including domestic / family / intimate partner violence)</t>
  </si>
  <si>
    <t>Lawful Permanent Resident (LPR)</t>
  </si>
  <si>
    <t>Parent of victim of criminal activity (eligible for U Visa)- (victim must be under 21)</t>
  </si>
  <si>
    <t>Victim of Criminal Activity (eligible for U Visa)</t>
  </si>
  <si>
    <t>Married to US Citizen-with pending or approved adjustment of status (greencard) application</t>
  </si>
  <si>
    <t>Victim of Trafficking (under 18)</t>
  </si>
  <si>
    <t>Asylee</t>
  </si>
  <si>
    <t>Not Eligible</t>
  </si>
  <si>
    <t>Parent of minor victim / survivor of battery, extreme cruelty, or sexual assault (incluing domestic / intimate partner violence)</t>
  </si>
  <si>
    <t>Victim of Trafficking  (18 and over)</t>
  </si>
  <si>
    <t>Spouse or children of victim of criminal activity/U Visa eligible applicant</t>
  </si>
  <si>
    <t>Unable to determine</t>
  </si>
  <si>
    <t>H - Administrative Agency Decision</t>
  </si>
  <si>
    <t>A - Counsel and Advice</t>
  </si>
  <si>
    <t>IA - Uncontested Court Decision</t>
  </si>
  <si>
    <t>B - Limited Action (Brief Service)</t>
  </si>
  <si>
    <t>Hold For Review</t>
  </si>
  <si>
    <t>Representation - Admin. Agency</t>
  </si>
  <si>
    <t>Advice</t>
  </si>
  <si>
    <t>Representation—EOIR</t>
  </si>
  <si>
    <t>Representation - State Court</t>
  </si>
  <si>
    <t>Brief Service</t>
  </si>
  <si>
    <t>HRA</t>
  </si>
  <si>
    <t>Action NY</t>
  </si>
  <si>
    <t>Colombia</t>
  </si>
  <si>
    <t>Mexico</t>
  </si>
  <si>
    <t>Jamaica</t>
  </si>
  <si>
    <t>Guatemala</t>
  </si>
  <si>
    <t>Egypt</t>
  </si>
  <si>
    <t>Russia</t>
  </si>
  <si>
    <t>Honduras</t>
  </si>
  <si>
    <t>Trinidad &amp; Tobago</t>
  </si>
  <si>
    <t>United States of America</t>
  </si>
  <si>
    <t>El Salvador</t>
  </si>
  <si>
    <t>Brazil</t>
  </si>
  <si>
    <t>Dominican Republic</t>
  </si>
  <si>
    <t>Ecuador</t>
  </si>
  <si>
    <t>Nigeria</t>
  </si>
  <si>
    <t>Guyana</t>
  </si>
  <si>
    <t>Ukraine</t>
  </si>
  <si>
    <t>Kazakhstan</t>
  </si>
  <si>
    <t>Netherlands Antilles</t>
  </si>
  <si>
    <t>Zambia</t>
  </si>
  <si>
    <t>Guinea</t>
  </si>
  <si>
    <t>Cape Verde</t>
  </si>
  <si>
    <t>Panama</t>
  </si>
  <si>
    <t>Morocco</t>
  </si>
  <si>
    <t>India</t>
  </si>
  <si>
    <t>Georgia</t>
  </si>
  <si>
    <t>Cote d'Ivoire (Ivory Coast)</t>
  </si>
  <si>
    <t>Iran</t>
  </si>
  <si>
    <t>Yemen</t>
  </si>
  <si>
    <t>Advice Given</t>
  </si>
  <si>
    <t>Application Submitted</t>
  </si>
  <si>
    <t>01/25/2018</t>
  </si>
  <si>
    <t>02/06/2019</t>
  </si>
  <si>
    <t>07/27/2018</t>
  </si>
  <si>
    <t>Decided by Presiding Court/Tribunal-APPROVED</t>
  </si>
  <si>
    <t>02/07/2019</t>
  </si>
  <si>
    <t>11012-Obtained employment authorization (without obtaining other legal relief. Including non-immigrant status, at the same time)</t>
  </si>
  <si>
    <t>11020-Obtained advice &amp; counsel on an immigration matter</t>
  </si>
  <si>
    <t>3024-Obtained guardianship or conservatorship</t>
  </si>
  <si>
    <t>11013-Otained other immigration benefit (e.g. replaced or renewed green card, renewed or extended non-immigrant status)</t>
  </si>
  <si>
    <t>Success</t>
  </si>
  <si>
    <t>Good Shepherd Services-Groundworks</t>
  </si>
  <si>
    <t>FJC - Queens</t>
  </si>
  <si>
    <t>Callen-Lorde</t>
  </si>
  <si>
    <t>Grand Street Settlement</t>
  </si>
  <si>
    <t>Fortune Society</t>
  </si>
  <si>
    <t>Restoration-Single Stop</t>
  </si>
  <si>
    <t>Open</t>
  </si>
  <si>
    <t>07/10/1990</t>
  </si>
  <si>
    <t>09/16/1982</t>
  </si>
  <si>
    <t>07/27/1967</t>
  </si>
  <si>
    <t>06/20/1974</t>
  </si>
  <si>
    <t>08/09/2014</t>
  </si>
  <si>
    <t>07/21/2010</t>
  </si>
  <si>
    <t>05/10/1976</t>
  </si>
  <si>
    <t>01/28/1992</t>
  </si>
  <si>
    <t>12/21/1981</t>
  </si>
  <si>
    <t>01/07/1980</t>
  </si>
  <si>
    <t>11/12/1991</t>
  </si>
  <si>
    <t>10/28/2002</t>
  </si>
  <si>
    <t>08/20/1981</t>
  </si>
  <si>
    <t>10/08/2007</t>
  </si>
  <si>
    <t>04/10/2008</t>
  </si>
  <si>
    <t>08/03/1965</t>
  </si>
  <si>
    <t>07/21/1992</t>
  </si>
  <si>
    <t>05/30/1973</t>
  </si>
  <si>
    <t>05/07/1988</t>
  </si>
  <si>
    <t>05/23/1953</t>
  </si>
  <si>
    <t>01/13/1987</t>
  </si>
  <si>
    <t>01/03/1995</t>
  </si>
  <si>
    <t>04/28/2008</t>
  </si>
  <si>
    <t>09/06/2004</t>
  </si>
  <si>
    <t>10/17/1986</t>
  </si>
  <si>
    <t>07/11/1979</t>
  </si>
  <si>
    <t>09/15/2002</t>
  </si>
  <si>
    <t>04/12/2003</t>
  </si>
  <si>
    <t>11/13/2005</t>
  </si>
  <si>
    <t>08/10/2004</t>
  </si>
  <si>
    <t>07/13/1983</t>
  </si>
  <si>
    <t>07/22/1982</t>
  </si>
  <si>
    <t>02/06/1990</t>
  </si>
  <si>
    <t>05/31/1988</t>
  </si>
  <si>
    <t>11/24/1956</t>
  </si>
  <si>
    <t>12/28/1972</t>
  </si>
  <si>
    <t>02/17/1998</t>
  </si>
  <si>
    <t>05/09/2000</t>
  </si>
  <si>
    <t>12/30/2006</t>
  </si>
  <si>
    <t>05/02/1963</t>
  </si>
  <si>
    <t>06/04/2001</t>
  </si>
  <si>
    <t>02/15/1973</t>
  </si>
  <si>
    <t>12/27/1989</t>
  </si>
  <si>
    <t>09/09/1995</t>
  </si>
  <si>
    <t>02/07/1993</t>
  </si>
  <si>
    <t>06/29/1969</t>
  </si>
  <si>
    <t>10/30/2003</t>
  </si>
  <si>
    <t>02/28/1958</t>
  </si>
  <si>
    <t>05/08/1993</t>
  </si>
  <si>
    <t>07/23/1991</t>
  </si>
  <si>
    <t>09/09/2010</t>
  </si>
  <si>
    <t>09/16/2004</t>
  </si>
  <si>
    <t>01/24/1990</t>
  </si>
  <si>
    <t>11/06/1986</t>
  </si>
  <si>
    <t>03/15/1949</t>
  </si>
  <si>
    <t>12/01/1964</t>
  </si>
  <si>
    <t>02/01/1963</t>
  </si>
  <si>
    <t>05/28/1981</t>
  </si>
  <si>
    <t>07/26/2005</t>
  </si>
  <si>
    <t>12/26/1984</t>
  </si>
  <si>
    <t>01/01/2009</t>
  </si>
  <si>
    <t>02/15/2016</t>
  </si>
  <si>
    <t>04/18/2009</t>
  </si>
  <si>
    <t>03/05/2010</t>
  </si>
  <si>
    <t>01/27/2001</t>
  </si>
  <si>
    <t>01/13/2001</t>
  </si>
  <si>
    <t>12/31/1999</t>
  </si>
  <si>
    <t>05/30/2007</t>
  </si>
  <si>
    <t>04/16/1989</t>
  </si>
  <si>
    <t>04/22/1982</t>
  </si>
  <si>
    <t>02/01/1987</t>
  </si>
  <si>
    <t>12/07/1986</t>
  </si>
  <si>
    <t>02/04/1982</t>
  </si>
  <si>
    <t>08/22/2000</t>
  </si>
  <si>
    <t>10/01/1962</t>
  </si>
  <si>
    <t>10/27/1965</t>
  </si>
  <si>
    <t>06/18/2014</t>
  </si>
  <si>
    <t>01/26/2001</t>
  </si>
  <si>
    <t>06/24/2004</t>
  </si>
  <si>
    <t>09/22/1990</t>
  </si>
  <si>
    <t>09/27/2011</t>
  </si>
  <si>
    <t>09/12/2005</t>
  </si>
  <si>
    <t>08/20/2008</t>
  </si>
  <si>
    <t>02/14/2004</t>
  </si>
  <si>
    <t>09/05/2009</t>
  </si>
  <si>
    <t>10/20/1983</t>
  </si>
  <si>
    <t>12/21/1982</t>
  </si>
  <si>
    <t>11/16/2006</t>
  </si>
  <si>
    <t>12/25/2009</t>
  </si>
  <si>
    <t>12/10/1985</t>
  </si>
  <si>
    <t>10/04/1972</t>
  </si>
  <si>
    <t>02/03/1991</t>
  </si>
  <si>
    <t>02/04/1990</t>
  </si>
  <si>
    <t>07/16/1983</t>
  </si>
  <si>
    <t>12/29/1982</t>
  </si>
  <si>
    <t>04/16/1963</t>
  </si>
  <si>
    <t>04/25/1976</t>
  </si>
  <si>
    <t>06/05/1987</t>
  </si>
  <si>
    <t>01/28/1996</t>
  </si>
  <si>
    <t>09/27/1963</t>
  </si>
  <si>
    <t>12/16/1982</t>
  </si>
  <si>
    <t>06/02/1969</t>
  </si>
  <si>
    <t>09/11/1968</t>
  </si>
  <si>
    <t>06/03/1994</t>
  </si>
  <si>
    <t>11/19/1986</t>
  </si>
  <si>
    <t>02/06/1975</t>
  </si>
  <si>
    <t>09/02/1981</t>
  </si>
  <si>
    <t>06/11/1980</t>
  </si>
  <si>
    <t>10/05/2015</t>
  </si>
  <si>
    <t>07/16/1984</t>
  </si>
  <si>
    <t>01/03/1956</t>
  </si>
  <si>
    <t>02/08/1969</t>
  </si>
  <si>
    <t>$8,400.00</t>
  </si>
  <si>
    <t>$0.00</t>
  </si>
  <si>
    <t>$18,200.00</t>
  </si>
  <si>
    <t>$12,000.00</t>
  </si>
  <si>
    <t>$40,000.00</t>
  </si>
  <si>
    <t>$10,000.00</t>
  </si>
  <si>
    <t>$20,800.00</t>
  </si>
  <si>
    <t>$13,000.00</t>
  </si>
  <si>
    <t>$39,000.00</t>
  </si>
  <si>
    <t>$23,400.00</t>
  </si>
  <si>
    <t>$38,000.00</t>
  </si>
  <si>
    <t>$23,340.00</t>
  </si>
  <si>
    <t>$10,400.00</t>
  </si>
  <si>
    <t>$20,000.00</t>
  </si>
  <si>
    <t>$9,480.00</t>
  </si>
  <si>
    <t>$25,000.00</t>
  </si>
  <si>
    <t>$3,900.00</t>
  </si>
  <si>
    <t>$26,580.00</t>
  </si>
  <si>
    <t>$8,000.00</t>
  </si>
  <si>
    <t>$5,200.00</t>
  </si>
  <si>
    <t>$7,280.00</t>
  </si>
  <si>
    <t>$26,000.00</t>
  </si>
  <si>
    <t>$9,240.00</t>
  </si>
  <si>
    <t>$28,000.00</t>
  </si>
  <si>
    <t>$14,400.00</t>
  </si>
  <si>
    <t>$2,568.00</t>
  </si>
  <si>
    <t>$24,000.00</t>
  </si>
  <si>
    <t>$1,560.00</t>
  </si>
  <si>
    <t>$16,640.00</t>
  </si>
  <si>
    <t>$9,000.00</t>
  </si>
  <si>
    <t>$16,836.00</t>
  </si>
  <si>
    <t>$7,800.00</t>
  </si>
  <si>
    <t>$6,656.00</t>
  </si>
  <si>
    <t>$15,756.00</t>
  </si>
  <si>
    <t>$16,320.00</t>
  </si>
  <si>
    <t>$134.00</t>
  </si>
  <si>
    <t>$19,092.00</t>
  </si>
  <si>
    <t>$33,360.00</t>
  </si>
  <si>
    <t>$32,000.00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</si>
</sst>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31"/>
  <sheetViews>
    <sheetView tabSelected="1" workbookViewId="0"/>
  </sheetViews>
  <sheetFormatPr defaultRowHeight="15"/>
  <cols>
    <col min="1" max="1" width="20.7109375" style="1" customWidth="1"/>
  </cols>
  <sheetData>
    <row r="1" spans="1:6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spans="1:60">
      <c r="A2" s="1">
        <f>HYPERLINK("https://lsnyc.legalserver.org/matter/dynamic-profile/view/1889523","19-1889523")</f>
        <v>0</v>
      </c>
      <c r="B2" t="s">
        <v>60</v>
      </c>
      <c r="C2" t="s">
        <v>174</v>
      </c>
      <c r="D2" t="s">
        <v>180</v>
      </c>
      <c r="E2" t="s">
        <v>187</v>
      </c>
      <c r="F2" t="s">
        <v>216</v>
      </c>
      <c r="G2" t="s">
        <v>218</v>
      </c>
      <c r="H2">
        <v>32.62</v>
      </c>
      <c r="K2" t="s">
        <v>219</v>
      </c>
      <c r="M2" t="s">
        <v>218</v>
      </c>
      <c r="O2" t="s">
        <v>250</v>
      </c>
      <c r="Q2" t="s">
        <v>253</v>
      </c>
      <c r="R2" t="s">
        <v>257</v>
      </c>
      <c r="S2" t="s">
        <v>260</v>
      </c>
      <c r="T2">
        <v>10019</v>
      </c>
      <c r="U2" t="s">
        <v>266</v>
      </c>
      <c r="V2" t="s">
        <v>297</v>
      </c>
      <c r="X2" t="s">
        <v>304</v>
      </c>
      <c r="Y2" t="s">
        <v>410</v>
      </c>
      <c r="Z2" t="s">
        <v>508</v>
      </c>
      <c r="AD2" t="s">
        <v>526</v>
      </c>
      <c r="AG2">
        <v>0.5</v>
      </c>
      <c r="AH2" t="s">
        <v>301</v>
      </c>
      <c r="AI2" t="s">
        <v>534</v>
      </c>
      <c r="AR2">
        <v>3</v>
      </c>
      <c r="AS2">
        <v>1</v>
      </c>
      <c r="AT2" t="s">
        <v>216</v>
      </c>
      <c r="AW2" t="s">
        <v>216</v>
      </c>
      <c r="AZ2">
        <v>0</v>
      </c>
      <c r="BA2">
        <v>0</v>
      </c>
      <c r="BB2">
        <v>0</v>
      </c>
      <c r="BC2">
        <v>0</v>
      </c>
      <c r="BD2" t="s">
        <v>580</v>
      </c>
      <c r="BE2" t="s">
        <v>581</v>
      </c>
      <c r="BF2">
        <v>28</v>
      </c>
      <c r="BG2" t="s">
        <v>693</v>
      </c>
    </row>
    <row r="3" spans="1:60">
      <c r="A3" s="1">
        <f>HYPERLINK("https://lsnyc.legalserver.org/matter/dynamic-profile/view/1889600","19-1889600")</f>
        <v>0</v>
      </c>
      <c r="B3" t="s">
        <v>61</v>
      </c>
      <c r="C3" t="s">
        <v>175</v>
      </c>
      <c r="D3" t="s">
        <v>181</v>
      </c>
      <c r="E3" t="s">
        <v>188</v>
      </c>
      <c r="F3" t="s">
        <v>216</v>
      </c>
      <c r="G3" t="s">
        <v>218</v>
      </c>
      <c r="H3">
        <v>0</v>
      </c>
      <c r="K3" t="s">
        <v>219</v>
      </c>
      <c r="M3" t="s">
        <v>218</v>
      </c>
      <c r="N3" t="s">
        <v>243</v>
      </c>
      <c r="O3" t="s">
        <v>250</v>
      </c>
      <c r="Q3" t="s">
        <v>253</v>
      </c>
      <c r="R3" t="s">
        <v>257</v>
      </c>
      <c r="S3" t="s">
        <v>260</v>
      </c>
      <c r="T3">
        <v>11419</v>
      </c>
      <c r="U3" t="s">
        <v>267</v>
      </c>
      <c r="V3" t="s">
        <v>297</v>
      </c>
      <c r="X3" t="s">
        <v>305</v>
      </c>
      <c r="Y3" t="s">
        <v>411</v>
      </c>
      <c r="Z3" t="s">
        <v>509</v>
      </c>
      <c r="AA3" t="s">
        <v>510</v>
      </c>
      <c r="AG3">
        <v>14.5</v>
      </c>
      <c r="AH3" t="s">
        <v>301</v>
      </c>
      <c r="AI3" t="s">
        <v>535</v>
      </c>
      <c r="AR3">
        <v>0</v>
      </c>
      <c r="AS3">
        <v>1</v>
      </c>
      <c r="AT3" t="s">
        <v>216</v>
      </c>
      <c r="AW3" t="s">
        <v>216</v>
      </c>
      <c r="AZ3">
        <v>0</v>
      </c>
      <c r="BA3">
        <v>0</v>
      </c>
      <c r="BB3">
        <v>0</v>
      </c>
      <c r="BC3">
        <v>0</v>
      </c>
      <c r="BD3" t="s">
        <v>580</v>
      </c>
      <c r="BE3" t="s">
        <v>582</v>
      </c>
      <c r="BF3">
        <v>36</v>
      </c>
      <c r="BG3" t="s">
        <v>694</v>
      </c>
    </row>
    <row r="4" spans="1:60">
      <c r="A4" s="1">
        <f>HYPERLINK("https://lsnyc.legalserver.org/matter/dynamic-profile/view/1889433","19-1889433")</f>
        <v>0</v>
      </c>
      <c r="B4" t="s">
        <v>62</v>
      </c>
      <c r="C4" t="s">
        <v>176</v>
      </c>
      <c r="D4" t="s">
        <v>182</v>
      </c>
      <c r="E4" t="s">
        <v>189</v>
      </c>
      <c r="F4" t="s">
        <v>216</v>
      </c>
      <c r="G4" t="s">
        <v>218</v>
      </c>
      <c r="H4">
        <v>0</v>
      </c>
      <c r="K4" t="s">
        <v>220</v>
      </c>
      <c r="O4" t="s">
        <v>250</v>
      </c>
      <c r="Q4" t="s">
        <v>253</v>
      </c>
      <c r="R4" t="s">
        <v>257</v>
      </c>
      <c r="S4" t="s">
        <v>260</v>
      </c>
      <c r="T4">
        <v>11210</v>
      </c>
      <c r="U4" t="s">
        <v>268</v>
      </c>
      <c r="X4" t="s">
        <v>306</v>
      </c>
      <c r="Y4" t="s">
        <v>412</v>
      </c>
      <c r="Z4" t="s">
        <v>509</v>
      </c>
      <c r="AA4" t="s">
        <v>511</v>
      </c>
      <c r="AG4">
        <v>0</v>
      </c>
      <c r="AH4" t="s">
        <v>301</v>
      </c>
      <c r="AI4" t="s">
        <v>536</v>
      </c>
      <c r="AR4">
        <v>0</v>
      </c>
      <c r="AS4">
        <v>1</v>
      </c>
      <c r="AT4" t="s">
        <v>216</v>
      </c>
      <c r="AW4" t="s">
        <v>216</v>
      </c>
      <c r="AZ4">
        <v>0</v>
      </c>
      <c r="BA4">
        <v>0</v>
      </c>
      <c r="BB4">
        <v>0</v>
      </c>
      <c r="BC4">
        <v>0</v>
      </c>
      <c r="BD4" t="s">
        <v>580</v>
      </c>
      <c r="BE4" t="s">
        <v>583</v>
      </c>
      <c r="BF4">
        <v>51</v>
      </c>
      <c r="BG4" t="s">
        <v>694</v>
      </c>
    </row>
    <row r="5" spans="1:60">
      <c r="A5" s="1">
        <f>HYPERLINK("https://lsnyc.legalserver.org/matter/dynamic-profile/view/1889457","19-1889457")</f>
        <v>0</v>
      </c>
      <c r="B5" t="s">
        <v>63</v>
      </c>
      <c r="C5" t="s">
        <v>177</v>
      </c>
      <c r="D5" t="s">
        <v>181</v>
      </c>
      <c r="E5" t="s">
        <v>190</v>
      </c>
      <c r="F5" t="s">
        <v>216</v>
      </c>
      <c r="G5" t="s">
        <v>218</v>
      </c>
      <c r="H5">
        <v>0</v>
      </c>
      <c r="K5" t="s">
        <v>220</v>
      </c>
      <c r="M5" t="s">
        <v>218</v>
      </c>
      <c r="N5" t="s">
        <v>243</v>
      </c>
      <c r="O5" t="s">
        <v>250</v>
      </c>
      <c r="Q5" t="s">
        <v>254</v>
      </c>
      <c r="R5" t="s">
        <v>258</v>
      </c>
      <c r="S5" t="s">
        <v>261</v>
      </c>
      <c r="T5">
        <v>11385</v>
      </c>
      <c r="U5" t="s">
        <v>269</v>
      </c>
      <c r="V5" t="s">
        <v>297</v>
      </c>
      <c r="X5" t="s">
        <v>307</v>
      </c>
      <c r="Y5" t="s">
        <v>409</v>
      </c>
      <c r="Z5" t="s">
        <v>509</v>
      </c>
      <c r="AA5" t="s">
        <v>511</v>
      </c>
      <c r="AG5">
        <v>1.6</v>
      </c>
      <c r="AQ5" t="s">
        <v>574</v>
      </c>
      <c r="AR5">
        <v>0</v>
      </c>
      <c r="AS5">
        <v>1</v>
      </c>
      <c r="AT5" t="s">
        <v>216</v>
      </c>
      <c r="AW5" t="s">
        <v>216</v>
      </c>
      <c r="AZ5">
        <v>0</v>
      </c>
      <c r="BA5">
        <v>0</v>
      </c>
      <c r="BB5">
        <v>0</v>
      </c>
      <c r="BC5">
        <v>0</v>
      </c>
      <c r="BD5" t="s">
        <v>580</v>
      </c>
      <c r="BE5" t="s">
        <v>584</v>
      </c>
      <c r="BF5">
        <v>44</v>
      </c>
      <c r="BG5" t="s">
        <v>694</v>
      </c>
    </row>
    <row r="6" spans="1:60">
      <c r="A6" s="1">
        <f>HYPERLINK("https://lsnyc.legalserver.org/matter/dynamic-profile/view/1889473","19-1889473")</f>
        <v>0</v>
      </c>
      <c r="B6" t="s">
        <v>64</v>
      </c>
      <c r="C6" t="s">
        <v>177</v>
      </c>
      <c r="D6" t="s">
        <v>182</v>
      </c>
      <c r="E6" t="s">
        <v>191</v>
      </c>
      <c r="F6" t="s">
        <v>216</v>
      </c>
      <c r="G6" t="s">
        <v>218</v>
      </c>
      <c r="H6">
        <v>70.68000000000001</v>
      </c>
      <c r="K6" t="s">
        <v>220</v>
      </c>
      <c r="N6" t="s">
        <v>244</v>
      </c>
      <c r="O6" t="s">
        <v>251</v>
      </c>
      <c r="Q6" t="s">
        <v>253</v>
      </c>
      <c r="R6" t="s">
        <v>258</v>
      </c>
      <c r="S6" t="s">
        <v>260</v>
      </c>
      <c r="T6">
        <v>11214</v>
      </c>
      <c r="U6" t="s">
        <v>270</v>
      </c>
      <c r="V6" t="s">
        <v>297</v>
      </c>
      <c r="W6" t="s">
        <v>218</v>
      </c>
      <c r="X6" t="s">
        <v>308</v>
      </c>
      <c r="Y6" t="s">
        <v>413</v>
      </c>
      <c r="Z6" t="s">
        <v>509</v>
      </c>
      <c r="AA6" t="s">
        <v>510</v>
      </c>
      <c r="AG6">
        <v>1.1</v>
      </c>
      <c r="AI6" t="s">
        <v>537</v>
      </c>
      <c r="AR6">
        <v>2</v>
      </c>
      <c r="AS6">
        <v>2</v>
      </c>
      <c r="AT6" t="s">
        <v>216</v>
      </c>
      <c r="AW6" t="s">
        <v>216</v>
      </c>
      <c r="AZ6">
        <v>0</v>
      </c>
      <c r="BA6">
        <v>0</v>
      </c>
      <c r="BB6">
        <v>0</v>
      </c>
      <c r="BC6">
        <v>0</v>
      </c>
      <c r="BD6" t="s">
        <v>580</v>
      </c>
      <c r="BE6" t="s">
        <v>585</v>
      </c>
      <c r="BF6">
        <v>4</v>
      </c>
      <c r="BG6" t="s">
        <v>695</v>
      </c>
    </row>
    <row r="7" spans="1:60">
      <c r="A7" s="1">
        <f>HYPERLINK("https://lsnyc.legalserver.org/matter/dynamic-profile/view/1889475","19-1889475")</f>
        <v>0</v>
      </c>
      <c r="B7" t="s">
        <v>65</v>
      </c>
      <c r="C7" t="s">
        <v>177</v>
      </c>
      <c r="D7" t="s">
        <v>182</v>
      </c>
      <c r="E7" t="s">
        <v>191</v>
      </c>
      <c r="F7" t="s">
        <v>216</v>
      </c>
      <c r="G7" t="s">
        <v>218</v>
      </c>
      <c r="H7">
        <v>70.68000000000001</v>
      </c>
      <c r="K7" t="s">
        <v>220</v>
      </c>
      <c r="N7" t="s">
        <v>244</v>
      </c>
      <c r="O7" t="s">
        <v>251</v>
      </c>
      <c r="Q7" t="s">
        <v>253</v>
      </c>
      <c r="R7" t="s">
        <v>258</v>
      </c>
      <c r="S7" t="s">
        <v>260</v>
      </c>
      <c r="T7">
        <v>11214</v>
      </c>
      <c r="U7" t="s">
        <v>270</v>
      </c>
      <c r="V7" t="s">
        <v>297</v>
      </c>
      <c r="X7" t="s">
        <v>309</v>
      </c>
      <c r="Y7" t="s">
        <v>414</v>
      </c>
      <c r="Z7" t="s">
        <v>509</v>
      </c>
      <c r="AA7" t="s">
        <v>512</v>
      </c>
      <c r="AG7">
        <v>3.4</v>
      </c>
      <c r="AR7">
        <v>2</v>
      </c>
      <c r="AS7">
        <v>2</v>
      </c>
      <c r="AT7" t="s">
        <v>216</v>
      </c>
      <c r="AW7" t="s">
        <v>216</v>
      </c>
      <c r="AZ7">
        <v>0</v>
      </c>
      <c r="BA7">
        <v>0</v>
      </c>
      <c r="BB7">
        <v>0</v>
      </c>
      <c r="BC7">
        <v>0</v>
      </c>
      <c r="BD7" t="s">
        <v>580</v>
      </c>
      <c r="BE7" t="s">
        <v>586</v>
      </c>
      <c r="BF7">
        <v>8</v>
      </c>
      <c r="BG7" t="s">
        <v>695</v>
      </c>
    </row>
    <row r="8" spans="1:60">
      <c r="A8" s="1">
        <f>HYPERLINK("https://lsnyc.legalserver.org/matter/dynamic-profile/view/1889489","19-1889489")</f>
        <v>0</v>
      </c>
      <c r="B8" t="s">
        <v>66</v>
      </c>
      <c r="C8" t="s">
        <v>175</v>
      </c>
      <c r="D8" t="s">
        <v>181</v>
      </c>
      <c r="E8" t="s">
        <v>192</v>
      </c>
      <c r="F8" t="s">
        <v>216</v>
      </c>
      <c r="G8" t="s">
        <v>218</v>
      </c>
      <c r="H8">
        <v>39.77</v>
      </c>
      <c r="K8" t="s">
        <v>220</v>
      </c>
      <c r="N8" t="s">
        <v>243</v>
      </c>
      <c r="O8" t="s">
        <v>250</v>
      </c>
      <c r="Q8" t="s">
        <v>255</v>
      </c>
      <c r="R8" t="s">
        <v>257</v>
      </c>
      <c r="S8" t="s">
        <v>262</v>
      </c>
      <c r="T8">
        <v>11368</v>
      </c>
      <c r="U8" t="s">
        <v>271</v>
      </c>
      <c r="V8" t="s">
        <v>297</v>
      </c>
      <c r="X8" t="s">
        <v>310</v>
      </c>
      <c r="Y8" t="s">
        <v>415</v>
      </c>
      <c r="Z8" t="s">
        <v>509</v>
      </c>
      <c r="AA8" t="s">
        <v>510</v>
      </c>
      <c r="AG8">
        <v>2</v>
      </c>
      <c r="AQ8" t="s">
        <v>575</v>
      </c>
      <c r="AR8">
        <v>4</v>
      </c>
      <c r="AS8">
        <v>1</v>
      </c>
      <c r="AT8" t="s">
        <v>216</v>
      </c>
      <c r="AW8" t="s">
        <v>216</v>
      </c>
      <c r="AZ8">
        <v>0</v>
      </c>
      <c r="BA8">
        <v>0</v>
      </c>
      <c r="BB8">
        <v>0</v>
      </c>
      <c r="BC8">
        <v>0</v>
      </c>
      <c r="BD8" t="s">
        <v>580</v>
      </c>
      <c r="BE8" t="s">
        <v>587</v>
      </c>
      <c r="BF8">
        <v>42</v>
      </c>
      <c r="BG8" t="s">
        <v>696</v>
      </c>
    </row>
    <row r="9" spans="1:60">
      <c r="A9" s="1">
        <f>HYPERLINK("https://lsnyc.legalserver.org/matter/dynamic-profile/view/1889271","19-1889271")</f>
        <v>0</v>
      </c>
      <c r="B9" t="s">
        <v>67</v>
      </c>
      <c r="C9" t="s">
        <v>174</v>
      </c>
      <c r="D9" t="s">
        <v>180</v>
      </c>
      <c r="E9" t="s">
        <v>193</v>
      </c>
      <c r="F9" t="s">
        <v>216</v>
      </c>
      <c r="G9" t="s">
        <v>218</v>
      </c>
      <c r="H9">
        <v>236.55</v>
      </c>
      <c r="I9" t="s">
        <v>217</v>
      </c>
      <c r="K9" t="s">
        <v>221</v>
      </c>
      <c r="N9" t="s">
        <v>243</v>
      </c>
      <c r="O9" t="s">
        <v>250</v>
      </c>
      <c r="Q9" t="s">
        <v>253</v>
      </c>
      <c r="R9" t="s">
        <v>257</v>
      </c>
      <c r="S9" t="s">
        <v>260</v>
      </c>
      <c r="T9">
        <v>10033</v>
      </c>
      <c r="U9" t="s">
        <v>272</v>
      </c>
      <c r="V9" t="s">
        <v>297</v>
      </c>
      <c r="W9" t="s">
        <v>218</v>
      </c>
      <c r="X9" t="s">
        <v>311</v>
      </c>
      <c r="Y9" t="s">
        <v>416</v>
      </c>
      <c r="Z9" t="s">
        <v>509</v>
      </c>
      <c r="AA9" t="s">
        <v>513</v>
      </c>
      <c r="AD9" t="s">
        <v>527</v>
      </c>
      <c r="AG9">
        <v>1.5</v>
      </c>
      <c r="AH9" t="s">
        <v>301</v>
      </c>
      <c r="AI9" t="s">
        <v>535</v>
      </c>
      <c r="AJ9" t="s">
        <v>217</v>
      </c>
      <c r="AR9">
        <v>0</v>
      </c>
      <c r="AS9">
        <v>2</v>
      </c>
      <c r="AT9" t="s">
        <v>216</v>
      </c>
      <c r="AW9" t="s">
        <v>216</v>
      </c>
      <c r="AZ9">
        <v>0</v>
      </c>
      <c r="BA9">
        <v>0</v>
      </c>
      <c r="BB9">
        <v>0</v>
      </c>
      <c r="BC9">
        <v>0</v>
      </c>
      <c r="BD9" t="s">
        <v>580</v>
      </c>
      <c r="BE9" t="s">
        <v>588</v>
      </c>
      <c r="BF9">
        <v>27</v>
      </c>
      <c r="BG9" t="s">
        <v>697</v>
      </c>
    </row>
    <row r="10" spans="1:60">
      <c r="A10" s="1">
        <f>HYPERLINK("https://lsnyc.legalserver.org/matter/dynamic-profile/view/1889306","19-1889306")</f>
        <v>0</v>
      </c>
      <c r="B10" t="s">
        <v>68</v>
      </c>
      <c r="C10" t="s">
        <v>178</v>
      </c>
      <c r="D10" t="s">
        <v>183</v>
      </c>
      <c r="E10" t="s">
        <v>194</v>
      </c>
      <c r="F10" t="s">
        <v>216</v>
      </c>
      <c r="G10" t="s">
        <v>218</v>
      </c>
      <c r="H10">
        <v>0</v>
      </c>
      <c r="K10" t="s">
        <v>221</v>
      </c>
      <c r="N10" t="s">
        <v>243</v>
      </c>
      <c r="O10" t="s">
        <v>250</v>
      </c>
      <c r="Q10" t="s">
        <v>253</v>
      </c>
      <c r="R10" t="s">
        <v>258</v>
      </c>
      <c r="S10" t="s">
        <v>260</v>
      </c>
      <c r="T10">
        <v>10314</v>
      </c>
      <c r="V10" t="s">
        <v>298</v>
      </c>
      <c r="X10" t="s">
        <v>312</v>
      </c>
      <c r="Y10" t="s">
        <v>417</v>
      </c>
      <c r="Z10" t="s">
        <v>509</v>
      </c>
      <c r="AA10" t="s">
        <v>513</v>
      </c>
      <c r="AG10">
        <v>9</v>
      </c>
      <c r="AI10" t="s">
        <v>538</v>
      </c>
      <c r="AR10">
        <v>2</v>
      </c>
      <c r="AS10">
        <v>2</v>
      </c>
      <c r="AT10" t="s">
        <v>216</v>
      </c>
      <c r="AW10" t="s">
        <v>216</v>
      </c>
      <c r="AZ10">
        <v>0</v>
      </c>
      <c r="BA10">
        <v>0</v>
      </c>
      <c r="BB10">
        <v>0</v>
      </c>
      <c r="BC10">
        <v>0</v>
      </c>
      <c r="BD10" t="s">
        <v>580</v>
      </c>
      <c r="BE10" t="s">
        <v>589</v>
      </c>
      <c r="BF10">
        <v>37</v>
      </c>
      <c r="BG10" t="s">
        <v>694</v>
      </c>
    </row>
    <row r="11" spans="1:60">
      <c r="A11" s="1">
        <f>HYPERLINK("https://lsnyc.legalserver.org/matter/dynamic-profile/view/1889348","19-1889348")</f>
        <v>0</v>
      </c>
      <c r="B11" t="s">
        <v>69</v>
      </c>
      <c r="C11" t="s">
        <v>174</v>
      </c>
      <c r="D11" t="s">
        <v>180</v>
      </c>
      <c r="E11" t="s">
        <v>187</v>
      </c>
      <c r="F11" t="s">
        <v>216</v>
      </c>
      <c r="G11" t="s">
        <v>218</v>
      </c>
      <c r="H11">
        <v>80.06</v>
      </c>
      <c r="K11" t="s">
        <v>221</v>
      </c>
      <c r="M11" t="s">
        <v>218</v>
      </c>
      <c r="O11" t="s">
        <v>250</v>
      </c>
      <c r="Q11" t="s">
        <v>253</v>
      </c>
      <c r="R11" t="s">
        <v>257</v>
      </c>
      <c r="S11" t="s">
        <v>260</v>
      </c>
      <c r="T11">
        <v>10017</v>
      </c>
      <c r="U11" t="s">
        <v>273</v>
      </c>
      <c r="V11" t="s">
        <v>299</v>
      </c>
      <c r="X11" t="s">
        <v>313</v>
      </c>
      <c r="Y11" t="s">
        <v>418</v>
      </c>
      <c r="Z11" t="s">
        <v>509</v>
      </c>
      <c r="AA11" t="s">
        <v>510</v>
      </c>
      <c r="AD11" t="s">
        <v>526</v>
      </c>
      <c r="AG11">
        <v>0.9</v>
      </c>
      <c r="AH11" t="s">
        <v>301</v>
      </c>
      <c r="AI11" t="s">
        <v>539</v>
      </c>
      <c r="AR11">
        <v>0</v>
      </c>
      <c r="AS11">
        <v>1</v>
      </c>
      <c r="AT11" t="s">
        <v>216</v>
      </c>
      <c r="AW11" t="s">
        <v>216</v>
      </c>
      <c r="AZ11">
        <v>0</v>
      </c>
      <c r="BA11">
        <v>0</v>
      </c>
      <c r="BB11">
        <v>0</v>
      </c>
      <c r="BC11">
        <v>0</v>
      </c>
      <c r="BD11" t="s">
        <v>580</v>
      </c>
      <c r="BE11" t="s">
        <v>590</v>
      </c>
      <c r="BF11">
        <v>39</v>
      </c>
      <c r="BG11" t="s">
        <v>698</v>
      </c>
    </row>
    <row r="12" spans="1:60">
      <c r="A12" s="1">
        <f>HYPERLINK("https://lsnyc.legalserver.org/matter/dynamic-profile/view/1889362","19-1889362")</f>
        <v>0</v>
      </c>
      <c r="B12" t="s">
        <v>67</v>
      </c>
      <c r="C12" t="s">
        <v>174</v>
      </c>
      <c r="D12" t="s">
        <v>180</v>
      </c>
      <c r="E12" t="s">
        <v>193</v>
      </c>
      <c r="F12" t="s">
        <v>216</v>
      </c>
      <c r="G12" t="s">
        <v>218</v>
      </c>
      <c r="H12">
        <v>236.55</v>
      </c>
      <c r="I12" t="s">
        <v>217</v>
      </c>
      <c r="K12" t="s">
        <v>221</v>
      </c>
      <c r="N12" t="s">
        <v>243</v>
      </c>
      <c r="O12" t="s">
        <v>250</v>
      </c>
      <c r="Q12" t="s">
        <v>253</v>
      </c>
      <c r="R12" t="s">
        <v>257</v>
      </c>
      <c r="S12" t="s">
        <v>260</v>
      </c>
      <c r="T12">
        <v>10033</v>
      </c>
      <c r="U12" t="s">
        <v>274</v>
      </c>
      <c r="V12" t="s">
        <v>297</v>
      </c>
      <c r="W12" t="s">
        <v>218</v>
      </c>
      <c r="X12" t="s">
        <v>311</v>
      </c>
      <c r="Y12" t="s">
        <v>416</v>
      </c>
      <c r="Z12" t="s">
        <v>509</v>
      </c>
      <c r="AA12" t="s">
        <v>513</v>
      </c>
      <c r="AD12" t="s">
        <v>527</v>
      </c>
      <c r="AG12">
        <v>1</v>
      </c>
      <c r="AH12" t="s">
        <v>301</v>
      </c>
      <c r="AI12" t="s">
        <v>535</v>
      </c>
      <c r="AJ12" t="s">
        <v>217</v>
      </c>
      <c r="AR12">
        <v>0</v>
      </c>
      <c r="AS12">
        <v>2</v>
      </c>
      <c r="AT12" t="s">
        <v>216</v>
      </c>
      <c r="AW12" t="s">
        <v>216</v>
      </c>
      <c r="AZ12">
        <v>0</v>
      </c>
      <c r="BA12">
        <v>0</v>
      </c>
      <c r="BB12">
        <v>0</v>
      </c>
      <c r="BC12">
        <v>0</v>
      </c>
      <c r="BD12" t="s">
        <v>580</v>
      </c>
      <c r="BE12" t="s">
        <v>588</v>
      </c>
      <c r="BF12">
        <v>27</v>
      </c>
      <c r="BG12" t="s">
        <v>697</v>
      </c>
    </row>
    <row r="13" spans="1:60">
      <c r="A13" s="1">
        <f>HYPERLINK("https://lsnyc.legalserver.org/matter/dynamic-profile/view/1889398","19-1889398")</f>
        <v>0</v>
      </c>
      <c r="B13" t="s">
        <v>70</v>
      </c>
      <c r="C13" t="s">
        <v>178</v>
      </c>
      <c r="D13" t="s">
        <v>183</v>
      </c>
      <c r="E13" t="s">
        <v>195</v>
      </c>
      <c r="F13" t="s">
        <v>216</v>
      </c>
      <c r="G13" t="s">
        <v>218</v>
      </c>
      <c r="H13">
        <v>123</v>
      </c>
      <c r="K13" t="s">
        <v>221</v>
      </c>
      <c r="M13" t="s">
        <v>218</v>
      </c>
      <c r="O13" t="s">
        <v>250</v>
      </c>
      <c r="Q13" t="s">
        <v>253</v>
      </c>
      <c r="R13" t="s">
        <v>257</v>
      </c>
      <c r="S13" t="s">
        <v>260</v>
      </c>
      <c r="T13">
        <v>10310</v>
      </c>
      <c r="V13" t="s">
        <v>297</v>
      </c>
      <c r="X13" t="s">
        <v>314</v>
      </c>
      <c r="Y13" t="s">
        <v>419</v>
      </c>
      <c r="Z13" t="s">
        <v>509</v>
      </c>
      <c r="AA13" t="s">
        <v>510</v>
      </c>
      <c r="AG13">
        <v>0.5</v>
      </c>
      <c r="AR13">
        <v>0</v>
      </c>
      <c r="AS13">
        <v>2</v>
      </c>
      <c r="AT13" t="s">
        <v>216</v>
      </c>
      <c r="AW13" t="s">
        <v>216</v>
      </c>
      <c r="AZ13">
        <v>0</v>
      </c>
      <c r="BA13">
        <v>0</v>
      </c>
      <c r="BB13">
        <v>0</v>
      </c>
      <c r="BC13">
        <v>0</v>
      </c>
      <c r="BD13" t="s">
        <v>580</v>
      </c>
      <c r="BE13" t="s">
        <v>591</v>
      </c>
      <c r="BF13">
        <v>27</v>
      </c>
      <c r="BG13" t="s">
        <v>699</v>
      </c>
    </row>
    <row r="14" spans="1:60">
      <c r="A14" s="1">
        <f>HYPERLINK("https://lsnyc.legalserver.org/matter/dynamic-profile/view/1889846","19-1889846")</f>
        <v>0</v>
      </c>
      <c r="B14" t="s">
        <v>71</v>
      </c>
      <c r="C14" t="s">
        <v>175</v>
      </c>
      <c r="D14" t="s">
        <v>184</v>
      </c>
      <c r="E14" t="s">
        <v>196</v>
      </c>
      <c r="F14" t="s">
        <v>216</v>
      </c>
      <c r="G14" t="s">
        <v>218</v>
      </c>
      <c r="H14">
        <v>76.88</v>
      </c>
      <c r="I14" t="s">
        <v>217</v>
      </c>
      <c r="K14" t="s">
        <v>221</v>
      </c>
      <c r="M14" t="s">
        <v>218</v>
      </c>
      <c r="N14" t="s">
        <v>243</v>
      </c>
      <c r="O14" t="s">
        <v>251</v>
      </c>
      <c r="Q14" t="s">
        <v>253</v>
      </c>
      <c r="R14" t="s">
        <v>257</v>
      </c>
      <c r="S14" t="s">
        <v>260</v>
      </c>
      <c r="T14">
        <v>11550</v>
      </c>
      <c r="U14" t="s">
        <v>274</v>
      </c>
      <c r="V14" t="s">
        <v>297</v>
      </c>
      <c r="W14" t="s">
        <v>218</v>
      </c>
      <c r="X14" t="s">
        <v>315</v>
      </c>
      <c r="Y14" t="s">
        <v>420</v>
      </c>
      <c r="Z14" t="s">
        <v>509</v>
      </c>
      <c r="AA14" t="s">
        <v>510</v>
      </c>
      <c r="AD14" t="s">
        <v>527</v>
      </c>
      <c r="AG14">
        <v>1.5</v>
      </c>
      <c r="AH14" t="s">
        <v>301</v>
      </c>
      <c r="AI14" t="s">
        <v>540</v>
      </c>
      <c r="AJ14" t="s">
        <v>217</v>
      </c>
      <c r="AR14">
        <v>1</v>
      </c>
      <c r="AS14">
        <v>1</v>
      </c>
      <c r="AT14" t="s">
        <v>216</v>
      </c>
      <c r="AW14" t="s">
        <v>216</v>
      </c>
      <c r="AZ14">
        <v>0</v>
      </c>
      <c r="BA14">
        <v>0</v>
      </c>
      <c r="BB14">
        <v>0</v>
      </c>
      <c r="BC14">
        <v>0</v>
      </c>
      <c r="BD14" t="s">
        <v>580</v>
      </c>
      <c r="BE14" t="s">
        <v>592</v>
      </c>
      <c r="BF14">
        <v>16</v>
      </c>
      <c r="BG14" t="s">
        <v>700</v>
      </c>
    </row>
    <row r="15" spans="1:60">
      <c r="A15" s="1">
        <f>HYPERLINK("https://lsnyc.legalserver.org/matter/dynamic-profile/view/1890662","19-1890662")</f>
        <v>0</v>
      </c>
      <c r="B15" t="s">
        <v>72</v>
      </c>
      <c r="C15" t="s">
        <v>177</v>
      </c>
      <c r="D15" t="s">
        <v>181</v>
      </c>
      <c r="E15" t="s">
        <v>197</v>
      </c>
      <c r="F15" t="s">
        <v>216</v>
      </c>
      <c r="G15" t="s">
        <v>218</v>
      </c>
      <c r="H15">
        <v>151.46</v>
      </c>
      <c r="K15" t="s">
        <v>221</v>
      </c>
      <c r="O15" t="s">
        <v>250</v>
      </c>
      <c r="Q15" t="s">
        <v>253</v>
      </c>
      <c r="R15" t="s">
        <v>258</v>
      </c>
      <c r="S15" t="s">
        <v>260</v>
      </c>
      <c r="T15">
        <v>11423</v>
      </c>
      <c r="U15" t="s">
        <v>267</v>
      </c>
      <c r="V15" t="s">
        <v>299</v>
      </c>
      <c r="X15" t="s">
        <v>316</v>
      </c>
      <c r="Y15" t="s">
        <v>421</v>
      </c>
      <c r="Z15" t="s">
        <v>509</v>
      </c>
      <c r="AA15" t="s">
        <v>511</v>
      </c>
      <c r="AG15">
        <v>6.5</v>
      </c>
      <c r="AH15" t="s">
        <v>301</v>
      </c>
      <c r="AI15" t="s">
        <v>541</v>
      </c>
      <c r="AR15">
        <v>2</v>
      </c>
      <c r="AS15">
        <v>2</v>
      </c>
      <c r="AT15" t="s">
        <v>216</v>
      </c>
      <c r="AW15" t="s">
        <v>216</v>
      </c>
      <c r="AZ15">
        <v>0</v>
      </c>
      <c r="BA15">
        <v>0</v>
      </c>
      <c r="BB15">
        <v>0</v>
      </c>
      <c r="BC15">
        <v>0</v>
      </c>
      <c r="BD15" t="s">
        <v>580</v>
      </c>
      <c r="BE15" t="s">
        <v>593</v>
      </c>
      <c r="BF15">
        <v>37</v>
      </c>
      <c r="BG15" t="s">
        <v>701</v>
      </c>
    </row>
    <row r="16" spans="1:60">
      <c r="A16" s="1">
        <f>HYPERLINK("https://lsnyc.legalserver.org/matter/dynamic-profile/view/1889206","19-1889206")</f>
        <v>0</v>
      </c>
      <c r="B16" t="s">
        <v>73</v>
      </c>
      <c r="C16" t="s">
        <v>179</v>
      </c>
      <c r="D16" t="s">
        <v>185</v>
      </c>
      <c r="E16" t="s">
        <v>198</v>
      </c>
      <c r="F16" t="s">
        <v>217</v>
      </c>
      <c r="G16" t="s">
        <v>218</v>
      </c>
      <c r="H16">
        <v>0</v>
      </c>
      <c r="I16" t="s">
        <v>217</v>
      </c>
      <c r="K16" t="s">
        <v>222</v>
      </c>
      <c r="L16" t="s">
        <v>240</v>
      </c>
      <c r="M16" t="s">
        <v>217</v>
      </c>
      <c r="N16" t="s">
        <v>245</v>
      </c>
      <c r="O16" t="s">
        <v>251</v>
      </c>
      <c r="Q16" t="s">
        <v>253</v>
      </c>
      <c r="R16" t="s">
        <v>257</v>
      </c>
      <c r="S16" t="s">
        <v>260</v>
      </c>
      <c r="T16">
        <v>10454</v>
      </c>
      <c r="U16" t="s">
        <v>274</v>
      </c>
      <c r="V16" t="s">
        <v>297</v>
      </c>
      <c r="W16" t="s">
        <v>218</v>
      </c>
      <c r="X16" t="s">
        <v>317</v>
      </c>
      <c r="Y16" t="s">
        <v>422</v>
      </c>
      <c r="Z16" t="s">
        <v>509</v>
      </c>
      <c r="AA16" t="s">
        <v>510</v>
      </c>
      <c r="AB16" t="s">
        <v>218</v>
      </c>
      <c r="AC16" t="s">
        <v>522</v>
      </c>
      <c r="AD16" t="s">
        <v>527</v>
      </c>
      <c r="AG16">
        <v>1.85</v>
      </c>
      <c r="AH16" t="s">
        <v>301</v>
      </c>
      <c r="AI16" t="s">
        <v>540</v>
      </c>
      <c r="AJ16" t="s">
        <v>217</v>
      </c>
      <c r="AO16" t="s">
        <v>569</v>
      </c>
      <c r="AP16" t="s">
        <v>573</v>
      </c>
      <c r="AR16">
        <v>1</v>
      </c>
      <c r="AS16">
        <v>1</v>
      </c>
      <c r="AT16" t="s">
        <v>216</v>
      </c>
      <c r="AW16" t="s">
        <v>216</v>
      </c>
      <c r="AZ16">
        <v>0</v>
      </c>
      <c r="BA16">
        <v>0</v>
      </c>
      <c r="BB16">
        <v>0</v>
      </c>
      <c r="BC16">
        <v>0</v>
      </c>
      <c r="BD16" t="s">
        <v>245</v>
      </c>
      <c r="BE16" t="s">
        <v>594</v>
      </c>
      <c r="BF16">
        <v>11</v>
      </c>
      <c r="BG16" t="s">
        <v>694</v>
      </c>
    </row>
    <row r="17" spans="1:59">
      <c r="A17" s="1">
        <f>HYPERLINK("https://lsnyc.legalserver.org/matter/dynamic-profile/view/1886905","19-1886905")</f>
        <v>0</v>
      </c>
      <c r="B17" t="s">
        <v>74</v>
      </c>
      <c r="C17" t="s">
        <v>178</v>
      </c>
      <c r="D17" t="s">
        <v>183</v>
      </c>
      <c r="E17" t="s">
        <v>199</v>
      </c>
      <c r="F17" t="s">
        <v>216</v>
      </c>
      <c r="G17" t="s">
        <v>218</v>
      </c>
      <c r="H17">
        <v>0</v>
      </c>
      <c r="K17" t="s">
        <v>222</v>
      </c>
      <c r="O17" t="s">
        <v>251</v>
      </c>
      <c r="Q17" t="s">
        <v>253</v>
      </c>
      <c r="R17" t="s">
        <v>258</v>
      </c>
      <c r="S17" t="s">
        <v>260</v>
      </c>
      <c r="T17">
        <v>10301</v>
      </c>
      <c r="V17" t="s">
        <v>297</v>
      </c>
      <c r="X17" t="s">
        <v>318</v>
      </c>
      <c r="Y17" t="s">
        <v>423</v>
      </c>
      <c r="Z17" t="s">
        <v>509</v>
      </c>
      <c r="AA17" t="s">
        <v>513</v>
      </c>
      <c r="AG17">
        <v>1.4</v>
      </c>
      <c r="AR17">
        <v>3</v>
      </c>
      <c r="AS17">
        <v>2</v>
      </c>
      <c r="AT17" t="s">
        <v>216</v>
      </c>
      <c r="AW17" t="s">
        <v>216</v>
      </c>
      <c r="AZ17">
        <v>0</v>
      </c>
      <c r="BA17">
        <v>0</v>
      </c>
      <c r="BB17">
        <v>0</v>
      </c>
      <c r="BC17">
        <v>0</v>
      </c>
      <c r="BD17" t="s">
        <v>580</v>
      </c>
      <c r="BE17" t="s">
        <v>595</v>
      </c>
      <c r="BF17">
        <v>10</v>
      </c>
      <c r="BG17" t="s">
        <v>694</v>
      </c>
    </row>
    <row r="18" spans="1:59">
      <c r="A18" s="1">
        <f>HYPERLINK("https://lsnyc.legalserver.org/matter/dynamic-profile/view/1889157","19-1889157")</f>
        <v>0</v>
      </c>
      <c r="B18" t="s">
        <v>75</v>
      </c>
      <c r="C18" t="s">
        <v>174</v>
      </c>
      <c r="D18" t="s">
        <v>180</v>
      </c>
      <c r="E18" t="s">
        <v>200</v>
      </c>
      <c r="F18" t="s">
        <v>216</v>
      </c>
      <c r="G18" t="s">
        <v>218</v>
      </c>
      <c r="H18">
        <v>187.35</v>
      </c>
      <c r="K18" t="s">
        <v>222</v>
      </c>
      <c r="M18" t="s">
        <v>218</v>
      </c>
      <c r="N18" t="s">
        <v>243</v>
      </c>
      <c r="O18" t="s">
        <v>250</v>
      </c>
      <c r="Q18" t="s">
        <v>253</v>
      </c>
      <c r="R18" t="s">
        <v>257</v>
      </c>
      <c r="S18" t="s">
        <v>260</v>
      </c>
      <c r="T18">
        <v>10025</v>
      </c>
      <c r="U18" t="s">
        <v>266</v>
      </c>
      <c r="V18" t="s">
        <v>299</v>
      </c>
      <c r="X18" t="s">
        <v>319</v>
      </c>
      <c r="Y18" t="s">
        <v>424</v>
      </c>
      <c r="Z18" t="s">
        <v>508</v>
      </c>
      <c r="AG18">
        <v>3.3</v>
      </c>
      <c r="AH18" t="s">
        <v>301</v>
      </c>
      <c r="AI18" t="s">
        <v>542</v>
      </c>
      <c r="AR18">
        <v>0</v>
      </c>
      <c r="AS18">
        <v>1</v>
      </c>
      <c r="AT18" t="s">
        <v>216</v>
      </c>
      <c r="AW18" t="s">
        <v>216</v>
      </c>
      <c r="AZ18">
        <v>0</v>
      </c>
      <c r="BA18">
        <v>0</v>
      </c>
      <c r="BB18">
        <v>0</v>
      </c>
      <c r="BC18">
        <v>0</v>
      </c>
      <c r="BD18" t="s">
        <v>580</v>
      </c>
      <c r="BE18" t="s">
        <v>596</v>
      </c>
      <c r="BF18">
        <v>53</v>
      </c>
      <c r="BG18" t="s">
        <v>702</v>
      </c>
    </row>
    <row r="19" spans="1:59">
      <c r="A19" s="1">
        <f>HYPERLINK("https://lsnyc.legalserver.org/matter/dynamic-profile/view/1889176","19-1889176")</f>
        <v>0</v>
      </c>
      <c r="B19" t="s">
        <v>76</v>
      </c>
      <c r="C19" t="s">
        <v>177</v>
      </c>
      <c r="D19" t="s">
        <v>182</v>
      </c>
      <c r="E19" t="s">
        <v>201</v>
      </c>
      <c r="F19" t="s">
        <v>216</v>
      </c>
      <c r="G19" t="s">
        <v>218</v>
      </c>
      <c r="H19">
        <v>0</v>
      </c>
      <c r="K19" t="s">
        <v>222</v>
      </c>
      <c r="M19" t="s">
        <v>218</v>
      </c>
      <c r="O19" t="s">
        <v>250</v>
      </c>
      <c r="Q19" t="s">
        <v>253</v>
      </c>
      <c r="R19" t="s">
        <v>257</v>
      </c>
      <c r="S19" t="s">
        <v>260</v>
      </c>
      <c r="T19">
        <v>11226</v>
      </c>
      <c r="U19" t="s">
        <v>267</v>
      </c>
      <c r="V19" t="s">
        <v>297</v>
      </c>
      <c r="X19" t="s">
        <v>320</v>
      </c>
      <c r="Y19" t="s">
        <v>425</v>
      </c>
      <c r="Z19" t="s">
        <v>509</v>
      </c>
      <c r="AA19" t="s">
        <v>510</v>
      </c>
      <c r="AG19">
        <v>2</v>
      </c>
      <c r="AH19" t="s">
        <v>532</v>
      </c>
      <c r="AI19" t="s">
        <v>540</v>
      </c>
      <c r="AR19">
        <v>3</v>
      </c>
      <c r="AS19">
        <v>1</v>
      </c>
      <c r="AT19" t="s">
        <v>216</v>
      </c>
      <c r="AW19" t="s">
        <v>216</v>
      </c>
      <c r="AZ19">
        <v>0</v>
      </c>
      <c r="BA19">
        <v>0</v>
      </c>
      <c r="BB19">
        <v>0</v>
      </c>
      <c r="BC19">
        <v>0</v>
      </c>
      <c r="BD19" t="s">
        <v>580</v>
      </c>
      <c r="BE19" t="s">
        <v>597</v>
      </c>
      <c r="BF19">
        <v>26</v>
      </c>
      <c r="BG19" t="s">
        <v>694</v>
      </c>
    </row>
    <row r="20" spans="1:59">
      <c r="A20" s="1">
        <f>HYPERLINK("https://lsnyc.legalserver.org/matter/dynamic-profile/view/1889191","19-1889191")</f>
        <v>0</v>
      </c>
      <c r="B20" t="s">
        <v>77</v>
      </c>
      <c r="C20" t="s">
        <v>174</v>
      </c>
      <c r="D20" t="s">
        <v>180</v>
      </c>
      <c r="E20" t="s">
        <v>187</v>
      </c>
      <c r="F20" t="s">
        <v>216</v>
      </c>
      <c r="G20" t="s">
        <v>218</v>
      </c>
      <c r="H20">
        <v>224.72</v>
      </c>
      <c r="K20" t="s">
        <v>222</v>
      </c>
      <c r="M20" t="s">
        <v>218</v>
      </c>
      <c r="N20" t="s">
        <v>246</v>
      </c>
      <c r="O20" t="s">
        <v>250</v>
      </c>
      <c r="Q20" t="s">
        <v>253</v>
      </c>
      <c r="R20" t="s">
        <v>258</v>
      </c>
      <c r="S20" t="s">
        <v>260</v>
      </c>
      <c r="T20">
        <v>10034</v>
      </c>
      <c r="V20" t="s">
        <v>299</v>
      </c>
      <c r="X20" t="s">
        <v>321</v>
      </c>
      <c r="Y20" t="s">
        <v>426</v>
      </c>
      <c r="Z20" t="s">
        <v>508</v>
      </c>
      <c r="AG20">
        <v>0.6</v>
      </c>
      <c r="AH20" t="s">
        <v>301</v>
      </c>
      <c r="AI20" t="s">
        <v>543</v>
      </c>
      <c r="AR20">
        <v>0</v>
      </c>
      <c r="AS20">
        <v>2</v>
      </c>
      <c r="AT20" t="s">
        <v>216</v>
      </c>
      <c r="AW20" t="s">
        <v>216</v>
      </c>
      <c r="AZ20">
        <v>0</v>
      </c>
      <c r="BA20">
        <v>0</v>
      </c>
      <c r="BB20">
        <v>0</v>
      </c>
      <c r="BC20">
        <v>0</v>
      </c>
      <c r="BD20" t="s">
        <v>580</v>
      </c>
      <c r="BE20" t="s">
        <v>598</v>
      </c>
      <c r="BF20">
        <v>45</v>
      </c>
      <c r="BG20" t="s">
        <v>703</v>
      </c>
    </row>
    <row r="21" spans="1:59">
      <c r="A21" s="1">
        <f>HYPERLINK("https://lsnyc.legalserver.org/matter/dynamic-profile/view/1889202","19-1889202")</f>
        <v>0</v>
      </c>
      <c r="B21" t="s">
        <v>78</v>
      </c>
      <c r="C21" t="s">
        <v>179</v>
      </c>
      <c r="D21" t="s">
        <v>185</v>
      </c>
      <c r="E21" t="s">
        <v>198</v>
      </c>
      <c r="F21" t="s">
        <v>216</v>
      </c>
      <c r="G21" t="s">
        <v>218</v>
      </c>
      <c r="H21">
        <v>0</v>
      </c>
      <c r="I21" t="s">
        <v>217</v>
      </c>
      <c r="K21" t="s">
        <v>222</v>
      </c>
      <c r="N21" t="s">
        <v>243</v>
      </c>
      <c r="O21" t="s">
        <v>250</v>
      </c>
      <c r="Q21" t="s">
        <v>253</v>
      </c>
      <c r="R21" t="s">
        <v>257</v>
      </c>
      <c r="S21" t="s">
        <v>260</v>
      </c>
      <c r="T21">
        <v>10467</v>
      </c>
      <c r="U21" t="s">
        <v>274</v>
      </c>
      <c r="V21" t="s">
        <v>297</v>
      </c>
      <c r="W21" t="s">
        <v>218</v>
      </c>
      <c r="X21" t="s">
        <v>322</v>
      </c>
      <c r="Y21" t="s">
        <v>427</v>
      </c>
      <c r="Z21" t="s">
        <v>509</v>
      </c>
      <c r="AA21" t="s">
        <v>510</v>
      </c>
      <c r="AG21">
        <v>4.1</v>
      </c>
      <c r="AH21" t="s">
        <v>301</v>
      </c>
      <c r="AI21" t="s">
        <v>540</v>
      </c>
      <c r="AJ21" t="s">
        <v>217</v>
      </c>
      <c r="AR21">
        <v>1</v>
      </c>
      <c r="AS21">
        <v>1</v>
      </c>
      <c r="AT21" t="s">
        <v>216</v>
      </c>
      <c r="AW21" t="s">
        <v>216</v>
      </c>
      <c r="AZ21">
        <v>0</v>
      </c>
      <c r="BA21">
        <v>0</v>
      </c>
      <c r="BB21">
        <v>0</v>
      </c>
      <c r="BC21">
        <v>0</v>
      </c>
      <c r="BD21" t="s">
        <v>580</v>
      </c>
      <c r="BE21" t="s">
        <v>599</v>
      </c>
      <c r="BF21">
        <v>30</v>
      </c>
      <c r="BG21" t="s">
        <v>694</v>
      </c>
    </row>
    <row r="22" spans="1:59">
      <c r="A22" s="1">
        <f>HYPERLINK("https://lsnyc.legalserver.org/matter/dynamic-profile/view/1889205","19-1889205")</f>
        <v>0</v>
      </c>
      <c r="B22" t="s">
        <v>79</v>
      </c>
      <c r="C22" t="s">
        <v>174</v>
      </c>
      <c r="D22" t="s">
        <v>180</v>
      </c>
      <c r="E22" t="s">
        <v>193</v>
      </c>
      <c r="F22" t="s">
        <v>216</v>
      </c>
      <c r="G22" t="s">
        <v>218</v>
      </c>
      <c r="H22">
        <v>138.02</v>
      </c>
      <c r="I22" t="s">
        <v>217</v>
      </c>
      <c r="K22" t="s">
        <v>222</v>
      </c>
      <c r="N22" t="s">
        <v>243</v>
      </c>
      <c r="O22" t="s">
        <v>250</v>
      </c>
      <c r="Q22" t="s">
        <v>253</v>
      </c>
      <c r="R22" t="s">
        <v>257</v>
      </c>
      <c r="S22" t="s">
        <v>260</v>
      </c>
      <c r="T22">
        <v>10019</v>
      </c>
      <c r="U22" t="s">
        <v>275</v>
      </c>
      <c r="V22" t="s">
        <v>300</v>
      </c>
      <c r="W22" t="s">
        <v>218</v>
      </c>
      <c r="X22" t="s">
        <v>310</v>
      </c>
      <c r="Y22" t="s">
        <v>428</v>
      </c>
      <c r="Z22" t="s">
        <v>509</v>
      </c>
      <c r="AA22" t="s">
        <v>511</v>
      </c>
      <c r="AD22" t="s">
        <v>527</v>
      </c>
      <c r="AG22">
        <v>2.2</v>
      </c>
      <c r="AH22" t="s">
        <v>301</v>
      </c>
      <c r="AI22" t="s">
        <v>544</v>
      </c>
      <c r="AJ22" t="s">
        <v>217</v>
      </c>
      <c r="AR22">
        <v>0</v>
      </c>
      <c r="AS22">
        <v>2</v>
      </c>
      <c r="AT22" t="s">
        <v>216</v>
      </c>
      <c r="AW22" t="s">
        <v>216</v>
      </c>
      <c r="AZ22">
        <v>0</v>
      </c>
      <c r="BA22">
        <v>0</v>
      </c>
      <c r="BB22">
        <v>0</v>
      </c>
      <c r="BC22">
        <v>0</v>
      </c>
      <c r="BD22" t="s">
        <v>580</v>
      </c>
      <c r="BE22" t="s">
        <v>600</v>
      </c>
      <c r="BF22">
        <v>65</v>
      </c>
      <c r="BG22" t="s">
        <v>704</v>
      </c>
    </row>
    <row r="23" spans="1:59">
      <c r="A23" s="1">
        <f>HYPERLINK("https://lsnyc.legalserver.org/matter/dynamic-profile/view/1889019","19-1889019")</f>
        <v>0</v>
      </c>
      <c r="B23" t="s">
        <v>80</v>
      </c>
      <c r="C23" t="s">
        <v>174</v>
      </c>
      <c r="D23" t="s">
        <v>180</v>
      </c>
      <c r="E23" t="s">
        <v>193</v>
      </c>
      <c r="F23" t="s">
        <v>218</v>
      </c>
      <c r="G23" t="s">
        <v>218</v>
      </c>
      <c r="H23">
        <v>48.76</v>
      </c>
      <c r="K23" t="s">
        <v>223</v>
      </c>
      <c r="L23" t="s">
        <v>223</v>
      </c>
      <c r="M23" t="s">
        <v>218</v>
      </c>
      <c r="N23" t="s">
        <v>245</v>
      </c>
      <c r="O23" t="s">
        <v>250</v>
      </c>
      <c r="Q23" t="s">
        <v>253</v>
      </c>
      <c r="R23" t="s">
        <v>257</v>
      </c>
      <c r="S23" t="s">
        <v>260</v>
      </c>
      <c r="T23">
        <v>10040</v>
      </c>
      <c r="U23" t="s">
        <v>276</v>
      </c>
      <c r="V23" t="s">
        <v>297</v>
      </c>
      <c r="W23" t="s">
        <v>218</v>
      </c>
      <c r="X23" t="s">
        <v>323</v>
      </c>
      <c r="Y23" t="s">
        <v>429</v>
      </c>
      <c r="Z23" t="s">
        <v>509</v>
      </c>
      <c r="AA23" t="s">
        <v>514</v>
      </c>
      <c r="AB23" t="s">
        <v>521</v>
      </c>
      <c r="AC23" t="s">
        <v>523</v>
      </c>
      <c r="AD23" t="s">
        <v>528</v>
      </c>
      <c r="AG23">
        <v>2</v>
      </c>
      <c r="AH23" t="s">
        <v>301</v>
      </c>
      <c r="AI23" t="s">
        <v>545</v>
      </c>
      <c r="AK23" t="s">
        <v>562</v>
      </c>
      <c r="AL23" t="s">
        <v>564</v>
      </c>
      <c r="AO23" t="s">
        <v>570</v>
      </c>
      <c r="AP23" t="s">
        <v>573</v>
      </c>
      <c r="AR23">
        <v>1</v>
      </c>
      <c r="AS23">
        <v>2</v>
      </c>
      <c r="AT23" t="s">
        <v>216</v>
      </c>
      <c r="AW23" t="s">
        <v>216</v>
      </c>
      <c r="AZ23">
        <v>0</v>
      </c>
      <c r="BA23">
        <v>0</v>
      </c>
      <c r="BB23">
        <v>0</v>
      </c>
      <c r="BC23">
        <v>0</v>
      </c>
      <c r="BD23" t="s">
        <v>245</v>
      </c>
      <c r="BE23" t="s">
        <v>601</v>
      </c>
      <c r="BF23">
        <v>32</v>
      </c>
      <c r="BG23" t="s">
        <v>705</v>
      </c>
    </row>
    <row r="24" spans="1:59">
      <c r="A24" s="1">
        <f>HYPERLINK("https://lsnyc.legalserver.org/matter/dynamic-profile/view/1889044","19-1889044")</f>
        <v>0</v>
      </c>
      <c r="B24" t="s">
        <v>81</v>
      </c>
      <c r="C24" t="s">
        <v>174</v>
      </c>
      <c r="D24" t="s">
        <v>180</v>
      </c>
      <c r="E24" t="s">
        <v>200</v>
      </c>
      <c r="F24" t="s">
        <v>216</v>
      </c>
      <c r="G24" t="s">
        <v>218</v>
      </c>
      <c r="H24">
        <v>38.26</v>
      </c>
      <c r="K24" t="s">
        <v>223</v>
      </c>
      <c r="M24" t="s">
        <v>218</v>
      </c>
      <c r="N24" t="s">
        <v>243</v>
      </c>
      <c r="O24" t="s">
        <v>250</v>
      </c>
      <c r="Q24" t="s">
        <v>253</v>
      </c>
      <c r="R24" t="s">
        <v>257</v>
      </c>
      <c r="S24" t="s">
        <v>260</v>
      </c>
      <c r="T24">
        <v>10025</v>
      </c>
      <c r="U24" t="s">
        <v>277</v>
      </c>
      <c r="V24" t="s">
        <v>299</v>
      </c>
      <c r="X24" t="s">
        <v>324</v>
      </c>
      <c r="Y24" t="s">
        <v>430</v>
      </c>
      <c r="Z24" t="s">
        <v>509</v>
      </c>
      <c r="AA24" t="s">
        <v>513</v>
      </c>
      <c r="AG24">
        <v>1.4</v>
      </c>
      <c r="AH24" t="s">
        <v>301</v>
      </c>
      <c r="AI24" t="s">
        <v>535</v>
      </c>
      <c r="AR24">
        <v>5</v>
      </c>
      <c r="AS24">
        <v>5</v>
      </c>
      <c r="AT24" t="s">
        <v>216</v>
      </c>
      <c r="AW24" t="s">
        <v>216</v>
      </c>
      <c r="AZ24">
        <v>0</v>
      </c>
      <c r="BA24">
        <v>0</v>
      </c>
      <c r="BB24">
        <v>0</v>
      </c>
      <c r="BC24">
        <v>0</v>
      </c>
      <c r="BD24" t="s">
        <v>580</v>
      </c>
      <c r="BE24" t="s">
        <v>602</v>
      </c>
      <c r="BF24">
        <v>24</v>
      </c>
      <c r="BG24" t="s">
        <v>706</v>
      </c>
    </row>
    <row r="25" spans="1:59">
      <c r="A25" s="1">
        <f>HYPERLINK("https://lsnyc.legalserver.org/matter/dynamic-profile/view/1889110","19-1889110")</f>
        <v>0</v>
      </c>
      <c r="B25" t="s">
        <v>82</v>
      </c>
      <c r="C25" t="s">
        <v>175</v>
      </c>
      <c r="D25" t="s">
        <v>181</v>
      </c>
      <c r="E25" t="s">
        <v>196</v>
      </c>
      <c r="F25" t="s">
        <v>216</v>
      </c>
      <c r="G25" t="s">
        <v>218</v>
      </c>
      <c r="H25">
        <v>36.82</v>
      </c>
      <c r="I25" t="s">
        <v>217</v>
      </c>
      <c r="K25" t="s">
        <v>223</v>
      </c>
      <c r="M25" t="s">
        <v>218</v>
      </c>
      <c r="N25" t="s">
        <v>243</v>
      </c>
      <c r="O25" t="s">
        <v>251</v>
      </c>
      <c r="Q25" t="s">
        <v>253</v>
      </c>
      <c r="R25" t="s">
        <v>258</v>
      </c>
      <c r="S25" t="s">
        <v>260</v>
      </c>
      <c r="T25">
        <v>11377</v>
      </c>
      <c r="U25" t="s">
        <v>270</v>
      </c>
      <c r="V25" t="s">
        <v>297</v>
      </c>
      <c r="W25" t="s">
        <v>218</v>
      </c>
      <c r="X25" t="s">
        <v>325</v>
      </c>
      <c r="Y25" t="s">
        <v>431</v>
      </c>
      <c r="Z25" t="s">
        <v>509</v>
      </c>
      <c r="AA25" t="s">
        <v>510</v>
      </c>
      <c r="AD25" t="s">
        <v>529</v>
      </c>
      <c r="AG25">
        <v>2.75</v>
      </c>
      <c r="AH25" t="s">
        <v>301</v>
      </c>
      <c r="AI25" t="s">
        <v>537</v>
      </c>
      <c r="AJ25" t="s">
        <v>217</v>
      </c>
      <c r="AR25">
        <v>3</v>
      </c>
      <c r="AS25">
        <v>1</v>
      </c>
      <c r="AT25" t="s">
        <v>216</v>
      </c>
      <c r="AW25" t="s">
        <v>216</v>
      </c>
      <c r="AZ25">
        <v>0</v>
      </c>
      <c r="BA25">
        <v>0</v>
      </c>
      <c r="BB25">
        <v>0</v>
      </c>
      <c r="BC25">
        <v>0</v>
      </c>
      <c r="BD25" t="s">
        <v>580</v>
      </c>
      <c r="BE25" t="s">
        <v>603</v>
      </c>
      <c r="BF25">
        <v>10</v>
      </c>
      <c r="BG25" t="s">
        <v>707</v>
      </c>
    </row>
    <row r="26" spans="1:59">
      <c r="A26" s="1">
        <f>HYPERLINK("https://lsnyc.legalserver.org/matter/dynamic-profile/view/1889114","19-1889114")</f>
        <v>0</v>
      </c>
      <c r="B26" t="s">
        <v>83</v>
      </c>
      <c r="C26" t="s">
        <v>175</v>
      </c>
      <c r="D26" t="s">
        <v>181</v>
      </c>
      <c r="E26" t="s">
        <v>196</v>
      </c>
      <c r="F26" t="s">
        <v>216</v>
      </c>
      <c r="G26" t="s">
        <v>218</v>
      </c>
      <c r="H26">
        <v>36.82</v>
      </c>
      <c r="I26" t="s">
        <v>217</v>
      </c>
      <c r="K26" t="s">
        <v>223</v>
      </c>
      <c r="M26" t="s">
        <v>218</v>
      </c>
      <c r="N26" t="s">
        <v>243</v>
      </c>
      <c r="O26" t="s">
        <v>251</v>
      </c>
      <c r="Q26" t="s">
        <v>253</v>
      </c>
      <c r="R26" t="s">
        <v>257</v>
      </c>
      <c r="S26" t="s">
        <v>260</v>
      </c>
      <c r="T26">
        <v>11377</v>
      </c>
      <c r="U26" t="s">
        <v>270</v>
      </c>
      <c r="V26" t="s">
        <v>297</v>
      </c>
      <c r="W26" t="s">
        <v>218</v>
      </c>
      <c r="X26" t="s">
        <v>326</v>
      </c>
      <c r="Y26" t="s">
        <v>431</v>
      </c>
      <c r="Z26" t="s">
        <v>509</v>
      </c>
      <c r="AA26" t="s">
        <v>510</v>
      </c>
      <c r="AD26" t="s">
        <v>529</v>
      </c>
      <c r="AG26">
        <v>2.75</v>
      </c>
      <c r="AH26" t="s">
        <v>301</v>
      </c>
      <c r="AI26" t="s">
        <v>537</v>
      </c>
      <c r="AJ26" t="s">
        <v>217</v>
      </c>
      <c r="AR26">
        <v>3</v>
      </c>
      <c r="AS26">
        <v>1</v>
      </c>
      <c r="AT26" t="s">
        <v>216</v>
      </c>
      <c r="AW26" t="s">
        <v>216</v>
      </c>
      <c r="AZ26">
        <v>0</v>
      </c>
      <c r="BA26">
        <v>0</v>
      </c>
      <c r="BB26">
        <v>0</v>
      </c>
      <c r="BC26">
        <v>0</v>
      </c>
      <c r="BD26" t="s">
        <v>580</v>
      </c>
      <c r="BE26" t="s">
        <v>604</v>
      </c>
      <c r="BF26">
        <v>14</v>
      </c>
      <c r="BG26" t="s">
        <v>707</v>
      </c>
    </row>
    <row r="27" spans="1:59">
      <c r="A27" s="1">
        <f>HYPERLINK("https://lsnyc.legalserver.org/matter/dynamic-profile/view/1885328","18-1885328")</f>
        <v>0</v>
      </c>
      <c r="B27" t="s">
        <v>84</v>
      </c>
      <c r="C27" t="s">
        <v>178</v>
      </c>
      <c r="D27" t="s">
        <v>183</v>
      </c>
      <c r="E27" t="s">
        <v>202</v>
      </c>
      <c r="F27" t="s">
        <v>216</v>
      </c>
      <c r="G27" t="s">
        <v>218</v>
      </c>
      <c r="H27">
        <v>171.33</v>
      </c>
      <c r="K27" t="s">
        <v>224</v>
      </c>
      <c r="M27" t="s">
        <v>218</v>
      </c>
      <c r="N27" t="s">
        <v>243</v>
      </c>
      <c r="O27" t="s">
        <v>250</v>
      </c>
      <c r="Q27" t="s">
        <v>253</v>
      </c>
      <c r="R27" t="s">
        <v>257</v>
      </c>
      <c r="S27" t="s">
        <v>260</v>
      </c>
      <c r="T27">
        <v>10314</v>
      </c>
      <c r="V27" t="s">
        <v>297</v>
      </c>
      <c r="X27" t="s">
        <v>327</v>
      </c>
      <c r="Y27" t="s">
        <v>432</v>
      </c>
      <c r="Z27" t="s">
        <v>509</v>
      </c>
      <c r="AA27" t="s">
        <v>513</v>
      </c>
      <c r="AG27">
        <v>3.35</v>
      </c>
      <c r="AI27" t="s">
        <v>535</v>
      </c>
      <c r="AR27">
        <v>0</v>
      </c>
      <c r="AS27">
        <v>1</v>
      </c>
      <c r="AT27" t="s">
        <v>216</v>
      </c>
      <c r="AW27" t="s">
        <v>216</v>
      </c>
      <c r="AZ27">
        <v>0</v>
      </c>
      <c r="BA27">
        <v>0</v>
      </c>
      <c r="BB27">
        <v>0</v>
      </c>
      <c r="BC27">
        <v>0</v>
      </c>
      <c r="BD27" t="s">
        <v>580</v>
      </c>
      <c r="BE27" t="s">
        <v>605</v>
      </c>
      <c r="BF27">
        <v>32</v>
      </c>
      <c r="BG27" t="s">
        <v>699</v>
      </c>
    </row>
    <row r="28" spans="1:59">
      <c r="A28" s="1">
        <f>HYPERLINK("https://lsnyc.legalserver.org/matter/dynamic-profile/view/1888848","19-1888848")</f>
        <v>0</v>
      </c>
      <c r="B28" t="s">
        <v>85</v>
      </c>
      <c r="C28" t="s">
        <v>174</v>
      </c>
      <c r="D28" t="s">
        <v>181</v>
      </c>
      <c r="E28" t="s">
        <v>193</v>
      </c>
      <c r="F28" t="s">
        <v>216</v>
      </c>
      <c r="G28" t="s">
        <v>218</v>
      </c>
      <c r="H28">
        <v>182.84</v>
      </c>
      <c r="I28" t="s">
        <v>217</v>
      </c>
      <c r="K28" t="s">
        <v>224</v>
      </c>
      <c r="N28" t="s">
        <v>243</v>
      </c>
      <c r="O28" t="s">
        <v>250</v>
      </c>
      <c r="Q28" t="s">
        <v>253</v>
      </c>
      <c r="R28" t="s">
        <v>257</v>
      </c>
      <c r="S28" t="s">
        <v>260</v>
      </c>
      <c r="T28">
        <v>11432</v>
      </c>
      <c r="U28" t="s">
        <v>267</v>
      </c>
      <c r="V28" t="s">
        <v>297</v>
      </c>
      <c r="W28" t="s">
        <v>218</v>
      </c>
      <c r="X28" t="s">
        <v>328</v>
      </c>
      <c r="Y28" t="s">
        <v>433</v>
      </c>
      <c r="Z28" t="s">
        <v>509</v>
      </c>
      <c r="AA28" t="s">
        <v>513</v>
      </c>
      <c r="AD28" t="s">
        <v>529</v>
      </c>
      <c r="AG28">
        <v>0.1</v>
      </c>
      <c r="AH28" t="s">
        <v>301</v>
      </c>
      <c r="AI28" t="s">
        <v>537</v>
      </c>
      <c r="AJ28" t="s">
        <v>217</v>
      </c>
      <c r="AR28">
        <v>1</v>
      </c>
      <c r="AS28">
        <v>2</v>
      </c>
      <c r="AT28" t="s">
        <v>216</v>
      </c>
      <c r="AW28" t="s">
        <v>216</v>
      </c>
      <c r="AZ28">
        <v>0</v>
      </c>
      <c r="BA28">
        <v>0</v>
      </c>
      <c r="BB28">
        <v>0</v>
      </c>
      <c r="BC28">
        <v>0</v>
      </c>
      <c r="BD28" t="s">
        <v>580</v>
      </c>
      <c r="BE28" t="s">
        <v>606</v>
      </c>
      <c r="BF28">
        <v>39</v>
      </c>
      <c r="BG28" t="s">
        <v>701</v>
      </c>
    </row>
    <row r="29" spans="1:59">
      <c r="A29" s="1">
        <f>HYPERLINK("https://lsnyc.legalserver.org/matter/dynamic-profile/view/1888861","19-1888861")</f>
        <v>0</v>
      </c>
      <c r="B29" t="s">
        <v>86</v>
      </c>
      <c r="C29" t="s">
        <v>174</v>
      </c>
      <c r="D29" t="s">
        <v>181</v>
      </c>
      <c r="E29" t="s">
        <v>193</v>
      </c>
      <c r="F29" t="s">
        <v>216</v>
      </c>
      <c r="G29" t="s">
        <v>218</v>
      </c>
      <c r="H29">
        <v>182.84</v>
      </c>
      <c r="I29" t="s">
        <v>217</v>
      </c>
      <c r="K29" t="s">
        <v>224</v>
      </c>
      <c r="N29" t="s">
        <v>243</v>
      </c>
      <c r="O29" t="s">
        <v>251</v>
      </c>
      <c r="Q29" t="s">
        <v>253</v>
      </c>
      <c r="R29" t="s">
        <v>257</v>
      </c>
      <c r="S29" t="s">
        <v>260</v>
      </c>
      <c r="T29">
        <v>11432</v>
      </c>
      <c r="U29" t="s">
        <v>267</v>
      </c>
      <c r="V29" t="s">
        <v>297</v>
      </c>
      <c r="W29" t="s">
        <v>218</v>
      </c>
      <c r="X29" t="s">
        <v>329</v>
      </c>
      <c r="Y29" t="s">
        <v>434</v>
      </c>
      <c r="Z29" t="s">
        <v>509</v>
      </c>
      <c r="AA29" t="s">
        <v>513</v>
      </c>
      <c r="AD29" t="s">
        <v>529</v>
      </c>
      <c r="AG29">
        <v>0.1</v>
      </c>
      <c r="AH29" t="s">
        <v>301</v>
      </c>
      <c r="AI29" t="s">
        <v>537</v>
      </c>
      <c r="AJ29" t="s">
        <v>217</v>
      </c>
      <c r="AR29">
        <v>1</v>
      </c>
      <c r="AS29">
        <v>2</v>
      </c>
      <c r="AT29" t="s">
        <v>216</v>
      </c>
      <c r="AW29" t="s">
        <v>216</v>
      </c>
      <c r="AZ29">
        <v>0</v>
      </c>
      <c r="BA29">
        <v>0</v>
      </c>
      <c r="BB29">
        <v>0</v>
      </c>
      <c r="BC29">
        <v>0</v>
      </c>
      <c r="BD29" t="s">
        <v>580</v>
      </c>
      <c r="BE29" t="s">
        <v>607</v>
      </c>
      <c r="BF29">
        <v>16</v>
      </c>
      <c r="BG29" t="s">
        <v>701</v>
      </c>
    </row>
    <row r="30" spans="1:59">
      <c r="A30" s="1">
        <f>HYPERLINK("https://lsnyc.legalserver.org/matter/dynamic-profile/view/1888921","19-1888921")</f>
        <v>0</v>
      </c>
      <c r="B30" t="s">
        <v>87</v>
      </c>
      <c r="C30" t="s">
        <v>179</v>
      </c>
      <c r="D30" t="s">
        <v>185</v>
      </c>
      <c r="E30" t="s">
        <v>203</v>
      </c>
      <c r="F30" t="s">
        <v>216</v>
      </c>
      <c r="G30" t="s">
        <v>218</v>
      </c>
      <c r="H30">
        <v>0</v>
      </c>
      <c r="K30" t="s">
        <v>224</v>
      </c>
      <c r="N30" t="s">
        <v>243</v>
      </c>
      <c r="O30" t="s">
        <v>251</v>
      </c>
      <c r="Q30" t="s">
        <v>253</v>
      </c>
      <c r="R30" t="s">
        <v>257</v>
      </c>
      <c r="S30" t="s">
        <v>260</v>
      </c>
      <c r="T30">
        <v>10468</v>
      </c>
      <c r="U30" t="s">
        <v>278</v>
      </c>
      <c r="V30" t="s">
        <v>297</v>
      </c>
      <c r="X30" t="s">
        <v>330</v>
      </c>
      <c r="Y30" t="s">
        <v>435</v>
      </c>
      <c r="Z30" t="s">
        <v>509</v>
      </c>
      <c r="AA30" t="s">
        <v>510</v>
      </c>
      <c r="AG30">
        <v>5.95</v>
      </c>
      <c r="AR30">
        <v>2</v>
      </c>
      <c r="AS30">
        <v>1</v>
      </c>
      <c r="AT30" t="s">
        <v>216</v>
      </c>
      <c r="AW30" t="s">
        <v>216</v>
      </c>
      <c r="AZ30">
        <v>0</v>
      </c>
      <c r="BA30">
        <v>0</v>
      </c>
      <c r="BB30">
        <v>0</v>
      </c>
      <c r="BC30">
        <v>0</v>
      </c>
      <c r="BD30" t="s">
        <v>580</v>
      </c>
      <c r="BE30" t="s">
        <v>608</v>
      </c>
      <c r="BF30">
        <v>15</v>
      </c>
      <c r="BG30" t="s">
        <v>694</v>
      </c>
    </row>
    <row r="31" spans="1:59">
      <c r="A31" s="1">
        <f>HYPERLINK("https://lsnyc.legalserver.org/matter/dynamic-profile/view/1888926","19-1888926")</f>
        <v>0</v>
      </c>
      <c r="B31" t="s">
        <v>88</v>
      </c>
      <c r="C31" t="s">
        <v>179</v>
      </c>
      <c r="D31" t="s">
        <v>185</v>
      </c>
      <c r="E31" t="s">
        <v>203</v>
      </c>
      <c r="F31" t="s">
        <v>216</v>
      </c>
      <c r="G31" t="s">
        <v>218</v>
      </c>
      <c r="H31">
        <v>0</v>
      </c>
      <c r="K31" t="s">
        <v>224</v>
      </c>
      <c r="N31" t="s">
        <v>243</v>
      </c>
      <c r="O31" t="s">
        <v>251</v>
      </c>
      <c r="Q31" t="s">
        <v>253</v>
      </c>
      <c r="R31" t="s">
        <v>258</v>
      </c>
      <c r="S31" t="s">
        <v>260</v>
      </c>
      <c r="T31">
        <v>10468</v>
      </c>
      <c r="U31" t="s">
        <v>278</v>
      </c>
      <c r="X31" t="s">
        <v>331</v>
      </c>
      <c r="Y31" t="s">
        <v>435</v>
      </c>
      <c r="Z31" t="s">
        <v>509</v>
      </c>
      <c r="AA31" t="s">
        <v>510</v>
      </c>
      <c r="AG31">
        <v>2.2</v>
      </c>
      <c r="AR31">
        <v>2</v>
      </c>
      <c r="AS31">
        <v>1</v>
      </c>
      <c r="AT31" t="s">
        <v>216</v>
      </c>
      <c r="AW31" t="s">
        <v>216</v>
      </c>
      <c r="AZ31">
        <v>0</v>
      </c>
      <c r="BA31">
        <v>0</v>
      </c>
      <c r="BB31">
        <v>0</v>
      </c>
      <c r="BC31">
        <v>0</v>
      </c>
      <c r="BD31" t="s">
        <v>580</v>
      </c>
      <c r="BE31" t="s">
        <v>609</v>
      </c>
      <c r="BF31">
        <v>13</v>
      </c>
      <c r="BG31" t="s">
        <v>694</v>
      </c>
    </row>
    <row r="32" spans="1:59">
      <c r="A32" s="1">
        <f>HYPERLINK("https://lsnyc.legalserver.org/matter/dynamic-profile/view/1888954","19-1888954")</f>
        <v>0</v>
      </c>
      <c r="B32" t="s">
        <v>89</v>
      </c>
      <c r="C32" t="s">
        <v>176</v>
      </c>
      <c r="D32" t="s">
        <v>181</v>
      </c>
      <c r="E32" t="s">
        <v>189</v>
      </c>
      <c r="F32" t="s">
        <v>217</v>
      </c>
      <c r="G32" t="s">
        <v>217</v>
      </c>
      <c r="H32">
        <v>64.09</v>
      </c>
      <c r="I32" t="s">
        <v>217</v>
      </c>
      <c r="K32" t="s">
        <v>224</v>
      </c>
      <c r="O32" t="s">
        <v>250</v>
      </c>
      <c r="Q32" t="s">
        <v>253</v>
      </c>
      <c r="R32" t="s">
        <v>258</v>
      </c>
      <c r="S32" t="s">
        <v>260</v>
      </c>
      <c r="T32">
        <v>11355</v>
      </c>
      <c r="U32" t="s">
        <v>279</v>
      </c>
      <c r="V32" t="s">
        <v>297</v>
      </c>
      <c r="X32" t="s">
        <v>332</v>
      </c>
      <c r="Y32" t="s">
        <v>436</v>
      </c>
      <c r="Z32" t="s">
        <v>509</v>
      </c>
      <c r="AA32" t="s">
        <v>513</v>
      </c>
      <c r="AD32" t="s">
        <v>527</v>
      </c>
      <c r="AG32">
        <v>0.2</v>
      </c>
      <c r="AH32" t="s">
        <v>301</v>
      </c>
      <c r="AI32" t="s">
        <v>546</v>
      </c>
      <c r="AJ32" t="s">
        <v>217</v>
      </c>
      <c r="AR32">
        <v>5</v>
      </c>
      <c r="AS32">
        <v>2</v>
      </c>
      <c r="AT32" t="s">
        <v>216</v>
      </c>
      <c r="AW32" t="s">
        <v>216</v>
      </c>
      <c r="AZ32">
        <v>0</v>
      </c>
      <c r="BA32">
        <v>0</v>
      </c>
      <c r="BB32">
        <v>0</v>
      </c>
      <c r="BC32">
        <v>0</v>
      </c>
      <c r="BD32" t="s">
        <v>580</v>
      </c>
      <c r="BE32" t="s">
        <v>610</v>
      </c>
      <c r="BF32">
        <v>14</v>
      </c>
      <c r="BG32" t="s">
        <v>708</v>
      </c>
    </row>
    <row r="33" spans="1:59">
      <c r="A33" s="1">
        <f>HYPERLINK("https://lsnyc.legalserver.org/matter/dynamic-profile/view/1888959","19-1888959")</f>
        <v>0</v>
      </c>
      <c r="B33" t="s">
        <v>90</v>
      </c>
      <c r="C33" t="s">
        <v>176</v>
      </c>
      <c r="D33" t="s">
        <v>181</v>
      </c>
      <c r="E33" t="s">
        <v>189</v>
      </c>
      <c r="F33" t="s">
        <v>217</v>
      </c>
      <c r="G33" t="s">
        <v>217</v>
      </c>
      <c r="H33">
        <v>64.09</v>
      </c>
      <c r="I33" t="s">
        <v>217</v>
      </c>
      <c r="K33" t="s">
        <v>224</v>
      </c>
      <c r="O33" t="s">
        <v>250</v>
      </c>
      <c r="Q33" t="s">
        <v>253</v>
      </c>
      <c r="R33" t="s">
        <v>257</v>
      </c>
      <c r="S33" t="s">
        <v>260</v>
      </c>
      <c r="T33">
        <v>11355</v>
      </c>
      <c r="U33" t="s">
        <v>278</v>
      </c>
      <c r="V33" t="s">
        <v>297</v>
      </c>
      <c r="X33" t="s">
        <v>310</v>
      </c>
      <c r="Y33" t="s">
        <v>437</v>
      </c>
      <c r="Z33" t="s">
        <v>509</v>
      </c>
      <c r="AA33" t="s">
        <v>512</v>
      </c>
      <c r="AD33" t="s">
        <v>527</v>
      </c>
      <c r="AG33">
        <v>0.2</v>
      </c>
      <c r="AH33" t="s">
        <v>301</v>
      </c>
      <c r="AI33" t="s">
        <v>546</v>
      </c>
      <c r="AJ33" t="s">
        <v>217</v>
      </c>
      <c r="AR33">
        <v>5</v>
      </c>
      <c r="AS33">
        <v>2</v>
      </c>
      <c r="AT33" t="s">
        <v>216</v>
      </c>
      <c r="AW33" t="s">
        <v>216</v>
      </c>
      <c r="AZ33">
        <v>0</v>
      </c>
      <c r="BA33">
        <v>0</v>
      </c>
      <c r="BB33">
        <v>0</v>
      </c>
      <c r="BC33">
        <v>0</v>
      </c>
      <c r="BD33" t="s">
        <v>580</v>
      </c>
      <c r="BE33" t="s">
        <v>611</v>
      </c>
      <c r="BF33">
        <v>35</v>
      </c>
      <c r="BG33" t="s">
        <v>708</v>
      </c>
    </row>
    <row r="34" spans="1:59">
      <c r="A34" s="1">
        <f>HYPERLINK("https://lsnyc.legalserver.org/matter/dynamic-profile/view/1888961","19-1888961")</f>
        <v>0</v>
      </c>
      <c r="B34" t="s">
        <v>90</v>
      </c>
      <c r="C34" t="s">
        <v>176</v>
      </c>
      <c r="D34" t="s">
        <v>181</v>
      </c>
      <c r="E34" t="s">
        <v>189</v>
      </c>
      <c r="F34" t="s">
        <v>217</v>
      </c>
      <c r="G34" t="s">
        <v>217</v>
      </c>
      <c r="H34">
        <v>64.09</v>
      </c>
      <c r="I34" t="s">
        <v>217</v>
      </c>
      <c r="K34" t="s">
        <v>224</v>
      </c>
      <c r="O34" t="s">
        <v>250</v>
      </c>
      <c r="Q34" t="s">
        <v>253</v>
      </c>
      <c r="R34" t="s">
        <v>257</v>
      </c>
      <c r="S34" t="s">
        <v>260</v>
      </c>
      <c r="T34">
        <v>11355</v>
      </c>
      <c r="U34" t="s">
        <v>279</v>
      </c>
      <c r="V34" t="s">
        <v>297</v>
      </c>
      <c r="X34" t="s">
        <v>310</v>
      </c>
      <c r="Y34" t="s">
        <v>437</v>
      </c>
      <c r="Z34" t="s">
        <v>509</v>
      </c>
      <c r="AA34" t="s">
        <v>512</v>
      </c>
      <c r="AD34" t="s">
        <v>527</v>
      </c>
      <c r="AG34">
        <v>0.2</v>
      </c>
      <c r="AH34" t="s">
        <v>301</v>
      </c>
      <c r="AI34" t="s">
        <v>546</v>
      </c>
      <c r="AJ34" t="s">
        <v>217</v>
      </c>
      <c r="AR34">
        <v>5</v>
      </c>
      <c r="AS34">
        <v>2</v>
      </c>
      <c r="AT34" t="s">
        <v>216</v>
      </c>
      <c r="AW34" t="s">
        <v>216</v>
      </c>
      <c r="AZ34">
        <v>0</v>
      </c>
      <c r="BA34">
        <v>0</v>
      </c>
      <c r="BB34">
        <v>0</v>
      </c>
      <c r="BC34">
        <v>0</v>
      </c>
      <c r="BD34" t="s">
        <v>580</v>
      </c>
      <c r="BE34" t="s">
        <v>611</v>
      </c>
      <c r="BF34">
        <v>35</v>
      </c>
      <c r="BG34" t="s">
        <v>708</v>
      </c>
    </row>
    <row r="35" spans="1:59">
      <c r="A35" s="1">
        <f>HYPERLINK("https://lsnyc.legalserver.org/matter/dynamic-profile/view/1888963","19-1888963")</f>
        <v>0</v>
      </c>
      <c r="B35" t="s">
        <v>89</v>
      </c>
      <c r="C35" t="s">
        <v>176</v>
      </c>
      <c r="D35" t="s">
        <v>181</v>
      </c>
      <c r="E35" t="s">
        <v>189</v>
      </c>
      <c r="F35" t="s">
        <v>217</v>
      </c>
      <c r="G35" t="s">
        <v>217</v>
      </c>
      <c r="H35">
        <v>64.09</v>
      </c>
      <c r="I35" t="s">
        <v>217</v>
      </c>
      <c r="K35" t="s">
        <v>224</v>
      </c>
      <c r="O35" t="s">
        <v>250</v>
      </c>
      <c r="Q35" t="s">
        <v>253</v>
      </c>
      <c r="R35" t="s">
        <v>258</v>
      </c>
      <c r="S35" t="s">
        <v>260</v>
      </c>
      <c r="T35">
        <v>11355</v>
      </c>
      <c r="U35" t="s">
        <v>278</v>
      </c>
      <c r="V35" t="s">
        <v>297</v>
      </c>
      <c r="X35" t="s">
        <v>332</v>
      </c>
      <c r="Y35" t="s">
        <v>436</v>
      </c>
      <c r="Z35" t="s">
        <v>509</v>
      </c>
      <c r="AA35" t="s">
        <v>513</v>
      </c>
      <c r="AD35" t="s">
        <v>527</v>
      </c>
      <c r="AG35">
        <v>0.2</v>
      </c>
      <c r="AH35" t="s">
        <v>301</v>
      </c>
      <c r="AI35" t="s">
        <v>546</v>
      </c>
      <c r="AJ35" t="s">
        <v>217</v>
      </c>
      <c r="AR35">
        <v>5</v>
      </c>
      <c r="AS35">
        <v>2</v>
      </c>
      <c r="AT35" t="s">
        <v>216</v>
      </c>
      <c r="AW35" t="s">
        <v>216</v>
      </c>
      <c r="AZ35">
        <v>0</v>
      </c>
      <c r="BA35">
        <v>0</v>
      </c>
      <c r="BB35">
        <v>0</v>
      </c>
      <c r="BC35">
        <v>0</v>
      </c>
      <c r="BD35" t="s">
        <v>580</v>
      </c>
      <c r="BE35" t="s">
        <v>612</v>
      </c>
      <c r="BF35">
        <v>36</v>
      </c>
      <c r="BG35" t="s">
        <v>708</v>
      </c>
    </row>
    <row r="36" spans="1:59">
      <c r="A36" s="1">
        <f>HYPERLINK("https://lsnyc.legalserver.org/matter/dynamic-profile/view/1888966","19-1888966")</f>
        <v>0</v>
      </c>
      <c r="B36" t="s">
        <v>91</v>
      </c>
      <c r="C36" t="s">
        <v>176</v>
      </c>
      <c r="D36" t="s">
        <v>181</v>
      </c>
      <c r="E36" t="s">
        <v>189</v>
      </c>
      <c r="F36" t="s">
        <v>217</v>
      </c>
      <c r="G36" t="s">
        <v>217</v>
      </c>
      <c r="H36">
        <v>64.09</v>
      </c>
      <c r="K36" t="s">
        <v>224</v>
      </c>
      <c r="O36" t="s">
        <v>250</v>
      </c>
      <c r="Q36" t="s">
        <v>253</v>
      </c>
      <c r="R36" t="s">
        <v>258</v>
      </c>
      <c r="S36" t="s">
        <v>260</v>
      </c>
      <c r="T36">
        <v>11355</v>
      </c>
      <c r="U36" t="s">
        <v>279</v>
      </c>
      <c r="V36" t="s">
        <v>297</v>
      </c>
      <c r="X36" t="s">
        <v>333</v>
      </c>
      <c r="Y36" t="s">
        <v>436</v>
      </c>
      <c r="Z36" t="s">
        <v>509</v>
      </c>
      <c r="AA36" t="s">
        <v>513</v>
      </c>
      <c r="AD36" t="s">
        <v>527</v>
      </c>
      <c r="AG36">
        <v>0.4</v>
      </c>
      <c r="AR36">
        <v>5</v>
      </c>
      <c r="AS36">
        <v>2</v>
      </c>
      <c r="AT36" t="s">
        <v>216</v>
      </c>
      <c r="AW36" t="s">
        <v>216</v>
      </c>
      <c r="AZ36">
        <v>0</v>
      </c>
      <c r="BA36">
        <v>0</v>
      </c>
      <c r="BB36">
        <v>0</v>
      </c>
      <c r="BC36">
        <v>0</v>
      </c>
      <c r="BD36" t="s">
        <v>580</v>
      </c>
      <c r="BE36" t="s">
        <v>612</v>
      </c>
      <c r="BF36">
        <v>36</v>
      </c>
      <c r="BG36" t="s">
        <v>708</v>
      </c>
    </row>
    <row r="37" spans="1:59">
      <c r="A37" s="1">
        <f>HYPERLINK("https://lsnyc.legalserver.org/matter/dynamic-profile/view/1886997","19-1886997")</f>
        <v>0</v>
      </c>
      <c r="B37" t="s">
        <v>92</v>
      </c>
      <c r="C37" t="s">
        <v>178</v>
      </c>
      <c r="D37" t="s">
        <v>183</v>
      </c>
      <c r="E37" t="s">
        <v>199</v>
      </c>
      <c r="F37" t="s">
        <v>216</v>
      </c>
      <c r="G37" t="s">
        <v>218</v>
      </c>
      <c r="H37">
        <v>0</v>
      </c>
      <c r="K37" t="s">
        <v>225</v>
      </c>
      <c r="N37" t="s">
        <v>247</v>
      </c>
      <c r="O37" t="s">
        <v>250</v>
      </c>
      <c r="Q37" t="s">
        <v>253</v>
      </c>
      <c r="R37" t="s">
        <v>257</v>
      </c>
      <c r="S37" t="s">
        <v>260</v>
      </c>
      <c r="T37">
        <v>10301</v>
      </c>
      <c r="V37" t="s">
        <v>297</v>
      </c>
      <c r="X37" t="s">
        <v>334</v>
      </c>
      <c r="Y37" t="s">
        <v>438</v>
      </c>
      <c r="Z37" t="s">
        <v>509</v>
      </c>
      <c r="AA37" t="s">
        <v>510</v>
      </c>
      <c r="AG37">
        <v>1</v>
      </c>
      <c r="AI37" t="s">
        <v>537</v>
      </c>
      <c r="AR37">
        <v>1</v>
      </c>
      <c r="AS37">
        <v>1</v>
      </c>
      <c r="AT37" t="s">
        <v>216</v>
      </c>
      <c r="AW37" t="s">
        <v>216</v>
      </c>
      <c r="AZ37">
        <v>0</v>
      </c>
      <c r="BA37">
        <v>0</v>
      </c>
      <c r="BB37">
        <v>0</v>
      </c>
      <c r="BC37">
        <v>0</v>
      </c>
      <c r="BD37" t="s">
        <v>580</v>
      </c>
      <c r="BE37" t="s">
        <v>613</v>
      </c>
      <c r="BF37">
        <v>28</v>
      </c>
      <c r="BG37" t="s">
        <v>694</v>
      </c>
    </row>
    <row r="38" spans="1:59">
      <c r="A38" s="1">
        <f>HYPERLINK("https://lsnyc.legalserver.org/matter/dynamic-profile/view/1887947","19-1887947")</f>
        <v>0</v>
      </c>
      <c r="B38" t="s">
        <v>93</v>
      </c>
      <c r="C38" t="s">
        <v>178</v>
      </c>
      <c r="D38" t="s">
        <v>183</v>
      </c>
      <c r="E38" t="s">
        <v>202</v>
      </c>
      <c r="F38" t="s">
        <v>216</v>
      </c>
      <c r="G38" t="s">
        <v>218</v>
      </c>
      <c r="H38">
        <v>50.05</v>
      </c>
      <c r="K38" t="s">
        <v>225</v>
      </c>
      <c r="N38" t="s">
        <v>248</v>
      </c>
      <c r="O38" t="s">
        <v>250</v>
      </c>
      <c r="Q38" t="s">
        <v>253</v>
      </c>
      <c r="R38" t="s">
        <v>259</v>
      </c>
      <c r="S38" t="s">
        <v>260</v>
      </c>
      <c r="T38">
        <v>10310</v>
      </c>
      <c r="V38" t="s">
        <v>297</v>
      </c>
      <c r="X38" t="s">
        <v>335</v>
      </c>
      <c r="Y38" t="s">
        <v>439</v>
      </c>
      <c r="Z38" t="s">
        <v>509</v>
      </c>
      <c r="AA38" t="s">
        <v>510</v>
      </c>
      <c r="AG38">
        <v>0.85</v>
      </c>
      <c r="AI38" t="s">
        <v>540</v>
      </c>
      <c r="AR38">
        <v>0</v>
      </c>
      <c r="AS38">
        <v>3</v>
      </c>
      <c r="AT38" t="s">
        <v>216</v>
      </c>
      <c r="AW38" t="s">
        <v>216</v>
      </c>
      <c r="AZ38">
        <v>0</v>
      </c>
      <c r="BA38">
        <v>0</v>
      </c>
      <c r="BB38">
        <v>0</v>
      </c>
      <c r="BC38">
        <v>0</v>
      </c>
      <c r="BD38" t="s">
        <v>580</v>
      </c>
      <c r="BE38" t="s">
        <v>614</v>
      </c>
      <c r="BF38">
        <v>30</v>
      </c>
      <c r="BG38" t="s">
        <v>705</v>
      </c>
    </row>
    <row r="39" spans="1:59">
      <c r="A39" s="1">
        <f>HYPERLINK("https://lsnyc.legalserver.org/matter/dynamic-profile/view/1887995","19-1887995")</f>
        <v>0</v>
      </c>
      <c r="B39" t="s">
        <v>94</v>
      </c>
      <c r="C39" t="s">
        <v>178</v>
      </c>
      <c r="D39" t="s">
        <v>183</v>
      </c>
      <c r="E39" t="s">
        <v>199</v>
      </c>
      <c r="F39" t="s">
        <v>216</v>
      </c>
      <c r="G39" t="s">
        <v>218</v>
      </c>
      <c r="H39">
        <v>0</v>
      </c>
      <c r="K39" t="s">
        <v>225</v>
      </c>
      <c r="N39" t="s">
        <v>248</v>
      </c>
      <c r="O39" t="s">
        <v>250</v>
      </c>
      <c r="Q39" t="s">
        <v>253</v>
      </c>
      <c r="R39" t="s">
        <v>258</v>
      </c>
      <c r="S39" t="s">
        <v>260</v>
      </c>
      <c r="T39">
        <v>10301</v>
      </c>
      <c r="V39" t="s">
        <v>299</v>
      </c>
      <c r="X39" t="s">
        <v>336</v>
      </c>
      <c r="Y39" t="s">
        <v>440</v>
      </c>
      <c r="Z39" t="s">
        <v>509</v>
      </c>
      <c r="AA39" t="s">
        <v>510</v>
      </c>
      <c r="AG39">
        <v>1.8</v>
      </c>
      <c r="AI39" t="s">
        <v>547</v>
      </c>
      <c r="AR39">
        <v>0</v>
      </c>
      <c r="AS39">
        <v>1</v>
      </c>
      <c r="AT39" t="s">
        <v>216</v>
      </c>
      <c r="AW39" t="s">
        <v>216</v>
      </c>
      <c r="AZ39">
        <v>0</v>
      </c>
      <c r="BA39">
        <v>0</v>
      </c>
      <c r="BB39">
        <v>0</v>
      </c>
      <c r="BC39">
        <v>0</v>
      </c>
      <c r="BD39" t="s">
        <v>580</v>
      </c>
      <c r="BE39" t="s">
        <v>615</v>
      </c>
      <c r="BF39">
        <v>62</v>
      </c>
      <c r="BG39" t="s">
        <v>694</v>
      </c>
    </row>
    <row r="40" spans="1:59">
      <c r="A40" s="1">
        <f>HYPERLINK("https://lsnyc.legalserver.org/matter/dynamic-profile/view/1888781","19-1888781")</f>
        <v>0</v>
      </c>
      <c r="B40" t="s">
        <v>95</v>
      </c>
      <c r="C40" t="s">
        <v>175</v>
      </c>
      <c r="D40" t="s">
        <v>181</v>
      </c>
      <c r="E40" t="s">
        <v>204</v>
      </c>
      <c r="F40" t="s">
        <v>216</v>
      </c>
      <c r="G40" t="s">
        <v>218</v>
      </c>
      <c r="H40">
        <v>0</v>
      </c>
      <c r="I40" t="s">
        <v>217</v>
      </c>
      <c r="K40" t="s">
        <v>225</v>
      </c>
      <c r="M40" t="s">
        <v>218</v>
      </c>
      <c r="N40" t="s">
        <v>243</v>
      </c>
      <c r="O40" t="s">
        <v>250</v>
      </c>
      <c r="Q40" t="s">
        <v>253</v>
      </c>
      <c r="R40" t="s">
        <v>257</v>
      </c>
      <c r="S40" t="s">
        <v>260</v>
      </c>
      <c r="T40">
        <v>11432</v>
      </c>
      <c r="U40" t="s">
        <v>280</v>
      </c>
      <c r="V40" t="s">
        <v>299</v>
      </c>
      <c r="W40" t="s">
        <v>217</v>
      </c>
      <c r="X40" t="s">
        <v>337</v>
      </c>
      <c r="Y40" t="s">
        <v>441</v>
      </c>
      <c r="Z40" t="s">
        <v>509</v>
      </c>
      <c r="AA40" t="s">
        <v>511</v>
      </c>
      <c r="AD40" t="s">
        <v>527</v>
      </c>
      <c r="AG40">
        <v>1.55</v>
      </c>
      <c r="AH40" t="s">
        <v>301</v>
      </c>
      <c r="AI40" t="s">
        <v>548</v>
      </c>
      <c r="AJ40" t="s">
        <v>217</v>
      </c>
      <c r="AK40" t="s">
        <v>563</v>
      </c>
      <c r="AL40" t="s">
        <v>565</v>
      </c>
      <c r="AR40">
        <v>0</v>
      </c>
      <c r="AS40">
        <v>1</v>
      </c>
      <c r="AT40" t="s">
        <v>216</v>
      </c>
      <c r="AW40" t="s">
        <v>216</v>
      </c>
      <c r="AZ40">
        <v>0</v>
      </c>
      <c r="BA40">
        <v>0</v>
      </c>
      <c r="BB40">
        <v>0</v>
      </c>
      <c r="BC40">
        <v>0</v>
      </c>
      <c r="BD40" t="s">
        <v>580</v>
      </c>
      <c r="BE40" t="s">
        <v>616</v>
      </c>
      <c r="BF40">
        <v>46</v>
      </c>
      <c r="BG40" t="s">
        <v>694</v>
      </c>
    </row>
    <row r="41" spans="1:59">
      <c r="A41" s="1">
        <f>HYPERLINK("https://lsnyc.legalserver.org/matter/dynamic-profile/view/1888836","19-1888836")</f>
        <v>0</v>
      </c>
      <c r="B41" t="s">
        <v>96</v>
      </c>
      <c r="C41" t="s">
        <v>174</v>
      </c>
      <c r="D41" t="s">
        <v>180</v>
      </c>
      <c r="E41" t="s">
        <v>200</v>
      </c>
      <c r="F41" t="s">
        <v>216</v>
      </c>
      <c r="G41" t="s">
        <v>218</v>
      </c>
      <c r="H41">
        <v>0</v>
      </c>
      <c r="I41" t="s">
        <v>217</v>
      </c>
      <c r="K41" t="s">
        <v>225</v>
      </c>
      <c r="M41" t="s">
        <v>218</v>
      </c>
      <c r="N41" t="s">
        <v>243</v>
      </c>
      <c r="O41" t="s">
        <v>250</v>
      </c>
      <c r="Q41" t="s">
        <v>253</v>
      </c>
      <c r="R41" t="s">
        <v>257</v>
      </c>
      <c r="S41" t="s">
        <v>260</v>
      </c>
      <c r="T41">
        <v>10016</v>
      </c>
      <c r="U41" t="s">
        <v>268</v>
      </c>
      <c r="V41" t="s">
        <v>299</v>
      </c>
      <c r="W41" t="s">
        <v>218</v>
      </c>
      <c r="X41" t="s">
        <v>338</v>
      </c>
      <c r="Y41" t="s">
        <v>442</v>
      </c>
      <c r="Z41" t="s">
        <v>509</v>
      </c>
      <c r="AA41" t="s">
        <v>511</v>
      </c>
      <c r="AD41" t="s">
        <v>527</v>
      </c>
      <c r="AG41">
        <v>0.25</v>
      </c>
      <c r="AH41" t="s">
        <v>301</v>
      </c>
      <c r="AI41" t="s">
        <v>536</v>
      </c>
      <c r="AJ41" t="s">
        <v>217</v>
      </c>
      <c r="AK41" t="s">
        <v>563</v>
      </c>
      <c r="AL41" t="s">
        <v>224</v>
      </c>
      <c r="AR41">
        <v>1</v>
      </c>
      <c r="AS41">
        <v>1</v>
      </c>
      <c r="AT41" t="s">
        <v>216</v>
      </c>
      <c r="AW41" t="s">
        <v>216</v>
      </c>
      <c r="AZ41">
        <v>0</v>
      </c>
      <c r="BA41">
        <v>0</v>
      </c>
      <c r="BB41">
        <v>0</v>
      </c>
      <c r="BC41">
        <v>0</v>
      </c>
      <c r="BD41" t="s">
        <v>580</v>
      </c>
      <c r="BE41" t="s">
        <v>617</v>
      </c>
      <c r="BF41">
        <v>20</v>
      </c>
      <c r="BG41" t="s">
        <v>694</v>
      </c>
    </row>
    <row r="42" spans="1:59">
      <c r="A42" s="1">
        <f>HYPERLINK("https://lsnyc.legalserver.org/matter/dynamic-profile/view/1888533","19-1888533")</f>
        <v>0</v>
      </c>
      <c r="B42" t="s">
        <v>97</v>
      </c>
      <c r="C42" t="s">
        <v>179</v>
      </c>
      <c r="D42" t="s">
        <v>185</v>
      </c>
      <c r="E42" t="s">
        <v>203</v>
      </c>
      <c r="F42" t="s">
        <v>216</v>
      </c>
      <c r="G42" t="s">
        <v>218</v>
      </c>
      <c r="H42">
        <v>0</v>
      </c>
      <c r="K42" t="s">
        <v>226</v>
      </c>
      <c r="M42" t="s">
        <v>218</v>
      </c>
      <c r="N42" t="s">
        <v>246</v>
      </c>
      <c r="O42" t="s">
        <v>250</v>
      </c>
      <c r="Q42" t="s">
        <v>253</v>
      </c>
      <c r="R42" t="s">
        <v>257</v>
      </c>
      <c r="S42" t="s">
        <v>260</v>
      </c>
      <c r="T42">
        <v>10454</v>
      </c>
      <c r="U42" t="s">
        <v>281</v>
      </c>
      <c r="V42" t="s">
        <v>301</v>
      </c>
      <c r="X42" t="s">
        <v>339</v>
      </c>
      <c r="Y42" t="s">
        <v>443</v>
      </c>
      <c r="Z42" t="s">
        <v>509</v>
      </c>
      <c r="AA42" t="s">
        <v>515</v>
      </c>
      <c r="AG42">
        <v>9.75</v>
      </c>
      <c r="AH42" t="s">
        <v>301</v>
      </c>
      <c r="AI42" t="s">
        <v>537</v>
      </c>
      <c r="AR42">
        <v>0</v>
      </c>
      <c r="AS42">
        <v>1</v>
      </c>
      <c r="AT42" t="s">
        <v>216</v>
      </c>
      <c r="AW42" t="s">
        <v>216</v>
      </c>
      <c r="AZ42">
        <v>0</v>
      </c>
      <c r="BA42">
        <v>0</v>
      </c>
      <c r="BB42">
        <v>0</v>
      </c>
      <c r="BC42">
        <v>0</v>
      </c>
      <c r="BD42" t="s">
        <v>580</v>
      </c>
      <c r="BE42" t="s">
        <v>618</v>
      </c>
      <c r="BF42">
        <v>18</v>
      </c>
      <c r="BG42" t="s">
        <v>694</v>
      </c>
    </row>
    <row r="43" spans="1:59">
      <c r="A43" s="1">
        <f>HYPERLINK("https://lsnyc.legalserver.org/matter/dynamic-profile/view/1888622","19-1888622")</f>
        <v>0</v>
      </c>
      <c r="B43" t="s">
        <v>98</v>
      </c>
      <c r="C43" t="s">
        <v>174</v>
      </c>
      <c r="D43" t="s">
        <v>180</v>
      </c>
      <c r="E43" t="s">
        <v>193</v>
      </c>
      <c r="F43" t="s">
        <v>216</v>
      </c>
      <c r="G43" t="s">
        <v>218</v>
      </c>
      <c r="H43">
        <v>23.06</v>
      </c>
      <c r="I43" t="s">
        <v>217</v>
      </c>
      <c r="K43" t="s">
        <v>226</v>
      </c>
      <c r="N43" t="s">
        <v>243</v>
      </c>
      <c r="O43" t="s">
        <v>251</v>
      </c>
      <c r="Q43" t="s">
        <v>253</v>
      </c>
      <c r="R43" t="s">
        <v>258</v>
      </c>
      <c r="S43" t="s">
        <v>260</v>
      </c>
      <c r="T43">
        <v>10031</v>
      </c>
      <c r="U43" t="s">
        <v>267</v>
      </c>
      <c r="V43" t="s">
        <v>297</v>
      </c>
      <c r="W43" t="s">
        <v>218</v>
      </c>
      <c r="X43" t="s">
        <v>340</v>
      </c>
      <c r="Y43" t="s">
        <v>444</v>
      </c>
      <c r="Z43" t="s">
        <v>509</v>
      </c>
      <c r="AA43" t="s">
        <v>516</v>
      </c>
      <c r="AD43" t="s">
        <v>529</v>
      </c>
      <c r="AG43">
        <v>10.5</v>
      </c>
      <c r="AH43" t="s">
        <v>301</v>
      </c>
      <c r="AI43" t="s">
        <v>543</v>
      </c>
      <c r="AJ43" t="s">
        <v>217</v>
      </c>
      <c r="AR43">
        <v>1</v>
      </c>
      <c r="AS43">
        <v>1</v>
      </c>
      <c r="AT43" t="s">
        <v>216</v>
      </c>
      <c r="AW43" t="s">
        <v>216</v>
      </c>
      <c r="AZ43">
        <v>0</v>
      </c>
      <c r="BA43">
        <v>0</v>
      </c>
      <c r="BB43">
        <v>0</v>
      </c>
      <c r="BC43">
        <v>0</v>
      </c>
      <c r="BD43" t="s">
        <v>580</v>
      </c>
      <c r="BE43" t="s">
        <v>619</v>
      </c>
      <c r="BF43">
        <v>12</v>
      </c>
      <c r="BG43" t="s">
        <v>709</v>
      </c>
    </row>
    <row r="44" spans="1:59">
      <c r="A44" s="1">
        <f>HYPERLINK("https://lsnyc.legalserver.org/matter/dynamic-profile/view/1888632","19-1888632")</f>
        <v>0</v>
      </c>
      <c r="B44" t="s">
        <v>99</v>
      </c>
      <c r="C44" t="s">
        <v>174</v>
      </c>
      <c r="D44" t="s">
        <v>185</v>
      </c>
      <c r="E44" t="s">
        <v>193</v>
      </c>
      <c r="F44" t="s">
        <v>216</v>
      </c>
      <c r="G44" t="s">
        <v>218</v>
      </c>
      <c r="H44">
        <v>157.19</v>
      </c>
      <c r="I44" t="s">
        <v>217</v>
      </c>
      <c r="K44" t="s">
        <v>226</v>
      </c>
      <c r="N44" t="s">
        <v>243</v>
      </c>
      <c r="O44" t="s">
        <v>250</v>
      </c>
      <c r="Q44" t="s">
        <v>253</v>
      </c>
      <c r="R44" t="s">
        <v>257</v>
      </c>
      <c r="S44" t="s">
        <v>260</v>
      </c>
      <c r="T44">
        <v>10468</v>
      </c>
      <c r="U44" t="s">
        <v>270</v>
      </c>
      <c r="V44" t="s">
        <v>297</v>
      </c>
      <c r="W44" t="s">
        <v>218</v>
      </c>
      <c r="X44" t="s">
        <v>341</v>
      </c>
      <c r="Y44" t="s">
        <v>445</v>
      </c>
      <c r="Z44" t="s">
        <v>509</v>
      </c>
      <c r="AA44" t="s">
        <v>511</v>
      </c>
      <c r="AD44" t="s">
        <v>529</v>
      </c>
      <c r="AG44">
        <v>0.1</v>
      </c>
      <c r="AH44" t="s">
        <v>301</v>
      </c>
      <c r="AI44" t="s">
        <v>545</v>
      </c>
      <c r="AJ44" t="s">
        <v>217</v>
      </c>
      <c r="AR44">
        <v>0</v>
      </c>
      <c r="AS44">
        <v>2</v>
      </c>
      <c r="AT44" t="s">
        <v>216</v>
      </c>
      <c r="AW44" t="s">
        <v>216</v>
      </c>
      <c r="AZ44">
        <v>0</v>
      </c>
      <c r="BA44">
        <v>0</v>
      </c>
      <c r="BB44">
        <v>0</v>
      </c>
      <c r="BC44">
        <v>0</v>
      </c>
      <c r="BD44" t="s">
        <v>580</v>
      </c>
      <c r="BE44" t="s">
        <v>620</v>
      </c>
      <c r="BF44">
        <v>55</v>
      </c>
      <c r="BG44" t="s">
        <v>710</v>
      </c>
    </row>
    <row r="45" spans="1:59">
      <c r="A45" s="1">
        <f>HYPERLINK("https://lsnyc.legalserver.org/matter/dynamic-profile/view/1888697","19-1888697")</f>
        <v>0</v>
      </c>
      <c r="B45" t="s">
        <v>100</v>
      </c>
      <c r="C45" t="s">
        <v>175</v>
      </c>
      <c r="D45" t="s">
        <v>181</v>
      </c>
      <c r="E45" t="s">
        <v>204</v>
      </c>
      <c r="F45" t="s">
        <v>216</v>
      </c>
      <c r="G45" t="s">
        <v>218</v>
      </c>
      <c r="H45">
        <v>0</v>
      </c>
      <c r="K45" t="s">
        <v>226</v>
      </c>
      <c r="N45" t="s">
        <v>244</v>
      </c>
      <c r="O45" t="s">
        <v>251</v>
      </c>
      <c r="Q45" t="s">
        <v>253</v>
      </c>
      <c r="R45" t="s">
        <v>257</v>
      </c>
      <c r="S45" t="s">
        <v>260</v>
      </c>
      <c r="T45">
        <v>11691</v>
      </c>
      <c r="U45" t="s">
        <v>282</v>
      </c>
      <c r="V45" t="s">
        <v>297</v>
      </c>
      <c r="X45" t="s">
        <v>342</v>
      </c>
      <c r="Y45" t="s">
        <v>446</v>
      </c>
      <c r="Z45" t="s">
        <v>509</v>
      </c>
      <c r="AA45" t="s">
        <v>510</v>
      </c>
      <c r="AG45">
        <v>0</v>
      </c>
      <c r="AH45" t="s">
        <v>301</v>
      </c>
      <c r="AI45" t="s">
        <v>540</v>
      </c>
      <c r="AR45">
        <v>1</v>
      </c>
      <c r="AS45">
        <v>1</v>
      </c>
      <c r="AT45" t="s">
        <v>216</v>
      </c>
      <c r="AW45" t="s">
        <v>216</v>
      </c>
      <c r="AZ45">
        <v>0</v>
      </c>
      <c r="BA45">
        <v>0</v>
      </c>
      <c r="BB45">
        <v>0</v>
      </c>
      <c r="BC45">
        <v>0</v>
      </c>
      <c r="BD45" t="s">
        <v>580</v>
      </c>
      <c r="BE45" t="s">
        <v>621</v>
      </c>
      <c r="BF45">
        <v>17</v>
      </c>
      <c r="BG45" t="s">
        <v>694</v>
      </c>
    </row>
    <row r="46" spans="1:59">
      <c r="A46" s="1">
        <f>HYPERLINK("https://lsnyc.legalserver.org/matter/dynamic-profile/view/1885327","18-1885327")</f>
        <v>0</v>
      </c>
      <c r="B46" t="s">
        <v>101</v>
      </c>
      <c r="C46" t="s">
        <v>178</v>
      </c>
      <c r="D46" t="s">
        <v>183</v>
      </c>
      <c r="E46" t="s">
        <v>202</v>
      </c>
      <c r="F46" t="s">
        <v>216</v>
      </c>
      <c r="G46" t="s">
        <v>218</v>
      </c>
      <c r="H46">
        <v>0</v>
      </c>
      <c r="K46" t="s">
        <v>227</v>
      </c>
      <c r="M46" t="s">
        <v>218</v>
      </c>
      <c r="N46" t="s">
        <v>243</v>
      </c>
      <c r="O46" t="s">
        <v>250</v>
      </c>
      <c r="Q46" t="s">
        <v>253</v>
      </c>
      <c r="R46" t="s">
        <v>258</v>
      </c>
      <c r="S46" t="s">
        <v>260</v>
      </c>
      <c r="T46">
        <v>10304</v>
      </c>
      <c r="V46" t="s">
        <v>299</v>
      </c>
      <c r="X46" t="s">
        <v>343</v>
      </c>
      <c r="Y46" t="s">
        <v>447</v>
      </c>
      <c r="Z46" t="s">
        <v>509</v>
      </c>
      <c r="AA46" t="s">
        <v>513</v>
      </c>
      <c r="AG46">
        <v>5</v>
      </c>
      <c r="AI46" t="s">
        <v>547</v>
      </c>
      <c r="AR46">
        <v>0</v>
      </c>
      <c r="AS46">
        <v>1</v>
      </c>
      <c r="AT46" t="s">
        <v>216</v>
      </c>
      <c r="AW46" t="s">
        <v>216</v>
      </c>
      <c r="AZ46">
        <v>0</v>
      </c>
      <c r="BA46">
        <v>0</v>
      </c>
      <c r="BB46">
        <v>0</v>
      </c>
      <c r="BC46">
        <v>0</v>
      </c>
      <c r="BD46" t="s">
        <v>580</v>
      </c>
      <c r="BE46" t="s">
        <v>622</v>
      </c>
      <c r="BF46">
        <v>45</v>
      </c>
      <c r="BG46" t="s">
        <v>694</v>
      </c>
    </row>
    <row r="47" spans="1:59">
      <c r="A47" s="1">
        <f>HYPERLINK("https://lsnyc.legalserver.org/matter/dynamic-profile/view/1888437","19-1888437")</f>
        <v>0</v>
      </c>
      <c r="B47" t="s">
        <v>102</v>
      </c>
      <c r="C47" t="s">
        <v>175</v>
      </c>
      <c r="D47" t="s">
        <v>185</v>
      </c>
      <c r="E47" t="s">
        <v>188</v>
      </c>
      <c r="F47" t="s">
        <v>216</v>
      </c>
      <c r="G47" t="s">
        <v>218</v>
      </c>
      <c r="H47">
        <v>65.90000000000001</v>
      </c>
      <c r="K47" t="s">
        <v>227</v>
      </c>
      <c r="N47" t="s">
        <v>243</v>
      </c>
      <c r="O47" t="s">
        <v>250</v>
      </c>
      <c r="Q47" t="s">
        <v>253</v>
      </c>
      <c r="R47" t="s">
        <v>257</v>
      </c>
      <c r="S47" t="s">
        <v>260</v>
      </c>
      <c r="T47">
        <v>10463</v>
      </c>
      <c r="U47" t="s">
        <v>273</v>
      </c>
      <c r="V47" t="s">
        <v>297</v>
      </c>
      <c r="X47" t="s">
        <v>344</v>
      </c>
      <c r="Y47" t="s">
        <v>448</v>
      </c>
      <c r="Z47" t="s">
        <v>509</v>
      </c>
      <c r="AA47" t="s">
        <v>514</v>
      </c>
      <c r="AG47">
        <v>1.5</v>
      </c>
      <c r="AR47">
        <v>0</v>
      </c>
      <c r="AS47">
        <v>1</v>
      </c>
      <c r="AT47" t="s">
        <v>216</v>
      </c>
      <c r="AW47" t="s">
        <v>216</v>
      </c>
      <c r="AZ47">
        <v>0</v>
      </c>
      <c r="BA47">
        <v>0</v>
      </c>
      <c r="BB47">
        <v>0</v>
      </c>
      <c r="BC47">
        <v>0</v>
      </c>
      <c r="BD47" t="s">
        <v>580</v>
      </c>
      <c r="BE47" t="s">
        <v>623</v>
      </c>
      <c r="BF47">
        <v>29</v>
      </c>
      <c r="BG47" t="s">
        <v>711</v>
      </c>
    </row>
    <row r="48" spans="1:59">
      <c r="A48" s="1">
        <f>HYPERLINK("https://lsnyc.legalserver.org/matter/dynamic-profile/view/1888444","19-1888444")</f>
        <v>0</v>
      </c>
      <c r="B48" t="s">
        <v>103</v>
      </c>
      <c r="C48" t="s">
        <v>177</v>
      </c>
      <c r="D48" t="s">
        <v>180</v>
      </c>
      <c r="E48" t="s">
        <v>191</v>
      </c>
      <c r="F48" t="s">
        <v>216</v>
      </c>
      <c r="G48" t="s">
        <v>218</v>
      </c>
      <c r="H48">
        <v>0</v>
      </c>
      <c r="I48" t="s">
        <v>217</v>
      </c>
      <c r="K48" t="s">
        <v>227</v>
      </c>
      <c r="N48" t="s">
        <v>243</v>
      </c>
      <c r="O48" t="s">
        <v>250</v>
      </c>
      <c r="Q48" t="s">
        <v>253</v>
      </c>
      <c r="R48" t="s">
        <v>257</v>
      </c>
      <c r="S48" t="s">
        <v>260</v>
      </c>
      <c r="T48">
        <v>10003</v>
      </c>
      <c r="U48" t="s">
        <v>270</v>
      </c>
      <c r="V48" t="s">
        <v>297</v>
      </c>
      <c r="W48" t="s">
        <v>218</v>
      </c>
      <c r="X48" t="s">
        <v>345</v>
      </c>
      <c r="Y48" t="s">
        <v>449</v>
      </c>
      <c r="Z48" t="s">
        <v>509</v>
      </c>
      <c r="AA48" t="s">
        <v>510</v>
      </c>
      <c r="AD48" t="s">
        <v>529</v>
      </c>
      <c r="AG48">
        <v>17.35</v>
      </c>
      <c r="AH48" t="s">
        <v>301</v>
      </c>
      <c r="AI48" t="s">
        <v>540</v>
      </c>
      <c r="AJ48" t="s">
        <v>217</v>
      </c>
      <c r="AR48">
        <v>0</v>
      </c>
      <c r="AS48">
        <v>2</v>
      </c>
      <c r="AT48" t="s">
        <v>216</v>
      </c>
      <c r="AW48" t="s">
        <v>216</v>
      </c>
      <c r="AZ48">
        <v>0</v>
      </c>
      <c r="BA48">
        <v>0</v>
      </c>
      <c r="BB48">
        <v>0</v>
      </c>
      <c r="BC48">
        <v>0</v>
      </c>
      <c r="BD48" t="s">
        <v>580</v>
      </c>
      <c r="BE48" t="s">
        <v>624</v>
      </c>
      <c r="BF48">
        <v>23</v>
      </c>
      <c r="BG48" t="s">
        <v>694</v>
      </c>
    </row>
    <row r="49" spans="1:59">
      <c r="A49" s="1">
        <f>HYPERLINK("https://lsnyc.legalserver.org/matter/dynamic-profile/view/1888453","19-1888453")</f>
        <v>0</v>
      </c>
      <c r="B49" t="s">
        <v>104</v>
      </c>
      <c r="C49" t="s">
        <v>175</v>
      </c>
      <c r="D49" t="s">
        <v>180</v>
      </c>
      <c r="E49" t="s">
        <v>204</v>
      </c>
      <c r="F49" t="s">
        <v>216</v>
      </c>
      <c r="G49" t="s">
        <v>218</v>
      </c>
      <c r="H49">
        <v>0</v>
      </c>
      <c r="K49" t="s">
        <v>227</v>
      </c>
      <c r="M49" t="s">
        <v>218</v>
      </c>
      <c r="N49" t="s">
        <v>243</v>
      </c>
      <c r="O49" t="s">
        <v>250</v>
      </c>
      <c r="Q49" t="s">
        <v>253</v>
      </c>
      <c r="R49" t="s">
        <v>258</v>
      </c>
      <c r="S49" t="s">
        <v>260</v>
      </c>
      <c r="T49">
        <v>10034</v>
      </c>
      <c r="U49" t="s">
        <v>283</v>
      </c>
      <c r="V49" t="s">
        <v>297</v>
      </c>
      <c r="X49" t="s">
        <v>346</v>
      </c>
      <c r="Y49" t="s">
        <v>450</v>
      </c>
      <c r="Z49" t="s">
        <v>509</v>
      </c>
      <c r="AA49" t="s">
        <v>510</v>
      </c>
      <c r="AG49">
        <v>0.5</v>
      </c>
      <c r="AI49" t="s">
        <v>545</v>
      </c>
      <c r="AR49">
        <v>0</v>
      </c>
      <c r="AS49">
        <v>1</v>
      </c>
      <c r="AT49" t="s">
        <v>216</v>
      </c>
      <c r="AW49" t="s">
        <v>216</v>
      </c>
      <c r="AZ49">
        <v>0</v>
      </c>
      <c r="BA49">
        <v>0</v>
      </c>
      <c r="BB49">
        <v>0</v>
      </c>
      <c r="BC49">
        <v>0</v>
      </c>
      <c r="BD49" t="s">
        <v>580</v>
      </c>
      <c r="BE49" t="s">
        <v>625</v>
      </c>
      <c r="BF49">
        <v>25</v>
      </c>
      <c r="BG49" t="s">
        <v>694</v>
      </c>
    </row>
    <row r="50" spans="1:59">
      <c r="A50" s="1">
        <f>HYPERLINK("https://lsnyc.legalserver.org/matter/dynamic-profile/view/1888458","19-1888458")</f>
        <v>0</v>
      </c>
      <c r="B50" t="s">
        <v>105</v>
      </c>
      <c r="C50" t="s">
        <v>175</v>
      </c>
      <c r="D50" t="s">
        <v>180</v>
      </c>
      <c r="E50" t="s">
        <v>204</v>
      </c>
      <c r="F50" t="s">
        <v>216</v>
      </c>
      <c r="G50" t="s">
        <v>218</v>
      </c>
      <c r="H50">
        <v>151.88</v>
      </c>
      <c r="K50" t="s">
        <v>227</v>
      </c>
      <c r="M50" t="s">
        <v>218</v>
      </c>
      <c r="N50" t="s">
        <v>243</v>
      </c>
      <c r="O50" t="s">
        <v>250</v>
      </c>
      <c r="Q50" t="s">
        <v>253</v>
      </c>
      <c r="R50" t="s">
        <v>258</v>
      </c>
      <c r="S50" t="s">
        <v>260</v>
      </c>
      <c r="T50">
        <v>10003</v>
      </c>
      <c r="U50" t="s">
        <v>283</v>
      </c>
      <c r="V50" t="s">
        <v>300</v>
      </c>
      <c r="X50" t="s">
        <v>347</v>
      </c>
      <c r="Y50" t="s">
        <v>451</v>
      </c>
      <c r="Z50" t="s">
        <v>509</v>
      </c>
      <c r="AA50" t="s">
        <v>510</v>
      </c>
      <c r="AG50">
        <v>0.5</v>
      </c>
      <c r="AI50" t="s">
        <v>544</v>
      </c>
      <c r="AR50">
        <v>0</v>
      </c>
      <c r="AS50">
        <v>2</v>
      </c>
      <c r="AT50" t="s">
        <v>216</v>
      </c>
      <c r="AW50" t="s">
        <v>216</v>
      </c>
      <c r="AZ50">
        <v>0</v>
      </c>
      <c r="BA50">
        <v>0</v>
      </c>
      <c r="BB50">
        <v>0</v>
      </c>
      <c r="BC50">
        <v>0</v>
      </c>
      <c r="BD50" t="s">
        <v>580</v>
      </c>
      <c r="BE50" t="s">
        <v>626</v>
      </c>
      <c r="BF50">
        <v>49</v>
      </c>
      <c r="BG50" t="s">
        <v>708</v>
      </c>
    </row>
    <row r="51" spans="1:59">
      <c r="A51" s="1">
        <f>HYPERLINK("https://lsnyc.legalserver.org/matter/dynamic-profile/view/1888504","19-1888504")</f>
        <v>0</v>
      </c>
      <c r="B51" t="s">
        <v>106</v>
      </c>
      <c r="C51" t="s">
        <v>178</v>
      </c>
      <c r="D51" t="s">
        <v>183</v>
      </c>
      <c r="E51" t="s">
        <v>205</v>
      </c>
      <c r="F51" t="s">
        <v>216</v>
      </c>
      <c r="G51" t="s">
        <v>218</v>
      </c>
      <c r="H51">
        <v>0</v>
      </c>
      <c r="K51" t="s">
        <v>227</v>
      </c>
      <c r="M51" t="s">
        <v>218</v>
      </c>
      <c r="N51" t="s">
        <v>243</v>
      </c>
      <c r="O51" t="s">
        <v>251</v>
      </c>
      <c r="Q51" t="s">
        <v>253</v>
      </c>
      <c r="R51" t="s">
        <v>258</v>
      </c>
      <c r="S51" t="s">
        <v>260</v>
      </c>
      <c r="T51">
        <v>10301</v>
      </c>
      <c r="X51" t="s">
        <v>348</v>
      </c>
      <c r="Y51" t="s">
        <v>452</v>
      </c>
      <c r="Z51" t="s">
        <v>509</v>
      </c>
      <c r="AA51" t="s">
        <v>510</v>
      </c>
      <c r="AG51">
        <v>0</v>
      </c>
      <c r="AR51">
        <v>2</v>
      </c>
      <c r="AS51">
        <v>1</v>
      </c>
      <c r="AT51" t="s">
        <v>216</v>
      </c>
      <c r="AW51" t="s">
        <v>216</v>
      </c>
      <c r="AZ51">
        <v>0</v>
      </c>
      <c r="BA51">
        <v>0</v>
      </c>
      <c r="BB51">
        <v>0</v>
      </c>
      <c r="BC51">
        <v>0</v>
      </c>
      <c r="BD51" t="s">
        <v>580</v>
      </c>
      <c r="BE51" t="s">
        <v>627</v>
      </c>
      <c r="BF51">
        <v>15</v>
      </c>
      <c r="BG51" t="s">
        <v>694</v>
      </c>
    </row>
    <row r="52" spans="1:59">
      <c r="A52" s="1">
        <f>HYPERLINK("https://lsnyc.legalserver.org/matter/dynamic-profile/view/1887060","19-1887060")</f>
        <v>0</v>
      </c>
      <c r="B52" t="s">
        <v>107</v>
      </c>
      <c r="C52" t="s">
        <v>177</v>
      </c>
      <c r="D52" t="s">
        <v>182</v>
      </c>
      <c r="E52" t="s">
        <v>191</v>
      </c>
      <c r="F52" t="s">
        <v>216</v>
      </c>
      <c r="G52" t="s">
        <v>218</v>
      </c>
      <c r="H52">
        <v>0</v>
      </c>
      <c r="I52" t="s">
        <v>218</v>
      </c>
      <c r="K52" t="s">
        <v>228</v>
      </c>
      <c r="L52" t="s">
        <v>224</v>
      </c>
      <c r="M52" t="s">
        <v>218</v>
      </c>
      <c r="N52" t="s">
        <v>246</v>
      </c>
      <c r="O52" t="s">
        <v>250</v>
      </c>
      <c r="Q52" t="s">
        <v>253</v>
      </c>
      <c r="R52" t="s">
        <v>258</v>
      </c>
      <c r="S52" t="s">
        <v>260</v>
      </c>
      <c r="T52">
        <v>11204</v>
      </c>
      <c r="U52" t="s">
        <v>270</v>
      </c>
      <c r="V52" t="s">
        <v>302</v>
      </c>
      <c r="W52" t="s">
        <v>218</v>
      </c>
      <c r="X52" t="s">
        <v>349</v>
      </c>
      <c r="Y52" t="s">
        <v>453</v>
      </c>
      <c r="Z52" t="s">
        <v>509</v>
      </c>
      <c r="AA52" t="s">
        <v>510</v>
      </c>
      <c r="AB52" t="s">
        <v>218</v>
      </c>
      <c r="AC52" t="s">
        <v>523</v>
      </c>
      <c r="AD52" t="s">
        <v>528</v>
      </c>
      <c r="AG52">
        <v>1.2</v>
      </c>
      <c r="AH52" t="s">
        <v>301</v>
      </c>
      <c r="AI52" t="s">
        <v>549</v>
      </c>
      <c r="AJ52" t="s">
        <v>218</v>
      </c>
      <c r="AO52" t="s">
        <v>570</v>
      </c>
      <c r="AP52" t="s">
        <v>573</v>
      </c>
      <c r="AR52">
        <v>0</v>
      </c>
      <c r="AS52">
        <v>2</v>
      </c>
      <c r="AT52" t="s">
        <v>216</v>
      </c>
      <c r="AW52" t="s">
        <v>216</v>
      </c>
      <c r="AZ52">
        <v>0</v>
      </c>
      <c r="BA52">
        <v>0</v>
      </c>
      <c r="BB52">
        <v>0</v>
      </c>
      <c r="BC52">
        <v>0</v>
      </c>
      <c r="BD52" t="s">
        <v>245</v>
      </c>
      <c r="BE52" t="s">
        <v>628</v>
      </c>
      <c r="BF52">
        <v>60</v>
      </c>
      <c r="BG52" t="s">
        <v>694</v>
      </c>
    </row>
    <row r="53" spans="1:59">
      <c r="A53" s="1">
        <f>HYPERLINK("https://lsnyc.legalserver.org/matter/dynamic-profile/view/1888398","19-1888398")</f>
        <v>0</v>
      </c>
      <c r="B53" t="s">
        <v>108</v>
      </c>
      <c r="C53" t="s">
        <v>175</v>
      </c>
      <c r="D53" t="s">
        <v>180</v>
      </c>
      <c r="E53" t="s">
        <v>188</v>
      </c>
      <c r="F53" t="s">
        <v>218</v>
      </c>
      <c r="G53" t="s">
        <v>218</v>
      </c>
      <c r="H53">
        <v>0</v>
      </c>
      <c r="K53" t="s">
        <v>228</v>
      </c>
      <c r="L53" t="s">
        <v>224</v>
      </c>
      <c r="M53" t="s">
        <v>218</v>
      </c>
      <c r="N53" t="s">
        <v>245</v>
      </c>
      <c r="O53" t="s">
        <v>250</v>
      </c>
      <c r="Q53" t="s">
        <v>253</v>
      </c>
      <c r="R53" t="s">
        <v>258</v>
      </c>
      <c r="S53" t="s">
        <v>260</v>
      </c>
      <c r="T53">
        <v>10032</v>
      </c>
      <c r="V53" t="s">
        <v>297</v>
      </c>
      <c r="X53" t="s">
        <v>350</v>
      </c>
      <c r="Y53" t="s">
        <v>454</v>
      </c>
      <c r="Z53" t="s">
        <v>509</v>
      </c>
      <c r="AA53" t="s">
        <v>517</v>
      </c>
      <c r="AB53" t="s">
        <v>218</v>
      </c>
      <c r="AC53" t="s">
        <v>523</v>
      </c>
      <c r="AG53">
        <v>1.15</v>
      </c>
      <c r="AO53" t="s">
        <v>570</v>
      </c>
      <c r="AP53" t="s">
        <v>573</v>
      </c>
      <c r="AR53">
        <v>0</v>
      </c>
      <c r="AS53">
        <v>2</v>
      </c>
      <c r="AT53" t="s">
        <v>216</v>
      </c>
      <c r="AW53" t="s">
        <v>216</v>
      </c>
      <c r="AZ53">
        <v>0</v>
      </c>
      <c r="BA53">
        <v>0</v>
      </c>
      <c r="BB53">
        <v>0</v>
      </c>
      <c r="BC53">
        <v>0</v>
      </c>
      <c r="BD53" t="s">
        <v>245</v>
      </c>
      <c r="BE53" t="s">
        <v>629</v>
      </c>
      <c r="BF53">
        <v>25</v>
      </c>
      <c r="BG53" t="s">
        <v>694</v>
      </c>
    </row>
    <row r="54" spans="1:59">
      <c r="A54" s="1">
        <f>HYPERLINK("https://lsnyc.legalserver.org/matter/dynamic-profile/view/1888276","19-1888276")</f>
        <v>0</v>
      </c>
      <c r="B54" t="s">
        <v>109</v>
      </c>
      <c r="C54" t="s">
        <v>174</v>
      </c>
      <c r="D54" t="s">
        <v>180</v>
      </c>
      <c r="E54" t="s">
        <v>193</v>
      </c>
      <c r="F54" t="s">
        <v>216</v>
      </c>
      <c r="G54" t="s">
        <v>218</v>
      </c>
      <c r="H54">
        <v>0</v>
      </c>
      <c r="K54" t="s">
        <v>228</v>
      </c>
      <c r="N54" t="s">
        <v>243</v>
      </c>
      <c r="O54" t="s">
        <v>250</v>
      </c>
      <c r="Q54" t="s">
        <v>253</v>
      </c>
      <c r="R54" t="s">
        <v>258</v>
      </c>
      <c r="S54" t="s">
        <v>260</v>
      </c>
      <c r="T54">
        <v>10033</v>
      </c>
      <c r="U54" t="s">
        <v>267</v>
      </c>
      <c r="V54" t="s">
        <v>297</v>
      </c>
      <c r="X54" t="s">
        <v>351</v>
      </c>
      <c r="Y54" t="s">
        <v>455</v>
      </c>
      <c r="Z54" t="s">
        <v>509</v>
      </c>
      <c r="AA54" t="s">
        <v>513</v>
      </c>
      <c r="AG54">
        <v>0.5</v>
      </c>
      <c r="AH54" t="s">
        <v>301</v>
      </c>
      <c r="AI54" t="s">
        <v>540</v>
      </c>
      <c r="AR54">
        <v>2</v>
      </c>
      <c r="AS54">
        <v>1</v>
      </c>
      <c r="AT54" t="s">
        <v>216</v>
      </c>
      <c r="AW54" t="s">
        <v>216</v>
      </c>
      <c r="AZ54">
        <v>0</v>
      </c>
      <c r="BA54">
        <v>0</v>
      </c>
      <c r="BB54">
        <v>0</v>
      </c>
      <c r="BC54">
        <v>0</v>
      </c>
      <c r="BD54" t="s">
        <v>580</v>
      </c>
      <c r="BE54" t="s">
        <v>630</v>
      </c>
      <c r="BF54">
        <v>27</v>
      </c>
      <c r="BG54" t="s">
        <v>694</v>
      </c>
    </row>
    <row r="55" spans="1:59">
      <c r="A55" s="1">
        <f>HYPERLINK("https://lsnyc.legalserver.org/matter/dynamic-profile/view/1888283","19-1888283")</f>
        <v>0</v>
      </c>
      <c r="B55" t="s">
        <v>110</v>
      </c>
      <c r="C55" t="s">
        <v>174</v>
      </c>
      <c r="D55" t="s">
        <v>180</v>
      </c>
      <c r="E55" t="s">
        <v>193</v>
      </c>
      <c r="F55" t="s">
        <v>216</v>
      </c>
      <c r="G55" t="s">
        <v>218</v>
      </c>
      <c r="H55">
        <v>0</v>
      </c>
      <c r="K55" t="s">
        <v>228</v>
      </c>
      <c r="N55" t="s">
        <v>243</v>
      </c>
      <c r="O55" t="s">
        <v>251</v>
      </c>
      <c r="Q55" t="s">
        <v>253</v>
      </c>
      <c r="R55" t="s">
        <v>257</v>
      </c>
      <c r="S55" t="s">
        <v>260</v>
      </c>
      <c r="T55">
        <v>10033</v>
      </c>
      <c r="U55" t="s">
        <v>267</v>
      </c>
      <c r="V55" t="s">
        <v>297</v>
      </c>
      <c r="X55" t="s">
        <v>352</v>
      </c>
      <c r="Y55" t="s">
        <v>455</v>
      </c>
      <c r="Z55" t="s">
        <v>509</v>
      </c>
      <c r="AA55" t="s">
        <v>512</v>
      </c>
      <c r="AG55">
        <v>0.5</v>
      </c>
      <c r="AH55" t="s">
        <v>301</v>
      </c>
      <c r="AI55" t="s">
        <v>540</v>
      </c>
      <c r="AR55">
        <v>2</v>
      </c>
      <c r="AS55">
        <v>1</v>
      </c>
      <c r="AT55" t="s">
        <v>216</v>
      </c>
      <c r="AW55" t="s">
        <v>216</v>
      </c>
      <c r="AZ55">
        <v>0</v>
      </c>
      <c r="BA55">
        <v>0</v>
      </c>
      <c r="BB55">
        <v>0</v>
      </c>
      <c r="BC55">
        <v>0</v>
      </c>
      <c r="BD55" t="s">
        <v>580</v>
      </c>
      <c r="BE55" t="s">
        <v>631</v>
      </c>
      <c r="BF55">
        <v>8</v>
      </c>
      <c r="BG55" t="s">
        <v>694</v>
      </c>
    </row>
    <row r="56" spans="1:59">
      <c r="A56" s="1">
        <f>HYPERLINK("https://lsnyc.legalserver.org/matter/dynamic-profile/view/1888287","19-1888287")</f>
        <v>0</v>
      </c>
      <c r="B56" t="s">
        <v>111</v>
      </c>
      <c r="C56" t="s">
        <v>179</v>
      </c>
      <c r="D56" t="s">
        <v>185</v>
      </c>
      <c r="E56" t="s">
        <v>198</v>
      </c>
      <c r="F56" t="s">
        <v>216</v>
      </c>
      <c r="G56" t="s">
        <v>218</v>
      </c>
      <c r="H56">
        <v>0</v>
      </c>
      <c r="I56" t="s">
        <v>217</v>
      </c>
      <c r="K56" t="s">
        <v>228</v>
      </c>
      <c r="O56" t="s">
        <v>251</v>
      </c>
      <c r="Q56" t="s">
        <v>255</v>
      </c>
      <c r="R56" t="s">
        <v>257</v>
      </c>
      <c r="S56" t="s">
        <v>262</v>
      </c>
      <c r="T56">
        <v>10474</v>
      </c>
      <c r="U56" t="s">
        <v>271</v>
      </c>
      <c r="V56" t="s">
        <v>297</v>
      </c>
      <c r="W56" t="s">
        <v>218</v>
      </c>
      <c r="X56" t="s">
        <v>353</v>
      </c>
      <c r="Y56" t="s">
        <v>456</v>
      </c>
      <c r="Z56" t="s">
        <v>509</v>
      </c>
      <c r="AA56" t="s">
        <v>513</v>
      </c>
      <c r="AG56">
        <v>0.45</v>
      </c>
      <c r="AH56" t="s">
        <v>301</v>
      </c>
      <c r="AI56" t="s">
        <v>540</v>
      </c>
      <c r="AJ56" t="s">
        <v>217</v>
      </c>
      <c r="AR56">
        <v>1</v>
      </c>
      <c r="AS56">
        <v>1</v>
      </c>
      <c r="AT56" t="s">
        <v>216</v>
      </c>
      <c r="AW56" t="s">
        <v>216</v>
      </c>
      <c r="AZ56">
        <v>0</v>
      </c>
      <c r="BA56">
        <v>0</v>
      </c>
      <c r="BB56">
        <v>0</v>
      </c>
      <c r="BC56">
        <v>0</v>
      </c>
      <c r="BD56" t="s">
        <v>580</v>
      </c>
      <c r="BE56" t="s">
        <v>632</v>
      </c>
      <c r="BF56">
        <v>14</v>
      </c>
      <c r="BG56" t="s">
        <v>694</v>
      </c>
    </row>
    <row r="57" spans="1:59">
      <c r="A57" s="1">
        <f>HYPERLINK("https://lsnyc.legalserver.org/matter/dynamic-profile/view/1888295","19-1888295")</f>
        <v>0</v>
      </c>
      <c r="B57" t="s">
        <v>112</v>
      </c>
      <c r="C57" t="s">
        <v>178</v>
      </c>
      <c r="D57" t="s">
        <v>183</v>
      </c>
      <c r="E57" t="s">
        <v>202</v>
      </c>
      <c r="F57" t="s">
        <v>216</v>
      </c>
      <c r="G57" t="s">
        <v>218</v>
      </c>
      <c r="H57">
        <v>42.83</v>
      </c>
      <c r="K57" t="s">
        <v>228</v>
      </c>
      <c r="M57" t="s">
        <v>218</v>
      </c>
      <c r="N57" t="s">
        <v>248</v>
      </c>
      <c r="O57" t="s">
        <v>250</v>
      </c>
      <c r="P57" t="s">
        <v>250</v>
      </c>
      <c r="Q57" t="s">
        <v>253</v>
      </c>
      <c r="R57" t="s">
        <v>258</v>
      </c>
      <c r="S57" t="s">
        <v>260</v>
      </c>
      <c r="T57">
        <v>10301</v>
      </c>
      <c r="V57" t="s">
        <v>302</v>
      </c>
      <c r="X57" t="s">
        <v>354</v>
      </c>
      <c r="Y57" t="s">
        <v>457</v>
      </c>
      <c r="Z57" t="s">
        <v>509</v>
      </c>
      <c r="AA57" t="s">
        <v>510</v>
      </c>
      <c r="AG57">
        <v>3</v>
      </c>
      <c r="AH57" t="s">
        <v>301</v>
      </c>
      <c r="AI57" t="s">
        <v>550</v>
      </c>
      <c r="AR57">
        <v>0</v>
      </c>
      <c r="AS57">
        <v>1</v>
      </c>
      <c r="AT57" t="s">
        <v>216</v>
      </c>
      <c r="AW57" t="s">
        <v>216</v>
      </c>
      <c r="AZ57">
        <v>0</v>
      </c>
      <c r="BA57">
        <v>0</v>
      </c>
      <c r="BB57">
        <v>0</v>
      </c>
      <c r="BC57">
        <v>0</v>
      </c>
      <c r="BD57" t="s">
        <v>580</v>
      </c>
      <c r="BE57" t="s">
        <v>633</v>
      </c>
      <c r="BF57">
        <v>28</v>
      </c>
      <c r="BG57" t="s">
        <v>712</v>
      </c>
    </row>
    <row r="58" spans="1:59">
      <c r="A58" s="1">
        <f>HYPERLINK("https://lsnyc.legalserver.org/matter/dynamic-profile/view/1888322","19-1888322")</f>
        <v>0</v>
      </c>
      <c r="B58" t="s">
        <v>113</v>
      </c>
      <c r="C58" t="s">
        <v>174</v>
      </c>
      <c r="D58" t="s">
        <v>180</v>
      </c>
      <c r="E58" t="s">
        <v>200</v>
      </c>
      <c r="F58" t="s">
        <v>216</v>
      </c>
      <c r="G58" t="s">
        <v>218</v>
      </c>
      <c r="H58">
        <v>44.23</v>
      </c>
      <c r="I58" t="s">
        <v>217</v>
      </c>
      <c r="K58" t="s">
        <v>228</v>
      </c>
      <c r="M58" t="s">
        <v>218</v>
      </c>
      <c r="N58" t="s">
        <v>243</v>
      </c>
      <c r="O58" t="s">
        <v>250</v>
      </c>
      <c r="Q58" t="s">
        <v>253</v>
      </c>
      <c r="R58" t="s">
        <v>257</v>
      </c>
      <c r="S58" t="s">
        <v>260</v>
      </c>
      <c r="T58">
        <v>10029</v>
      </c>
      <c r="U58" t="s">
        <v>277</v>
      </c>
      <c r="V58" t="s">
        <v>297</v>
      </c>
      <c r="W58" t="s">
        <v>218</v>
      </c>
      <c r="X58" t="s">
        <v>355</v>
      </c>
      <c r="Y58" t="s">
        <v>458</v>
      </c>
      <c r="Z58" t="s">
        <v>509</v>
      </c>
      <c r="AA58" t="s">
        <v>510</v>
      </c>
      <c r="AG58">
        <v>6.15</v>
      </c>
      <c r="AH58" t="s">
        <v>301</v>
      </c>
      <c r="AI58" t="s">
        <v>545</v>
      </c>
      <c r="AJ58" t="s">
        <v>217</v>
      </c>
      <c r="AR58">
        <v>1</v>
      </c>
      <c r="AS58">
        <v>1</v>
      </c>
      <c r="AT58" t="s">
        <v>216</v>
      </c>
      <c r="AW58" t="s">
        <v>216</v>
      </c>
      <c r="AZ58">
        <v>0</v>
      </c>
      <c r="BA58">
        <v>0</v>
      </c>
      <c r="BB58">
        <v>0</v>
      </c>
      <c r="BC58">
        <v>0</v>
      </c>
      <c r="BD58" t="s">
        <v>580</v>
      </c>
      <c r="BE58" t="s">
        <v>634</v>
      </c>
      <c r="BF58">
        <v>32</v>
      </c>
      <c r="BG58" t="s">
        <v>713</v>
      </c>
    </row>
    <row r="59" spans="1:59">
      <c r="A59" s="1">
        <f>HYPERLINK("https://lsnyc.legalserver.org/matter/dynamic-profile/view/1888344","19-1888344")</f>
        <v>0</v>
      </c>
      <c r="B59" t="s">
        <v>114</v>
      </c>
      <c r="C59" t="s">
        <v>177</v>
      </c>
      <c r="D59" t="s">
        <v>182</v>
      </c>
      <c r="E59" t="s">
        <v>206</v>
      </c>
      <c r="F59" t="s">
        <v>216</v>
      </c>
      <c r="G59" t="s">
        <v>218</v>
      </c>
      <c r="H59">
        <v>72.90000000000001</v>
      </c>
      <c r="K59" t="s">
        <v>228</v>
      </c>
      <c r="N59" t="s">
        <v>243</v>
      </c>
      <c r="O59" t="s">
        <v>250</v>
      </c>
      <c r="Q59" t="s">
        <v>253</v>
      </c>
      <c r="R59" t="s">
        <v>258</v>
      </c>
      <c r="S59" t="s">
        <v>260</v>
      </c>
      <c r="T59">
        <v>11212</v>
      </c>
      <c r="U59" t="s">
        <v>266</v>
      </c>
      <c r="V59" t="s">
        <v>299</v>
      </c>
      <c r="X59" t="s">
        <v>356</v>
      </c>
      <c r="Y59" t="s">
        <v>459</v>
      </c>
      <c r="Z59" t="s">
        <v>508</v>
      </c>
      <c r="AG59">
        <v>1.3</v>
      </c>
      <c r="AI59" t="s">
        <v>551</v>
      </c>
      <c r="AR59">
        <v>0</v>
      </c>
      <c r="AS59">
        <v>2</v>
      </c>
      <c r="AT59" t="s">
        <v>216</v>
      </c>
      <c r="AW59" t="s">
        <v>216</v>
      </c>
      <c r="AZ59">
        <v>0</v>
      </c>
      <c r="BA59">
        <v>0</v>
      </c>
      <c r="BB59">
        <v>0</v>
      </c>
      <c r="BC59">
        <v>0</v>
      </c>
      <c r="BD59" t="s">
        <v>580</v>
      </c>
      <c r="BE59" t="s">
        <v>635</v>
      </c>
      <c r="BF59">
        <v>69</v>
      </c>
      <c r="BG59" t="s">
        <v>696</v>
      </c>
    </row>
    <row r="60" spans="1:59">
      <c r="A60" s="1">
        <f>HYPERLINK("https://lsnyc.legalserver.org/matter/dynamic-profile/view/1888352","19-1888352")</f>
        <v>0</v>
      </c>
      <c r="B60" t="s">
        <v>114</v>
      </c>
      <c r="C60" t="s">
        <v>177</v>
      </c>
      <c r="D60" t="s">
        <v>182</v>
      </c>
      <c r="E60" t="s">
        <v>206</v>
      </c>
      <c r="F60" t="s">
        <v>216</v>
      </c>
      <c r="G60" t="s">
        <v>218</v>
      </c>
      <c r="H60">
        <v>72.90000000000001</v>
      </c>
      <c r="K60" t="s">
        <v>228</v>
      </c>
      <c r="N60" t="s">
        <v>243</v>
      </c>
      <c r="O60" t="s">
        <v>250</v>
      </c>
      <c r="Q60" t="s">
        <v>253</v>
      </c>
      <c r="R60" t="s">
        <v>258</v>
      </c>
      <c r="S60" t="s">
        <v>260</v>
      </c>
      <c r="T60">
        <v>11212</v>
      </c>
      <c r="U60" t="s">
        <v>284</v>
      </c>
      <c r="V60" t="s">
        <v>299</v>
      </c>
      <c r="X60" t="s">
        <v>356</v>
      </c>
      <c r="Y60" t="s">
        <v>459</v>
      </c>
      <c r="Z60" t="s">
        <v>508</v>
      </c>
      <c r="AG60">
        <v>1.3</v>
      </c>
      <c r="AI60" t="s">
        <v>551</v>
      </c>
      <c r="AR60">
        <v>0</v>
      </c>
      <c r="AS60">
        <v>2</v>
      </c>
      <c r="AT60" t="s">
        <v>216</v>
      </c>
      <c r="AW60" t="s">
        <v>216</v>
      </c>
      <c r="AZ60">
        <v>0</v>
      </c>
      <c r="BA60">
        <v>0</v>
      </c>
      <c r="BB60">
        <v>0</v>
      </c>
      <c r="BC60">
        <v>0</v>
      </c>
      <c r="BD60" t="s">
        <v>580</v>
      </c>
      <c r="BE60" t="s">
        <v>635</v>
      </c>
      <c r="BF60">
        <v>69</v>
      </c>
      <c r="BG60" t="s">
        <v>696</v>
      </c>
    </row>
    <row r="61" spans="1:59">
      <c r="A61" s="1">
        <f>HYPERLINK("https://lsnyc.legalserver.org/matter/dynamic-profile/view/1888354","19-1888354")</f>
        <v>0</v>
      </c>
      <c r="B61" t="s">
        <v>114</v>
      </c>
      <c r="C61" t="s">
        <v>177</v>
      </c>
      <c r="D61" t="s">
        <v>182</v>
      </c>
      <c r="E61" t="s">
        <v>206</v>
      </c>
      <c r="F61" t="s">
        <v>216</v>
      </c>
      <c r="G61" t="s">
        <v>218</v>
      </c>
      <c r="H61">
        <v>72.90000000000001</v>
      </c>
      <c r="K61" t="s">
        <v>228</v>
      </c>
      <c r="N61" t="s">
        <v>243</v>
      </c>
      <c r="O61" t="s">
        <v>250</v>
      </c>
      <c r="Q61" t="s">
        <v>253</v>
      </c>
      <c r="R61" t="s">
        <v>258</v>
      </c>
      <c r="S61" t="s">
        <v>260</v>
      </c>
      <c r="T61">
        <v>11212</v>
      </c>
      <c r="U61" t="s">
        <v>274</v>
      </c>
      <c r="V61" t="s">
        <v>299</v>
      </c>
      <c r="X61" t="s">
        <v>356</v>
      </c>
      <c r="Y61" t="s">
        <v>459</v>
      </c>
      <c r="Z61" t="s">
        <v>508</v>
      </c>
      <c r="AG61">
        <v>1</v>
      </c>
      <c r="AI61" t="s">
        <v>551</v>
      </c>
      <c r="AR61">
        <v>0</v>
      </c>
      <c r="AS61">
        <v>2</v>
      </c>
      <c r="AT61" t="s">
        <v>216</v>
      </c>
      <c r="AW61" t="s">
        <v>216</v>
      </c>
      <c r="AZ61">
        <v>0</v>
      </c>
      <c r="BA61">
        <v>0</v>
      </c>
      <c r="BB61">
        <v>0</v>
      </c>
      <c r="BC61">
        <v>0</v>
      </c>
      <c r="BD61" t="s">
        <v>580</v>
      </c>
      <c r="BE61" t="s">
        <v>635</v>
      </c>
      <c r="BF61">
        <v>69</v>
      </c>
      <c r="BG61" t="s">
        <v>696</v>
      </c>
    </row>
    <row r="62" spans="1:59">
      <c r="A62" s="1">
        <f>HYPERLINK("https://lsnyc.legalserver.org/matter/dynamic-profile/view/1888356","19-1888356")</f>
        <v>0</v>
      </c>
      <c r="B62" t="s">
        <v>115</v>
      </c>
      <c r="C62" t="s">
        <v>175</v>
      </c>
      <c r="D62" t="s">
        <v>181</v>
      </c>
      <c r="E62" t="s">
        <v>207</v>
      </c>
      <c r="F62" t="s">
        <v>216</v>
      </c>
      <c r="G62" t="s">
        <v>218</v>
      </c>
      <c r="H62">
        <v>153.76</v>
      </c>
      <c r="I62" t="s">
        <v>217</v>
      </c>
      <c r="K62" t="s">
        <v>228</v>
      </c>
      <c r="O62" t="s">
        <v>250</v>
      </c>
      <c r="Q62" t="s">
        <v>253</v>
      </c>
      <c r="R62" t="s">
        <v>257</v>
      </c>
      <c r="S62" t="s">
        <v>260</v>
      </c>
      <c r="T62">
        <v>11433</v>
      </c>
      <c r="U62" t="s">
        <v>284</v>
      </c>
      <c r="W62" t="s">
        <v>218</v>
      </c>
      <c r="X62" t="s">
        <v>357</v>
      </c>
      <c r="Y62" t="s">
        <v>460</v>
      </c>
      <c r="Z62" t="s">
        <v>509</v>
      </c>
      <c r="AA62" t="s">
        <v>516</v>
      </c>
      <c r="AD62" t="s">
        <v>527</v>
      </c>
      <c r="AG62">
        <v>1</v>
      </c>
      <c r="AI62" t="s">
        <v>552</v>
      </c>
      <c r="AJ62" t="s">
        <v>217</v>
      </c>
      <c r="AR62">
        <v>0</v>
      </c>
      <c r="AS62">
        <v>2</v>
      </c>
      <c r="AT62" t="s">
        <v>216</v>
      </c>
      <c r="AW62" t="s">
        <v>216</v>
      </c>
      <c r="AZ62">
        <v>0</v>
      </c>
      <c r="BA62">
        <v>0</v>
      </c>
      <c r="BB62">
        <v>0</v>
      </c>
      <c r="BC62">
        <v>0</v>
      </c>
      <c r="BD62" t="s">
        <v>580</v>
      </c>
      <c r="BE62" t="s">
        <v>636</v>
      </c>
      <c r="BF62">
        <v>54</v>
      </c>
      <c r="BG62" t="s">
        <v>714</v>
      </c>
    </row>
    <row r="63" spans="1:59">
      <c r="A63" s="1">
        <f>HYPERLINK("https://lsnyc.legalserver.org/matter/dynamic-profile/view/1888387","19-1888387")</f>
        <v>0</v>
      </c>
      <c r="B63" t="s">
        <v>116</v>
      </c>
      <c r="C63" t="s">
        <v>174</v>
      </c>
      <c r="D63" t="s">
        <v>180</v>
      </c>
      <c r="E63" t="s">
        <v>200</v>
      </c>
      <c r="F63" t="s">
        <v>216</v>
      </c>
      <c r="G63" t="s">
        <v>218</v>
      </c>
      <c r="H63">
        <v>73.98</v>
      </c>
      <c r="I63" t="s">
        <v>217</v>
      </c>
      <c r="K63" t="s">
        <v>228</v>
      </c>
      <c r="M63" t="s">
        <v>218</v>
      </c>
      <c r="N63" t="s">
        <v>243</v>
      </c>
      <c r="O63" t="s">
        <v>250</v>
      </c>
      <c r="Q63" t="s">
        <v>253</v>
      </c>
      <c r="R63" t="s">
        <v>258</v>
      </c>
      <c r="S63" t="s">
        <v>260</v>
      </c>
      <c r="T63">
        <v>10029</v>
      </c>
      <c r="U63" t="s">
        <v>266</v>
      </c>
      <c r="V63" t="s">
        <v>297</v>
      </c>
      <c r="W63" t="s">
        <v>217</v>
      </c>
      <c r="X63" t="s">
        <v>358</v>
      </c>
      <c r="Y63" t="s">
        <v>444</v>
      </c>
      <c r="Z63" t="s">
        <v>508</v>
      </c>
      <c r="AG63">
        <v>3.05</v>
      </c>
      <c r="AH63" t="s">
        <v>301</v>
      </c>
      <c r="AI63" t="s">
        <v>535</v>
      </c>
      <c r="AJ63" t="s">
        <v>217</v>
      </c>
      <c r="AR63">
        <v>0</v>
      </c>
      <c r="AS63">
        <v>1</v>
      </c>
      <c r="AT63" t="s">
        <v>216</v>
      </c>
      <c r="AW63" t="s">
        <v>216</v>
      </c>
      <c r="AZ63">
        <v>0</v>
      </c>
      <c r="BA63">
        <v>0</v>
      </c>
      <c r="BB63">
        <v>0</v>
      </c>
      <c r="BC63">
        <v>0</v>
      </c>
      <c r="BD63" t="s">
        <v>580</v>
      </c>
      <c r="BE63" t="s">
        <v>637</v>
      </c>
      <c r="BF63">
        <v>55</v>
      </c>
      <c r="BG63" t="s">
        <v>715</v>
      </c>
    </row>
    <row r="64" spans="1:59">
      <c r="A64" s="1">
        <f>HYPERLINK("https://lsnyc.legalserver.org/matter/dynamic-profile/view/1888392","19-1888392")</f>
        <v>0</v>
      </c>
      <c r="B64" t="s">
        <v>117</v>
      </c>
      <c r="C64" t="s">
        <v>175</v>
      </c>
      <c r="D64" t="s">
        <v>185</v>
      </c>
      <c r="E64" t="s">
        <v>188</v>
      </c>
      <c r="F64" t="s">
        <v>216</v>
      </c>
      <c r="G64" t="s">
        <v>218</v>
      </c>
      <c r="H64">
        <v>0</v>
      </c>
      <c r="K64" t="s">
        <v>228</v>
      </c>
      <c r="M64" t="s">
        <v>218</v>
      </c>
      <c r="N64" t="s">
        <v>243</v>
      </c>
      <c r="O64" t="s">
        <v>250</v>
      </c>
      <c r="Q64" t="s">
        <v>253</v>
      </c>
      <c r="R64" t="s">
        <v>257</v>
      </c>
      <c r="S64" t="s">
        <v>260</v>
      </c>
      <c r="T64">
        <v>10457</v>
      </c>
      <c r="U64" t="s">
        <v>273</v>
      </c>
      <c r="V64" t="s">
        <v>299</v>
      </c>
      <c r="X64" t="s">
        <v>359</v>
      </c>
      <c r="Y64" t="s">
        <v>461</v>
      </c>
      <c r="Z64" t="s">
        <v>509</v>
      </c>
      <c r="AA64" t="s">
        <v>510</v>
      </c>
      <c r="AG64">
        <v>6</v>
      </c>
      <c r="AH64" t="s">
        <v>301</v>
      </c>
      <c r="AI64" t="s">
        <v>535</v>
      </c>
      <c r="AR64">
        <v>1</v>
      </c>
      <c r="AS64">
        <v>2</v>
      </c>
      <c r="AT64" t="s">
        <v>216</v>
      </c>
      <c r="AW64" t="s">
        <v>216</v>
      </c>
      <c r="AZ64">
        <v>0</v>
      </c>
      <c r="BA64">
        <v>0</v>
      </c>
      <c r="BB64">
        <v>0</v>
      </c>
      <c r="BC64">
        <v>0</v>
      </c>
      <c r="BD64" t="s">
        <v>580</v>
      </c>
      <c r="BE64" t="s">
        <v>638</v>
      </c>
      <c r="BF64">
        <v>37</v>
      </c>
      <c r="BG64" t="s">
        <v>694</v>
      </c>
    </row>
    <row r="65" spans="1:59">
      <c r="A65" s="1">
        <f>HYPERLINK("https://lsnyc.legalserver.org/matter/dynamic-profile/view/1888494","19-1888494")</f>
        <v>0</v>
      </c>
      <c r="B65" t="s">
        <v>118</v>
      </c>
      <c r="C65" t="s">
        <v>178</v>
      </c>
      <c r="D65" t="s">
        <v>183</v>
      </c>
      <c r="E65" t="s">
        <v>205</v>
      </c>
      <c r="F65" t="s">
        <v>216</v>
      </c>
      <c r="G65" t="s">
        <v>218</v>
      </c>
      <c r="H65">
        <v>0</v>
      </c>
      <c r="K65" t="s">
        <v>228</v>
      </c>
      <c r="M65" t="s">
        <v>218</v>
      </c>
      <c r="N65" t="s">
        <v>243</v>
      </c>
      <c r="O65" t="s">
        <v>251</v>
      </c>
      <c r="Q65" t="s">
        <v>253</v>
      </c>
      <c r="R65" t="s">
        <v>258</v>
      </c>
      <c r="S65" t="s">
        <v>260</v>
      </c>
      <c r="T65">
        <v>10301</v>
      </c>
      <c r="V65" t="s">
        <v>297</v>
      </c>
      <c r="X65" t="s">
        <v>360</v>
      </c>
      <c r="Y65" t="s">
        <v>462</v>
      </c>
      <c r="Z65" t="s">
        <v>509</v>
      </c>
      <c r="AA65" t="s">
        <v>510</v>
      </c>
      <c r="AG65">
        <v>3.2</v>
      </c>
      <c r="AI65" t="s">
        <v>540</v>
      </c>
      <c r="AR65">
        <v>1</v>
      </c>
      <c r="AS65">
        <v>1</v>
      </c>
      <c r="AT65" t="s">
        <v>216</v>
      </c>
      <c r="AW65" t="s">
        <v>216</v>
      </c>
      <c r="AZ65">
        <v>0</v>
      </c>
      <c r="BA65">
        <v>0</v>
      </c>
      <c r="BB65">
        <v>0</v>
      </c>
      <c r="BC65">
        <v>0</v>
      </c>
      <c r="BD65" t="s">
        <v>580</v>
      </c>
      <c r="BE65" t="s">
        <v>639</v>
      </c>
      <c r="BF65">
        <v>13</v>
      </c>
      <c r="BG65" t="s">
        <v>694</v>
      </c>
    </row>
    <row r="66" spans="1:59">
      <c r="A66" s="1">
        <f>HYPERLINK("https://lsnyc.legalserver.org/matter/dynamic-profile/view/1888498","19-1888498")</f>
        <v>0</v>
      </c>
      <c r="B66" t="s">
        <v>118</v>
      </c>
      <c r="C66" t="s">
        <v>178</v>
      </c>
      <c r="D66" t="s">
        <v>183</v>
      </c>
      <c r="E66" t="s">
        <v>205</v>
      </c>
      <c r="F66" t="s">
        <v>216</v>
      </c>
      <c r="G66" t="s">
        <v>218</v>
      </c>
      <c r="H66">
        <v>0</v>
      </c>
      <c r="K66" t="s">
        <v>228</v>
      </c>
      <c r="N66" t="s">
        <v>243</v>
      </c>
      <c r="O66" t="s">
        <v>251</v>
      </c>
      <c r="Q66" t="s">
        <v>253</v>
      </c>
      <c r="R66" t="s">
        <v>258</v>
      </c>
      <c r="S66" t="s">
        <v>260</v>
      </c>
      <c r="T66">
        <v>10301</v>
      </c>
      <c r="V66" t="s">
        <v>297</v>
      </c>
      <c r="X66" t="s">
        <v>360</v>
      </c>
      <c r="Y66" t="s">
        <v>462</v>
      </c>
      <c r="Z66" t="s">
        <v>509</v>
      </c>
      <c r="AA66" t="s">
        <v>510</v>
      </c>
      <c r="AG66">
        <v>3.1</v>
      </c>
      <c r="AR66">
        <v>1</v>
      </c>
      <c r="AS66">
        <v>1</v>
      </c>
      <c r="AT66" t="s">
        <v>216</v>
      </c>
      <c r="AW66" t="s">
        <v>216</v>
      </c>
      <c r="AZ66">
        <v>0</v>
      </c>
      <c r="BA66">
        <v>0</v>
      </c>
      <c r="BB66">
        <v>0</v>
      </c>
      <c r="BC66">
        <v>0</v>
      </c>
      <c r="BD66" t="s">
        <v>580</v>
      </c>
      <c r="BE66" t="s">
        <v>639</v>
      </c>
      <c r="BF66">
        <v>13</v>
      </c>
      <c r="BG66" t="s">
        <v>694</v>
      </c>
    </row>
    <row r="67" spans="1:59">
      <c r="A67" s="1">
        <f>HYPERLINK("https://lsnyc.legalserver.org/matter/dynamic-profile/view/1888500","19-1888500")</f>
        <v>0</v>
      </c>
      <c r="B67" t="s">
        <v>119</v>
      </c>
      <c r="C67" t="s">
        <v>178</v>
      </c>
      <c r="D67" t="s">
        <v>183</v>
      </c>
      <c r="E67" t="s">
        <v>205</v>
      </c>
      <c r="F67" t="s">
        <v>216</v>
      </c>
      <c r="G67" t="s">
        <v>218</v>
      </c>
      <c r="H67">
        <v>0</v>
      </c>
      <c r="K67" t="s">
        <v>228</v>
      </c>
      <c r="N67" t="s">
        <v>243</v>
      </c>
      <c r="O67" t="s">
        <v>250</v>
      </c>
      <c r="Q67" t="s">
        <v>253</v>
      </c>
      <c r="R67" t="s">
        <v>258</v>
      </c>
      <c r="S67" t="s">
        <v>260</v>
      </c>
      <c r="T67">
        <v>10301</v>
      </c>
      <c r="V67" t="s">
        <v>297</v>
      </c>
      <c r="X67" t="s">
        <v>360</v>
      </c>
      <c r="Y67" t="s">
        <v>463</v>
      </c>
      <c r="Z67" t="s">
        <v>509</v>
      </c>
      <c r="AA67" t="s">
        <v>510</v>
      </c>
      <c r="AG67">
        <v>3.3</v>
      </c>
      <c r="AR67">
        <v>1</v>
      </c>
      <c r="AS67">
        <v>1</v>
      </c>
      <c r="AT67" t="s">
        <v>216</v>
      </c>
      <c r="AW67" t="s">
        <v>216</v>
      </c>
      <c r="AZ67">
        <v>0</v>
      </c>
      <c r="BA67">
        <v>0</v>
      </c>
      <c r="BB67">
        <v>0</v>
      </c>
      <c r="BC67">
        <v>0</v>
      </c>
      <c r="BD67" t="s">
        <v>580</v>
      </c>
      <c r="BE67" t="s">
        <v>640</v>
      </c>
      <c r="BF67">
        <v>34</v>
      </c>
      <c r="BG67" t="s">
        <v>694</v>
      </c>
    </row>
    <row r="68" spans="1:59">
      <c r="A68" s="1">
        <f>HYPERLINK("https://lsnyc.legalserver.org/matter/dynamic-profile/view/1888501","19-1888501")</f>
        <v>0</v>
      </c>
      <c r="B68" t="s">
        <v>120</v>
      </c>
      <c r="C68" t="s">
        <v>178</v>
      </c>
      <c r="D68" t="s">
        <v>183</v>
      </c>
      <c r="E68" t="s">
        <v>205</v>
      </c>
      <c r="F68" t="s">
        <v>216</v>
      </c>
      <c r="G68" t="s">
        <v>218</v>
      </c>
      <c r="H68">
        <v>0</v>
      </c>
      <c r="K68" t="s">
        <v>228</v>
      </c>
      <c r="M68" t="s">
        <v>218</v>
      </c>
      <c r="N68" t="s">
        <v>243</v>
      </c>
      <c r="O68" t="s">
        <v>251</v>
      </c>
      <c r="Q68" t="s">
        <v>253</v>
      </c>
      <c r="R68" t="s">
        <v>258</v>
      </c>
      <c r="S68" t="s">
        <v>260</v>
      </c>
      <c r="T68">
        <v>10301</v>
      </c>
      <c r="V68" t="s">
        <v>297</v>
      </c>
      <c r="X68" t="s">
        <v>361</v>
      </c>
      <c r="Y68" t="s">
        <v>452</v>
      </c>
      <c r="Z68" t="s">
        <v>509</v>
      </c>
      <c r="AA68" t="s">
        <v>510</v>
      </c>
      <c r="AG68">
        <v>0</v>
      </c>
      <c r="AR68">
        <v>2</v>
      </c>
      <c r="AS68">
        <v>1</v>
      </c>
      <c r="AT68" t="s">
        <v>216</v>
      </c>
      <c r="AW68" t="s">
        <v>216</v>
      </c>
      <c r="AZ68">
        <v>0</v>
      </c>
      <c r="BA68">
        <v>0</v>
      </c>
      <c r="BB68">
        <v>0</v>
      </c>
      <c r="BC68">
        <v>0</v>
      </c>
      <c r="BD68" t="s">
        <v>580</v>
      </c>
      <c r="BE68" t="s">
        <v>641</v>
      </c>
      <c r="BF68">
        <v>10</v>
      </c>
      <c r="BG68" t="s">
        <v>694</v>
      </c>
    </row>
    <row r="69" spans="1:59">
      <c r="A69" s="1">
        <f>HYPERLINK("https://lsnyc.legalserver.org/matter/dynamic-profile/view/1888505","19-1888505")</f>
        <v>0</v>
      </c>
      <c r="B69" t="s">
        <v>121</v>
      </c>
      <c r="C69" t="s">
        <v>178</v>
      </c>
      <c r="D69" t="s">
        <v>183</v>
      </c>
      <c r="E69" t="s">
        <v>205</v>
      </c>
      <c r="F69" t="s">
        <v>216</v>
      </c>
      <c r="G69" t="s">
        <v>218</v>
      </c>
      <c r="H69">
        <v>0</v>
      </c>
      <c r="K69" t="s">
        <v>228</v>
      </c>
      <c r="N69" t="s">
        <v>243</v>
      </c>
      <c r="O69" t="s">
        <v>251</v>
      </c>
      <c r="Q69" t="s">
        <v>253</v>
      </c>
      <c r="R69" t="s">
        <v>258</v>
      </c>
      <c r="S69" t="s">
        <v>260</v>
      </c>
      <c r="T69">
        <v>10301</v>
      </c>
      <c r="X69" t="s">
        <v>362</v>
      </c>
      <c r="Y69" t="s">
        <v>452</v>
      </c>
      <c r="Z69" t="s">
        <v>509</v>
      </c>
      <c r="AA69" t="s">
        <v>510</v>
      </c>
      <c r="AG69">
        <v>0</v>
      </c>
      <c r="AR69">
        <v>2</v>
      </c>
      <c r="AS69">
        <v>1</v>
      </c>
      <c r="AT69" t="s">
        <v>216</v>
      </c>
      <c r="AW69" t="s">
        <v>216</v>
      </c>
      <c r="AZ69">
        <v>0</v>
      </c>
      <c r="BA69">
        <v>0</v>
      </c>
      <c r="BB69">
        <v>0</v>
      </c>
      <c r="BC69">
        <v>0</v>
      </c>
      <c r="BD69" t="s">
        <v>580</v>
      </c>
      <c r="BE69" t="s">
        <v>642</v>
      </c>
      <c r="BF69">
        <v>2</v>
      </c>
      <c r="BG69" t="s">
        <v>694</v>
      </c>
    </row>
    <row r="70" spans="1:59">
      <c r="A70" s="1">
        <f>HYPERLINK("https://lsnyc.legalserver.org/matter/dynamic-profile/view/1888508","19-1888508")</f>
        <v>0</v>
      </c>
      <c r="B70" t="s">
        <v>122</v>
      </c>
      <c r="C70" t="s">
        <v>178</v>
      </c>
      <c r="D70" t="s">
        <v>183</v>
      </c>
      <c r="E70" t="s">
        <v>205</v>
      </c>
      <c r="F70" t="s">
        <v>216</v>
      </c>
      <c r="G70" t="s">
        <v>218</v>
      </c>
      <c r="H70">
        <v>0</v>
      </c>
      <c r="K70" t="s">
        <v>228</v>
      </c>
      <c r="M70" t="s">
        <v>218</v>
      </c>
      <c r="O70" t="s">
        <v>251</v>
      </c>
      <c r="Q70" t="s">
        <v>253</v>
      </c>
      <c r="R70" t="s">
        <v>258</v>
      </c>
      <c r="S70" t="s">
        <v>260</v>
      </c>
      <c r="T70">
        <v>10301</v>
      </c>
      <c r="V70" t="s">
        <v>297</v>
      </c>
      <c r="X70" t="s">
        <v>363</v>
      </c>
      <c r="Y70" t="s">
        <v>464</v>
      </c>
      <c r="Z70" t="s">
        <v>509</v>
      </c>
      <c r="AA70" t="s">
        <v>513</v>
      </c>
      <c r="AG70">
        <v>4.7</v>
      </c>
      <c r="AR70">
        <v>2</v>
      </c>
      <c r="AS70">
        <v>2</v>
      </c>
      <c r="AT70" t="s">
        <v>216</v>
      </c>
      <c r="AW70" t="s">
        <v>216</v>
      </c>
      <c r="AZ70">
        <v>0</v>
      </c>
      <c r="BA70">
        <v>0</v>
      </c>
      <c r="BB70">
        <v>0</v>
      </c>
      <c r="BC70">
        <v>0</v>
      </c>
      <c r="BD70" t="s">
        <v>580</v>
      </c>
      <c r="BE70" t="s">
        <v>643</v>
      </c>
      <c r="BF70">
        <v>9</v>
      </c>
      <c r="BG70" t="s">
        <v>694</v>
      </c>
    </row>
    <row r="71" spans="1:59">
      <c r="A71" s="1">
        <f>HYPERLINK("https://lsnyc.legalserver.org/matter/dynamic-profile/view/1888510","19-1888510")</f>
        <v>0</v>
      </c>
      <c r="B71" t="s">
        <v>123</v>
      </c>
      <c r="C71" t="s">
        <v>178</v>
      </c>
      <c r="D71" t="s">
        <v>183</v>
      </c>
      <c r="E71" t="s">
        <v>205</v>
      </c>
      <c r="F71" t="s">
        <v>216</v>
      </c>
      <c r="G71" t="s">
        <v>218</v>
      </c>
      <c r="H71">
        <v>0</v>
      </c>
      <c r="K71" t="s">
        <v>228</v>
      </c>
      <c r="O71" t="s">
        <v>251</v>
      </c>
      <c r="Q71" t="s">
        <v>253</v>
      </c>
      <c r="R71" t="s">
        <v>258</v>
      </c>
      <c r="S71" t="s">
        <v>260</v>
      </c>
      <c r="T71">
        <v>10301</v>
      </c>
      <c r="V71" t="s">
        <v>297</v>
      </c>
      <c r="X71" t="s">
        <v>364</v>
      </c>
      <c r="Y71" t="s">
        <v>464</v>
      </c>
      <c r="Z71" t="s">
        <v>509</v>
      </c>
      <c r="AA71" t="s">
        <v>513</v>
      </c>
      <c r="AG71">
        <v>4.7</v>
      </c>
      <c r="AR71">
        <v>2</v>
      </c>
      <c r="AS71">
        <v>2</v>
      </c>
      <c r="AT71" t="s">
        <v>216</v>
      </c>
      <c r="AW71" t="s">
        <v>216</v>
      </c>
      <c r="AZ71">
        <v>0</v>
      </c>
      <c r="BA71">
        <v>0</v>
      </c>
      <c r="BB71">
        <v>0</v>
      </c>
      <c r="BC71">
        <v>0</v>
      </c>
      <c r="BD71" t="s">
        <v>580</v>
      </c>
      <c r="BE71" t="s">
        <v>644</v>
      </c>
      <c r="BF71">
        <v>8</v>
      </c>
      <c r="BG71" t="s">
        <v>694</v>
      </c>
    </row>
    <row r="72" spans="1:59">
      <c r="A72" s="1">
        <f>HYPERLINK("https://lsnyc.legalserver.org/matter/dynamic-profile/view/1888529","19-1888529")</f>
        <v>0</v>
      </c>
      <c r="B72" t="s">
        <v>124</v>
      </c>
      <c r="C72" t="s">
        <v>175</v>
      </c>
      <c r="D72" t="s">
        <v>181</v>
      </c>
      <c r="E72" t="s">
        <v>196</v>
      </c>
      <c r="F72" t="s">
        <v>216</v>
      </c>
      <c r="G72" t="s">
        <v>218</v>
      </c>
      <c r="H72">
        <v>151.46</v>
      </c>
      <c r="K72" t="s">
        <v>228</v>
      </c>
      <c r="N72" t="s">
        <v>249</v>
      </c>
      <c r="O72" t="s">
        <v>251</v>
      </c>
      <c r="Q72" t="s">
        <v>253</v>
      </c>
      <c r="R72" t="s">
        <v>258</v>
      </c>
      <c r="S72" t="s">
        <v>260</v>
      </c>
      <c r="T72">
        <v>11435</v>
      </c>
      <c r="U72" t="s">
        <v>282</v>
      </c>
      <c r="V72" t="s">
        <v>297</v>
      </c>
      <c r="X72" t="s">
        <v>365</v>
      </c>
      <c r="Y72" t="s">
        <v>465</v>
      </c>
      <c r="Z72" t="s">
        <v>509</v>
      </c>
      <c r="AA72" t="s">
        <v>510</v>
      </c>
      <c r="AG72">
        <v>2.45</v>
      </c>
      <c r="AH72" t="s">
        <v>301</v>
      </c>
      <c r="AI72" t="s">
        <v>537</v>
      </c>
      <c r="AR72">
        <v>2</v>
      </c>
      <c r="AS72">
        <v>2</v>
      </c>
      <c r="AT72" t="s">
        <v>216</v>
      </c>
      <c r="AW72" t="s">
        <v>216</v>
      </c>
      <c r="AZ72">
        <v>0</v>
      </c>
      <c r="BA72">
        <v>0</v>
      </c>
      <c r="BB72">
        <v>0</v>
      </c>
      <c r="BC72">
        <v>0</v>
      </c>
      <c r="BD72" t="s">
        <v>580</v>
      </c>
      <c r="BE72" t="s">
        <v>645</v>
      </c>
      <c r="BF72">
        <v>17</v>
      </c>
      <c r="BG72" t="s">
        <v>701</v>
      </c>
    </row>
    <row r="73" spans="1:59">
      <c r="A73" s="1">
        <f>HYPERLINK("https://lsnyc.legalserver.org/matter/dynamic-profile/view/1888154","19-1888154")</f>
        <v>0</v>
      </c>
      <c r="B73" t="s">
        <v>125</v>
      </c>
      <c r="C73" t="s">
        <v>179</v>
      </c>
      <c r="D73" t="s">
        <v>185</v>
      </c>
      <c r="E73" t="s">
        <v>198</v>
      </c>
      <c r="F73" t="s">
        <v>217</v>
      </c>
      <c r="G73" t="s">
        <v>218</v>
      </c>
      <c r="H73">
        <v>82.87</v>
      </c>
      <c r="I73" t="s">
        <v>217</v>
      </c>
      <c r="K73" t="s">
        <v>229</v>
      </c>
      <c r="L73" t="s">
        <v>226</v>
      </c>
      <c r="M73" t="s">
        <v>217</v>
      </c>
      <c r="N73" t="s">
        <v>245</v>
      </c>
      <c r="O73" t="s">
        <v>251</v>
      </c>
      <c r="Q73" t="s">
        <v>256</v>
      </c>
      <c r="R73" t="s">
        <v>257</v>
      </c>
      <c r="S73" t="s">
        <v>263</v>
      </c>
      <c r="T73">
        <v>10460</v>
      </c>
      <c r="V73" t="s">
        <v>297</v>
      </c>
      <c r="W73" t="s">
        <v>218</v>
      </c>
      <c r="X73" t="s">
        <v>366</v>
      </c>
      <c r="Y73" t="s">
        <v>466</v>
      </c>
      <c r="Z73" t="s">
        <v>509</v>
      </c>
      <c r="AA73" t="s">
        <v>510</v>
      </c>
      <c r="AB73" t="s">
        <v>218</v>
      </c>
      <c r="AC73" t="s">
        <v>524</v>
      </c>
      <c r="AD73" t="s">
        <v>530</v>
      </c>
      <c r="AG73">
        <v>0.45</v>
      </c>
      <c r="AH73" t="s">
        <v>301</v>
      </c>
      <c r="AI73" t="s">
        <v>537</v>
      </c>
      <c r="AJ73" t="s">
        <v>217</v>
      </c>
      <c r="AO73" t="s">
        <v>571</v>
      </c>
      <c r="AP73" t="s">
        <v>573</v>
      </c>
      <c r="AR73">
        <v>2</v>
      </c>
      <c r="AS73">
        <v>2</v>
      </c>
      <c r="AT73" t="s">
        <v>216</v>
      </c>
      <c r="AW73" t="s">
        <v>216</v>
      </c>
      <c r="AZ73">
        <v>0</v>
      </c>
      <c r="BA73">
        <v>0</v>
      </c>
      <c r="BB73">
        <v>0</v>
      </c>
      <c r="BC73">
        <v>0</v>
      </c>
      <c r="BD73" t="s">
        <v>245</v>
      </c>
      <c r="BE73" t="s">
        <v>646</v>
      </c>
      <c r="BF73">
        <v>18</v>
      </c>
      <c r="BG73" t="s">
        <v>699</v>
      </c>
    </row>
    <row r="74" spans="1:59">
      <c r="A74" s="1">
        <f>HYPERLINK("https://lsnyc.legalserver.org/matter/dynamic-profile/view/1888151","19-1888151")</f>
        <v>0</v>
      </c>
      <c r="B74" t="s">
        <v>125</v>
      </c>
      <c r="C74" t="s">
        <v>179</v>
      </c>
      <c r="D74" t="s">
        <v>185</v>
      </c>
      <c r="E74" t="s">
        <v>198</v>
      </c>
      <c r="F74" t="s">
        <v>216</v>
      </c>
      <c r="G74" t="s">
        <v>218</v>
      </c>
      <c r="H74">
        <v>82.87</v>
      </c>
      <c r="I74" t="s">
        <v>217</v>
      </c>
      <c r="K74" t="s">
        <v>229</v>
      </c>
      <c r="N74" t="s">
        <v>243</v>
      </c>
      <c r="O74" t="s">
        <v>251</v>
      </c>
      <c r="Q74" t="s">
        <v>253</v>
      </c>
      <c r="R74" t="s">
        <v>257</v>
      </c>
      <c r="S74" t="s">
        <v>260</v>
      </c>
      <c r="T74">
        <v>10460</v>
      </c>
      <c r="U74" t="s">
        <v>270</v>
      </c>
      <c r="V74" t="s">
        <v>297</v>
      </c>
      <c r="W74" t="s">
        <v>218</v>
      </c>
      <c r="X74" t="s">
        <v>366</v>
      </c>
      <c r="Y74" t="s">
        <v>466</v>
      </c>
      <c r="Z74" t="s">
        <v>509</v>
      </c>
      <c r="AA74" t="s">
        <v>510</v>
      </c>
      <c r="AD74" t="s">
        <v>529</v>
      </c>
      <c r="AG74">
        <v>0.95</v>
      </c>
      <c r="AI74" t="s">
        <v>537</v>
      </c>
      <c r="AJ74" t="s">
        <v>217</v>
      </c>
      <c r="AR74">
        <v>2</v>
      </c>
      <c r="AS74">
        <v>2</v>
      </c>
      <c r="AT74" t="s">
        <v>216</v>
      </c>
      <c r="AW74" t="s">
        <v>216</v>
      </c>
      <c r="AZ74">
        <v>0</v>
      </c>
      <c r="BA74">
        <v>0</v>
      </c>
      <c r="BB74">
        <v>0</v>
      </c>
      <c r="BC74">
        <v>0</v>
      </c>
      <c r="BD74" t="s">
        <v>580</v>
      </c>
      <c r="BE74" t="s">
        <v>646</v>
      </c>
      <c r="BF74">
        <v>18</v>
      </c>
      <c r="BG74" t="s">
        <v>699</v>
      </c>
    </row>
    <row r="75" spans="1:59">
      <c r="A75" s="1">
        <f>HYPERLINK("https://lsnyc.legalserver.org/matter/dynamic-profile/view/1888162","19-1888162")</f>
        <v>0</v>
      </c>
      <c r="B75" t="s">
        <v>126</v>
      </c>
      <c r="C75" t="s">
        <v>174</v>
      </c>
      <c r="D75" t="s">
        <v>180</v>
      </c>
      <c r="E75" t="s">
        <v>193</v>
      </c>
      <c r="F75" t="s">
        <v>216</v>
      </c>
      <c r="G75" t="s">
        <v>218</v>
      </c>
      <c r="H75">
        <v>0</v>
      </c>
      <c r="I75" t="s">
        <v>217</v>
      </c>
      <c r="K75" t="s">
        <v>229</v>
      </c>
      <c r="N75" t="s">
        <v>243</v>
      </c>
      <c r="O75" t="s">
        <v>251</v>
      </c>
      <c r="Q75" t="s">
        <v>253</v>
      </c>
      <c r="R75" t="s">
        <v>258</v>
      </c>
      <c r="S75" t="s">
        <v>260</v>
      </c>
      <c r="T75">
        <v>10039</v>
      </c>
      <c r="U75" t="s">
        <v>283</v>
      </c>
      <c r="V75" t="s">
        <v>303</v>
      </c>
      <c r="W75" t="s">
        <v>218</v>
      </c>
      <c r="X75" t="s">
        <v>367</v>
      </c>
      <c r="Y75" t="s">
        <v>467</v>
      </c>
      <c r="Z75" t="s">
        <v>509</v>
      </c>
      <c r="AA75" t="s">
        <v>510</v>
      </c>
      <c r="AD75" t="s">
        <v>527</v>
      </c>
      <c r="AG75">
        <v>0.1</v>
      </c>
      <c r="AH75" t="s">
        <v>301</v>
      </c>
      <c r="AI75" t="s">
        <v>553</v>
      </c>
      <c r="AJ75" t="s">
        <v>217</v>
      </c>
      <c r="AK75" t="s">
        <v>563</v>
      </c>
      <c r="AL75" t="s">
        <v>566</v>
      </c>
      <c r="AR75">
        <v>0</v>
      </c>
      <c r="AS75">
        <v>1</v>
      </c>
      <c r="AT75" t="s">
        <v>216</v>
      </c>
      <c r="AW75" t="s">
        <v>216</v>
      </c>
      <c r="AZ75">
        <v>0</v>
      </c>
      <c r="BA75">
        <v>0</v>
      </c>
      <c r="BB75">
        <v>0</v>
      </c>
      <c r="BC75">
        <v>0</v>
      </c>
      <c r="BD75" t="s">
        <v>580</v>
      </c>
      <c r="BE75" t="s">
        <v>647</v>
      </c>
      <c r="BF75">
        <v>19</v>
      </c>
      <c r="BG75" t="s">
        <v>694</v>
      </c>
    </row>
    <row r="76" spans="1:59">
      <c r="A76" s="1">
        <f>HYPERLINK("https://lsnyc.legalserver.org/matter/dynamic-profile/view/1888175","19-1888175")</f>
        <v>0</v>
      </c>
      <c r="B76" t="s">
        <v>127</v>
      </c>
      <c r="C76" t="s">
        <v>174</v>
      </c>
      <c r="D76" t="s">
        <v>180</v>
      </c>
      <c r="E76" t="s">
        <v>193</v>
      </c>
      <c r="F76" t="s">
        <v>216</v>
      </c>
      <c r="G76" t="s">
        <v>218</v>
      </c>
      <c r="H76">
        <v>0</v>
      </c>
      <c r="I76" t="s">
        <v>217</v>
      </c>
      <c r="K76" t="s">
        <v>229</v>
      </c>
      <c r="N76" t="s">
        <v>243</v>
      </c>
      <c r="O76" t="s">
        <v>251</v>
      </c>
      <c r="Q76" t="s">
        <v>253</v>
      </c>
      <c r="R76" t="s">
        <v>257</v>
      </c>
      <c r="S76" t="s">
        <v>260</v>
      </c>
      <c r="T76">
        <v>10031</v>
      </c>
      <c r="U76" t="s">
        <v>270</v>
      </c>
      <c r="V76" t="s">
        <v>297</v>
      </c>
      <c r="W76" t="s">
        <v>218</v>
      </c>
      <c r="X76" t="s">
        <v>368</v>
      </c>
      <c r="Y76" t="s">
        <v>468</v>
      </c>
      <c r="Z76" t="s">
        <v>509</v>
      </c>
      <c r="AA76" t="s">
        <v>518</v>
      </c>
      <c r="AD76" t="s">
        <v>529</v>
      </c>
      <c r="AG76">
        <v>0.1</v>
      </c>
      <c r="AH76" t="s">
        <v>301</v>
      </c>
      <c r="AI76" t="s">
        <v>543</v>
      </c>
      <c r="AJ76" t="s">
        <v>217</v>
      </c>
      <c r="AR76">
        <v>1</v>
      </c>
      <c r="AS76">
        <v>1</v>
      </c>
      <c r="AT76" t="s">
        <v>216</v>
      </c>
      <c r="AW76" t="s">
        <v>216</v>
      </c>
      <c r="AZ76">
        <v>0</v>
      </c>
      <c r="BA76">
        <v>0</v>
      </c>
      <c r="BB76">
        <v>0</v>
      </c>
      <c r="BC76">
        <v>0</v>
      </c>
      <c r="BD76" t="s">
        <v>580</v>
      </c>
      <c r="BE76" t="s">
        <v>648</v>
      </c>
      <c r="BF76">
        <v>11</v>
      </c>
      <c r="BG76" t="s">
        <v>694</v>
      </c>
    </row>
    <row r="77" spans="1:59">
      <c r="A77" s="1">
        <f>HYPERLINK("https://lsnyc.legalserver.org/matter/dynamic-profile/view/1888187","19-1888187")</f>
        <v>0</v>
      </c>
      <c r="B77" t="s">
        <v>127</v>
      </c>
      <c r="C77" t="s">
        <v>174</v>
      </c>
      <c r="D77" t="s">
        <v>180</v>
      </c>
      <c r="E77" t="s">
        <v>193</v>
      </c>
      <c r="F77" t="s">
        <v>216</v>
      </c>
      <c r="G77" t="s">
        <v>218</v>
      </c>
      <c r="H77">
        <v>0</v>
      </c>
      <c r="I77" t="s">
        <v>217</v>
      </c>
      <c r="K77" t="s">
        <v>229</v>
      </c>
      <c r="N77" t="s">
        <v>243</v>
      </c>
      <c r="O77" t="s">
        <v>251</v>
      </c>
      <c r="Q77" t="s">
        <v>255</v>
      </c>
      <c r="R77" t="s">
        <v>257</v>
      </c>
      <c r="S77" t="s">
        <v>262</v>
      </c>
      <c r="T77">
        <v>10031</v>
      </c>
      <c r="U77" t="s">
        <v>285</v>
      </c>
      <c r="V77" t="s">
        <v>297</v>
      </c>
      <c r="W77" t="s">
        <v>218</v>
      </c>
      <c r="X77" t="s">
        <v>368</v>
      </c>
      <c r="Y77" t="s">
        <v>468</v>
      </c>
      <c r="Z77" t="s">
        <v>509</v>
      </c>
      <c r="AA77" t="s">
        <v>518</v>
      </c>
      <c r="AD77" t="s">
        <v>530</v>
      </c>
      <c r="AG77">
        <v>9.5</v>
      </c>
      <c r="AH77" t="s">
        <v>301</v>
      </c>
      <c r="AI77" t="s">
        <v>543</v>
      </c>
      <c r="AJ77" t="s">
        <v>217</v>
      </c>
      <c r="AR77">
        <v>1</v>
      </c>
      <c r="AS77">
        <v>1</v>
      </c>
      <c r="AT77" t="s">
        <v>216</v>
      </c>
      <c r="AW77" t="s">
        <v>216</v>
      </c>
      <c r="AZ77">
        <v>0</v>
      </c>
      <c r="BA77">
        <v>0</v>
      </c>
      <c r="BB77">
        <v>0</v>
      </c>
      <c r="BC77">
        <v>0</v>
      </c>
      <c r="BD77" t="s">
        <v>580</v>
      </c>
      <c r="BE77" t="s">
        <v>648</v>
      </c>
      <c r="BF77">
        <v>11</v>
      </c>
      <c r="BG77" t="s">
        <v>694</v>
      </c>
    </row>
    <row r="78" spans="1:59">
      <c r="A78" s="1">
        <f>HYPERLINK("https://lsnyc.legalserver.org/matter/dynamic-profile/view/1888226","19-1888226")</f>
        <v>0</v>
      </c>
      <c r="B78" t="s">
        <v>128</v>
      </c>
      <c r="C78" t="s">
        <v>174</v>
      </c>
      <c r="D78" t="s">
        <v>180</v>
      </c>
      <c r="E78" t="s">
        <v>193</v>
      </c>
      <c r="F78" t="s">
        <v>216</v>
      </c>
      <c r="G78" t="s">
        <v>218</v>
      </c>
      <c r="H78">
        <v>23.69</v>
      </c>
      <c r="I78" t="s">
        <v>217</v>
      </c>
      <c r="K78" t="s">
        <v>229</v>
      </c>
      <c r="N78" t="s">
        <v>243</v>
      </c>
      <c r="O78" t="s">
        <v>250</v>
      </c>
      <c r="Q78" t="s">
        <v>253</v>
      </c>
      <c r="R78" t="s">
        <v>257</v>
      </c>
      <c r="S78" t="s">
        <v>260</v>
      </c>
      <c r="T78">
        <v>10031</v>
      </c>
      <c r="U78" t="s">
        <v>267</v>
      </c>
      <c r="V78" t="s">
        <v>297</v>
      </c>
      <c r="W78" t="s">
        <v>218</v>
      </c>
      <c r="X78" t="s">
        <v>369</v>
      </c>
      <c r="Y78" t="s">
        <v>469</v>
      </c>
      <c r="Z78" t="s">
        <v>509</v>
      </c>
      <c r="AA78" t="s">
        <v>516</v>
      </c>
      <c r="AD78" t="s">
        <v>529</v>
      </c>
      <c r="AG78">
        <v>9.6</v>
      </c>
      <c r="AH78" t="s">
        <v>301</v>
      </c>
      <c r="AI78" t="s">
        <v>543</v>
      </c>
      <c r="AJ78" t="s">
        <v>217</v>
      </c>
      <c r="AR78">
        <v>1</v>
      </c>
      <c r="AS78">
        <v>1</v>
      </c>
      <c r="AT78" t="s">
        <v>216</v>
      </c>
      <c r="AW78" t="s">
        <v>216</v>
      </c>
      <c r="AZ78">
        <v>0</v>
      </c>
      <c r="BA78">
        <v>0</v>
      </c>
      <c r="BB78">
        <v>0</v>
      </c>
      <c r="BC78">
        <v>0</v>
      </c>
      <c r="BD78" t="s">
        <v>580</v>
      </c>
      <c r="BE78" t="s">
        <v>649</v>
      </c>
      <c r="BF78">
        <v>29</v>
      </c>
      <c r="BG78" t="s">
        <v>709</v>
      </c>
    </row>
    <row r="79" spans="1:59">
      <c r="A79" s="1">
        <f>HYPERLINK("https://lsnyc.legalserver.org/matter/dynamic-profile/view/1888254","19-1888254")</f>
        <v>0</v>
      </c>
      <c r="B79" t="s">
        <v>129</v>
      </c>
      <c r="C79" t="s">
        <v>174</v>
      </c>
      <c r="D79" t="s">
        <v>180</v>
      </c>
      <c r="E79" t="s">
        <v>200</v>
      </c>
      <c r="F79" t="s">
        <v>216</v>
      </c>
      <c r="G79" t="s">
        <v>218</v>
      </c>
      <c r="H79">
        <v>170.11</v>
      </c>
      <c r="K79" t="s">
        <v>229</v>
      </c>
      <c r="M79" t="s">
        <v>218</v>
      </c>
      <c r="N79" t="s">
        <v>243</v>
      </c>
      <c r="O79" t="s">
        <v>250</v>
      </c>
      <c r="Q79" t="s">
        <v>253</v>
      </c>
      <c r="R79" t="s">
        <v>258</v>
      </c>
      <c r="S79" t="s">
        <v>260</v>
      </c>
      <c r="T79">
        <v>10026</v>
      </c>
      <c r="U79" t="s">
        <v>266</v>
      </c>
      <c r="V79" t="s">
        <v>299</v>
      </c>
      <c r="X79" t="s">
        <v>336</v>
      </c>
      <c r="Y79" t="s">
        <v>470</v>
      </c>
      <c r="Z79" t="s">
        <v>508</v>
      </c>
      <c r="AG79">
        <v>1.25</v>
      </c>
      <c r="AI79" t="s">
        <v>542</v>
      </c>
      <c r="AR79">
        <v>0</v>
      </c>
      <c r="AS79">
        <v>2</v>
      </c>
      <c r="AT79" t="s">
        <v>216</v>
      </c>
      <c r="AW79" t="s">
        <v>216</v>
      </c>
      <c r="AZ79">
        <v>0</v>
      </c>
      <c r="BA79">
        <v>0</v>
      </c>
      <c r="BB79">
        <v>0</v>
      </c>
      <c r="BC79">
        <v>0</v>
      </c>
      <c r="BD79" t="s">
        <v>580</v>
      </c>
      <c r="BE79" t="s">
        <v>650</v>
      </c>
      <c r="BF79">
        <v>36</v>
      </c>
      <c r="BG79" t="s">
        <v>716</v>
      </c>
    </row>
    <row r="80" spans="1:59">
      <c r="A80" s="1">
        <f>HYPERLINK("https://lsnyc.legalserver.org/matter/dynamic-profile/view/1885191","18-1885191")</f>
        <v>0</v>
      </c>
      <c r="B80" t="s">
        <v>130</v>
      </c>
      <c r="C80" t="s">
        <v>178</v>
      </c>
      <c r="D80" t="s">
        <v>183</v>
      </c>
      <c r="E80" t="s">
        <v>194</v>
      </c>
      <c r="F80" t="s">
        <v>216</v>
      </c>
      <c r="G80" t="s">
        <v>218</v>
      </c>
      <c r="H80">
        <v>0</v>
      </c>
      <c r="K80" t="s">
        <v>230</v>
      </c>
      <c r="M80" t="s">
        <v>218</v>
      </c>
      <c r="N80" t="s">
        <v>243</v>
      </c>
      <c r="O80" t="s">
        <v>250</v>
      </c>
      <c r="Q80" t="s">
        <v>253</v>
      </c>
      <c r="R80" t="s">
        <v>257</v>
      </c>
      <c r="S80" t="s">
        <v>260</v>
      </c>
      <c r="T80">
        <v>10314</v>
      </c>
      <c r="V80" t="s">
        <v>298</v>
      </c>
      <c r="X80" t="s">
        <v>370</v>
      </c>
      <c r="Y80" t="s">
        <v>406</v>
      </c>
      <c r="Z80" t="s">
        <v>509</v>
      </c>
      <c r="AA80" t="s">
        <v>513</v>
      </c>
      <c r="AG80">
        <v>13.6</v>
      </c>
      <c r="AI80" t="s">
        <v>538</v>
      </c>
      <c r="AR80">
        <v>0</v>
      </c>
      <c r="AS80">
        <v>2</v>
      </c>
      <c r="AT80" t="s">
        <v>216</v>
      </c>
      <c r="AW80" t="s">
        <v>216</v>
      </c>
      <c r="AZ80">
        <v>0</v>
      </c>
      <c r="BA80">
        <v>0</v>
      </c>
      <c r="BB80">
        <v>0</v>
      </c>
      <c r="BC80">
        <v>0</v>
      </c>
      <c r="BD80" t="s">
        <v>580</v>
      </c>
      <c r="BE80" t="s">
        <v>651</v>
      </c>
      <c r="BF80">
        <v>31</v>
      </c>
      <c r="BG80" t="s">
        <v>694</v>
      </c>
    </row>
    <row r="81" spans="1:59">
      <c r="A81" s="1">
        <f>HYPERLINK("https://lsnyc.legalserver.org/matter/dynamic-profile/view/1888012","19-1888012")</f>
        <v>0</v>
      </c>
      <c r="B81" t="s">
        <v>131</v>
      </c>
      <c r="C81" t="s">
        <v>177</v>
      </c>
      <c r="D81" t="s">
        <v>182</v>
      </c>
      <c r="E81" t="s">
        <v>208</v>
      </c>
      <c r="F81" t="s">
        <v>217</v>
      </c>
      <c r="G81" t="s">
        <v>217</v>
      </c>
      <c r="H81">
        <v>0</v>
      </c>
      <c r="I81" t="s">
        <v>217</v>
      </c>
      <c r="K81" t="s">
        <v>230</v>
      </c>
      <c r="N81" t="s">
        <v>243</v>
      </c>
      <c r="O81" t="s">
        <v>250</v>
      </c>
      <c r="Q81" t="s">
        <v>255</v>
      </c>
      <c r="R81" t="s">
        <v>257</v>
      </c>
      <c r="S81" t="s">
        <v>264</v>
      </c>
      <c r="T81">
        <v>11208</v>
      </c>
      <c r="U81" t="s">
        <v>286</v>
      </c>
      <c r="V81" t="s">
        <v>297</v>
      </c>
      <c r="X81" t="s">
        <v>371</v>
      </c>
      <c r="Y81" t="s">
        <v>471</v>
      </c>
      <c r="Z81" t="s">
        <v>509</v>
      </c>
      <c r="AA81" t="s">
        <v>510</v>
      </c>
      <c r="AD81" t="s">
        <v>527</v>
      </c>
      <c r="AG81">
        <v>0</v>
      </c>
      <c r="AH81" t="s">
        <v>301</v>
      </c>
      <c r="AJ81" t="s">
        <v>217</v>
      </c>
      <c r="AQ81" t="s">
        <v>576</v>
      </c>
      <c r="AR81">
        <v>0</v>
      </c>
      <c r="AS81">
        <v>1</v>
      </c>
      <c r="AT81" t="s">
        <v>216</v>
      </c>
      <c r="AW81" t="s">
        <v>216</v>
      </c>
      <c r="AZ81">
        <v>0</v>
      </c>
      <c r="BA81">
        <v>0</v>
      </c>
      <c r="BB81">
        <v>0</v>
      </c>
      <c r="BC81">
        <v>0</v>
      </c>
      <c r="BD81" t="s">
        <v>580</v>
      </c>
      <c r="BE81" t="s">
        <v>652</v>
      </c>
      <c r="BF81">
        <v>32</v>
      </c>
      <c r="BG81" t="s">
        <v>694</v>
      </c>
    </row>
    <row r="82" spans="1:59">
      <c r="A82" s="1">
        <f>HYPERLINK("https://lsnyc.legalserver.org/matter/dynamic-profile/view/1888089","19-1888089")</f>
        <v>0</v>
      </c>
      <c r="B82" t="s">
        <v>132</v>
      </c>
      <c r="C82" t="s">
        <v>175</v>
      </c>
      <c r="D82" t="s">
        <v>181</v>
      </c>
      <c r="E82" t="s">
        <v>204</v>
      </c>
      <c r="F82" t="s">
        <v>216</v>
      </c>
      <c r="G82" t="s">
        <v>218</v>
      </c>
      <c r="H82">
        <v>118.62</v>
      </c>
      <c r="I82" t="s">
        <v>217</v>
      </c>
      <c r="K82" t="s">
        <v>230</v>
      </c>
      <c r="M82" t="s">
        <v>218</v>
      </c>
      <c r="N82" t="s">
        <v>243</v>
      </c>
      <c r="O82" t="s">
        <v>250</v>
      </c>
      <c r="Q82" t="s">
        <v>253</v>
      </c>
      <c r="R82" t="s">
        <v>257</v>
      </c>
      <c r="S82" t="s">
        <v>260</v>
      </c>
      <c r="T82">
        <v>11370</v>
      </c>
      <c r="U82" t="s">
        <v>287</v>
      </c>
      <c r="V82" t="s">
        <v>299</v>
      </c>
      <c r="W82" t="s">
        <v>217</v>
      </c>
      <c r="X82" t="s">
        <v>372</v>
      </c>
      <c r="Y82" t="s">
        <v>472</v>
      </c>
      <c r="Z82" t="s">
        <v>509</v>
      </c>
      <c r="AA82" t="s">
        <v>511</v>
      </c>
      <c r="AD82" t="s">
        <v>527</v>
      </c>
      <c r="AG82">
        <v>1.7</v>
      </c>
      <c r="AH82" t="s">
        <v>301</v>
      </c>
      <c r="AI82" t="s">
        <v>554</v>
      </c>
      <c r="AJ82" t="s">
        <v>217</v>
      </c>
      <c r="AK82" t="s">
        <v>563</v>
      </c>
      <c r="AL82" t="s">
        <v>227</v>
      </c>
      <c r="AR82">
        <v>0</v>
      </c>
      <c r="AS82">
        <v>1</v>
      </c>
      <c r="AT82" t="s">
        <v>216</v>
      </c>
      <c r="AW82" t="s">
        <v>216</v>
      </c>
      <c r="AZ82">
        <v>0</v>
      </c>
      <c r="BA82">
        <v>0</v>
      </c>
      <c r="BB82">
        <v>0</v>
      </c>
      <c r="BC82">
        <v>0</v>
      </c>
      <c r="BD82" t="s">
        <v>580</v>
      </c>
      <c r="BE82" t="s">
        <v>653</v>
      </c>
      <c r="BF82">
        <v>36</v>
      </c>
      <c r="BG82" t="s">
        <v>717</v>
      </c>
    </row>
    <row r="83" spans="1:59">
      <c r="A83" s="1">
        <f>HYPERLINK("https://lsnyc.legalserver.org/matter/dynamic-profile/view/1888143","19-1888143")</f>
        <v>0</v>
      </c>
      <c r="B83" t="s">
        <v>133</v>
      </c>
      <c r="C83" t="s">
        <v>178</v>
      </c>
      <c r="D83" t="s">
        <v>183</v>
      </c>
      <c r="E83" t="s">
        <v>205</v>
      </c>
      <c r="F83" t="s">
        <v>216</v>
      </c>
      <c r="G83" t="s">
        <v>218</v>
      </c>
      <c r="H83">
        <v>0</v>
      </c>
      <c r="K83" t="s">
        <v>230</v>
      </c>
      <c r="M83" t="s">
        <v>218</v>
      </c>
      <c r="N83" t="s">
        <v>243</v>
      </c>
      <c r="O83" t="s">
        <v>251</v>
      </c>
      <c r="Q83" t="s">
        <v>253</v>
      </c>
      <c r="R83" t="s">
        <v>258</v>
      </c>
      <c r="S83" t="s">
        <v>260</v>
      </c>
      <c r="T83">
        <v>10304</v>
      </c>
      <c r="V83" t="s">
        <v>297</v>
      </c>
      <c r="X83" t="s">
        <v>373</v>
      </c>
      <c r="Y83" t="s">
        <v>473</v>
      </c>
      <c r="Z83" t="s">
        <v>509</v>
      </c>
      <c r="AA83" t="s">
        <v>513</v>
      </c>
      <c r="AG83">
        <v>1.1</v>
      </c>
      <c r="AR83">
        <v>2</v>
      </c>
      <c r="AS83">
        <v>2</v>
      </c>
      <c r="AT83" t="s">
        <v>216</v>
      </c>
      <c r="AW83" t="s">
        <v>216</v>
      </c>
      <c r="AZ83">
        <v>0</v>
      </c>
      <c r="BA83">
        <v>0</v>
      </c>
      <c r="BB83">
        <v>0</v>
      </c>
      <c r="BC83">
        <v>0</v>
      </c>
      <c r="BD83" t="s">
        <v>580</v>
      </c>
      <c r="BE83" t="s">
        <v>654</v>
      </c>
      <c r="BF83">
        <v>18</v>
      </c>
      <c r="BG83" t="s">
        <v>694</v>
      </c>
    </row>
    <row r="84" spans="1:59">
      <c r="A84" s="1">
        <f>HYPERLINK("https://lsnyc.legalserver.org/matter/dynamic-profile/view/1887996","19-1887996")</f>
        <v>0</v>
      </c>
      <c r="B84" t="s">
        <v>134</v>
      </c>
      <c r="C84" t="s">
        <v>174</v>
      </c>
      <c r="D84" t="s">
        <v>180</v>
      </c>
      <c r="E84" t="s">
        <v>187</v>
      </c>
      <c r="F84" t="s">
        <v>216</v>
      </c>
      <c r="G84" t="s">
        <v>218</v>
      </c>
      <c r="H84">
        <v>21.15</v>
      </c>
      <c r="I84" t="s">
        <v>217</v>
      </c>
      <c r="K84" t="s">
        <v>231</v>
      </c>
      <c r="N84" t="s">
        <v>243</v>
      </c>
      <c r="O84" t="s">
        <v>250</v>
      </c>
      <c r="Q84" t="s">
        <v>253</v>
      </c>
      <c r="R84" t="s">
        <v>258</v>
      </c>
      <c r="S84" t="s">
        <v>260</v>
      </c>
      <c r="T84">
        <v>10035</v>
      </c>
      <c r="U84" t="s">
        <v>288</v>
      </c>
      <c r="V84" t="s">
        <v>299</v>
      </c>
      <c r="W84" t="s">
        <v>218</v>
      </c>
      <c r="X84" t="s">
        <v>374</v>
      </c>
      <c r="Y84" t="s">
        <v>474</v>
      </c>
      <c r="Z84" t="s">
        <v>509</v>
      </c>
      <c r="AA84" t="s">
        <v>511</v>
      </c>
      <c r="AD84" t="s">
        <v>529</v>
      </c>
      <c r="AG84">
        <v>12.75</v>
      </c>
      <c r="AH84" t="s">
        <v>301</v>
      </c>
      <c r="AI84" t="s">
        <v>536</v>
      </c>
      <c r="AJ84" t="s">
        <v>217</v>
      </c>
      <c r="AR84">
        <v>0</v>
      </c>
      <c r="AS84">
        <v>1</v>
      </c>
      <c r="AT84" t="s">
        <v>216</v>
      </c>
      <c r="AW84" t="s">
        <v>216</v>
      </c>
      <c r="AZ84">
        <v>0</v>
      </c>
      <c r="BA84">
        <v>0</v>
      </c>
      <c r="BB84">
        <v>0</v>
      </c>
      <c r="BC84">
        <v>0</v>
      </c>
      <c r="BD84" t="s">
        <v>580</v>
      </c>
      <c r="BE84" t="s">
        <v>655</v>
      </c>
      <c r="BF84">
        <v>56</v>
      </c>
      <c r="BG84" t="s">
        <v>718</v>
      </c>
    </row>
    <row r="85" spans="1:59">
      <c r="A85" s="1">
        <f>HYPERLINK("https://lsnyc.legalserver.org/matter/dynamic-profile/view/1888415","19-1888415")</f>
        <v>0</v>
      </c>
      <c r="B85" t="s">
        <v>135</v>
      </c>
      <c r="C85" t="s">
        <v>177</v>
      </c>
      <c r="D85" t="s">
        <v>186</v>
      </c>
      <c r="E85" t="s">
        <v>206</v>
      </c>
      <c r="F85" t="s">
        <v>216</v>
      </c>
      <c r="G85" t="s">
        <v>218</v>
      </c>
      <c r="H85">
        <v>115.5</v>
      </c>
      <c r="K85" t="s">
        <v>231</v>
      </c>
      <c r="N85" t="s">
        <v>243</v>
      </c>
      <c r="O85" t="s">
        <v>250</v>
      </c>
      <c r="Q85" t="s">
        <v>253</v>
      </c>
      <c r="R85" t="s">
        <v>257</v>
      </c>
      <c r="S85" t="s">
        <v>260</v>
      </c>
      <c r="T85">
        <v>6810</v>
      </c>
      <c r="U85" t="s">
        <v>289</v>
      </c>
      <c r="X85" t="s">
        <v>375</v>
      </c>
      <c r="Y85" t="s">
        <v>475</v>
      </c>
      <c r="Z85" t="s">
        <v>509</v>
      </c>
      <c r="AA85" t="s">
        <v>514</v>
      </c>
      <c r="AG85">
        <v>3.3</v>
      </c>
      <c r="AI85" t="s">
        <v>555</v>
      </c>
      <c r="AR85">
        <v>0</v>
      </c>
      <c r="AS85">
        <v>3</v>
      </c>
      <c r="AT85" t="s">
        <v>216</v>
      </c>
      <c r="AW85" t="s">
        <v>216</v>
      </c>
      <c r="AZ85">
        <v>0</v>
      </c>
      <c r="BA85">
        <v>0</v>
      </c>
      <c r="BB85">
        <v>0</v>
      </c>
      <c r="BC85">
        <v>0</v>
      </c>
      <c r="BD85" t="s">
        <v>580</v>
      </c>
      <c r="BE85" t="s">
        <v>656</v>
      </c>
      <c r="BF85">
        <v>53</v>
      </c>
      <c r="BG85" t="s">
        <v>719</v>
      </c>
    </row>
    <row r="86" spans="1:59">
      <c r="A86" s="1">
        <f>HYPERLINK("https://lsnyc.legalserver.org/matter/dynamic-profile/view/1880523","18-1880523")</f>
        <v>0</v>
      </c>
      <c r="B86" t="s">
        <v>61</v>
      </c>
      <c r="C86" t="s">
        <v>175</v>
      </c>
      <c r="D86" t="s">
        <v>181</v>
      </c>
      <c r="E86" t="s">
        <v>196</v>
      </c>
      <c r="F86" t="s">
        <v>218</v>
      </c>
      <c r="G86" t="s">
        <v>218</v>
      </c>
      <c r="H86">
        <v>0</v>
      </c>
      <c r="K86" t="s">
        <v>232</v>
      </c>
      <c r="L86" t="s">
        <v>232</v>
      </c>
      <c r="M86" t="s">
        <v>218</v>
      </c>
      <c r="N86" t="s">
        <v>245</v>
      </c>
      <c r="O86" t="s">
        <v>250</v>
      </c>
      <c r="Q86" t="s">
        <v>253</v>
      </c>
      <c r="R86" t="s">
        <v>257</v>
      </c>
      <c r="S86" t="s">
        <v>260</v>
      </c>
      <c r="T86">
        <v>11368</v>
      </c>
      <c r="U86" t="s">
        <v>290</v>
      </c>
      <c r="V86" t="s">
        <v>297</v>
      </c>
      <c r="X86" t="s">
        <v>305</v>
      </c>
      <c r="Y86" t="s">
        <v>411</v>
      </c>
      <c r="Z86" t="s">
        <v>509</v>
      </c>
      <c r="AA86" t="s">
        <v>510</v>
      </c>
      <c r="AB86" t="s">
        <v>218</v>
      </c>
      <c r="AC86" t="s">
        <v>523</v>
      </c>
      <c r="AD86" t="s">
        <v>531</v>
      </c>
      <c r="AG86">
        <v>4.25</v>
      </c>
      <c r="AH86" t="s">
        <v>533</v>
      </c>
      <c r="AI86" t="s">
        <v>535</v>
      </c>
      <c r="AO86" t="s">
        <v>570</v>
      </c>
      <c r="AP86" t="s">
        <v>573</v>
      </c>
      <c r="AR86">
        <v>0</v>
      </c>
      <c r="AS86">
        <v>1</v>
      </c>
      <c r="AT86" t="s">
        <v>216</v>
      </c>
      <c r="AW86" t="s">
        <v>216</v>
      </c>
      <c r="AZ86">
        <v>0</v>
      </c>
      <c r="BA86">
        <v>0</v>
      </c>
      <c r="BB86">
        <v>0</v>
      </c>
      <c r="BC86">
        <v>0</v>
      </c>
      <c r="BD86" t="s">
        <v>245</v>
      </c>
      <c r="BE86" t="s">
        <v>582</v>
      </c>
      <c r="BF86">
        <v>36</v>
      </c>
      <c r="BG86" t="s">
        <v>694</v>
      </c>
    </row>
    <row r="87" spans="1:59">
      <c r="A87" s="1">
        <f>HYPERLINK("https://lsnyc.legalserver.org/matter/dynamic-profile/view/1887816","19-1887816")</f>
        <v>0</v>
      </c>
      <c r="B87" t="s">
        <v>136</v>
      </c>
      <c r="C87" t="s">
        <v>179</v>
      </c>
      <c r="D87" t="s">
        <v>185</v>
      </c>
      <c r="E87" t="s">
        <v>198</v>
      </c>
      <c r="F87" t="s">
        <v>216</v>
      </c>
      <c r="G87" t="s">
        <v>218</v>
      </c>
      <c r="H87">
        <v>0</v>
      </c>
      <c r="I87" t="s">
        <v>217</v>
      </c>
      <c r="K87" t="s">
        <v>232</v>
      </c>
      <c r="N87" t="s">
        <v>243</v>
      </c>
      <c r="O87" t="s">
        <v>251</v>
      </c>
      <c r="Q87" t="s">
        <v>253</v>
      </c>
      <c r="R87" t="s">
        <v>258</v>
      </c>
      <c r="S87" t="s">
        <v>260</v>
      </c>
      <c r="T87">
        <v>10455</v>
      </c>
      <c r="U87" t="s">
        <v>267</v>
      </c>
      <c r="V87" t="s">
        <v>297</v>
      </c>
      <c r="W87" t="s">
        <v>218</v>
      </c>
      <c r="X87" t="s">
        <v>376</v>
      </c>
      <c r="Y87" t="s">
        <v>476</v>
      </c>
      <c r="Z87" t="s">
        <v>509</v>
      </c>
      <c r="AA87" t="s">
        <v>510</v>
      </c>
      <c r="AD87" t="s">
        <v>529</v>
      </c>
      <c r="AG87">
        <v>1.3</v>
      </c>
      <c r="AH87" t="s">
        <v>301</v>
      </c>
      <c r="AI87" t="s">
        <v>540</v>
      </c>
      <c r="AJ87" t="s">
        <v>217</v>
      </c>
      <c r="AR87">
        <v>3</v>
      </c>
      <c r="AS87">
        <v>1</v>
      </c>
      <c r="AT87" t="s">
        <v>216</v>
      </c>
      <c r="AW87" t="s">
        <v>216</v>
      </c>
      <c r="AZ87">
        <v>0</v>
      </c>
      <c r="BA87">
        <v>0</v>
      </c>
      <c r="BB87">
        <v>0</v>
      </c>
      <c r="BC87">
        <v>0</v>
      </c>
      <c r="BD87" t="s">
        <v>580</v>
      </c>
      <c r="BE87" t="s">
        <v>657</v>
      </c>
      <c r="BF87">
        <v>4</v>
      </c>
      <c r="BG87" t="s">
        <v>694</v>
      </c>
    </row>
    <row r="88" spans="1:59">
      <c r="A88" s="1">
        <f>HYPERLINK("https://lsnyc.legalserver.org/matter/dynamic-profile/view/1887821","19-1887821")</f>
        <v>0</v>
      </c>
      <c r="B88" t="s">
        <v>136</v>
      </c>
      <c r="C88" t="s">
        <v>179</v>
      </c>
      <c r="D88" t="s">
        <v>185</v>
      </c>
      <c r="E88" t="s">
        <v>198</v>
      </c>
      <c r="F88" t="s">
        <v>216</v>
      </c>
      <c r="G88" t="s">
        <v>218</v>
      </c>
      <c r="H88">
        <v>0</v>
      </c>
      <c r="I88" t="s">
        <v>217</v>
      </c>
      <c r="K88" t="s">
        <v>232</v>
      </c>
      <c r="N88" t="s">
        <v>243</v>
      </c>
      <c r="O88" t="s">
        <v>251</v>
      </c>
      <c r="Q88" t="s">
        <v>253</v>
      </c>
      <c r="R88" t="s">
        <v>258</v>
      </c>
      <c r="S88" t="s">
        <v>260</v>
      </c>
      <c r="T88">
        <v>10455</v>
      </c>
      <c r="U88" t="s">
        <v>282</v>
      </c>
      <c r="V88" t="s">
        <v>297</v>
      </c>
      <c r="W88" t="s">
        <v>218</v>
      </c>
      <c r="X88" t="s">
        <v>376</v>
      </c>
      <c r="Y88" t="s">
        <v>476</v>
      </c>
      <c r="Z88" t="s">
        <v>509</v>
      </c>
      <c r="AA88" t="s">
        <v>510</v>
      </c>
      <c r="AG88">
        <v>0.3</v>
      </c>
      <c r="AH88" t="s">
        <v>301</v>
      </c>
      <c r="AI88" t="s">
        <v>540</v>
      </c>
      <c r="AJ88" t="s">
        <v>217</v>
      </c>
      <c r="AR88">
        <v>3</v>
      </c>
      <c r="AS88">
        <v>1</v>
      </c>
      <c r="AT88" t="s">
        <v>216</v>
      </c>
      <c r="AW88" t="s">
        <v>216</v>
      </c>
      <c r="AZ88">
        <v>0</v>
      </c>
      <c r="BA88">
        <v>0</v>
      </c>
      <c r="BB88">
        <v>0</v>
      </c>
      <c r="BC88">
        <v>0</v>
      </c>
      <c r="BD88" t="s">
        <v>580</v>
      </c>
      <c r="BE88" t="s">
        <v>657</v>
      </c>
      <c r="BF88">
        <v>4</v>
      </c>
      <c r="BG88" t="s">
        <v>694</v>
      </c>
    </row>
    <row r="89" spans="1:59">
      <c r="A89" s="1">
        <f>HYPERLINK("https://lsnyc.legalserver.org/matter/dynamic-profile/view/1888095","19-1888095")</f>
        <v>0</v>
      </c>
      <c r="B89" t="s">
        <v>137</v>
      </c>
      <c r="C89" t="s">
        <v>175</v>
      </c>
      <c r="D89" t="s">
        <v>181</v>
      </c>
      <c r="E89" t="s">
        <v>188</v>
      </c>
      <c r="F89" t="s">
        <v>216</v>
      </c>
      <c r="G89" t="s">
        <v>218</v>
      </c>
      <c r="H89">
        <v>0</v>
      </c>
      <c r="K89" t="s">
        <v>232</v>
      </c>
      <c r="M89" t="s">
        <v>218</v>
      </c>
      <c r="N89" t="s">
        <v>243</v>
      </c>
      <c r="O89" t="s">
        <v>251</v>
      </c>
      <c r="Q89" t="s">
        <v>253</v>
      </c>
      <c r="R89" t="s">
        <v>258</v>
      </c>
      <c r="S89" t="s">
        <v>260</v>
      </c>
      <c r="T89">
        <v>11368</v>
      </c>
      <c r="V89" t="s">
        <v>297</v>
      </c>
      <c r="X89" t="s">
        <v>377</v>
      </c>
      <c r="Y89" t="s">
        <v>477</v>
      </c>
      <c r="Z89" t="s">
        <v>509</v>
      </c>
      <c r="AA89" t="s">
        <v>513</v>
      </c>
      <c r="AG89">
        <v>1.5</v>
      </c>
      <c r="AR89">
        <v>2</v>
      </c>
      <c r="AS89">
        <v>3</v>
      </c>
      <c r="AT89" t="s">
        <v>216</v>
      </c>
      <c r="AW89" t="s">
        <v>216</v>
      </c>
      <c r="AZ89">
        <v>0</v>
      </c>
      <c r="BA89">
        <v>0</v>
      </c>
      <c r="BB89">
        <v>0</v>
      </c>
      <c r="BC89">
        <v>0</v>
      </c>
      <c r="BD89" t="s">
        <v>580</v>
      </c>
      <c r="BE89" t="s">
        <v>658</v>
      </c>
      <c r="BF89">
        <v>17</v>
      </c>
      <c r="BG89" t="s">
        <v>694</v>
      </c>
    </row>
    <row r="90" spans="1:59">
      <c r="A90" s="1">
        <f>HYPERLINK("https://lsnyc.legalserver.org/matter/dynamic-profile/view/1888101","19-1888101")</f>
        <v>0</v>
      </c>
      <c r="B90" t="s">
        <v>137</v>
      </c>
      <c r="C90" t="s">
        <v>175</v>
      </c>
      <c r="D90" t="s">
        <v>181</v>
      </c>
      <c r="E90" t="s">
        <v>188</v>
      </c>
      <c r="F90" t="s">
        <v>216</v>
      </c>
      <c r="G90" t="s">
        <v>218</v>
      </c>
      <c r="H90">
        <v>0</v>
      </c>
      <c r="K90" t="s">
        <v>232</v>
      </c>
      <c r="N90" t="s">
        <v>243</v>
      </c>
      <c r="O90" t="s">
        <v>251</v>
      </c>
      <c r="Q90" t="s">
        <v>253</v>
      </c>
      <c r="R90" t="s">
        <v>258</v>
      </c>
      <c r="S90" t="s">
        <v>260</v>
      </c>
      <c r="T90">
        <v>11368</v>
      </c>
      <c r="U90" t="s">
        <v>282</v>
      </c>
      <c r="V90" t="s">
        <v>297</v>
      </c>
      <c r="X90" t="s">
        <v>377</v>
      </c>
      <c r="Y90" t="s">
        <v>477</v>
      </c>
      <c r="Z90" t="s">
        <v>509</v>
      </c>
      <c r="AA90" t="s">
        <v>513</v>
      </c>
      <c r="AG90">
        <v>31.2</v>
      </c>
      <c r="AH90" t="s">
        <v>301</v>
      </c>
      <c r="AI90" t="s">
        <v>537</v>
      </c>
      <c r="AR90">
        <v>2</v>
      </c>
      <c r="AS90">
        <v>1</v>
      </c>
      <c r="AT90" t="s">
        <v>216</v>
      </c>
      <c r="AW90" t="s">
        <v>216</v>
      </c>
      <c r="AZ90">
        <v>0</v>
      </c>
      <c r="BA90">
        <v>0</v>
      </c>
      <c r="BB90">
        <v>0</v>
      </c>
      <c r="BC90">
        <v>0</v>
      </c>
      <c r="BD90" t="s">
        <v>580</v>
      </c>
      <c r="BE90" t="s">
        <v>658</v>
      </c>
      <c r="BF90">
        <v>17</v>
      </c>
      <c r="BG90" t="s">
        <v>694</v>
      </c>
    </row>
    <row r="91" spans="1:59">
      <c r="A91" s="1">
        <f>HYPERLINK("https://lsnyc.legalserver.org/matter/dynamic-profile/view/1888126","19-1888126")</f>
        <v>0</v>
      </c>
      <c r="B91" t="s">
        <v>138</v>
      </c>
      <c r="C91" t="s">
        <v>175</v>
      </c>
      <c r="D91" t="s">
        <v>181</v>
      </c>
      <c r="E91" t="s">
        <v>188</v>
      </c>
      <c r="F91" t="s">
        <v>216</v>
      </c>
      <c r="G91" t="s">
        <v>218</v>
      </c>
      <c r="H91">
        <v>0</v>
      </c>
      <c r="K91" t="s">
        <v>232</v>
      </c>
      <c r="M91" t="s">
        <v>218</v>
      </c>
      <c r="N91" t="s">
        <v>243</v>
      </c>
      <c r="O91" t="s">
        <v>251</v>
      </c>
      <c r="Q91" t="s">
        <v>253</v>
      </c>
      <c r="R91" t="s">
        <v>257</v>
      </c>
      <c r="S91" t="s">
        <v>260</v>
      </c>
      <c r="T91">
        <v>11368</v>
      </c>
      <c r="V91" t="s">
        <v>297</v>
      </c>
      <c r="X91" t="s">
        <v>328</v>
      </c>
      <c r="Y91" t="s">
        <v>477</v>
      </c>
      <c r="Z91" t="s">
        <v>509</v>
      </c>
      <c r="AA91" t="s">
        <v>513</v>
      </c>
      <c r="AG91">
        <v>9.25</v>
      </c>
      <c r="AI91" t="s">
        <v>537</v>
      </c>
      <c r="AR91">
        <v>2</v>
      </c>
      <c r="AS91">
        <v>1</v>
      </c>
      <c r="AT91" t="s">
        <v>216</v>
      </c>
      <c r="AW91" t="s">
        <v>216</v>
      </c>
      <c r="AZ91">
        <v>0</v>
      </c>
      <c r="BA91">
        <v>0</v>
      </c>
      <c r="BB91">
        <v>0</v>
      </c>
      <c r="BC91">
        <v>0</v>
      </c>
      <c r="BD91" t="s">
        <v>580</v>
      </c>
      <c r="BE91" t="s">
        <v>659</v>
      </c>
      <c r="BF91">
        <v>14</v>
      </c>
      <c r="BG91" t="s">
        <v>694</v>
      </c>
    </row>
    <row r="92" spans="1:59">
      <c r="A92" s="1">
        <f>HYPERLINK("https://lsnyc.legalserver.org/matter/dynamic-profile/view/1888128","19-1888128")</f>
        <v>0</v>
      </c>
      <c r="B92" t="s">
        <v>138</v>
      </c>
      <c r="C92" t="s">
        <v>175</v>
      </c>
      <c r="D92" t="s">
        <v>181</v>
      </c>
      <c r="E92" t="s">
        <v>188</v>
      </c>
      <c r="F92" t="s">
        <v>216</v>
      </c>
      <c r="G92" t="s">
        <v>218</v>
      </c>
      <c r="H92">
        <v>0</v>
      </c>
      <c r="K92" t="s">
        <v>232</v>
      </c>
      <c r="N92" t="s">
        <v>243</v>
      </c>
      <c r="O92" t="s">
        <v>251</v>
      </c>
      <c r="Q92" t="s">
        <v>253</v>
      </c>
      <c r="R92" t="s">
        <v>257</v>
      </c>
      <c r="S92" t="s">
        <v>260</v>
      </c>
      <c r="T92">
        <v>11368</v>
      </c>
      <c r="U92" t="s">
        <v>282</v>
      </c>
      <c r="V92" t="s">
        <v>297</v>
      </c>
      <c r="X92" t="s">
        <v>328</v>
      </c>
      <c r="Y92" t="s">
        <v>477</v>
      </c>
      <c r="Z92" t="s">
        <v>509</v>
      </c>
      <c r="AA92" t="s">
        <v>513</v>
      </c>
      <c r="AG92">
        <v>8</v>
      </c>
      <c r="AH92" t="s">
        <v>301</v>
      </c>
      <c r="AI92" t="s">
        <v>537</v>
      </c>
      <c r="AR92">
        <v>2</v>
      </c>
      <c r="AS92">
        <v>1</v>
      </c>
      <c r="AT92" t="s">
        <v>216</v>
      </c>
      <c r="AW92" t="s">
        <v>216</v>
      </c>
      <c r="AZ92">
        <v>0</v>
      </c>
      <c r="BA92">
        <v>0</v>
      </c>
      <c r="BB92">
        <v>0</v>
      </c>
      <c r="BC92">
        <v>0</v>
      </c>
      <c r="BD92" t="s">
        <v>580</v>
      </c>
      <c r="BE92" t="s">
        <v>659</v>
      </c>
      <c r="BF92">
        <v>14</v>
      </c>
      <c r="BG92" t="s">
        <v>694</v>
      </c>
    </row>
    <row r="93" spans="1:59">
      <c r="A93" s="1">
        <f>HYPERLINK("https://lsnyc.legalserver.org/matter/dynamic-profile/view/1888702","19-1888702")</f>
        <v>0</v>
      </c>
      <c r="B93" t="s">
        <v>139</v>
      </c>
      <c r="C93" t="s">
        <v>175</v>
      </c>
      <c r="D93" t="s">
        <v>181</v>
      </c>
      <c r="E93" t="s">
        <v>196</v>
      </c>
      <c r="F93" t="s">
        <v>216</v>
      </c>
      <c r="G93" t="s">
        <v>218</v>
      </c>
      <c r="H93">
        <v>36.82</v>
      </c>
      <c r="I93" t="s">
        <v>217</v>
      </c>
      <c r="K93" t="s">
        <v>232</v>
      </c>
      <c r="M93" t="s">
        <v>218</v>
      </c>
      <c r="N93" t="s">
        <v>243</v>
      </c>
      <c r="O93" t="s">
        <v>250</v>
      </c>
      <c r="Q93" t="s">
        <v>253</v>
      </c>
      <c r="R93" t="s">
        <v>257</v>
      </c>
      <c r="S93" t="s">
        <v>260</v>
      </c>
      <c r="T93">
        <v>11377</v>
      </c>
      <c r="U93" t="s">
        <v>270</v>
      </c>
      <c r="V93" t="s">
        <v>297</v>
      </c>
      <c r="W93" t="s">
        <v>218</v>
      </c>
      <c r="X93" t="s">
        <v>378</v>
      </c>
      <c r="Y93" t="s">
        <v>478</v>
      </c>
      <c r="Z93" t="s">
        <v>509</v>
      </c>
      <c r="AA93" t="s">
        <v>510</v>
      </c>
      <c r="AD93" t="s">
        <v>529</v>
      </c>
      <c r="AG93">
        <v>7.25</v>
      </c>
      <c r="AH93" t="s">
        <v>301</v>
      </c>
      <c r="AI93" t="s">
        <v>537</v>
      </c>
      <c r="AJ93" t="s">
        <v>217</v>
      </c>
      <c r="AR93">
        <v>3</v>
      </c>
      <c r="AS93">
        <v>1</v>
      </c>
      <c r="AT93" t="s">
        <v>216</v>
      </c>
      <c r="AW93" t="s">
        <v>216</v>
      </c>
      <c r="AZ93">
        <v>0</v>
      </c>
      <c r="BA93">
        <v>0</v>
      </c>
      <c r="BB93">
        <v>0</v>
      </c>
      <c r="BC93">
        <v>0</v>
      </c>
      <c r="BD93" t="s">
        <v>580</v>
      </c>
      <c r="BE93" t="s">
        <v>660</v>
      </c>
      <c r="BF93">
        <v>28</v>
      </c>
      <c r="BG93" t="s">
        <v>707</v>
      </c>
    </row>
    <row r="94" spans="1:59">
      <c r="A94" s="1">
        <f>HYPERLINK("https://lsnyc.legalserver.org/matter/dynamic-profile/view/1887636","19-1887636")</f>
        <v>0</v>
      </c>
      <c r="B94" t="s">
        <v>140</v>
      </c>
      <c r="C94" t="s">
        <v>174</v>
      </c>
      <c r="D94" t="s">
        <v>182</v>
      </c>
      <c r="E94" t="s">
        <v>187</v>
      </c>
      <c r="F94" t="s">
        <v>218</v>
      </c>
      <c r="G94" t="s">
        <v>218</v>
      </c>
      <c r="H94">
        <v>6.22</v>
      </c>
      <c r="I94" t="s">
        <v>218</v>
      </c>
      <c r="K94" t="s">
        <v>233</v>
      </c>
      <c r="L94" t="s">
        <v>241</v>
      </c>
      <c r="N94" t="s">
        <v>245</v>
      </c>
      <c r="O94" t="s">
        <v>251</v>
      </c>
      <c r="Q94" t="s">
        <v>253</v>
      </c>
      <c r="R94" t="s">
        <v>258</v>
      </c>
      <c r="S94" t="s">
        <v>260</v>
      </c>
      <c r="T94">
        <v>11211</v>
      </c>
      <c r="U94" t="s">
        <v>280</v>
      </c>
      <c r="V94" t="s">
        <v>297</v>
      </c>
      <c r="X94" t="s">
        <v>379</v>
      </c>
      <c r="Y94" t="s">
        <v>479</v>
      </c>
      <c r="Z94" t="s">
        <v>509</v>
      </c>
      <c r="AA94" t="s">
        <v>511</v>
      </c>
      <c r="AB94" t="s">
        <v>218</v>
      </c>
      <c r="AC94" t="s">
        <v>525</v>
      </c>
      <c r="AD94" t="s">
        <v>531</v>
      </c>
      <c r="AG94">
        <v>2</v>
      </c>
      <c r="AH94" t="s">
        <v>301</v>
      </c>
      <c r="AI94" t="s">
        <v>545</v>
      </c>
      <c r="AJ94" t="s">
        <v>218</v>
      </c>
      <c r="AK94" t="s">
        <v>562</v>
      </c>
      <c r="AL94" t="s">
        <v>240</v>
      </c>
      <c r="AM94" t="s">
        <v>567</v>
      </c>
      <c r="AN94" t="s">
        <v>568</v>
      </c>
      <c r="AO94" t="s">
        <v>572</v>
      </c>
      <c r="AP94" t="s">
        <v>573</v>
      </c>
      <c r="AR94">
        <v>3</v>
      </c>
      <c r="AS94">
        <v>1</v>
      </c>
      <c r="AT94" t="s">
        <v>216</v>
      </c>
      <c r="AW94" t="s">
        <v>216</v>
      </c>
      <c r="AZ94">
        <v>0</v>
      </c>
      <c r="BA94">
        <v>0</v>
      </c>
      <c r="BB94">
        <v>220</v>
      </c>
      <c r="BC94">
        <v>0</v>
      </c>
      <c r="BD94" t="s">
        <v>245</v>
      </c>
      <c r="BE94" t="s">
        <v>661</v>
      </c>
      <c r="BF94">
        <v>7</v>
      </c>
      <c r="BG94" t="s">
        <v>720</v>
      </c>
    </row>
    <row r="95" spans="1:59">
      <c r="A95" s="1">
        <f>HYPERLINK("https://lsnyc.legalserver.org/matter/dynamic-profile/view/1887644","19-1887644")</f>
        <v>0</v>
      </c>
      <c r="B95" t="s">
        <v>141</v>
      </c>
      <c r="C95" t="s">
        <v>174</v>
      </c>
      <c r="D95" t="s">
        <v>182</v>
      </c>
      <c r="E95" t="s">
        <v>187</v>
      </c>
      <c r="F95" t="s">
        <v>218</v>
      </c>
      <c r="G95" t="s">
        <v>218</v>
      </c>
      <c r="H95">
        <v>6.22</v>
      </c>
      <c r="I95" t="s">
        <v>218</v>
      </c>
      <c r="K95" t="s">
        <v>233</v>
      </c>
      <c r="L95" t="s">
        <v>241</v>
      </c>
      <c r="N95" t="s">
        <v>245</v>
      </c>
      <c r="O95" t="s">
        <v>251</v>
      </c>
      <c r="Q95" t="s">
        <v>253</v>
      </c>
      <c r="R95" t="s">
        <v>257</v>
      </c>
      <c r="S95" t="s">
        <v>260</v>
      </c>
      <c r="T95">
        <v>11211</v>
      </c>
      <c r="U95" t="s">
        <v>280</v>
      </c>
      <c r="V95" t="s">
        <v>297</v>
      </c>
      <c r="W95" t="s">
        <v>218</v>
      </c>
      <c r="X95" t="s">
        <v>380</v>
      </c>
      <c r="Y95" t="s">
        <v>480</v>
      </c>
      <c r="Z95" t="s">
        <v>509</v>
      </c>
      <c r="AA95" t="s">
        <v>511</v>
      </c>
      <c r="AB95" t="s">
        <v>218</v>
      </c>
      <c r="AC95" t="s">
        <v>525</v>
      </c>
      <c r="AD95" t="s">
        <v>531</v>
      </c>
      <c r="AG95">
        <v>1.75</v>
      </c>
      <c r="AH95" t="s">
        <v>301</v>
      </c>
      <c r="AI95" t="s">
        <v>545</v>
      </c>
      <c r="AJ95" t="s">
        <v>218</v>
      </c>
      <c r="AK95" t="s">
        <v>562</v>
      </c>
      <c r="AL95" t="s">
        <v>240</v>
      </c>
      <c r="AM95" t="s">
        <v>567</v>
      </c>
      <c r="AN95" t="s">
        <v>568</v>
      </c>
      <c r="AO95" t="s">
        <v>572</v>
      </c>
      <c r="AP95" t="s">
        <v>573</v>
      </c>
      <c r="AR95">
        <v>3</v>
      </c>
      <c r="AS95">
        <v>1</v>
      </c>
      <c r="AT95" t="s">
        <v>216</v>
      </c>
      <c r="AW95" t="s">
        <v>216</v>
      </c>
      <c r="AZ95">
        <v>0</v>
      </c>
      <c r="BA95">
        <v>0</v>
      </c>
      <c r="BB95">
        <v>220</v>
      </c>
      <c r="BC95">
        <v>0</v>
      </c>
      <c r="BD95" t="s">
        <v>245</v>
      </c>
      <c r="BE95" t="s">
        <v>662</v>
      </c>
      <c r="BF95">
        <v>13</v>
      </c>
      <c r="BG95" t="s">
        <v>720</v>
      </c>
    </row>
    <row r="96" spans="1:59">
      <c r="A96" s="1">
        <f>HYPERLINK("https://lsnyc.legalserver.org/matter/dynamic-profile/view/1887650","19-1887650")</f>
        <v>0</v>
      </c>
      <c r="B96" t="s">
        <v>142</v>
      </c>
      <c r="C96" t="s">
        <v>174</v>
      </c>
      <c r="D96" t="s">
        <v>182</v>
      </c>
      <c r="E96" t="s">
        <v>187</v>
      </c>
      <c r="F96" t="s">
        <v>218</v>
      </c>
      <c r="G96" t="s">
        <v>218</v>
      </c>
      <c r="H96">
        <v>6.22</v>
      </c>
      <c r="I96" t="s">
        <v>218</v>
      </c>
      <c r="K96" t="s">
        <v>233</v>
      </c>
      <c r="L96" t="s">
        <v>241</v>
      </c>
      <c r="N96" t="s">
        <v>245</v>
      </c>
      <c r="O96" t="s">
        <v>251</v>
      </c>
      <c r="Q96" t="s">
        <v>253</v>
      </c>
      <c r="R96" t="s">
        <v>257</v>
      </c>
      <c r="S96" t="s">
        <v>260</v>
      </c>
      <c r="T96">
        <v>11211</v>
      </c>
      <c r="U96" t="s">
        <v>280</v>
      </c>
      <c r="V96" t="s">
        <v>297</v>
      </c>
      <c r="W96" t="s">
        <v>218</v>
      </c>
      <c r="X96" t="s">
        <v>381</v>
      </c>
      <c r="Y96" t="s">
        <v>481</v>
      </c>
      <c r="Z96" t="s">
        <v>509</v>
      </c>
      <c r="AA96" t="s">
        <v>511</v>
      </c>
      <c r="AB96" t="s">
        <v>218</v>
      </c>
      <c r="AC96" t="s">
        <v>525</v>
      </c>
      <c r="AD96" t="s">
        <v>531</v>
      </c>
      <c r="AG96">
        <v>2.25</v>
      </c>
      <c r="AH96" t="s">
        <v>301</v>
      </c>
      <c r="AI96" t="s">
        <v>545</v>
      </c>
      <c r="AJ96" t="s">
        <v>218</v>
      </c>
      <c r="AK96" t="s">
        <v>562</v>
      </c>
      <c r="AL96" t="s">
        <v>240</v>
      </c>
      <c r="AM96" t="s">
        <v>567</v>
      </c>
      <c r="AN96" t="s">
        <v>568</v>
      </c>
      <c r="AO96" t="s">
        <v>572</v>
      </c>
      <c r="AP96" t="s">
        <v>573</v>
      </c>
      <c r="AR96">
        <v>3</v>
      </c>
      <c r="AS96">
        <v>1</v>
      </c>
      <c r="AT96" t="s">
        <v>216</v>
      </c>
      <c r="AW96" t="s">
        <v>216</v>
      </c>
      <c r="AZ96">
        <v>0</v>
      </c>
      <c r="BA96">
        <v>0</v>
      </c>
      <c r="BB96">
        <v>220</v>
      </c>
      <c r="BC96">
        <v>0</v>
      </c>
      <c r="BD96" t="s">
        <v>245</v>
      </c>
      <c r="BE96" t="s">
        <v>663</v>
      </c>
      <c r="BF96">
        <v>10</v>
      </c>
      <c r="BG96" t="s">
        <v>720</v>
      </c>
    </row>
    <row r="97" spans="1:59">
      <c r="A97" s="1">
        <f>HYPERLINK("https://lsnyc.legalserver.org/matter/dynamic-profile/view/1887573","19-1887573")</f>
        <v>0</v>
      </c>
      <c r="B97" t="s">
        <v>143</v>
      </c>
      <c r="C97" t="s">
        <v>179</v>
      </c>
      <c r="D97" t="s">
        <v>185</v>
      </c>
      <c r="E97" t="s">
        <v>198</v>
      </c>
      <c r="F97" t="s">
        <v>216</v>
      </c>
      <c r="G97" t="s">
        <v>218</v>
      </c>
      <c r="H97">
        <v>0</v>
      </c>
      <c r="I97" t="s">
        <v>217</v>
      </c>
      <c r="K97" t="s">
        <v>233</v>
      </c>
      <c r="N97" t="s">
        <v>243</v>
      </c>
      <c r="O97" t="s">
        <v>251</v>
      </c>
      <c r="Q97" t="s">
        <v>253</v>
      </c>
      <c r="R97" t="s">
        <v>258</v>
      </c>
      <c r="S97" t="s">
        <v>260</v>
      </c>
      <c r="T97">
        <v>10455</v>
      </c>
      <c r="U97" t="s">
        <v>267</v>
      </c>
      <c r="V97" t="s">
        <v>297</v>
      </c>
      <c r="W97" t="s">
        <v>218</v>
      </c>
      <c r="X97" t="s">
        <v>382</v>
      </c>
      <c r="Y97" t="s">
        <v>476</v>
      </c>
      <c r="Z97" t="s">
        <v>509</v>
      </c>
      <c r="AA97" t="s">
        <v>510</v>
      </c>
      <c r="AD97" t="s">
        <v>529</v>
      </c>
      <c r="AG97">
        <v>1.2</v>
      </c>
      <c r="AH97" t="s">
        <v>301</v>
      </c>
      <c r="AI97" t="s">
        <v>540</v>
      </c>
      <c r="AJ97" t="s">
        <v>217</v>
      </c>
      <c r="AR97">
        <v>3</v>
      </c>
      <c r="AS97">
        <v>1</v>
      </c>
      <c r="AT97" t="s">
        <v>216</v>
      </c>
      <c r="AW97" t="s">
        <v>216</v>
      </c>
      <c r="AZ97">
        <v>0</v>
      </c>
      <c r="BA97">
        <v>0</v>
      </c>
      <c r="BB97">
        <v>0</v>
      </c>
      <c r="BC97">
        <v>0</v>
      </c>
      <c r="BD97" t="s">
        <v>580</v>
      </c>
      <c r="BE97" t="s">
        <v>664</v>
      </c>
      <c r="BF97">
        <v>14</v>
      </c>
      <c r="BG97" t="s">
        <v>694</v>
      </c>
    </row>
    <row r="98" spans="1:59">
      <c r="A98" s="1">
        <f>HYPERLINK("https://lsnyc.legalserver.org/matter/dynamic-profile/view/1887579","19-1887579")</f>
        <v>0</v>
      </c>
      <c r="B98" t="s">
        <v>143</v>
      </c>
      <c r="C98" t="s">
        <v>179</v>
      </c>
      <c r="D98" t="s">
        <v>185</v>
      </c>
      <c r="E98" t="s">
        <v>198</v>
      </c>
      <c r="F98" t="s">
        <v>216</v>
      </c>
      <c r="G98" t="s">
        <v>218</v>
      </c>
      <c r="H98">
        <v>0</v>
      </c>
      <c r="K98" t="s">
        <v>233</v>
      </c>
      <c r="O98" t="s">
        <v>251</v>
      </c>
      <c r="Q98" t="s">
        <v>253</v>
      </c>
      <c r="R98" t="s">
        <v>258</v>
      </c>
      <c r="S98" t="s">
        <v>260</v>
      </c>
      <c r="T98">
        <v>10455</v>
      </c>
      <c r="U98" t="s">
        <v>282</v>
      </c>
      <c r="V98" t="s">
        <v>297</v>
      </c>
      <c r="X98" t="s">
        <v>382</v>
      </c>
      <c r="Y98" t="s">
        <v>476</v>
      </c>
      <c r="Z98" t="s">
        <v>509</v>
      </c>
      <c r="AA98" t="s">
        <v>510</v>
      </c>
      <c r="AG98">
        <v>0.2</v>
      </c>
      <c r="AR98">
        <v>3</v>
      </c>
      <c r="AS98">
        <v>1</v>
      </c>
      <c r="AT98" t="s">
        <v>216</v>
      </c>
      <c r="AW98" t="s">
        <v>216</v>
      </c>
      <c r="AZ98">
        <v>0</v>
      </c>
      <c r="BA98">
        <v>0</v>
      </c>
      <c r="BB98">
        <v>0</v>
      </c>
      <c r="BC98">
        <v>0</v>
      </c>
      <c r="BD98" t="s">
        <v>580</v>
      </c>
      <c r="BE98" t="s">
        <v>664</v>
      </c>
      <c r="BF98">
        <v>14</v>
      </c>
      <c r="BG98" t="s">
        <v>694</v>
      </c>
    </row>
    <row r="99" spans="1:59">
      <c r="A99" s="1">
        <f>HYPERLINK("https://lsnyc.legalserver.org/matter/dynamic-profile/view/1887588","19-1887588")</f>
        <v>0</v>
      </c>
      <c r="B99" t="s">
        <v>144</v>
      </c>
      <c r="C99" t="s">
        <v>179</v>
      </c>
      <c r="D99" t="s">
        <v>185</v>
      </c>
      <c r="E99" t="s">
        <v>198</v>
      </c>
      <c r="F99" t="s">
        <v>216</v>
      </c>
      <c r="G99" t="s">
        <v>218</v>
      </c>
      <c r="H99">
        <v>0</v>
      </c>
      <c r="I99" t="s">
        <v>217</v>
      </c>
      <c r="K99" t="s">
        <v>233</v>
      </c>
      <c r="N99" t="s">
        <v>243</v>
      </c>
      <c r="O99" t="s">
        <v>251</v>
      </c>
      <c r="Q99" t="s">
        <v>253</v>
      </c>
      <c r="R99" t="s">
        <v>257</v>
      </c>
      <c r="S99" t="s">
        <v>260</v>
      </c>
      <c r="T99">
        <v>10455</v>
      </c>
      <c r="U99" t="s">
        <v>267</v>
      </c>
      <c r="V99" t="s">
        <v>297</v>
      </c>
      <c r="W99" t="s">
        <v>218</v>
      </c>
      <c r="X99" t="s">
        <v>383</v>
      </c>
      <c r="Y99" t="s">
        <v>482</v>
      </c>
      <c r="Z99" t="s">
        <v>509</v>
      </c>
      <c r="AA99" t="s">
        <v>510</v>
      </c>
      <c r="AD99" t="s">
        <v>529</v>
      </c>
      <c r="AG99">
        <v>0.95</v>
      </c>
      <c r="AH99" t="s">
        <v>301</v>
      </c>
      <c r="AI99" t="s">
        <v>540</v>
      </c>
      <c r="AJ99" t="s">
        <v>217</v>
      </c>
      <c r="AR99">
        <v>3</v>
      </c>
      <c r="AS99">
        <v>1</v>
      </c>
      <c r="AT99" t="s">
        <v>216</v>
      </c>
      <c r="AW99" t="s">
        <v>216</v>
      </c>
      <c r="AZ99">
        <v>0</v>
      </c>
      <c r="BA99">
        <v>0</v>
      </c>
      <c r="BB99">
        <v>0</v>
      </c>
      <c r="BC99">
        <v>0</v>
      </c>
      <c r="BD99" t="s">
        <v>580</v>
      </c>
      <c r="BE99" t="s">
        <v>665</v>
      </c>
      <c r="BF99">
        <v>9</v>
      </c>
      <c r="BG99" t="s">
        <v>694</v>
      </c>
    </row>
    <row r="100" spans="1:59">
      <c r="A100" s="1">
        <f>HYPERLINK("https://lsnyc.legalserver.org/matter/dynamic-profile/view/1887595","19-1887595")</f>
        <v>0</v>
      </c>
      <c r="B100" t="s">
        <v>144</v>
      </c>
      <c r="C100" t="s">
        <v>179</v>
      </c>
      <c r="D100" t="s">
        <v>185</v>
      </c>
      <c r="E100" t="s">
        <v>198</v>
      </c>
      <c r="F100" t="s">
        <v>216</v>
      </c>
      <c r="G100" t="s">
        <v>218</v>
      </c>
      <c r="H100">
        <v>0</v>
      </c>
      <c r="I100" t="s">
        <v>217</v>
      </c>
      <c r="K100" t="s">
        <v>233</v>
      </c>
      <c r="N100" t="s">
        <v>243</v>
      </c>
      <c r="O100" t="s">
        <v>251</v>
      </c>
      <c r="Q100" t="s">
        <v>253</v>
      </c>
      <c r="R100" t="s">
        <v>257</v>
      </c>
      <c r="S100" t="s">
        <v>260</v>
      </c>
      <c r="T100">
        <v>10455</v>
      </c>
      <c r="U100" t="s">
        <v>282</v>
      </c>
      <c r="V100" t="s">
        <v>297</v>
      </c>
      <c r="W100" t="s">
        <v>218</v>
      </c>
      <c r="X100" t="s">
        <v>383</v>
      </c>
      <c r="Y100" t="s">
        <v>482</v>
      </c>
      <c r="Z100" t="s">
        <v>509</v>
      </c>
      <c r="AA100" t="s">
        <v>510</v>
      </c>
      <c r="AG100">
        <v>0.45</v>
      </c>
      <c r="AH100" t="s">
        <v>301</v>
      </c>
      <c r="AI100" t="s">
        <v>540</v>
      </c>
      <c r="AJ100" t="s">
        <v>217</v>
      </c>
      <c r="AR100">
        <v>3</v>
      </c>
      <c r="AS100">
        <v>1</v>
      </c>
      <c r="AT100" t="s">
        <v>216</v>
      </c>
      <c r="AW100" t="s">
        <v>216</v>
      </c>
      <c r="AZ100">
        <v>0</v>
      </c>
      <c r="BA100">
        <v>0</v>
      </c>
      <c r="BB100">
        <v>0</v>
      </c>
      <c r="BC100">
        <v>0</v>
      </c>
      <c r="BD100" t="s">
        <v>580</v>
      </c>
      <c r="BE100" t="s">
        <v>665</v>
      </c>
      <c r="BF100">
        <v>9</v>
      </c>
      <c r="BG100" t="s">
        <v>694</v>
      </c>
    </row>
    <row r="101" spans="1:59">
      <c r="A101" s="1">
        <f>HYPERLINK("https://lsnyc.legalserver.org/matter/dynamic-profile/view/1887596","19-1887596")</f>
        <v>0</v>
      </c>
      <c r="B101" t="s">
        <v>145</v>
      </c>
      <c r="C101" t="s">
        <v>176</v>
      </c>
      <c r="D101" t="s">
        <v>185</v>
      </c>
      <c r="E101" t="s">
        <v>189</v>
      </c>
      <c r="F101" t="s">
        <v>216</v>
      </c>
      <c r="G101" t="s">
        <v>218</v>
      </c>
      <c r="H101">
        <v>66.29000000000001</v>
      </c>
      <c r="K101" t="s">
        <v>233</v>
      </c>
      <c r="O101" t="s">
        <v>250</v>
      </c>
      <c r="Q101" t="s">
        <v>253</v>
      </c>
      <c r="R101" t="s">
        <v>257</v>
      </c>
      <c r="S101" t="s">
        <v>260</v>
      </c>
      <c r="T101">
        <v>10451</v>
      </c>
      <c r="U101" t="s">
        <v>274</v>
      </c>
      <c r="V101" t="s">
        <v>297</v>
      </c>
      <c r="X101" t="s">
        <v>384</v>
      </c>
      <c r="Y101" t="s">
        <v>483</v>
      </c>
      <c r="Z101" t="s">
        <v>509</v>
      </c>
      <c r="AA101" t="s">
        <v>513</v>
      </c>
      <c r="AD101" t="s">
        <v>526</v>
      </c>
      <c r="AG101">
        <v>0</v>
      </c>
      <c r="AH101" t="s">
        <v>301</v>
      </c>
      <c r="AI101" t="s">
        <v>535</v>
      </c>
      <c r="AR101">
        <v>3</v>
      </c>
      <c r="AS101">
        <v>1</v>
      </c>
      <c r="AT101" t="s">
        <v>216</v>
      </c>
      <c r="AW101" t="s">
        <v>216</v>
      </c>
      <c r="AZ101">
        <v>0</v>
      </c>
      <c r="BA101">
        <v>0</v>
      </c>
      <c r="BB101">
        <v>0</v>
      </c>
      <c r="BC101">
        <v>0</v>
      </c>
      <c r="BD101" t="s">
        <v>580</v>
      </c>
      <c r="BE101" t="s">
        <v>666</v>
      </c>
      <c r="BF101">
        <v>35</v>
      </c>
      <c r="BG101" t="s">
        <v>721</v>
      </c>
    </row>
    <row r="102" spans="1:59">
      <c r="A102" s="1">
        <f>HYPERLINK("https://lsnyc.legalserver.org/matter/dynamic-profile/view/1887607","19-1887607")</f>
        <v>0</v>
      </c>
      <c r="B102" t="s">
        <v>146</v>
      </c>
      <c r="C102" t="s">
        <v>176</v>
      </c>
      <c r="D102" t="s">
        <v>181</v>
      </c>
      <c r="E102" t="s">
        <v>189</v>
      </c>
      <c r="F102" t="s">
        <v>217</v>
      </c>
      <c r="G102" t="s">
        <v>217</v>
      </c>
      <c r="H102">
        <v>43.31</v>
      </c>
      <c r="I102" t="s">
        <v>217</v>
      </c>
      <c r="K102" t="s">
        <v>233</v>
      </c>
      <c r="O102" t="s">
        <v>250</v>
      </c>
      <c r="Q102" t="s">
        <v>253</v>
      </c>
      <c r="R102" t="s">
        <v>257</v>
      </c>
      <c r="S102" t="s">
        <v>260</v>
      </c>
      <c r="T102">
        <v>11368</v>
      </c>
      <c r="U102" t="s">
        <v>268</v>
      </c>
      <c r="X102" t="s">
        <v>385</v>
      </c>
      <c r="Y102" t="s">
        <v>484</v>
      </c>
      <c r="Z102" t="s">
        <v>509</v>
      </c>
      <c r="AA102" t="s">
        <v>513</v>
      </c>
      <c r="AD102" t="s">
        <v>527</v>
      </c>
      <c r="AG102">
        <v>0</v>
      </c>
      <c r="AH102" t="s">
        <v>301</v>
      </c>
      <c r="AJ102" t="s">
        <v>217</v>
      </c>
      <c r="AR102">
        <v>2</v>
      </c>
      <c r="AS102">
        <v>1</v>
      </c>
      <c r="AT102" t="s">
        <v>216</v>
      </c>
      <c r="AW102" t="s">
        <v>216</v>
      </c>
      <c r="AZ102">
        <v>0</v>
      </c>
      <c r="BA102">
        <v>0</v>
      </c>
      <c r="BB102">
        <v>0</v>
      </c>
      <c r="BC102">
        <v>0</v>
      </c>
      <c r="BD102" t="s">
        <v>580</v>
      </c>
      <c r="BE102" t="s">
        <v>667</v>
      </c>
      <c r="BF102">
        <v>36</v>
      </c>
      <c r="BG102" t="s">
        <v>722</v>
      </c>
    </row>
    <row r="103" spans="1:59">
      <c r="A103" s="1">
        <f>HYPERLINK("https://lsnyc.legalserver.org/matter/dynamic-profile/view/1887619","19-1887619")</f>
        <v>0</v>
      </c>
      <c r="B103" t="s">
        <v>147</v>
      </c>
      <c r="C103" t="s">
        <v>174</v>
      </c>
      <c r="D103" t="s">
        <v>180</v>
      </c>
      <c r="E103" t="s">
        <v>200</v>
      </c>
      <c r="F103" t="s">
        <v>216</v>
      </c>
      <c r="G103" t="s">
        <v>218</v>
      </c>
      <c r="H103">
        <v>0</v>
      </c>
      <c r="K103" t="s">
        <v>233</v>
      </c>
      <c r="M103" t="s">
        <v>218</v>
      </c>
      <c r="N103" t="s">
        <v>243</v>
      </c>
      <c r="O103" t="s">
        <v>251</v>
      </c>
      <c r="Q103" t="s">
        <v>253</v>
      </c>
      <c r="R103" t="s">
        <v>258</v>
      </c>
      <c r="S103" t="s">
        <v>260</v>
      </c>
      <c r="T103">
        <v>10002</v>
      </c>
      <c r="U103" t="s">
        <v>291</v>
      </c>
      <c r="V103" t="s">
        <v>297</v>
      </c>
      <c r="W103" t="s">
        <v>218</v>
      </c>
      <c r="X103" t="s">
        <v>386</v>
      </c>
      <c r="Y103" t="s">
        <v>485</v>
      </c>
      <c r="Z103" t="s">
        <v>508</v>
      </c>
      <c r="AG103">
        <v>1</v>
      </c>
      <c r="AH103" t="s">
        <v>301</v>
      </c>
      <c r="AI103" t="s">
        <v>545</v>
      </c>
      <c r="AQ103" t="s">
        <v>577</v>
      </c>
      <c r="AR103">
        <v>2</v>
      </c>
      <c r="AS103">
        <v>2</v>
      </c>
      <c r="AT103" t="s">
        <v>216</v>
      </c>
      <c r="AW103" t="s">
        <v>216</v>
      </c>
      <c r="AZ103">
        <v>0</v>
      </c>
      <c r="BA103">
        <v>0</v>
      </c>
      <c r="BB103">
        <v>0</v>
      </c>
      <c r="BC103">
        <v>0</v>
      </c>
      <c r="BD103" t="s">
        <v>580</v>
      </c>
      <c r="BE103" t="s">
        <v>668</v>
      </c>
      <c r="BF103">
        <v>12</v>
      </c>
      <c r="BG103" t="s">
        <v>694</v>
      </c>
    </row>
    <row r="104" spans="1:59">
      <c r="A104" s="1">
        <f>HYPERLINK("https://lsnyc.legalserver.org/matter/dynamic-profile/view/1887633","19-1887633")</f>
        <v>0</v>
      </c>
      <c r="B104" t="s">
        <v>148</v>
      </c>
      <c r="C104" t="s">
        <v>174</v>
      </c>
      <c r="D104" t="s">
        <v>180</v>
      </c>
      <c r="E104" t="s">
        <v>200</v>
      </c>
      <c r="F104" t="s">
        <v>216</v>
      </c>
      <c r="G104" t="s">
        <v>218</v>
      </c>
      <c r="H104">
        <v>0</v>
      </c>
      <c r="K104" t="s">
        <v>233</v>
      </c>
      <c r="M104" t="s">
        <v>218</v>
      </c>
      <c r="N104" t="s">
        <v>243</v>
      </c>
      <c r="O104" t="s">
        <v>251</v>
      </c>
      <c r="Q104" t="s">
        <v>253</v>
      </c>
      <c r="R104" t="s">
        <v>258</v>
      </c>
      <c r="S104" t="s">
        <v>260</v>
      </c>
      <c r="T104">
        <v>10002</v>
      </c>
      <c r="U104" t="s">
        <v>291</v>
      </c>
      <c r="V104" t="s">
        <v>297</v>
      </c>
      <c r="W104" t="s">
        <v>218</v>
      </c>
      <c r="X104" t="s">
        <v>387</v>
      </c>
      <c r="Y104" t="s">
        <v>485</v>
      </c>
      <c r="Z104" t="s">
        <v>508</v>
      </c>
      <c r="AG104">
        <v>1</v>
      </c>
      <c r="AH104" t="s">
        <v>301</v>
      </c>
      <c r="AI104" t="s">
        <v>545</v>
      </c>
      <c r="AQ104" t="s">
        <v>577</v>
      </c>
      <c r="AR104">
        <v>2</v>
      </c>
      <c r="AS104">
        <v>2</v>
      </c>
      <c r="AT104" t="s">
        <v>216</v>
      </c>
      <c r="AW104" t="s">
        <v>216</v>
      </c>
      <c r="AZ104">
        <v>0</v>
      </c>
      <c r="BA104">
        <v>0</v>
      </c>
      <c r="BB104">
        <v>0</v>
      </c>
      <c r="BC104">
        <v>0</v>
      </c>
      <c r="BD104" t="s">
        <v>580</v>
      </c>
      <c r="BE104" t="s">
        <v>669</v>
      </c>
      <c r="BF104">
        <v>9</v>
      </c>
      <c r="BG104" t="s">
        <v>694</v>
      </c>
    </row>
    <row r="105" spans="1:59">
      <c r="A105" s="1">
        <f>HYPERLINK("https://lsnyc.legalserver.org/matter/dynamic-profile/view/1887638","19-1887638")</f>
        <v>0</v>
      </c>
      <c r="B105" t="s">
        <v>149</v>
      </c>
      <c r="C105" t="s">
        <v>176</v>
      </c>
      <c r="D105" t="s">
        <v>182</v>
      </c>
      <c r="E105" t="s">
        <v>189</v>
      </c>
      <c r="F105" t="s">
        <v>217</v>
      </c>
      <c r="G105" t="s">
        <v>217</v>
      </c>
      <c r="H105">
        <v>102.28</v>
      </c>
      <c r="K105" t="s">
        <v>233</v>
      </c>
      <c r="O105" t="s">
        <v>250</v>
      </c>
      <c r="Q105" t="s">
        <v>253</v>
      </c>
      <c r="R105" t="s">
        <v>257</v>
      </c>
      <c r="S105" t="s">
        <v>260</v>
      </c>
      <c r="T105">
        <v>11231</v>
      </c>
      <c r="U105" t="s">
        <v>268</v>
      </c>
      <c r="V105" t="s">
        <v>297</v>
      </c>
      <c r="X105" t="s">
        <v>324</v>
      </c>
      <c r="Y105" t="s">
        <v>486</v>
      </c>
      <c r="Z105" t="s">
        <v>509</v>
      </c>
      <c r="AA105" t="s">
        <v>511</v>
      </c>
      <c r="AD105" t="s">
        <v>527</v>
      </c>
      <c r="AG105">
        <v>0</v>
      </c>
      <c r="AH105" t="s">
        <v>301</v>
      </c>
      <c r="AR105">
        <v>1</v>
      </c>
      <c r="AS105">
        <v>1</v>
      </c>
      <c r="AT105" t="s">
        <v>216</v>
      </c>
      <c r="AW105" t="s">
        <v>216</v>
      </c>
      <c r="AZ105">
        <v>0</v>
      </c>
      <c r="BA105">
        <v>0</v>
      </c>
      <c r="BB105">
        <v>0</v>
      </c>
      <c r="BC105">
        <v>0</v>
      </c>
      <c r="BD105" t="s">
        <v>580</v>
      </c>
      <c r="BE105" t="s">
        <v>670</v>
      </c>
      <c r="BF105">
        <v>33</v>
      </c>
      <c r="BG105" t="s">
        <v>723</v>
      </c>
    </row>
    <row r="106" spans="1:59">
      <c r="A106" s="1">
        <f>HYPERLINK("https://lsnyc.legalserver.org/matter/dynamic-profile/view/1887666","19-1887666")</f>
        <v>0</v>
      </c>
      <c r="B106" t="s">
        <v>150</v>
      </c>
      <c r="C106" t="s">
        <v>175</v>
      </c>
      <c r="D106" t="s">
        <v>182</v>
      </c>
      <c r="E106" t="s">
        <v>209</v>
      </c>
      <c r="F106" t="s">
        <v>216</v>
      </c>
      <c r="G106" t="s">
        <v>218</v>
      </c>
      <c r="H106">
        <v>70.7</v>
      </c>
      <c r="I106" t="s">
        <v>217</v>
      </c>
      <c r="K106" t="s">
        <v>233</v>
      </c>
      <c r="M106" t="s">
        <v>218</v>
      </c>
      <c r="N106" t="s">
        <v>246</v>
      </c>
      <c r="O106" t="s">
        <v>250</v>
      </c>
      <c r="P106" t="s">
        <v>252</v>
      </c>
      <c r="Q106" t="s">
        <v>253</v>
      </c>
      <c r="R106" t="s">
        <v>258</v>
      </c>
      <c r="S106" t="s">
        <v>260</v>
      </c>
      <c r="T106">
        <v>11226</v>
      </c>
      <c r="U106" t="s">
        <v>287</v>
      </c>
      <c r="V106" t="s">
        <v>297</v>
      </c>
      <c r="W106" t="s">
        <v>218</v>
      </c>
      <c r="X106" t="s">
        <v>388</v>
      </c>
      <c r="Y106" t="s">
        <v>484</v>
      </c>
      <c r="Z106" t="s">
        <v>509</v>
      </c>
      <c r="AA106" t="s">
        <v>510</v>
      </c>
      <c r="AD106" t="s">
        <v>531</v>
      </c>
      <c r="AG106">
        <v>6.25</v>
      </c>
      <c r="AH106" t="s">
        <v>301</v>
      </c>
      <c r="AI106" t="s">
        <v>535</v>
      </c>
      <c r="AJ106" t="s">
        <v>217</v>
      </c>
      <c r="AQ106" t="s">
        <v>575</v>
      </c>
      <c r="AR106">
        <v>2</v>
      </c>
      <c r="AS106">
        <v>3</v>
      </c>
      <c r="AT106" t="s">
        <v>216</v>
      </c>
      <c r="AW106" t="s">
        <v>216</v>
      </c>
      <c r="AZ106">
        <v>0</v>
      </c>
      <c r="BA106">
        <v>0</v>
      </c>
      <c r="BB106">
        <v>0</v>
      </c>
      <c r="BC106">
        <v>0</v>
      </c>
      <c r="BD106" t="s">
        <v>580</v>
      </c>
      <c r="BE106" t="s">
        <v>671</v>
      </c>
      <c r="BF106">
        <v>46</v>
      </c>
      <c r="BG106" t="s">
        <v>699</v>
      </c>
    </row>
    <row r="107" spans="1:59">
      <c r="A107" s="1">
        <f>HYPERLINK("https://lsnyc.legalserver.org/matter/dynamic-profile/view/1887680","19-1887680")</f>
        <v>0</v>
      </c>
      <c r="B107" t="s">
        <v>151</v>
      </c>
      <c r="C107" t="s">
        <v>176</v>
      </c>
      <c r="D107" t="s">
        <v>182</v>
      </c>
      <c r="E107" t="s">
        <v>210</v>
      </c>
      <c r="F107" t="s">
        <v>217</v>
      </c>
      <c r="G107" t="s">
        <v>217</v>
      </c>
      <c r="H107">
        <v>37.54</v>
      </c>
      <c r="I107" t="s">
        <v>217</v>
      </c>
      <c r="K107" t="s">
        <v>233</v>
      </c>
      <c r="O107" t="s">
        <v>250</v>
      </c>
      <c r="Q107" t="s">
        <v>253</v>
      </c>
      <c r="R107" t="s">
        <v>257</v>
      </c>
      <c r="S107" t="s">
        <v>260</v>
      </c>
      <c r="T107">
        <v>11233</v>
      </c>
      <c r="U107" t="s">
        <v>280</v>
      </c>
      <c r="W107" t="s">
        <v>218</v>
      </c>
      <c r="X107" t="s">
        <v>389</v>
      </c>
      <c r="Y107" t="s">
        <v>487</v>
      </c>
      <c r="Z107" t="s">
        <v>509</v>
      </c>
      <c r="AA107" t="s">
        <v>511</v>
      </c>
      <c r="AD107" t="s">
        <v>527</v>
      </c>
      <c r="AG107">
        <v>0.1</v>
      </c>
      <c r="AH107" t="s">
        <v>301</v>
      </c>
      <c r="AI107" t="s">
        <v>536</v>
      </c>
      <c r="AJ107" t="s">
        <v>217</v>
      </c>
      <c r="AR107">
        <v>1</v>
      </c>
      <c r="AS107">
        <v>2</v>
      </c>
      <c r="AT107" t="s">
        <v>216</v>
      </c>
      <c r="AW107" t="s">
        <v>216</v>
      </c>
      <c r="AZ107">
        <v>0</v>
      </c>
      <c r="BA107">
        <v>0</v>
      </c>
      <c r="BB107">
        <v>0</v>
      </c>
      <c r="BC107">
        <v>0</v>
      </c>
      <c r="BD107" t="s">
        <v>580</v>
      </c>
      <c r="BE107" t="s">
        <v>672</v>
      </c>
      <c r="BF107">
        <v>27</v>
      </c>
      <c r="BG107" t="s">
        <v>724</v>
      </c>
    </row>
    <row r="108" spans="1:59">
      <c r="A108" s="1">
        <f>HYPERLINK("https://lsnyc.legalserver.org/matter/dynamic-profile/view/1887684","19-1887684")</f>
        <v>0</v>
      </c>
      <c r="B108" t="s">
        <v>152</v>
      </c>
      <c r="C108" t="s">
        <v>175</v>
      </c>
      <c r="D108" t="s">
        <v>181</v>
      </c>
      <c r="E108" t="s">
        <v>188</v>
      </c>
      <c r="F108" t="s">
        <v>216</v>
      </c>
      <c r="G108" t="s">
        <v>218</v>
      </c>
      <c r="H108">
        <v>96.25</v>
      </c>
      <c r="K108" t="s">
        <v>233</v>
      </c>
      <c r="M108" t="s">
        <v>218</v>
      </c>
      <c r="N108" t="s">
        <v>243</v>
      </c>
      <c r="O108" t="s">
        <v>250</v>
      </c>
      <c r="Q108" t="s">
        <v>253</v>
      </c>
      <c r="R108" t="s">
        <v>257</v>
      </c>
      <c r="S108" t="s">
        <v>260</v>
      </c>
      <c r="T108">
        <v>11435</v>
      </c>
      <c r="U108" t="s">
        <v>281</v>
      </c>
      <c r="V108" t="s">
        <v>297</v>
      </c>
      <c r="X108" t="s">
        <v>390</v>
      </c>
      <c r="Y108" t="s">
        <v>488</v>
      </c>
      <c r="Z108" t="s">
        <v>509</v>
      </c>
      <c r="AA108" t="s">
        <v>519</v>
      </c>
      <c r="AG108">
        <v>3</v>
      </c>
      <c r="AH108" t="s">
        <v>533</v>
      </c>
      <c r="AI108" t="s">
        <v>540</v>
      </c>
      <c r="AR108">
        <v>1</v>
      </c>
      <c r="AS108">
        <v>2</v>
      </c>
      <c r="AT108" t="s">
        <v>216</v>
      </c>
      <c r="AW108" t="s">
        <v>216</v>
      </c>
      <c r="AZ108">
        <v>0</v>
      </c>
      <c r="BA108">
        <v>0</v>
      </c>
      <c r="BB108">
        <v>0</v>
      </c>
      <c r="BC108">
        <v>0</v>
      </c>
      <c r="BD108" t="s">
        <v>580</v>
      </c>
      <c r="BE108" t="s">
        <v>673</v>
      </c>
      <c r="BF108">
        <v>28</v>
      </c>
      <c r="BG108" t="s">
        <v>706</v>
      </c>
    </row>
    <row r="109" spans="1:59">
      <c r="A109" s="1">
        <f>HYPERLINK("https://lsnyc.legalserver.org/matter/dynamic-profile/view/1887496","19-1887496")</f>
        <v>0</v>
      </c>
      <c r="B109" t="s">
        <v>153</v>
      </c>
      <c r="C109" t="s">
        <v>174</v>
      </c>
      <c r="D109" t="s">
        <v>180</v>
      </c>
      <c r="E109" t="s">
        <v>211</v>
      </c>
      <c r="F109" t="s">
        <v>216</v>
      </c>
      <c r="G109" t="s">
        <v>218</v>
      </c>
      <c r="H109">
        <v>32.03</v>
      </c>
      <c r="K109" t="s">
        <v>234</v>
      </c>
      <c r="M109" t="s">
        <v>218</v>
      </c>
      <c r="O109" t="s">
        <v>250</v>
      </c>
      <c r="Q109" t="s">
        <v>253</v>
      </c>
      <c r="R109" t="s">
        <v>257</v>
      </c>
      <c r="S109" t="s">
        <v>260</v>
      </c>
      <c r="T109">
        <v>10031</v>
      </c>
      <c r="V109" t="s">
        <v>297</v>
      </c>
      <c r="X109" t="s">
        <v>391</v>
      </c>
      <c r="Y109" t="s">
        <v>489</v>
      </c>
      <c r="Z109" t="s">
        <v>509</v>
      </c>
      <c r="AA109" t="s">
        <v>510</v>
      </c>
      <c r="AG109">
        <v>3</v>
      </c>
      <c r="AH109" t="s">
        <v>301</v>
      </c>
      <c r="AI109" t="s">
        <v>535</v>
      </c>
      <c r="AR109">
        <v>2</v>
      </c>
      <c r="AS109">
        <v>1</v>
      </c>
      <c r="AT109" t="s">
        <v>216</v>
      </c>
      <c r="AW109" t="s">
        <v>216</v>
      </c>
      <c r="AZ109">
        <v>0</v>
      </c>
      <c r="BA109">
        <v>0</v>
      </c>
      <c r="BB109">
        <v>0</v>
      </c>
      <c r="BC109">
        <v>0</v>
      </c>
      <c r="BD109" t="s">
        <v>580</v>
      </c>
      <c r="BE109" t="s">
        <v>674</v>
      </c>
      <c r="BF109">
        <v>35</v>
      </c>
      <c r="BG109" t="s">
        <v>725</v>
      </c>
    </row>
    <row r="110" spans="1:59">
      <c r="A110" s="1">
        <f>HYPERLINK("https://lsnyc.legalserver.org/matter/dynamic-profile/view/1887535","19-1887535")</f>
        <v>0</v>
      </c>
      <c r="B110" t="s">
        <v>154</v>
      </c>
      <c r="C110" t="s">
        <v>179</v>
      </c>
      <c r="D110" t="s">
        <v>185</v>
      </c>
      <c r="E110" t="s">
        <v>198</v>
      </c>
      <c r="F110" t="s">
        <v>216</v>
      </c>
      <c r="G110" t="s">
        <v>218</v>
      </c>
      <c r="H110">
        <v>0</v>
      </c>
      <c r="I110" t="s">
        <v>217</v>
      </c>
      <c r="K110" t="s">
        <v>234</v>
      </c>
      <c r="N110" t="s">
        <v>243</v>
      </c>
      <c r="O110" t="s">
        <v>250</v>
      </c>
      <c r="Q110" t="s">
        <v>255</v>
      </c>
      <c r="R110" t="s">
        <v>257</v>
      </c>
      <c r="S110" t="s">
        <v>262</v>
      </c>
      <c r="T110">
        <v>10455</v>
      </c>
      <c r="U110" t="s">
        <v>271</v>
      </c>
      <c r="V110" t="s">
        <v>297</v>
      </c>
      <c r="W110" t="s">
        <v>218</v>
      </c>
      <c r="X110" t="s">
        <v>392</v>
      </c>
      <c r="Y110" t="s">
        <v>490</v>
      </c>
      <c r="Z110" t="s">
        <v>509</v>
      </c>
      <c r="AA110" t="s">
        <v>510</v>
      </c>
      <c r="AD110" t="s">
        <v>530</v>
      </c>
      <c r="AG110">
        <v>0.5</v>
      </c>
      <c r="AH110" t="s">
        <v>301</v>
      </c>
      <c r="AI110" t="s">
        <v>540</v>
      </c>
      <c r="AJ110" t="s">
        <v>217</v>
      </c>
      <c r="AR110">
        <v>3</v>
      </c>
      <c r="AS110">
        <v>1</v>
      </c>
      <c r="AT110" t="s">
        <v>216</v>
      </c>
      <c r="AW110" t="s">
        <v>216</v>
      </c>
      <c r="AZ110">
        <v>0</v>
      </c>
      <c r="BA110">
        <v>0</v>
      </c>
      <c r="BB110">
        <v>0</v>
      </c>
      <c r="BC110">
        <v>0</v>
      </c>
      <c r="BD110" t="s">
        <v>580</v>
      </c>
      <c r="BE110" t="s">
        <v>675</v>
      </c>
      <c r="BF110">
        <v>36</v>
      </c>
      <c r="BG110" t="s">
        <v>694</v>
      </c>
    </row>
    <row r="111" spans="1:59">
      <c r="A111" s="1">
        <f>HYPERLINK("https://lsnyc.legalserver.org/matter/dynamic-profile/view/1887358","19-1887358")</f>
        <v>0</v>
      </c>
      <c r="B111" t="s">
        <v>155</v>
      </c>
      <c r="C111" t="s">
        <v>176</v>
      </c>
      <c r="D111" t="s">
        <v>181</v>
      </c>
      <c r="E111" t="s">
        <v>212</v>
      </c>
      <c r="F111" t="s">
        <v>217</v>
      </c>
      <c r="G111" t="s">
        <v>217</v>
      </c>
      <c r="H111">
        <v>53.56</v>
      </c>
      <c r="I111" t="s">
        <v>217</v>
      </c>
      <c r="K111" t="s">
        <v>235</v>
      </c>
      <c r="O111" t="s">
        <v>250</v>
      </c>
      <c r="Q111" t="s">
        <v>253</v>
      </c>
      <c r="R111" t="s">
        <v>257</v>
      </c>
      <c r="S111" t="s">
        <v>260</v>
      </c>
      <c r="T111">
        <v>11419</v>
      </c>
      <c r="U111" t="s">
        <v>275</v>
      </c>
      <c r="V111" t="s">
        <v>299</v>
      </c>
      <c r="W111" t="s">
        <v>218</v>
      </c>
      <c r="X111" t="s">
        <v>393</v>
      </c>
      <c r="Y111" t="s">
        <v>491</v>
      </c>
      <c r="Z111" t="s">
        <v>509</v>
      </c>
      <c r="AA111" t="s">
        <v>511</v>
      </c>
      <c r="AD111" t="s">
        <v>526</v>
      </c>
      <c r="AG111">
        <v>0.4</v>
      </c>
      <c r="AH111" t="s">
        <v>301</v>
      </c>
      <c r="AI111" t="s">
        <v>541</v>
      </c>
      <c r="AJ111" t="s">
        <v>217</v>
      </c>
      <c r="AR111">
        <v>1</v>
      </c>
      <c r="AS111">
        <v>4</v>
      </c>
      <c r="AT111" t="s">
        <v>216</v>
      </c>
      <c r="AW111" t="s">
        <v>216</v>
      </c>
      <c r="AZ111">
        <v>0</v>
      </c>
      <c r="BA111">
        <v>0</v>
      </c>
      <c r="BB111">
        <v>0</v>
      </c>
      <c r="BC111">
        <v>0</v>
      </c>
      <c r="BD111" t="s">
        <v>580</v>
      </c>
      <c r="BE111" t="s">
        <v>676</v>
      </c>
      <c r="BF111">
        <v>55</v>
      </c>
      <c r="BG111" t="s">
        <v>726</v>
      </c>
    </row>
    <row r="112" spans="1:59">
      <c r="A112" s="1">
        <f>HYPERLINK("https://lsnyc.legalserver.org/matter/dynamic-profile/view/1887381","19-1887381")</f>
        <v>0</v>
      </c>
      <c r="B112" t="s">
        <v>156</v>
      </c>
      <c r="C112" t="s">
        <v>175</v>
      </c>
      <c r="D112" t="s">
        <v>181</v>
      </c>
      <c r="E112" t="s">
        <v>207</v>
      </c>
      <c r="F112" t="s">
        <v>216</v>
      </c>
      <c r="G112" t="s">
        <v>218</v>
      </c>
      <c r="H112">
        <v>98.84999999999999</v>
      </c>
      <c r="I112" t="s">
        <v>217</v>
      </c>
      <c r="K112" t="s">
        <v>235</v>
      </c>
      <c r="O112" t="s">
        <v>250</v>
      </c>
      <c r="Q112" t="s">
        <v>253</v>
      </c>
      <c r="R112" t="s">
        <v>257</v>
      </c>
      <c r="S112" t="s">
        <v>260</v>
      </c>
      <c r="T112">
        <v>11372</v>
      </c>
      <c r="U112" t="s">
        <v>292</v>
      </c>
      <c r="V112" t="s">
        <v>297</v>
      </c>
      <c r="W112" t="s">
        <v>217</v>
      </c>
      <c r="X112" t="s">
        <v>394</v>
      </c>
      <c r="Y112" t="s">
        <v>432</v>
      </c>
      <c r="Z112" t="s">
        <v>509</v>
      </c>
      <c r="AA112" t="s">
        <v>516</v>
      </c>
      <c r="AG112">
        <v>2</v>
      </c>
      <c r="AI112" t="s">
        <v>535</v>
      </c>
      <c r="AJ112" t="s">
        <v>217</v>
      </c>
      <c r="AR112">
        <v>0</v>
      </c>
      <c r="AS112">
        <v>1</v>
      </c>
      <c r="AT112" t="s">
        <v>216</v>
      </c>
      <c r="AW112" t="s">
        <v>216</v>
      </c>
      <c r="AZ112">
        <v>0</v>
      </c>
      <c r="BA112">
        <v>0</v>
      </c>
      <c r="BB112">
        <v>0</v>
      </c>
      <c r="BC112">
        <v>0</v>
      </c>
      <c r="BD112" t="s">
        <v>580</v>
      </c>
      <c r="BE112" t="s">
        <v>677</v>
      </c>
      <c r="BF112">
        <v>42</v>
      </c>
      <c r="BG112" t="s">
        <v>696</v>
      </c>
    </row>
    <row r="113" spans="1:59">
      <c r="A113" s="1">
        <f>HYPERLINK("https://lsnyc.legalserver.org/matter/dynamic-profile/view/1887383","19-1887383")</f>
        <v>0</v>
      </c>
      <c r="B113" t="s">
        <v>157</v>
      </c>
      <c r="C113" t="s">
        <v>179</v>
      </c>
      <c r="D113" t="s">
        <v>185</v>
      </c>
      <c r="E113" t="s">
        <v>213</v>
      </c>
      <c r="F113" t="s">
        <v>216</v>
      </c>
      <c r="G113" t="s">
        <v>218</v>
      </c>
      <c r="H113">
        <v>0</v>
      </c>
      <c r="K113" t="s">
        <v>235</v>
      </c>
      <c r="M113" t="s">
        <v>218</v>
      </c>
      <c r="N113" t="s">
        <v>246</v>
      </c>
      <c r="O113" t="s">
        <v>250</v>
      </c>
      <c r="Q113" t="s">
        <v>255</v>
      </c>
      <c r="R113" t="s">
        <v>257</v>
      </c>
      <c r="S113" t="s">
        <v>265</v>
      </c>
      <c r="T113">
        <v>10458</v>
      </c>
      <c r="U113" t="s">
        <v>293</v>
      </c>
      <c r="V113" t="s">
        <v>297</v>
      </c>
      <c r="W113" t="s">
        <v>218</v>
      </c>
      <c r="X113" t="s">
        <v>378</v>
      </c>
      <c r="Y113" t="s">
        <v>492</v>
      </c>
      <c r="Z113" t="s">
        <v>509</v>
      </c>
      <c r="AA113" t="s">
        <v>518</v>
      </c>
      <c r="AD113" t="s">
        <v>529</v>
      </c>
      <c r="AG113">
        <v>0.25</v>
      </c>
      <c r="AR113">
        <v>3</v>
      </c>
      <c r="AS113">
        <v>1</v>
      </c>
      <c r="AT113" t="s">
        <v>216</v>
      </c>
      <c r="AW113" t="s">
        <v>216</v>
      </c>
      <c r="AZ113">
        <v>0</v>
      </c>
      <c r="BA113">
        <v>0</v>
      </c>
      <c r="BB113">
        <v>0</v>
      </c>
      <c r="BC113">
        <v>0</v>
      </c>
      <c r="BD113" t="s">
        <v>580</v>
      </c>
      <c r="BE113" t="s">
        <v>678</v>
      </c>
      <c r="BF113">
        <v>31</v>
      </c>
      <c r="BG113" t="s">
        <v>694</v>
      </c>
    </row>
    <row r="114" spans="1:59">
      <c r="A114" s="1">
        <f>HYPERLINK("https://lsnyc.legalserver.org/matter/dynamic-profile/view/1887390","19-1887390")</f>
        <v>0</v>
      </c>
      <c r="B114" t="s">
        <v>158</v>
      </c>
      <c r="C114" t="s">
        <v>175</v>
      </c>
      <c r="D114" t="s">
        <v>181</v>
      </c>
      <c r="E114" t="s">
        <v>192</v>
      </c>
      <c r="F114" t="s">
        <v>216</v>
      </c>
      <c r="G114" t="s">
        <v>218</v>
      </c>
      <c r="H114">
        <v>87.48</v>
      </c>
      <c r="K114" t="s">
        <v>235</v>
      </c>
      <c r="N114" t="s">
        <v>243</v>
      </c>
      <c r="O114" t="s">
        <v>251</v>
      </c>
      <c r="Q114" t="s">
        <v>253</v>
      </c>
      <c r="R114" t="s">
        <v>257</v>
      </c>
      <c r="S114" t="s">
        <v>260</v>
      </c>
      <c r="T114">
        <v>11412</v>
      </c>
      <c r="U114" t="s">
        <v>294</v>
      </c>
      <c r="V114" t="s">
        <v>297</v>
      </c>
      <c r="X114" t="s">
        <v>395</v>
      </c>
      <c r="Y114" t="s">
        <v>493</v>
      </c>
      <c r="Z114" t="s">
        <v>509</v>
      </c>
      <c r="AA114" t="s">
        <v>510</v>
      </c>
      <c r="AG114">
        <v>9.199999999999999</v>
      </c>
      <c r="AQ114" t="s">
        <v>578</v>
      </c>
      <c r="AR114">
        <v>1</v>
      </c>
      <c r="AS114">
        <v>1</v>
      </c>
      <c r="AT114" t="s">
        <v>216</v>
      </c>
      <c r="AW114" t="s">
        <v>216</v>
      </c>
      <c r="AZ114">
        <v>0</v>
      </c>
      <c r="BA114">
        <v>0</v>
      </c>
      <c r="BB114">
        <v>0</v>
      </c>
      <c r="BC114">
        <v>0</v>
      </c>
      <c r="BD114" t="s">
        <v>580</v>
      </c>
      <c r="BE114" t="s">
        <v>679</v>
      </c>
      <c r="BF114">
        <v>22</v>
      </c>
      <c r="BG114" t="s">
        <v>717</v>
      </c>
    </row>
    <row r="115" spans="1:59">
      <c r="A115" s="1">
        <f>HYPERLINK("https://lsnyc.legalserver.org/matter/dynamic-profile/view/1887412","19-1887412")</f>
        <v>0</v>
      </c>
      <c r="B115" t="s">
        <v>159</v>
      </c>
      <c r="C115" t="s">
        <v>177</v>
      </c>
      <c r="D115" t="s">
        <v>182</v>
      </c>
      <c r="E115" t="s">
        <v>206</v>
      </c>
      <c r="F115" t="s">
        <v>216</v>
      </c>
      <c r="G115" t="s">
        <v>218</v>
      </c>
      <c r="H115">
        <v>99.15000000000001</v>
      </c>
      <c r="K115" t="s">
        <v>235</v>
      </c>
      <c r="O115" t="s">
        <v>250</v>
      </c>
      <c r="Q115" t="s">
        <v>253</v>
      </c>
      <c r="R115" t="s">
        <v>257</v>
      </c>
      <c r="S115" t="s">
        <v>260</v>
      </c>
      <c r="T115">
        <v>11225</v>
      </c>
      <c r="V115" t="s">
        <v>299</v>
      </c>
      <c r="X115" t="s">
        <v>396</v>
      </c>
      <c r="Y115" t="s">
        <v>494</v>
      </c>
      <c r="Z115" t="s">
        <v>509</v>
      </c>
      <c r="AA115" t="s">
        <v>511</v>
      </c>
      <c r="AG115">
        <v>4</v>
      </c>
      <c r="AH115" t="s">
        <v>301</v>
      </c>
      <c r="AI115" t="s">
        <v>556</v>
      </c>
      <c r="AQ115" t="s">
        <v>579</v>
      </c>
      <c r="AR115">
        <v>0</v>
      </c>
      <c r="AS115">
        <v>2</v>
      </c>
      <c r="AT115" t="s">
        <v>216</v>
      </c>
      <c r="AW115" t="s">
        <v>216</v>
      </c>
      <c r="AZ115">
        <v>0</v>
      </c>
      <c r="BA115">
        <v>0</v>
      </c>
      <c r="BB115">
        <v>0</v>
      </c>
      <c r="BC115">
        <v>0</v>
      </c>
      <c r="BD115" t="s">
        <v>580</v>
      </c>
      <c r="BE115" t="s">
        <v>680</v>
      </c>
      <c r="BF115">
        <v>55</v>
      </c>
      <c r="BG115" t="s">
        <v>727</v>
      </c>
    </row>
    <row r="116" spans="1:59">
      <c r="A116" s="1">
        <f>HYPERLINK("https://lsnyc.legalserver.org/matter/dynamic-profile/view/1887188","19-1887188")</f>
        <v>0</v>
      </c>
      <c r="B116" t="s">
        <v>160</v>
      </c>
      <c r="C116" t="s">
        <v>177</v>
      </c>
      <c r="D116" t="s">
        <v>182</v>
      </c>
      <c r="E116" t="s">
        <v>197</v>
      </c>
      <c r="F116" t="s">
        <v>216</v>
      </c>
      <c r="G116" t="s">
        <v>218</v>
      </c>
      <c r="H116">
        <v>0.8100000000000001</v>
      </c>
      <c r="I116" t="s">
        <v>218</v>
      </c>
      <c r="K116" t="s">
        <v>236</v>
      </c>
      <c r="L116" t="s">
        <v>224</v>
      </c>
      <c r="M116" t="s">
        <v>217</v>
      </c>
      <c r="N116" t="s">
        <v>248</v>
      </c>
      <c r="O116" t="s">
        <v>250</v>
      </c>
      <c r="Q116" t="s">
        <v>253</v>
      </c>
      <c r="R116" t="s">
        <v>257</v>
      </c>
      <c r="S116" t="s">
        <v>260</v>
      </c>
      <c r="T116">
        <v>11213</v>
      </c>
      <c r="U116" t="s">
        <v>277</v>
      </c>
      <c r="V116" t="s">
        <v>299</v>
      </c>
      <c r="W116" t="s">
        <v>218</v>
      </c>
      <c r="X116" t="s">
        <v>397</v>
      </c>
      <c r="Y116" t="s">
        <v>495</v>
      </c>
      <c r="Z116" t="s">
        <v>509</v>
      </c>
      <c r="AA116" t="s">
        <v>513</v>
      </c>
      <c r="AB116" t="s">
        <v>217</v>
      </c>
      <c r="AC116" t="s">
        <v>523</v>
      </c>
      <c r="AD116" t="s">
        <v>528</v>
      </c>
      <c r="AG116">
        <v>3.5</v>
      </c>
      <c r="AH116" t="s">
        <v>301</v>
      </c>
      <c r="AI116" t="s">
        <v>557</v>
      </c>
      <c r="AJ116" t="s">
        <v>218</v>
      </c>
      <c r="AO116" t="s">
        <v>570</v>
      </c>
      <c r="AP116" t="s">
        <v>573</v>
      </c>
      <c r="AR116">
        <v>1</v>
      </c>
      <c r="AS116">
        <v>1</v>
      </c>
      <c r="AT116" t="s">
        <v>216</v>
      </c>
      <c r="AW116" t="s">
        <v>216</v>
      </c>
      <c r="AZ116">
        <v>0</v>
      </c>
      <c r="BA116">
        <v>0</v>
      </c>
      <c r="BB116">
        <v>0</v>
      </c>
      <c r="BC116">
        <v>0</v>
      </c>
      <c r="BD116" t="s">
        <v>245</v>
      </c>
      <c r="BE116" t="s">
        <v>681</v>
      </c>
      <c r="BF116">
        <v>36</v>
      </c>
      <c r="BG116" t="s">
        <v>728</v>
      </c>
    </row>
    <row r="117" spans="1:59">
      <c r="A117" s="1">
        <f>HYPERLINK("https://lsnyc.legalserver.org/matter/dynamic-profile/view/1887165","19-1887165")</f>
        <v>0</v>
      </c>
      <c r="B117" t="s">
        <v>161</v>
      </c>
      <c r="C117" t="s">
        <v>174</v>
      </c>
      <c r="D117" t="s">
        <v>180</v>
      </c>
      <c r="E117" t="s">
        <v>211</v>
      </c>
      <c r="F117" t="s">
        <v>218</v>
      </c>
      <c r="G117" t="s">
        <v>218</v>
      </c>
      <c r="H117">
        <v>0</v>
      </c>
      <c r="K117" t="s">
        <v>236</v>
      </c>
      <c r="L117" t="s">
        <v>242</v>
      </c>
      <c r="M117" t="s">
        <v>218</v>
      </c>
      <c r="O117" t="s">
        <v>250</v>
      </c>
      <c r="Q117" t="s">
        <v>253</v>
      </c>
      <c r="R117" t="s">
        <v>258</v>
      </c>
      <c r="S117" t="s">
        <v>260</v>
      </c>
      <c r="T117">
        <v>10033</v>
      </c>
      <c r="V117" t="s">
        <v>299</v>
      </c>
      <c r="X117" t="s">
        <v>398</v>
      </c>
      <c r="Y117" t="s">
        <v>496</v>
      </c>
      <c r="Z117" t="s">
        <v>508</v>
      </c>
      <c r="AB117" t="s">
        <v>218</v>
      </c>
      <c r="AC117" t="s">
        <v>523</v>
      </c>
      <c r="AG117">
        <v>1.25</v>
      </c>
      <c r="AH117" t="s">
        <v>301</v>
      </c>
      <c r="AI117" t="s">
        <v>558</v>
      </c>
      <c r="AO117" t="s">
        <v>570</v>
      </c>
      <c r="AP117" t="s">
        <v>573</v>
      </c>
      <c r="AR117">
        <v>0</v>
      </c>
      <c r="AS117">
        <v>2</v>
      </c>
      <c r="AT117" t="s">
        <v>216</v>
      </c>
      <c r="AW117" t="s">
        <v>216</v>
      </c>
      <c r="AZ117">
        <v>0</v>
      </c>
      <c r="BA117">
        <v>0</v>
      </c>
      <c r="BB117">
        <v>0</v>
      </c>
      <c r="BC117">
        <v>0</v>
      </c>
      <c r="BD117" t="s">
        <v>245</v>
      </c>
      <c r="BE117" t="s">
        <v>682</v>
      </c>
      <c r="BF117">
        <v>49</v>
      </c>
      <c r="BG117" t="s">
        <v>694</v>
      </c>
    </row>
    <row r="118" spans="1:59">
      <c r="A118" s="1">
        <f>HYPERLINK("https://lsnyc.legalserver.org/matter/dynamic-profile/view/1887174","19-1887174")</f>
        <v>0</v>
      </c>
      <c r="B118" t="s">
        <v>162</v>
      </c>
      <c r="C118" t="s">
        <v>179</v>
      </c>
      <c r="D118" t="s">
        <v>185</v>
      </c>
      <c r="E118" t="s">
        <v>213</v>
      </c>
      <c r="F118" t="s">
        <v>216</v>
      </c>
      <c r="G118" t="s">
        <v>218</v>
      </c>
      <c r="H118">
        <v>0</v>
      </c>
      <c r="I118" t="s">
        <v>217</v>
      </c>
      <c r="K118" t="s">
        <v>236</v>
      </c>
      <c r="M118" t="s">
        <v>218</v>
      </c>
      <c r="O118" t="s">
        <v>250</v>
      </c>
      <c r="Q118" t="s">
        <v>253</v>
      </c>
      <c r="R118" t="s">
        <v>258</v>
      </c>
      <c r="S118" t="s">
        <v>260</v>
      </c>
      <c r="T118">
        <v>10474</v>
      </c>
      <c r="U118" t="s">
        <v>283</v>
      </c>
      <c r="V118" t="s">
        <v>299</v>
      </c>
      <c r="W118" t="s">
        <v>218</v>
      </c>
      <c r="X118" t="s">
        <v>399</v>
      </c>
      <c r="Y118" t="s">
        <v>497</v>
      </c>
      <c r="Z118" t="s">
        <v>509</v>
      </c>
      <c r="AA118" t="s">
        <v>510</v>
      </c>
      <c r="AD118" t="s">
        <v>527</v>
      </c>
      <c r="AG118">
        <v>5.6</v>
      </c>
      <c r="AH118" t="s">
        <v>301</v>
      </c>
      <c r="AI118" t="s">
        <v>545</v>
      </c>
      <c r="AJ118" t="s">
        <v>217</v>
      </c>
      <c r="AR118">
        <v>0</v>
      </c>
      <c r="AS118">
        <v>1</v>
      </c>
      <c r="AT118" t="s">
        <v>216</v>
      </c>
      <c r="AW118" t="s">
        <v>216</v>
      </c>
      <c r="AZ118">
        <v>0</v>
      </c>
      <c r="BA118">
        <v>0</v>
      </c>
      <c r="BB118">
        <v>0</v>
      </c>
      <c r="BC118">
        <v>0</v>
      </c>
      <c r="BD118" t="s">
        <v>580</v>
      </c>
      <c r="BE118" t="s">
        <v>683</v>
      </c>
      <c r="BF118">
        <v>50</v>
      </c>
      <c r="BG118" t="s">
        <v>694</v>
      </c>
    </row>
    <row r="119" spans="1:59">
      <c r="A119" s="1">
        <f>HYPERLINK("https://lsnyc.legalserver.org/matter/dynamic-profile/view/1887203","19-1887203")</f>
        <v>0</v>
      </c>
      <c r="B119" t="s">
        <v>163</v>
      </c>
      <c r="C119" t="s">
        <v>175</v>
      </c>
      <c r="D119" t="s">
        <v>181</v>
      </c>
      <c r="E119" t="s">
        <v>214</v>
      </c>
      <c r="F119" t="s">
        <v>216</v>
      </c>
      <c r="G119" t="s">
        <v>218</v>
      </c>
      <c r="H119">
        <v>0</v>
      </c>
      <c r="K119" t="s">
        <v>236</v>
      </c>
      <c r="M119" t="s">
        <v>218</v>
      </c>
      <c r="N119" t="s">
        <v>243</v>
      </c>
      <c r="O119" t="s">
        <v>250</v>
      </c>
      <c r="Q119" t="s">
        <v>253</v>
      </c>
      <c r="R119" t="s">
        <v>257</v>
      </c>
      <c r="S119" t="s">
        <v>260</v>
      </c>
      <c r="T119">
        <v>11355</v>
      </c>
      <c r="V119" t="s">
        <v>297</v>
      </c>
      <c r="X119" t="s">
        <v>400</v>
      </c>
      <c r="Y119" t="s">
        <v>498</v>
      </c>
      <c r="Z119" t="s">
        <v>509</v>
      </c>
      <c r="AA119" t="s">
        <v>510</v>
      </c>
      <c r="AG119">
        <v>2.5</v>
      </c>
      <c r="AH119" t="s">
        <v>301</v>
      </c>
      <c r="AI119" t="s">
        <v>543</v>
      </c>
      <c r="AR119">
        <v>2</v>
      </c>
      <c r="AS119">
        <v>1</v>
      </c>
      <c r="AT119" t="s">
        <v>216</v>
      </c>
      <c r="AW119" t="s">
        <v>216</v>
      </c>
      <c r="AZ119">
        <v>0</v>
      </c>
      <c r="BA119">
        <v>0</v>
      </c>
      <c r="BB119">
        <v>0</v>
      </c>
      <c r="BC119">
        <v>0</v>
      </c>
      <c r="BD119" t="s">
        <v>580</v>
      </c>
      <c r="BE119" t="s">
        <v>684</v>
      </c>
      <c r="BF119">
        <v>24</v>
      </c>
      <c r="BG119" t="s">
        <v>694</v>
      </c>
    </row>
    <row r="120" spans="1:59">
      <c r="A120" s="1">
        <f>HYPERLINK("https://lsnyc.legalserver.org/matter/dynamic-profile/view/1887036","19-1887036")</f>
        <v>0</v>
      </c>
      <c r="B120" t="s">
        <v>164</v>
      </c>
      <c r="C120" t="s">
        <v>174</v>
      </c>
      <c r="D120" t="s">
        <v>180</v>
      </c>
      <c r="E120" t="s">
        <v>193</v>
      </c>
      <c r="F120" t="s">
        <v>216</v>
      </c>
      <c r="G120" t="s">
        <v>218</v>
      </c>
      <c r="H120">
        <v>0</v>
      </c>
      <c r="I120" t="s">
        <v>217</v>
      </c>
      <c r="K120" t="s">
        <v>237</v>
      </c>
      <c r="N120" t="s">
        <v>243</v>
      </c>
      <c r="O120" t="s">
        <v>250</v>
      </c>
      <c r="Q120" t="s">
        <v>253</v>
      </c>
      <c r="R120" t="s">
        <v>258</v>
      </c>
      <c r="S120" t="s">
        <v>260</v>
      </c>
      <c r="T120">
        <v>10011</v>
      </c>
      <c r="U120" t="s">
        <v>270</v>
      </c>
      <c r="V120" t="s">
        <v>299</v>
      </c>
      <c r="W120" t="s">
        <v>218</v>
      </c>
      <c r="X120" t="s">
        <v>401</v>
      </c>
      <c r="Y120" t="s">
        <v>499</v>
      </c>
      <c r="Z120" t="s">
        <v>509</v>
      </c>
      <c r="AA120" t="s">
        <v>513</v>
      </c>
      <c r="AD120" t="s">
        <v>529</v>
      </c>
      <c r="AG120">
        <v>1</v>
      </c>
      <c r="AH120" t="s">
        <v>301</v>
      </c>
      <c r="AI120" t="s">
        <v>539</v>
      </c>
      <c r="AJ120" t="s">
        <v>217</v>
      </c>
      <c r="AR120">
        <v>0</v>
      </c>
      <c r="AS120">
        <v>1</v>
      </c>
      <c r="AT120" t="s">
        <v>216</v>
      </c>
      <c r="AW120" t="s">
        <v>216</v>
      </c>
      <c r="AZ120">
        <v>0</v>
      </c>
      <c r="BA120">
        <v>0</v>
      </c>
      <c r="BB120">
        <v>0</v>
      </c>
      <c r="BC120">
        <v>0</v>
      </c>
      <c r="BD120" t="s">
        <v>580</v>
      </c>
      <c r="BE120" t="s">
        <v>685</v>
      </c>
      <c r="BF120">
        <v>32</v>
      </c>
      <c r="BG120" t="s">
        <v>694</v>
      </c>
    </row>
    <row r="121" spans="1:59">
      <c r="A121" s="1">
        <f>HYPERLINK("https://lsnyc.legalserver.org/matter/dynamic-profile/view/1887076","19-1887076")</f>
        <v>0</v>
      </c>
      <c r="B121" t="s">
        <v>165</v>
      </c>
      <c r="C121" t="s">
        <v>174</v>
      </c>
      <c r="D121" t="s">
        <v>180</v>
      </c>
      <c r="E121" t="s">
        <v>211</v>
      </c>
      <c r="F121" t="s">
        <v>216</v>
      </c>
      <c r="G121" t="s">
        <v>218</v>
      </c>
      <c r="H121">
        <v>0</v>
      </c>
      <c r="K121" t="s">
        <v>237</v>
      </c>
      <c r="M121" t="s">
        <v>218</v>
      </c>
      <c r="O121" t="s">
        <v>250</v>
      </c>
      <c r="Q121" t="s">
        <v>253</v>
      </c>
      <c r="R121" t="s">
        <v>257</v>
      </c>
      <c r="S121" t="s">
        <v>260</v>
      </c>
      <c r="T121">
        <v>10033</v>
      </c>
      <c r="V121" t="s">
        <v>297</v>
      </c>
      <c r="W121" t="s">
        <v>218</v>
      </c>
      <c r="X121" t="s">
        <v>402</v>
      </c>
      <c r="Y121" t="s">
        <v>500</v>
      </c>
      <c r="Z121" t="s">
        <v>509</v>
      </c>
      <c r="AA121" t="s">
        <v>510</v>
      </c>
      <c r="AD121" t="s">
        <v>526</v>
      </c>
      <c r="AG121">
        <v>6.75</v>
      </c>
      <c r="AI121" t="s">
        <v>540</v>
      </c>
      <c r="AR121">
        <v>3</v>
      </c>
      <c r="AS121">
        <v>1</v>
      </c>
      <c r="AT121" t="s">
        <v>216</v>
      </c>
      <c r="AW121" t="s">
        <v>216</v>
      </c>
      <c r="AZ121">
        <v>0</v>
      </c>
      <c r="BA121">
        <v>0</v>
      </c>
      <c r="BB121">
        <v>0</v>
      </c>
      <c r="BC121">
        <v>0</v>
      </c>
      <c r="BD121" t="s">
        <v>580</v>
      </c>
      <c r="BE121" t="s">
        <v>686</v>
      </c>
      <c r="BF121">
        <v>43</v>
      </c>
      <c r="BG121" t="s">
        <v>694</v>
      </c>
    </row>
    <row r="122" spans="1:59">
      <c r="A122" s="1">
        <f>HYPERLINK("https://lsnyc.legalserver.org/matter/dynamic-profile/view/1887090","19-1887090")</f>
        <v>0</v>
      </c>
      <c r="B122" t="s">
        <v>166</v>
      </c>
      <c r="C122" t="s">
        <v>174</v>
      </c>
      <c r="D122" t="s">
        <v>180</v>
      </c>
      <c r="E122" t="s">
        <v>187</v>
      </c>
      <c r="F122" t="s">
        <v>216</v>
      </c>
      <c r="G122" t="s">
        <v>218</v>
      </c>
      <c r="H122">
        <v>64.89</v>
      </c>
      <c r="I122" t="s">
        <v>217</v>
      </c>
      <c r="K122" t="s">
        <v>237</v>
      </c>
      <c r="N122" t="s">
        <v>243</v>
      </c>
      <c r="O122" t="s">
        <v>250</v>
      </c>
      <c r="Q122" t="s">
        <v>253</v>
      </c>
      <c r="R122" t="s">
        <v>258</v>
      </c>
      <c r="S122" t="s">
        <v>260</v>
      </c>
      <c r="T122">
        <v>10031</v>
      </c>
      <c r="U122" t="s">
        <v>295</v>
      </c>
      <c r="V122" t="s">
        <v>297</v>
      </c>
      <c r="W122" t="s">
        <v>218</v>
      </c>
      <c r="X122" t="s">
        <v>403</v>
      </c>
      <c r="Y122" t="s">
        <v>501</v>
      </c>
      <c r="Z122" t="s">
        <v>509</v>
      </c>
      <c r="AA122" t="s">
        <v>512</v>
      </c>
      <c r="AD122" t="s">
        <v>527</v>
      </c>
      <c r="AG122">
        <v>5</v>
      </c>
      <c r="AH122" t="s">
        <v>301</v>
      </c>
      <c r="AI122" t="s">
        <v>535</v>
      </c>
      <c r="AJ122" t="s">
        <v>217</v>
      </c>
      <c r="AK122" t="s">
        <v>563</v>
      </c>
      <c r="AL122" t="s">
        <v>221</v>
      </c>
      <c r="AR122">
        <v>3</v>
      </c>
      <c r="AS122">
        <v>2</v>
      </c>
      <c r="AT122" t="s">
        <v>216</v>
      </c>
      <c r="AW122" t="s">
        <v>216</v>
      </c>
      <c r="AZ122">
        <v>0</v>
      </c>
      <c r="BA122">
        <v>0</v>
      </c>
      <c r="BB122">
        <v>0</v>
      </c>
      <c r="BC122">
        <v>0</v>
      </c>
      <c r="BD122" t="s">
        <v>580</v>
      </c>
      <c r="BE122" t="s">
        <v>687</v>
      </c>
      <c r="BF122">
        <v>37</v>
      </c>
      <c r="BG122" t="s">
        <v>729</v>
      </c>
    </row>
    <row r="123" spans="1:59">
      <c r="A123" s="1">
        <f>HYPERLINK("https://lsnyc.legalserver.org/matter/dynamic-profile/view/1887091","19-1887091")</f>
        <v>0</v>
      </c>
      <c r="B123" t="s">
        <v>166</v>
      </c>
      <c r="C123" t="s">
        <v>174</v>
      </c>
      <c r="D123" t="s">
        <v>180</v>
      </c>
      <c r="E123" t="s">
        <v>187</v>
      </c>
      <c r="F123" t="s">
        <v>216</v>
      </c>
      <c r="G123" t="s">
        <v>218</v>
      </c>
      <c r="H123">
        <v>64.89</v>
      </c>
      <c r="I123" t="s">
        <v>217</v>
      </c>
      <c r="K123" t="s">
        <v>237</v>
      </c>
      <c r="N123" t="s">
        <v>243</v>
      </c>
      <c r="O123" t="s">
        <v>250</v>
      </c>
      <c r="Q123" t="s">
        <v>253</v>
      </c>
      <c r="R123" t="s">
        <v>258</v>
      </c>
      <c r="S123" t="s">
        <v>260</v>
      </c>
      <c r="T123">
        <v>10031</v>
      </c>
      <c r="U123" t="s">
        <v>274</v>
      </c>
      <c r="V123" t="s">
        <v>297</v>
      </c>
      <c r="W123" t="s">
        <v>218</v>
      </c>
      <c r="X123" t="s">
        <v>403</v>
      </c>
      <c r="Y123" t="s">
        <v>501</v>
      </c>
      <c r="Z123" t="s">
        <v>509</v>
      </c>
      <c r="AA123" t="s">
        <v>512</v>
      </c>
      <c r="AD123" t="s">
        <v>527</v>
      </c>
      <c r="AG123">
        <v>2.75</v>
      </c>
      <c r="AI123" t="s">
        <v>535</v>
      </c>
      <c r="AJ123" t="s">
        <v>217</v>
      </c>
      <c r="AK123" t="s">
        <v>563</v>
      </c>
      <c r="AL123" t="s">
        <v>221</v>
      </c>
      <c r="AR123">
        <v>3</v>
      </c>
      <c r="AS123">
        <v>2</v>
      </c>
      <c r="AT123" t="s">
        <v>216</v>
      </c>
      <c r="AW123" t="s">
        <v>216</v>
      </c>
      <c r="AZ123">
        <v>0</v>
      </c>
      <c r="BA123">
        <v>0</v>
      </c>
      <c r="BB123">
        <v>0</v>
      </c>
      <c r="BC123">
        <v>0</v>
      </c>
      <c r="BD123" t="s">
        <v>580</v>
      </c>
      <c r="BE123" t="s">
        <v>687</v>
      </c>
      <c r="BF123">
        <v>37</v>
      </c>
      <c r="BG123" t="s">
        <v>729</v>
      </c>
    </row>
    <row r="124" spans="1:59">
      <c r="A124" s="1">
        <f>HYPERLINK("https://lsnyc.legalserver.org/matter/dynamic-profile/view/1887134","19-1887134")</f>
        <v>0</v>
      </c>
      <c r="B124" t="s">
        <v>167</v>
      </c>
      <c r="C124" t="s">
        <v>179</v>
      </c>
      <c r="D124" t="s">
        <v>185</v>
      </c>
      <c r="E124" t="s">
        <v>198</v>
      </c>
      <c r="F124" t="s">
        <v>216</v>
      </c>
      <c r="G124" t="s">
        <v>218</v>
      </c>
      <c r="H124">
        <v>0</v>
      </c>
      <c r="K124" t="s">
        <v>237</v>
      </c>
      <c r="N124" t="s">
        <v>243</v>
      </c>
      <c r="O124" t="s">
        <v>251</v>
      </c>
      <c r="Q124" t="s">
        <v>253</v>
      </c>
      <c r="R124" t="s">
        <v>258</v>
      </c>
      <c r="S124" t="s">
        <v>260</v>
      </c>
      <c r="T124">
        <v>10456</v>
      </c>
      <c r="U124" t="s">
        <v>270</v>
      </c>
      <c r="V124" t="s">
        <v>297</v>
      </c>
      <c r="X124" t="s">
        <v>365</v>
      </c>
      <c r="Y124" t="s">
        <v>502</v>
      </c>
      <c r="Z124" t="s">
        <v>509</v>
      </c>
      <c r="AA124" t="s">
        <v>510</v>
      </c>
      <c r="AG124">
        <v>0</v>
      </c>
      <c r="AR124">
        <v>2</v>
      </c>
      <c r="AS124">
        <v>1</v>
      </c>
      <c r="AT124" t="s">
        <v>216</v>
      </c>
      <c r="AW124" t="s">
        <v>216</v>
      </c>
      <c r="AZ124">
        <v>0</v>
      </c>
      <c r="BA124">
        <v>0</v>
      </c>
      <c r="BB124">
        <v>0</v>
      </c>
      <c r="BC124">
        <v>0</v>
      </c>
      <c r="BD124" t="s">
        <v>580</v>
      </c>
      <c r="BF124">
        <v>0</v>
      </c>
      <c r="BG124" t="s">
        <v>694</v>
      </c>
    </row>
    <row r="125" spans="1:59">
      <c r="A125" s="1">
        <f>HYPERLINK("https://lsnyc.legalserver.org/matter/dynamic-profile/view/1887137","19-1887137")</f>
        <v>0</v>
      </c>
      <c r="B125" t="s">
        <v>168</v>
      </c>
      <c r="C125" t="s">
        <v>179</v>
      </c>
      <c r="D125" t="s">
        <v>185</v>
      </c>
      <c r="E125" t="s">
        <v>198</v>
      </c>
      <c r="F125" t="s">
        <v>216</v>
      </c>
      <c r="G125" t="s">
        <v>218</v>
      </c>
      <c r="H125">
        <v>0</v>
      </c>
      <c r="K125" t="s">
        <v>237</v>
      </c>
      <c r="N125" t="s">
        <v>243</v>
      </c>
      <c r="O125" t="s">
        <v>251</v>
      </c>
      <c r="Q125" t="s">
        <v>253</v>
      </c>
      <c r="R125" t="s">
        <v>258</v>
      </c>
      <c r="S125" t="s">
        <v>260</v>
      </c>
      <c r="T125">
        <v>10456</v>
      </c>
      <c r="U125" t="s">
        <v>270</v>
      </c>
      <c r="V125" t="s">
        <v>297</v>
      </c>
      <c r="X125" t="s">
        <v>404</v>
      </c>
      <c r="Y125" t="s">
        <v>502</v>
      </c>
      <c r="Z125" t="s">
        <v>509</v>
      </c>
      <c r="AA125" t="s">
        <v>510</v>
      </c>
      <c r="AG125">
        <v>0</v>
      </c>
      <c r="AR125">
        <v>2</v>
      </c>
      <c r="AS125">
        <v>1</v>
      </c>
      <c r="AT125" t="s">
        <v>216</v>
      </c>
      <c r="AW125" t="s">
        <v>216</v>
      </c>
      <c r="AZ125">
        <v>0</v>
      </c>
      <c r="BA125">
        <v>0</v>
      </c>
      <c r="BB125">
        <v>0</v>
      </c>
      <c r="BC125">
        <v>0</v>
      </c>
      <c r="BD125" t="s">
        <v>580</v>
      </c>
      <c r="BF125">
        <v>0</v>
      </c>
      <c r="BG125" t="s">
        <v>694</v>
      </c>
    </row>
    <row r="126" spans="1:59">
      <c r="A126" s="1">
        <f>HYPERLINK("https://lsnyc.legalserver.org/matter/dynamic-profile/view/1886935","19-1886935")</f>
        <v>0</v>
      </c>
      <c r="B126" t="s">
        <v>169</v>
      </c>
      <c r="C126" t="s">
        <v>179</v>
      </c>
      <c r="D126" t="s">
        <v>185</v>
      </c>
      <c r="E126" t="s">
        <v>215</v>
      </c>
      <c r="F126" t="s">
        <v>216</v>
      </c>
      <c r="G126" t="s">
        <v>218</v>
      </c>
      <c r="H126">
        <v>132.91</v>
      </c>
      <c r="K126" t="s">
        <v>238</v>
      </c>
      <c r="N126" t="s">
        <v>243</v>
      </c>
      <c r="O126" t="s">
        <v>250</v>
      </c>
      <c r="Q126" t="s">
        <v>253</v>
      </c>
      <c r="R126" t="s">
        <v>258</v>
      </c>
      <c r="S126" t="s">
        <v>260</v>
      </c>
      <c r="T126">
        <v>10456</v>
      </c>
      <c r="U126" t="s">
        <v>275</v>
      </c>
      <c r="V126" t="s">
        <v>297</v>
      </c>
      <c r="X126" t="s">
        <v>405</v>
      </c>
      <c r="Y126" t="s">
        <v>503</v>
      </c>
      <c r="Z126" t="s">
        <v>509</v>
      </c>
      <c r="AA126" t="s">
        <v>511</v>
      </c>
      <c r="AG126">
        <v>5.4</v>
      </c>
      <c r="AR126">
        <v>2</v>
      </c>
      <c r="AS126">
        <v>2</v>
      </c>
      <c r="AT126" t="s">
        <v>216</v>
      </c>
      <c r="AW126" t="s">
        <v>216</v>
      </c>
      <c r="AZ126">
        <v>0</v>
      </c>
      <c r="BA126">
        <v>0</v>
      </c>
      <c r="BB126">
        <v>0</v>
      </c>
      <c r="BC126">
        <v>0</v>
      </c>
      <c r="BD126" t="s">
        <v>580</v>
      </c>
      <c r="BE126" t="s">
        <v>688</v>
      </c>
      <c r="BF126">
        <v>38</v>
      </c>
      <c r="BG126" t="s">
        <v>730</v>
      </c>
    </row>
    <row r="127" spans="1:59">
      <c r="A127" s="1">
        <f>HYPERLINK("https://lsnyc.legalserver.org/matter/dynamic-profile/view/1886945","19-1886945")</f>
        <v>0</v>
      </c>
      <c r="B127" t="s">
        <v>170</v>
      </c>
      <c r="C127" t="s">
        <v>174</v>
      </c>
      <c r="D127" t="s">
        <v>185</v>
      </c>
      <c r="E127" t="s">
        <v>193</v>
      </c>
      <c r="F127" t="s">
        <v>216</v>
      </c>
      <c r="G127" t="s">
        <v>218</v>
      </c>
      <c r="H127">
        <v>0</v>
      </c>
      <c r="I127" t="s">
        <v>217</v>
      </c>
      <c r="K127" t="s">
        <v>238</v>
      </c>
      <c r="N127" t="s">
        <v>243</v>
      </c>
      <c r="O127" t="s">
        <v>251</v>
      </c>
      <c r="Q127" t="s">
        <v>253</v>
      </c>
      <c r="R127" t="s">
        <v>258</v>
      </c>
      <c r="S127" t="s">
        <v>260</v>
      </c>
      <c r="T127">
        <v>10455</v>
      </c>
      <c r="U127" t="s">
        <v>296</v>
      </c>
      <c r="V127" t="s">
        <v>303</v>
      </c>
      <c r="W127" t="s">
        <v>218</v>
      </c>
      <c r="X127" t="s">
        <v>406</v>
      </c>
      <c r="Y127" t="s">
        <v>504</v>
      </c>
      <c r="Z127" t="s">
        <v>509</v>
      </c>
      <c r="AA127" t="s">
        <v>520</v>
      </c>
      <c r="AD127" t="s">
        <v>527</v>
      </c>
      <c r="AG127">
        <v>16</v>
      </c>
      <c r="AH127" t="s">
        <v>301</v>
      </c>
      <c r="AI127" t="s">
        <v>559</v>
      </c>
      <c r="AJ127" t="s">
        <v>217</v>
      </c>
      <c r="AR127">
        <v>3</v>
      </c>
      <c r="AS127">
        <v>2</v>
      </c>
      <c r="AT127" t="s">
        <v>216</v>
      </c>
      <c r="AW127" t="s">
        <v>216</v>
      </c>
      <c r="AZ127">
        <v>0</v>
      </c>
      <c r="BA127">
        <v>0</v>
      </c>
      <c r="BB127">
        <v>0</v>
      </c>
      <c r="BC127">
        <v>0</v>
      </c>
      <c r="BD127" t="s">
        <v>580</v>
      </c>
      <c r="BE127" t="s">
        <v>689</v>
      </c>
      <c r="BF127">
        <v>3</v>
      </c>
      <c r="BG127" t="s">
        <v>694</v>
      </c>
    </row>
    <row r="128" spans="1:59">
      <c r="A128" s="1">
        <f>HYPERLINK("https://lsnyc.legalserver.org/matter/dynamic-profile/view/1886952","19-1886952")</f>
        <v>0</v>
      </c>
      <c r="B128" t="s">
        <v>171</v>
      </c>
      <c r="C128" t="s">
        <v>174</v>
      </c>
      <c r="D128" t="s">
        <v>180</v>
      </c>
      <c r="E128" t="s">
        <v>193</v>
      </c>
      <c r="F128" t="s">
        <v>216</v>
      </c>
      <c r="G128" t="s">
        <v>218</v>
      </c>
      <c r="H128">
        <v>0</v>
      </c>
      <c r="I128" t="s">
        <v>217</v>
      </c>
      <c r="K128" t="s">
        <v>238</v>
      </c>
      <c r="N128" t="s">
        <v>243</v>
      </c>
      <c r="O128" t="s">
        <v>250</v>
      </c>
      <c r="Q128" t="s">
        <v>253</v>
      </c>
      <c r="R128" t="s">
        <v>258</v>
      </c>
      <c r="S128" t="s">
        <v>260</v>
      </c>
      <c r="T128">
        <v>10027</v>
      </c>
      <c r="U128" t="s">
        <v>267</v>
      </c>
      <c r="V128" t="s">
        <v>299</v>
      </c>
      <c r="W128" t="s">
        <v>218</v>
      </c>
      <c r="X128" t="s">
        <v>407</v>
      </c>
      <c r="Y128" t="s">
        <v>505</v>
      </c>
      <c r="Z128" t="s">
        <v>509</v>
      </c>
      <c r="AA128" t="s">
        <v>513</v>
      </c>
      <c r="AD128" t="s">
        <v>529</v>
      </c>
      <c r="AG128">
        <v>6</v>
      </c>
      <c r="AH128" t="s">
        <v>301</v>
      </c>
      <c r="AI128" t="s">
        <v>560</v>
      </c>
      <c r="AJ128" t="s">
        <v>217</v>
      </c>
      <c r="AK128" t="s">
        <v>563</v>
      </c>
      <c r="AL128" t="s">
        <v>242</v>
      </c>
      <c r="AR128">
        <v>0</v>
      </c>
      <c r="AS128">
        <v>1</v>
      </c>
      <c r="AT128" t="s">
        <v>216</v>
      </c>
      <c r="AW128" t="s">
        <v>216</v>
      </c>
      <c r="AZ128">
        <v>0</v>
      </c>
      <c r="BA128">
        <v>0</v>
      </c>
      <c r="BB128">
        <v>0</v>
      </c>
      <c r="BC128">
        <v>0</v>
      </c>
      <c r="BD128" t="s">
        <v>580</v>
      </c>
      <c r="BE128" t="s">
        <v>690</v>
      </c>
      <c r="BF128">
        <v>34</v>
      </c>
      <c r="BG128" t="s">
        <v>694</v>
      </c>
    </row>
    <row r="129" spans="1:59">
      <c r="A129" s="1">
        <f>HYPERLINK("https://lsnyc.legalserver.org/matter/dynamic-profile/view/1886838","19-1886838")</f>
        <v>0</v>
      </c>
      <c r="B129" t="s">
        <v>172</v>
      </c>
      <c r="C129" t="s">
        <v>174</v>
      </c>
      <c r="D129" t="s">
        <v>180</v>
      </c>
      <c r="E129" t="s">
        <v>211</v>
      </c>
      <c r="F129" t="s">
        <v>216</v>
      </c>
      <c r="G129" t="s">
        <v>218</v>
      </c>
      <c r="H129">
        <v>153.99</v>
      </c>
      <c r="K129" t="s">
        <v>239</v>
      </c>
      <c r="M129" t="s">
        <v>218</v>
      </c>
      <c r="O129" t="s">
        <v>250</v>
      </c>
      <c r="Q129" t="s">
        <v>253</v>
      </c>
      <c r="R129" t="s">
        <v>258</v>
      </c>
      <c r="S129" t="s">
        <v>260</v>
      </c>
      <c r="T129">
        <v>10025</v>
      </c>
      <c r="V129" t="s">
        <v>299</v>
      </c>
      <c r="X129" t="s">
        <v>408</v>
      </c>
      <c r="Y129" t="s">
        <v>506</v>
      </c>
      <c r="Z129" t="s">
        <v>508</v>
      </c>
      <c r="AG129">
        <v>3.65</v>
      </c>
      <c r="AH129" t="s">
        <v>301</v>
      </c>
      <c r="AI129" t="s">
        <v>561</v>
      </c>
      <c r="AR129">
        <v>1</v>
      </c>
      <c r="AS129">
        <v>2</v>
      </c>
      <c r="AT129" t="s">
        <v>216</v>
      </c>
      <c r="AW129" t="s">
        <v>216</v>
      </c>
      <c r="AZ129">
        <v>0</v>
      </c>
      <c r="BA129">
        <v>0</v>
      </c>
      <c r="BB129">
        <v>0</v>
      </c>
      <c r="BC129">
        <v>0</v>
      </c>
      <c r="BD129" t="s">
        <v>580</v>
      </c>
      <c r="BE129" t="s">
        <v>691</v>
      </c>
      <c r="BF129">
        <v>62</v>
      </c>
      <c r="BG129" t="s">
        <v>731</v>
      </c>
    </row>
    <row r="130" spans="1:59">
      <c r="A130" s="1">
        <f>HYPERLINK("https://lsnyc.legalserver.org/matter/dynamic-profile/view/1886850","19-1886850")</f>
        <v>0</v>
      </c>
      <c r="B130" t="s">
        <v>173</v>
      </c>
      <c r="C130" t="s">
        <v>174</v>
      </c>
      <c r="D130" t="s">
        <v>180</v>
      </c>
      <c r="E130" t="s">
        <v>193</v>
      </c>
      <c r="F130" t="s">
        <v>216</v>
      </c>
      <c r="G130" t="s">
        <v>218</v>
      </c>
      <c r="H130">
        <v>192.75</v>
      </c>
      <c r="I130" t="s">
        <v>217</v>
      </c>
      <c r="K130" t="s">
        <v>239</v>
      </c>
      <c r="N130" t="s">
        <v>243</v>
      </c>
      <c r="O130" t="s">
        <v>250</v>
      </c>
      <c r="Q130" t="s">
        <v>253</v>
      </c>
      <c r="R130" t="s">
        <v>258</v>
      </c>
      <c r="S130" t="s">
        <v>260</v>
      </c>
      <c r="T130">
        <v>10031</v>
      </c>
      <c r="U130" t="s">
        <v>274</v>
      </c>
      <c r="V130" t="s">
        <v>297</v>
      </c>
      <c r="W130" t="s">
        <v>218</v>
      </c>
      <c r="X130" t="s">
        <v>409</v>
      </c>
      <c r="Y130" t="s">
        <v>507</v>
      </c>
      <c r="Z130" t="s">
        <v>509</v>
      </c>
      <c r="AA130" t="s">
        <v>513</v>
      </c>
      <c r="AD130" t="s">
        <v>527</v>
      </c>
      <c r="AG130">
        <v>0.1</v>
      </c>
      <c r="AH130" t="s">
        <v>301</v>
      </c>
      <c r="AI130" t="s">
        <v>543</v>
      </c>
      <c r="AJ130" t="s">
        <v>217</v>
      </c>
      <c r="AR130">
        <v>0</v>
      </c>
      <c r="AS130">
        <v>1</v>
      </c>
      <c r="AT130" t="s">
        <v>216</v>
      </c>
      <c r="AW130" t="s">
        <v>216</v>
      </c>
      <c r="AZ130">
        <v>0</v>
      </c>
      <c r="BA130">
        <v>0</v>
      </c>
      <c r="BB130">
        <v>0</v>
      </c>
      <c r="BC130">
        <v>0</v>
      </c>
      <c r="BD130" t="s">
        <v>580</v>
      </c>
      <c r="BE130" t="s">
        <v>692</v>
      </c>
      <c r="BF130">
        <v>49</v>
      </c>
      <c r="BG130" t="s">
        <v>702</v>
      </c>
    </row>
    <row r="131" spans="1:59">
      <c r="A131" s="1">
        <f>HYPERLINK("https://lsnyc.legalserver.org/matter/dynamic-profile/view/1886860","19-1886860")</f>
        <v>0</v>
      </c>
      <c r="B131" t="s">
        <v>173</v>
      </c>
      <c r="C131" t="s">
        <v>174</v>
      </c>
      <c r="D131" t="s">
        <v>180</v>
      </c>
      <c r="E131" t="s">
        <v>193</v>
      </c>
      <c r="F131" t="s">
        <v>216</v>
      </c>
      <c r="G131" t="s">
        <v>218</v>
      </c>
      <c r="H131">
        <v>192.75</v>
      </c>
      <c r="I131" t="s">
        <v>217</v>
      </c>
      <c r="K131" t="s">
        <v>239</v>
      </c>
      <c r="N131" t="s">
        <v>243</v>
      </c>
      <c r="O131" t="s">
        <v>250</v>
      </c>
      <c r="Q131" t="s">
        <v>253</v>
      </c>
      <c r="R131" t="s">
        <v>258</v>
      </c>
      <c r="S131" t="s">
        <v>260</v>
      </c>
      <c r="T131">
        <v>10019</v>
      </c>
      <c r="U131" t="s">
        <v>272</v>
      </c>
      <c r="V131" t="s">
        <v>297</v>
      </c>
      <c r="W131" t="s">
        <v>218</v>
      </c>
      <c r="X131" t="s">
        <v>409</v>
      </c>
      <c r="Y131" t="s">
        <v>507</v>
      </c>
      <c r="Z131" t="s">
        <v>509</v>
      </c>
      <c r="AA131" t="s">
        <v>513</v>
      </c>
      <c r="AD131" t="s">
        <v>527</v>
      </c>
      <c r="AG131">
        <v>0.1</v>
      </c>
      <c r="AH131" t="s">
        <v>301</v>
      </c>
      <c r="AI131" t="s">
        <v>543</v>
      </c>
      <c r="AJ131" t="s">
        <v>217</v>
      </c>
      <c r="AR131">
        <v>0</v>
      </c>
      <c r="AS131">
        <v>1</v>
      </c>
      <c r="AT131" t="s">
        <v>216</v>
      </c>
      <c r="AW131" t="s">
        <v>216</v>
      </c>
      <c r="AZ131">
        <v>0</v>
      </c>
      <c r="BA131">
        <v>0</v>
      </c>
      <c r="BB131">
        <v>0</v>
      </c>
      <c r="BC131">
        <v>0</v>
      </c>
      <c r="BD131" t="s">
        <v>580</v>
      </c>
      <c r="BE131" t="s">
        <v>692</v>
      </c>
      <c r="BF131">
        <v>49</v>
      </c>
      <c r="BG131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Grants Management IOI 2 3459 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2019-11-25T14:21:29Z</dcterms:created>
  <dcterms:modified xsi:type="dcterms:W3CDTF">2019-11-25T14:21:29Z</dcterms:modified>
</cp:coreProperties>
</file>