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BLS Address Search Report" sheetId="1" r:id="rId1"/>
  </sheets>
  <calcPr calcId="124519" fullCalcOnLoad="1"/>
</workbook>
</file>

<file path=xl/sharedStrings.xml><?xml version="1.0" encoding="utf-8"?>
<sst xmlns="http://schemas.openxmlformats.org/spreadsheetml/2006/main" count="2279" uniqueCount="1140">
  <si>
    <t>Hyperlinked Case #</t>
  </si>
  <si>
    <t>Primary Advocate</t>
  </si>
  <si>
    <t>Date Opened</t>
  </si>
  <si>
    <t>Primary Funding Code</t>
  </si>
  <si>
    <t>Client First Name</t>
  </si>
  <si>
    <t>Client Last Name</t>
  </si>
  <si>
    <t>Street Address</t>
  </si>
  <si>
    <t>Apt#/Suite#</t>
  </si>
  <si>
    <t>Zip Code</t>
  </si>
  <si>
    <t>Housing Level of Service</t>
  </si>
  <si>
    <t>Housing Type Of Case</t>
  </si>
  <si>
    <t>Number of People 18 and Over</t>
  </si>
  <si>
    <t>Number of People under 18</t>
  </si>
  <si>
    <t>Percentage of Poverty</t>
  </si>
  <si>
    <t>McCormick, James</t>
  </si>
  <si>
    <t>06/07/2019</t>
  </si>
  <si>
    <t>04/17/2015</t>
  </si>
  <si>
    <t>08/07/2017</t>
  </si>
  <si>
    <t>11/14/2017</t>
  </si>
  <si>
    <t>03/16/2018</t>
  </si>
  <si>
    <t>04/18/2018</t>
  </si>
  <si>
    <t>04/19/2018</t>
  </si>
  <si>
    <t>06/05/2018</t>
  </si>
  <si>
    <t>07/05/2018</t>
  </si>
  <si>
    <t>10/29/2018</t>
  </si>
  <si>
    <t>11/26/2018</t>
  </si>
  <si>
    <t>01/25/2019</t>
  </si>
  <si>
    <t>03/26/2019</t>
  </si>
  <si>
    <t>03/29/2019</t>
  </si>
  <si>
    <t>04/10/2019</t>
  </si>
  <si>
    <t>04/18/2019</t>
  </si>
  <si>
    <t>05/13/2019</t>
  </si>
  <si>
    <t>05/22/2019</t>
  </si>
  <si>
    <t>08/28/2019</t>
  </si>
  <si>
    <t>06/23/2017</t>
  </si>
  <si>
    <t>12/18/2017</t>
  </si>
  <si>
    <t>12/19/2017</t>
  </si>
  <si>
    <t>12/28/2017</t>
  </si>
  <si>
    <t>01/10/2018</t>
  </si>
  <si>
    <t>01/11/2018</t>
  </si>
  <si>
    <t>01/19/2018</t>
  </si>
  <si>
    <t>02/01/2018</t>
  </si>
  <si>
    <t>02/08/2018</t>
  </si>
  <si>
    <t>02/15/2018</t>
  </si>
  <si>
    <t>03/02/2018</t>
  </si>
  <si>
    <t>02/23/2018</t>
  </si>
  <si>
    <t>02/26/2018</t>
  </si>
  <si>
    <t>02/27/2018</t>
  </si>
  <si>
    <t>03/01/2018</t>
  </si>
  <si>
    <t>03/09/2018</t>
  </si>
  <si>
    <t>03/12/2018</t>
  </si>
  <si>
    <t>03/28/2018</t>
  </si>
  <si>
    <t>03/30/2018</t>
  </si>
  <si>
    <t>04/10/2018</t>
  </si>
  <si>
    <t>05/07/2018</t>
  </si>
  <si>
    <t>05/09/2018</t>
  </si>
  <si>
    <t>05/18/2018</t>
  </si>
  <si>
    <t>05/29/2018</t>
  </si>
  <si>
    <t>06/12/2018</t>
  </si>
  <si>
    <t>06/19/2018</t>
  </si>
  <si>
    <t>06/20/2018</t>
  </si>
  <si>
    <t>07/18/2018</t>
  </si>
  <si>
    <t>07/19/2018</t>
  </si>
  <si>
    <t>07/20/2018</t>
  </si>
  <si>
    <t>08/01/2018</t>
  </si>
  <si>
    <t>08/09/2018</t>
  </si>
  <si>
    <t>08/21/2018</t>
  </si>
  <si>
    <t>08/31/2018</t>
  </si>
  <si>
    <t>09/05/2018</t>
  </si>
  <si>
    <t>09/10/2018</t>
  </si>
  <si>
    <t>09/06/2018</t>
  </si>
  <si>
    <t>09/14/2018</t>
  </si>
  <si>
    <t>09/24/2018</t>
  </si>
  <si>
    <t>09/26/2018</t>
  </si>
  <si>
    <t>10/01/2018</t>
  </si>
  <si>
    <t>10/12/2018</t>
  </si>
  <si>
    <t>10/17/2018</t>
  </si>
  <si>
    <t>10/22/2018</t>
  </si>
  <si>
    <t>10/25/2018</t>
  </si>
  <si>
    <t>10/30/2018</t>
  </si>
  <si>
    <t>10/31/2018</t>
  </si>
  <si>
    <t>11/07/2018</t>
  </si>
  <si>
    <t>11/08/2018</t>
  </si>
  <si>
    <t>11/09/2018</t>
  </si>
  <si>
    <t>11/15/2018</t>
  </si>
  <si>
    <t>11/29/2018</t>
  </si>
  <si>
    <t>12/13/2018</t>
  </si>
  <si>
    <t>12/21/2018</t>
  </si>
  <si>
    <t>01/16/2019</t>
  </si>
  <si>
    <t>02/01/2019</t>
  </si>
  <si>
    <t>03/15/2019</t>
  </si>
  <si>
    <t>05/07/2019</t>
  </si>
  <si>
    <t>05/15/2019</t>
  </si>
  <si>
    <t>05/30/2019</t>
  </si>
  <si>
    <t>06/12/2019</t>
  </si>
  <si>
    <t>06/27/2019</t>
  </si>
  <si>
    <t>08/26/2019</t>
  </si>
  <si>
    <t>08/30/2019</t>
  </si>
  <si>
    <t>05/15/2017</t>
  </si>
  <si>
    <t>01/25/2018</t>
  </si>
  <si>
    <t>03/08/2018</t>
  </si>
  <si>
    <t>03/15/2018</t>
  </si>
  <si>
    <t>06/26/2018</t>
  </si>
  <si>
    <t>05/02/2018</t>
  </si>
  <si>
    <t>05/24/2018</t>
  </si>
  <si>
    <t>06/14/2018</t>
  </si>
  <si>
    <t>06/27/2018</t>
  </si>
  <si>
    <t>07/06/2018</t>
  </si>
  <si>
    <t>07/09/2018</t>
  </si>
  <si>
    <t>07/16/2018</t>
  </si>
  <si>
    <t>08/23/2018</t>
  </si>
  <si>
    <t>10/02/2018</t>
  </si>
  <si>
    <t>10/23/2018</t>
  </si>
  <si>
    <t>11/14/2018</t>
  </si>
  <si>
    <t>11/21/2018</t>
  </si>
  <si>
    <t>11/27/2018</t>
  </si>
  <si>
    <t>12/04/2018</t>
  </si>
  <si>
    <t>01/15/2019</t>
  </si>
  <si>
    <t>12/20/2018</t>
  </si>
  <si>
    <t>12/24/2018</t>
  </si>
  <si>
    <t>01/02/2019</t>
  </si>
  <si>
    <t>01/07/2019</t>
  </si>
  <si>
    <t>01/29/2019</t>
  </si>
  <si>
    <t>03/01/2019</t>
  </si>
  <si>
    <t>03/11/2019</t>
  </si>
  <si>
    <t>04/03/2019</t>
  </si>
  <si>
    <t>05/01/2019</t>
  </si>
  <si>
    <t>05/02/2019</t>
  </si>
  <si>
    <t>05/09/2019</t>
  </si>
  <si>
    <t>06/03/2019</t>
  </si>
  <si>
    <t>07/11/2019</t>
  </si>
  <si>
    <t>08/20/2019</t>
  </si>
  <si>
    <t>09/08/2015</t>
  </si>
  <si>
    <t>02/02/2016</t>
  </si>
  <si>
    <t>04/19/2016</t>
  </si>
  <si>
    <t>04/29/2016</t>
  </si>
  <si>
    <t>05/10/2016</t>
  </si>
  <si>
    <t>07/01/2016</t>
  </si>
  <si>
    <t>04/03/2017</t>
  </si>
  <si>
    <t>05/04/2017</t>
  </si>
  <si>
    <t>05/26/2017</t>
  </si>
  <si>
    <t>05/27/2017</t>
  </si>
  <si>
    <t>07/23/2018</t>
  </si>
  <si>
    <t>08/16/2018</t>
  </si>
  <si>
    <t>09/18/2018</t>
  </si>
  <si>
    <t>10/18/2018</t>
  </si>
  <si>
    <t>01/10/2019</t>
  </si>
  <si>
    <t>02/14/2019</t>
  </si>
  <si>
    <t>02/20/2019</t>
  </si>
  <si>
    <t>03/27/2019</t>
  </si>
  <si>
    <t>04/05/2019</t>
  </si>
  <si>
    <t>04/30/2019</t>
  </si>
  <si>
    <t>05/14/2019</t>
  </si>
  <si>
    <t>05/16/2019</t>
  </si>
  <si>
    <t>06/05/2019</t>
  </si>
  <si>
    <t>06/13/2019</t>
  </si>
  <si>
    <t>06/24/2019</t>
  </si>
  <si>
    <t>06/28/2019</t>
  </si>
  <si>
    <t>07/05/2019</t>
  </si>
  <si>
    <t>08/08/2019</t>
  </si>
  <si>
    <t>08/12/2019</t>
  </si>
  <si>
    <t>08/13/2019</t>
  </si>
  <si>
    <t>08/27/2019</t>
  </si>
  <si>
    <t>06/17/2019</t>
  </si>
  <si>
    <t>10/31/2017</t>
  </si>
  <si>
    <t>12/05/2017</t>
  </si>
  <si>
    <t>12/26/2017</t>
  </si>
  <si>
    <t>01/02/2018</t>
  </si>
  <si>
    <t>01/03/2018</t>
  </si>
  <si>
    <t>01/16/2018</t>
  </si>
  <si>
    <t>01/22/2018</t>
  </si>
  <si>
    <t>01/23/2018</t>
  </si>
  <si>
    <t>03/05/2018</t>
  </si>
  <si>
    <t>03/20/2018</t>
  </si>
  <si>
    <t>03/27/2018</t>
  </si>
  <si>
    <t>04/02/2018</t>
  </si>
  <si>
    <t>04/03/2018</t>
  </si>
  <si>
    <t>04/24/2018</t>
  </si>
  <si>
    <t>04/26/2018</t>
  </si>
  <si>
    <t>05/01/2018</t>
  </si>
  <si>
    <t>06/04/2018</t>
  </si>
  <si>
    <t>06/06/2018</t>
  </si>
  <si>
    <t>06/07/2018</t>
  </si>
  <si>
    <t>06/11/2018</t>
  </si>
  <si>
    <t>06/15/2018</t>
  </si>
  <si>
    <t>06/25/2018</t>
  </si>
  <si>
    <t>08/15/2018</t>
  </si>
  <si>
    <t>08/24/2018</t>
  </si>
  <si>
    <t>08/30/2018</t>
  </si>
  <si>
    <t>09/12/2018</t>
  </si>
  <si>
    <t>09/17/2018</t>
  </si>
  <si>
    <t>09/20/2018</t>
  </si>
  <si>
    <t>09/25/2018</t>
  </si>
  <si>
    <t>09/27/2018</t>
  </si>
  <si>
    <t>09/28/2018</t>
  </si>
  <si>
    <t>10/04/2018</t>
  </si>
  <si>
    <t>10/09/2018</t>
  </si>
  <si>
    <t>10/19/2018</t>
  </si>
  <si>
    <t>11/01/2018</t>
  </si>
  <si>
    <t>11/13/2018</t>
  </si>
  <si>
    <t>11/30/2018</t>
  </si>
  <si>
    <t>12/10/2018</t>
  </si>
  <si>
    <t>01/23/2019</t>
  </si>
  <si>
    <t>01/31/2019</t>
  </si>
  <si>
    <t>02/06/2019</t>
  </si>
  <si>
    <t>03/19/2019</t>
  </si>
  <si>
    <t>04/04/2019</t>
  </si>
  <si>
    <t>04/09/2019</t>
  </si>
  <si>
    <t>04/17/2019</t>
  </si>
  <si>
    <t>05/21/2019</t>
  </si>
  <si>
    <t>05/28/2019</t>
  </si>
  <si>
    <t>06/18/2019</t>
  </si>
  <si>
    <t>06/19/2019</t>
  </si>
  <si>
    <t>06/26/2019</t>
  </si>
  <si>
    <t>07/15/2019</t>
  </si>
  <si>
    <t>07/22/2019</t>
  </si>
  <si>
    <t>07/24/2019</t>
  </si>
  <si>
    <t>07/26/2019</t>
  </si>
  <si>
    <t>07/30/2019</t>
  </si>
  <si>
    <t>08/15/2019</t>
  </si>
  <si>
    <t>08/16/2019</t>
  </si>
  <si>
    <t>09/04/2019</t>
  </si>
  <si>
    <t>3018 Tenant Rights Coalition (TRC)</t>
  </si>
  <si>
    <t>5221 SSUSA-Single Stop USA</t>
  </si>
  <si>
    <t>3311 Anti-Eviction and SRO Legal Services (formerly "HPD")</t>
  </si>
  <si>
    <t>3020 CLS-Civil Legal Services</t>
  </si>
  <si>
    <t>2157 OCA-City-wide Civil Legal Services Grant</t>
  </si>
  <si>
    <t>3112 HPLP-Homelessness Prevention Law Project</t>
  </si>
  <si>
    <t>3401 DFTA - Services Program for the Elderly</t>
  </si>
  <si>
    <t>3121 Universal Access to Counsel – (UAC)</t>
  </si>
  <si>
    <t>3011 TRC FJC Initiative</t>
  </si>
  <si>
    <t>2201 Immigrant Students Connect</t>
  </si>
  <si>
    <t>Angellica</t>
  </si>
  <si>
    <t>Afiya</t>
  </si>
  <si>
    <t>Theresa</t>
  </si>
  <si>
    <t>Kenneth</t>
  </si>
  <si>
    <t>Theodore</t>
  </si>
  <si>
    <t>Israel</t>
  </si>
  <si>
    <t>Amalia</t>
  </si>
  <si>
    <t>Tony</t>
  </si>
  <si>
    <t>Boris</t>
  </si>
  <si>
    <t>Rhea</t>
  </si>
  <si>
    <t>Sakeena</t>
  </si>
  <si>
    <t>Leonard</t>
  </si>
  <si>
    <t>Delores</t>
  </si>
  <si>
    <t>Carmen</t>
  </si>
  <si>
    <t>Teresa</t>
  </si>
  <si>
    <t>Isheen</t>
  </si>
  <si>
    <t>Faye</t>
  </si>
  <si>
    <t>Jaytee</t>
  </si>
  <si>
    <t>Dorothy</t>
  </si>
  <si>
    <t>Maria</t>
  </si>
  <si>
    <t>Florence</t>
  </si>
  <si>
    <t>Rebecca</t>
  </si>
  <si>
    <t>Jacques</t>
  </si>
  <si>
    <t>Luz</t>
  </si>
  <si>
    <t>Carolyn</t>
  </si>
  <si>
    <t>Nefie</t>
  </si>
  <si>
    <t>Jaebets</t>
  </si>
  <si>
    <t>Alcedo</t>
  </si>
  <si>
    <t>Vernessa</t>
  </si>
  <si>
    <t>Shamina</t>
  </si>
  <si>
    <t>Sarah</t>
  </si>
  <si>
    <t>Renee</t>
  </si>
  <si>
    <t>Alexander</t>
  </si>
  <si>
    <t>Hejinnei</t>
  </si>
  <si>
    <t>Ramchan</t>
  </si>
  <si>
    <t>William</t>
  </si>
  <si>
    <t>Vanessa</t>
  </si>
  <si>
    <t>Richard</t>
  </si>
  <si>
    <t>Joan</t>
  </si>
  <si>
    <t>Lisa</t>
  </si>
  <si>
    <t>Vicki</t>
  </si>
  <si>
    <t>Anola</t>
  </si>
  <si>
    <t>Dovear</t>
  </si>
  <si>
    <t>Laina</t>
  </si>
  <si>
    <t>James</t>
  </si>
  <si>
    <t>Irena</t>
  </si>
  <si>
    <t>Murray</t>
  </si>
  <si>
    <t>Iwona</t>
  </si>
  <si>
    <t>Robin</t>
  </si>
  <si>
    <t>Mabel</t>
  </si>
  <si>
    <t>Andrea</t>
  </si>
  <si>
    <t>Elizabeth</t>
  </si>
  <si>
    <t>Damian</t>
  </si>
  <si>
    <t>Christy</t>
  </si>
  <si>
    <t>Victoria</t>
  </si>
  <si>
    <t>Cocavyah</t>
  </si>
  <si>
    <t>Devor</t>
  </si>
  <si>
    <t>Willie</t>
  </si>
  <si>
    <t>Zari</t>
  </si>
  <si>
    <t>Chanette</t>
  </si>
  <si>
    <t>Denise</t>
  </si>
  <si>
    <t>Zorro</t>
  </si>
  <si>
    <t>Emily</t>
  </si>
  <si>
    <t>Kimberly</t>
  </si>
  <si>
    <t>Raquel</t>
  </si>
  <si>
    <t>Howard</t>
  </si>
  <si>
    <t>Sherry</t>
  </si>
  <si>
    <t>Sherma</t>
  </si>
  <si>
    <t>Karina</t>
  </si>
  <si>
    <t>Deborah</t>
  </si>
  <si>
    <t>Ivelisse</t>
  </si>
  <si>
    <t>Clyde</t>
  </si>
  <si>
    <t>Jamiylah</t>
  </si>
  <si>
    <t>Chaya</t>
  </si>
  <si>
    <t>Jamel</t>
  </si>
  <si>
    <t>Fantasia</t>
  </si>
  <si>
    <t>Kevin</t>
  </si>
  <si>
    <t>Rahiem</t>
  </si>
  <si>
    <t>Janice</t>
  </si>
  <si>
    <t>Mary</t>
  </si>
  <si>
    <t>Ivonne</t>
  </si>
  <si>
    <t>Barbara</t>
  </si>
  <si>
    <t>Yonette</t>
  </si>
  <si>
    <t>Samantha</t>
  </si>
  <si>
    <t>Caroline</t>
  </si>
  <si>
    <t>Mustafa</t>
  </si>
  <si>
    <t>Jose</t>
  </si>
  <si>
    <t>Loaiza</t>
  </si>
  <si>
    <t>Lydia</t>
  </si>
  <si>
    <t>Heshima</t>
  </si>
  <si>
    <t>Yukie</t>
  </si>
  <si>
    <t>Dane</t>
  </si>
  <si>
    <t>Marcel</t>
  </si>
  <si>
    <t>Abeda</t>
  </si>
  <si>
    <t>Marisol</t>
  </si>
  <si>
    <t>Ilya</t>
  </si>
  <si>
    <t>Dmitriy</t>
  </si>
  <si>
    <t>Dawn</t>
  </si>
  <si>
    <t>Lauren</t>
  </si>
  <si>
    <t>Benigna</t>
  </si>
  <si>
    <t>Winsome</t>
  </si>
  <si>
    <t>Adrienne</t>
  </si>
  <si>
    <t>Sonia</t>
  </si>
  <si>
    <t>Shirley</t>
  </si>
  <si>
    <t>Esther</t>
  </si>
  <si>
    <t>Shakeel</t>
  </si>
  <si>
    <t>Jephtah</t>
  </si>
  <si>
    <t>Sergey</t>
  </si>
  <si>
    <t>Salvatore</t>
  </si>
  <si>
    <t>Frantonya</t>
  </si>
  <si>
    <t>Patrick</t>
  </si>
  <si>
    <t>Abou</t>
  </si>
  <si>
    <t>Brenda</t>
  </si>
  <si>
    <t>Juana</t>
  </si>
  <si>
    <t>Javier</t>
  </si>
  <si>
    <t>Annette</t>
  </si>
  <si>
    <t>Renison</t>
  </si>
  <si>
    <t>Bonnie</t>
  </si>
  <si>
    <t>Antoine</t>
  </si>
  <si>
    <t>Mina</t>
  </si>
  <si>
    <t>Ayodel</t>
  </si>
  <si>
    <t>Tara</t>
  </si>
  <si>
    <t>Christopher</t>
  </si>
  <si>
    <t>Monir</t>
  </si>
  <si>
    <t>Tonia</t>
  </si>
  <si>
    <t>Danraj</t>
  </si>
  <si>
    <t>Shanequa</t>
  </si>
  <si>
    <t>Kinshasa</t>
  </si>
  <si>
    <t>Nancy</t>
  </si>
  <si>
    <t>Deanna</t>
  </si>
  <si>
    <t>Kamila</t>
  </si>
  <si>
    <t>Abigail</t>
  </si>
  <si>
    <t>Mike</t>
  </si>
  <si>
    <t>Christine</t>
  </si>
  <si>
    <t>Bart</t>
  </si>
  <si>
    <t>Maleka</t>
  </si>
  <si>
    <t>Sajjad</t>
  </si>
  <si>
    <t>Stella</t>
  </si>
  <si>
    <t>Marcia</t>
  </si>
  <si>
    <t>Martha</t>
  </si>
  <si>
    <t>Judith</t>
  </si>
  <si>
    <t>Luis</t>
  </si>
  <si>
    <t>Elana</t>
  </si>
  <si>
    <t>Sondra</t>
  </si>
  <si>
    <t>Stephany</t>
  </si>
  <si>
    <t>Madeline</t>
  </si>
  <si>
    <t>Marta</t>
  </si>
  <si>
    <t>Chanavia</t>
  </si>
  <si>
    <t>Cherese</t>
  </si>
  <si>
    <t>Patricia</t>
  </si>
  <si>
    <t>Andre</t>
  </si>
  <si>
    <t>Melissa</t>
  </si>
  <si>
    <t>Jorge</t>
  </si>
  <si>
    <t>Linda</t>
  </si>
  <si>
    <t>Evelyn</t>
  </si>
  <si>
    <t>Tori</t>
  </si>
  <si>
    <t>Earline</t>
  </si>
  <si>
    <t>Jessica</t>
  </si>
  <si>
    <t>Brooke</t>
  </si>
  <si>
    <t>Simone</t>
  </si>
  <si>
    <t>Gwendolyn</t>
  </si>
  <si>
    <t>Lakisha</t>
  </si>
  <si>
    <t>Tiyanna</t>
  </si>
  <si>
    <t>Shemaine</t>
  </si>
  <si>
    <t>John</t>
  </si>
  <si>
    <t>Adriana</t>
  </si>
  <si>
    <t>Wayne</t>
  </si>
  <si>
    <t>Darell</t>
  </si>
  <si>
    <t>Nadine</t>
  </si>
  <si>
    <t>David</t>
  </si>
  <si>
    <t>Lei</t>
  </si>
  <si>
    <t>Roberto</t>
  </si>
  <si>
    <t>Rickie</t>
  </si>
  <si>
    <t>Joy</t>
  </si>
  <si>
    <t>Jasmine</t>
  </si>
  <si>
    <t>Halchervene</t>
  </si>
  <si>
    <t>Tynisha</t>
  </si>
  <si>
    <t>Tarmen</t>
  </si>
  <si>
    <t>Darryl</t>
  </si>
  <si>
    <t>Joanne</t>
  </si>
  <si>
    <t>Eva</t>
  </si>
  <si>
    <t>Ramon</t>
  </si>
  <si>
    <t>Miriam</t>
  </si>
  <si>
    <t>Louisa</t>
  </si>
  <si>
    <t>Bernice</t>
  </si>
  <si>
    <t>Cherise</t>
  </si>
  <si>
    <t>Dominga</t>
  </si>
  <si>
    <t>Antoinette</t>
  </si>
  <si>
    <t>Joseph</t>
  </si>
  <si>
    <t>Cassandra</t>
  </si>
  <si>
    <t>Leslie</t>
  </si>
  <si>
    <t>Tiffany</t>
  </si>
  <si>
    <t>Devette</t>
  </si>
  <si>
    <t>Rochelle</t>
  </si>
  <si>
    <t>Jeffrey</t>
  </si>
  <si>
    <t>Mariana</t>
  </si>
  <si>
    <t>Misael</t>
  </si>
  <si>
    <t>Tyquanna</t>
  </si>
  <si>
    <t>Karl</t>
  </si>
  <si>
    <t>Yajuan</t>
  </si>
  <si>
    <t>Michael</t>
  </si>
  <si>
    <t>Zakkiyah</t>
  </si>
  <si>
    <t>Paulette</t>
  </si>
  <si>
    <t>Roselaine</t>
  </si>
  <si>
    <t>Sheba</t>
  </si>
  <si>
    <t>Yvette</t>
  </si>
  <si>
    <t>Cindy</t>
  </si>
  <si>
    <t>Ricardo</t>
  </si>
  <si>
    <t>Elvis</t>
  </si>
  <si>
    <t>Lawrence</t>
  </si>
  <si>
    <t>Raymond</t>
  </si>
  <si>
    <t>Rose</t>
  </si>
  <si>
    <t>Shannel</t>
  </si>
  <si>
    <t>Iquo</t>
  </si>
  <si>
    <t>Quiante</t>
  </si>
  <si>
    <t>Arlene</t>
  </si>
  <si>
    <t>Jourdan</t>
  </si>
  <si>
    <t>Metania</t>
  </si>
  <si>
    <t>Yuriy</t>
  </si>
  <si>
    <t>Keith</t>
  </si>
  <si>
    <t>George</t>
  </si>
  <si>
    <t>Shema</t>
  </si>
  <si>
    <t>Irina</t>
  </si>
  <si>
    <t>Ash</t>
  </si>
  <si>
    <t>Dennis</t>
  </si>
  <si>
    <t>Virginia</t>
  </si>
  <si>
    <t>Avion</t>
  </si>
  <si>
    <t>Carol</t>
  </si>
  <si>
    <t>Rafael</t>
  </si>
  <si>
    <t>Hilda</t>
  </si>
  <si>
    <t>Angelica</t>
  </si>
  <si>
    <t>Zenaida</t>
  </si>
  <si>
    <t>Magdalen</t>
  </si>
  <si>
    <t>Jacqueline</t>
  </si>
  <si>
    <t>Alice</t>
  </si>
  <si>
    <t>Helen</t>
  </si>
  <si>
    <t>Hilkia</t>
  </si>
  <si>
    <t>Jodi</t>
  </si>
  <si>
    <t>Bukola</t>
  </si>
  <si>
    <t>Genesis</t>
  </si>
  <si>
    <t>Janet</t>
  </si>
  <si>
    <t>Nicole</t>
  </si>
  <si>
    <t>Mohammed</t>
  </si>
  <si>
    <t>Tasha</t>
  </si>
  <si>
    <t>Benita</t>
  </si>
  <si>
    <t>Ruth</t>
  </si>
  <si>
    <t>Cristal</t>
  </si>
  <si>
    <t>Daelee</t>
  </si>
  <si>
    <t>Charles</t>
  </si>
  <si>
    <t>Piedrahita</t>
  </si>
  <si>
    <t>Hamilton</t>
  </si>
  <si>
    <t>Betances</t>
  </si>
  <si>
    <t>Williams</t>
  </si>
  <si>
    <t>Samuel</t>
  </si>
  <si>
    <t>Barrionuevo</t>
  </si>
  <si>
    <t>Gonzalez</t>
  </si>
  <si>
    <t>Johnson</t>
  </si>
  <si>
    <t>Rice</t>
  </si>
  <si>
    <t>Goch</t>
  </si>
  <si>
    <t>Sims</t>
  </si>
  <si>
    <t>Bowe</t>
  </si>
  <si>
    <t>Smith</t>
  </si>
  <si>
    <t>Genao</t>
  </si>
  <si>
    <t>Holmes</t>
  </si>
  <si>
    <t>Jones</t>
  </si>
  <si>
    <t>Gordon</t>
  </si>
  <si>
    <t>Spurgeon</t>
  </si>
  <si>
    <t>Sancho</t>
  </si>
  <si>
    <t>Cardenas</t>
  </si>
  <si>
    <t>McCall</t>
  </si>
  <si>
    <t>Morgan</t>
  </si>
  <si>
    <t>Virella</t>
  </si>
  <si>
    <t>Munoz</t>
  </si>
  <si>
    <t>White</t>
  </si>
  <si>
    <t>Jeanty</t>
  </si>
  <si>
    <t>Rosa Gerez</t>
  </si>
  <si>
    <t>Middleton</t>
  </si>
  <si>
    <t>McCullough</t>
  </si>
  <si>
    <t>Sprauve</t>
  </si>
  <si>
    <t>Sherard</t>
  </si>
  <si>
    <t>He</t>
  </si>
  <si>
    <t>Persad</t>
  </si>
  <si>
    <t>Spigner</t>
  </si>
  <si>
    <t>Mateus</t>
  </si>
  <si>
    <t>Rosen</t>
  </si>
  <si>
    <t>Florio</t>
  </si>
  <si>
    <t>Hoke</t>
  </si>
  <si>
    <t>Brown</t>
  </si>
  <si>
    <t>Maroni</t>
  </si>
  <si>
    <t>Calhoun</t>
  </si>
  <si>
    <t>Perez</t>
  </si>
  <si>
    <t>Clabough</t>
  </si>
  <si>
    <t>Raia</t>
  </si>
  <si>
    <t>Hoffman</t>
  </si>
  <si>
    <t>Chambers</t>
  </si>
  <si>
    <t>Davis</t>
  </si>
  <si>
    <t>Wint</t>
  </si>
  <si>
    <t>Harris</t>
  </si>
  <si>
    <t>Ashton</t>
  </si>
  <si>
    <t>Robtoy</t>
  </si>
  <si>
    <t>Womble</t>
  </si>
  <si>
    <t>Benyahmeen</t>
  </si>
  <si>
    <t>Dale</t>
  </si>
  <si>
    <t>loadholt</t>
  </si>
  <si>
    <t>Lum</t>
  </si>
  <si>
    <t>Walker</t>
  </si>
  <si>
    <t>King</t>
  </si>
  <si>
    <t>Nistor</t>
  </si>
  <si>
    <t>Lindsay</t>
  </si>
  <si>
    <t>Pierre</t>
  </si>
  <si>
    <t>Grant</t>
  </si>
  <si>
    <t>Shaw</t>
  </si>
  <si>
    <t>Tatum</t>
  </si>
  <si>
    <t>Butler</t>
  </si>
  <si>
    <t>Ward</t>
  </si>
  <si>
    <t>Moultrie</t>
  </si>
  <si>
    <t>Vasquez</t>
  </si>
  <si>
    <t>Reid</t>
  </si>
  <si>
    <t>Strickland</t>
  </si>
  <si>
    <t>Simon</t>
  </si>
  <si>
    <t>Joe</t>
  </si>
  <si>
    <t>Bell</t>
  </si>
  <si>
    <t>Selder</t>
  </si>
  <si>
    <t>Douglas</t>
  </si>
  <si>
    <t>Tyler</t>
  </si>
  <si>
    <t>Sanchez</t>
  </si>
  <si>
    <t>Fuller</t>
  </si>
  <si>
    <t>Parris</t>
  </si>
  <si>
    <t>Kippins</t>
  </si>
  <si>
    <t>Miller</t>
  </si>
  <si>
    <t>Handoun</t>
  </si>
  <si>
    <t>Cortes</t>
  </si>
  <si>
    <t>Rivera</t>
  </si>
  <si>
    <t>Salazar</t>
  </si>
  <si>
    <t>Lynch</t>
  </si>
  <si>
    <t>Knight</t>
  </si>
  <si>
    <t>Jack</t>
  </si>
  <si>
    <t>Pestano</t>
  </si>
  <si>
    <t>Sultana</t>
  </si>
  <si>
    <t>Ilyayev</t>
  </si>
  <si>
    <t>Urena</t>
  </si>
  <si>
    <t>Lashmanov</t>
  </si>
  <si>
    <t>Blue</t>
  </si>
  <si>
    <t>Swift</t>
  </si>
  <si>
    <t>Herrera</t>
  </si>
  <si>
    <t>Godfrey</t>
  </si>
  <si>
    <t>Wright</t>
  </si>
  <si>
    <t>Amarilla</t>
  </si>
  <si>
    <t>Drake</t>
  </si>
  <si>
    <t>Rios</t>
  </si>
  <si>
    <t>Khan</t>
  </si>
  <si>
    <t>Theme</t>
  </si>
  <si>
    <t>Garushyants</t>
  </si>
  <si>
    <t>Saglembeni</t>
  </si>
  <si>
    <t>Whyte</t>
  </si>
  <si>
    <t>Pryce</t>
  </si>
  <si>
    <t>Sow</t>
  </si>
  <si>
    <t>Conzaga</t>
  </si>
  <si>
    <t>Cato</t>
  </si>
  <si>
    <t>Christian</t>
  </si>
  <si>
    <t>Ruebenstahl</t>
  </si>
  <si>
    <t>Holston</t>
  </si>
  <si>
    <t>Saint Amand</t>
  </si>
  <si>
    <t>Girgis</t>
  </si>
  <si>
    <t>Collins</t>
  </si>
  <si>
    <t>Hucey</t>
  </si>
  <si>
    <t>Appan</t>
  </si>
  <si>
    <t>Perry</t>
  </si>
  <si>
    <t>Beltran</t>
  </si>
  <si>
    <t>Lewin</t>
  </si>
  <si>
    <t>Shokirova</t>
  </si>
  <si>
    <t>Aca</t>
  </si>
  <si>
    <t>Osuala</t>
  </si>
  <si>
    <t>Vecchione</t>
  </si>
  <si>
    <t>Akther</t>
  </si>
  <si>
    <t>Akbar</t>
  </si>
  <si>
    <t>Olabiyi</t>
  </si>
  <si>
    <t>Scott-Watson</t>
  </si>
  <si>
    <t>Boddie</t>
  </si>
  <si>
    <t>Alamo</t>
  </si>
  <si>
    <t>Hinkson</t>
  </si>
  <si>
    <t>Robinson</t>
  </si>
  <si>
    <t>Sasson</t>
  </si>
  <si>
    <t>Shepherd</t>
  </si>
  <si>
    <t>Villavicencio</t>
  </si>
  <si>
    <t>Mercado</t>
  </si>
  <si>
    <t>Tanco</t>
  </si>
  <si>
    <t>Kennedy</t>
  </si>
  <si>
    <t>Eugene</t>
  </si>
  <si>
    <t>Caple</t>
  </si>
  <si>
    <t>Reyes Abreu</t>
  </si>
  <si>
    <t>Nicholson</t>
  </si>
  <si>
    <t>Lewis</t>
  </si>
  <si>
    <t>Deare</t>
  </si>
  <si>
    <t>Muller-Cowan</t>
  </si>
  <si>
    <t>Dowdell</t>
  </si>
  <si>
    <t>Darby</t>
  </si>
  <si>
    <t>Willis</t>
  </si>
  <si>
    <t>Morales</t>
  </si>
  <si>
    <t>Hernandez</t>
  </si>
  <si>
    <t>Stubs</t>
  </si>
  <si>
    <t>Adames</t>
  </si>
  <si>
    <t>Fogarty</t>
  </si>
  <si>
    <t>Patterson</t>
  </si>
  <si>
    <t>Cameron</t>
  </si>
  <si>
    <t>Cheeks</t>
  </si>
  <si>
    <t>Nazario</t>
  </si>
  <si>
    <t>Hicks</t>
  </si>
  <si>
    <t>knight</t>
  </si>
  <si>
    <t>Ojo</t>
  </si>
  <si>
    <t>Xiao</t>
  </si>
  <si>
    <t>Falcon</t>
  </si>
  <si>
    <t>Fray</t>
  </si>
  <si>
    <t>Caruana</t>
  </si>
  <si>
    <t>Becketts</t>
  </si>
  <si>
    <t>Bobbitt</t>
  </si>
  <si>
    <t>Pollard</t>
  </si>
  <si>
    <t>Collazo</t>
  </si>
  <si>
    <t>Curwen</t>
  </si>
  <si>
    <t>Potter</t>
  </si>
  <si>
    <t>Wilson</t>
  </si>
  <si>
    <t>Gonda</t>
  </si>
  <si>
    <t>Liriano</t>
  </si>
  <si>
    <t>Gray</t>
  </si>
  <si>
    <t>Martin</t>
  </si>
  <si>
    <t>Buchanan</t>
  </si>
  <si>
    <t>Marshall</t>
  </si>
  <si>
    <t>Skeete</t>
  </si>
  <si>
    <t>Jacobsen</t>
  </si>
  <si>
    <t>Clausell</t>
  </si>
  <si>
    <t>Machuca</t>
  </si>
  <si>
    <t>Spencer</t>
  </si>
  <si>
    <t>Horn</t>
  </si>
  <si>
    <t>Aronowitz</t>
  </si>
  <si>
    <t>Cardena</t>
  </si>
  <si>
    <t>Drain</t>
  </si>
  <si>
    <t>Koujman</t>
  </si>
  <si>
    <t>McGinley</t>
  </si>
  <si>
    <t>Edwards</t>
  </si>
  <si>
    <t>Pierre-Louis</t>
  </si>
  <si>
    <t>Hua</t>
  </si>
  <si>
    <t>Young</t>
  </si>
  <si>
    <t>Santiago</t>
  </si>
  <si>
    <t>Pitter</t>
  </si>
  <si>
    <t>Extavour</t>
  </si>
  <si>
    <t>Welsh</t>
  </si>
  <si>
    <t>Ramos</t>
  </si>
  <si>
    <t>Martinez</t>
  </si>
  <si>
    <t>Lambacker</t>
  </si>
  <si>
    <t>Fermin</t>
  </si>
  <si>
    <t>Hoogvliets</t>
  </si>
  <si>
    <t>Crayton</t>
  </si>
  <si>
    <t>Rhodes</t>
  </si>
  <si>
    <t>Sheik</t>
  </si>
  <si>
    <t>Essien</t>
  </si>
  <si>
    <t>Chiddick</t>
  </si>
  <si>
    <t>Quinones</t>
  </si>
  <si>
    <t>Ruzzo</t>
  </si>
  <si>
    <t>Lyashchenko</t>
  </si>
  <si>
    <t>Britton</t>
  </si>
  <si>
    <t>Kartsanis</t>
  </si>
  <si>
    <t>Bryan</t>
  </si>
  <si>
    <t>Petevka-Martin</t>
  </si>
  <si>
    <t>Nathan</t>
  </si>
  <si>
    <t>Respes</t>
  </si>
  <si>
    <t>Nieves</t>
  </si>
  <si>
    <t>Ruiz</t>
  </si>
  <si>
    <t>Jimenez</t>
  </si>
  <si>
    <t>Colon</t>
  </si>
  <si>
    <t>Delvalle</t>
  </si>
  <si>
    <t>Lora</t>
  </si>
  <si>
    <t>Miles</t>
  </si>
  <si>
    <t>Ortega</t>
  </si>
  <si>
    <t>Peter</t>
  </si>
  <si>
    <t>Diaz</t>
  </si>
  <si>
    <t>Gibson</t>
  </si>
  <si>
    <t>Makinde</t>
  </si>
  <si>
    <t>Marla</t>
  </si>
  <si>
    <t>Serrano</t>
  </si>
  <si>
    <t>Malachi</t>
  </si>
  <si>
    <t>Amin</t>
  </si>
  <si>
    <t>Stewart</t>
  </si>
  <si>
    <t>Long</t>
  </si>
  <si>
    <t>Creighton</t>
  </si>
  <si>
    <t>Mayo</t>
  </si>
  <si>
    <t>Calderon</t>
  </si>
  <si>
    <t>Weche</t>
  </si>
  <si>
    <t>Suissa</t>
  </si>
  <si>
    <t>Halberstam</t>
  </si>
  <si>
    <t>961 42nd St</t>
  </si>
  <si>
    <t>624 Riverdale Avenue</t>
  </si>
  <si>
    <t>650 New Jersey Ave</t>
  </si>
  <si>
    <t>1677 Saint Johns Pl</t>
  </si>
  <si>
    <t>660 E 98th St</t>
  </si>
  <si>
    <t>1390 Greene Ave</t>
  </si>
  <si>
    <t>482 Ridgewood Ave</t>
  </si>
  <si>
    <t>542 Bainbridge St</t>
  </si>
  <si>
    <t>444 Euclid Ave</t>
  </si>
  <si>
    <t>1285 Delmar Loop</t>
  </si>
  <si>
    <t>1397 Stanley Ave</t>
  </si>
  <si>
    <t>515 Crescent St</t>
  </si>
  <si>
    <t>1512 Eastern Pkwy</t>
  </si>
  <si>
    <t>2266 Strauss St</t>
  </si>
  <si>
    <t>1465 Geneva Loop</t>
  </si>
  <si>
    <t>1147 Sutter Ave</t>
  </si>
  <si>
    <t>490 Williams Ave</t>
  </si>
  <si>
    <t>600 Van Siclen Ave</t>
  </si>
  <si>
    <t>494 E 95th St</t>
  </si>
  <si>
    <t>249 Thomas S Boyland St</t>
  </si>
  <si>
    <t>192 Sands St</t>
  </si>
  <si>
    <t>104 Fort Greene Pl</t>
  </si>
  <si>
    <t>264 Devoe St</t>
  </si>
  <si>
    <t>108 Central Ave</t>
  </si>
  <si>
    <t>8747 26th Ave</t>
  </si>
  <si>
    <t>296 Lincoln Rd</t>
  </si>
  <si>
    <t>631 Grand St</t>
  </si>
  <si>
    <t>945 4th Ave</t>
  </si>
  <si>
    <t>370 47th St</t>
  </si>
  <si>
    <t>444 Columbia St</t>
  </si>
  <si>
    <t>11 Mckeever Pl</t>
  </si>
  <si>
    <t>797 Schenck Ave</t>
  </si>
  <si>
    <t>1023 Broadway</t>
  </si>
  <si>
    <t>1014 60th St</t>
  </si>
  <si>
    <t>443 95th St</t>
  </si>
  <si>
    <t>60 E 93rd St</t>
  </si>
  <si>
    <t>300 Grove St</t>
  </si>
  <si>
    <t>950 Kent Ave</t>
  </si>
  <si>
    <t>1845 Ocean Ave</t>
  </si>
  <si>
    <t>1490 Dumont Ave</t>
  </si>
  <si>
    <t>968 Myrtle Ave</t>
  </si>
  <si>
    <t>1248 Union St</t>
  </si>
  <si>
    <t>1869 Eastern Pkwy</t>
  </si>
  <si>
    <t>1942 E 8th St</t>
  </si>
  <si>
    <t>1710 W 4th St</t>
  </si>
  <si>
    <t>125 Driggs Ave</t>
  </si>
  <si>
    <t>636 11th St</t>
  </si>
  <si>
    <t>729 59th St</t>
  </si>
  <si>
    <t>569 Osborn St</t>
  </si>
  <si>
    <t>10 Amboy St</t>
  </si>
  <si>
    <t>166 Linwood St</t>
  </si>
  <si>
    <t>1365 Saint Johns Pl</t>
  </si>
  <si>
    <t>150 Saint James Pl</t>
  </si>
  <si>
    <t>820 Ocean Pkwy</t>
  </si>
  <si>
    <t>656 Howard Ave</t>
  </si>
  <si>
    <t>651 Barbey St</t>
  </si>
  <si>
    <t>8523 Avenue J</t>
  </si>
  <si>
    <t>984 Greene Ave</t>
  </si>
  <si>
    <t>534 Bergen St</t>
  </si>
  <si>
    <t>1711 Fulton St</t>
  </si>
  <si>
    <t>461 Milford St</t>
  </si>
  <si>
    <t>35 covert st</t>
  </si>
  <si>
    <t>169 New York Ave</t>
  </si>
  <si>
    <t>603 Mother Gaston Blvd</t>
  </si>
  <si>
    <t>1757 Sterling Pl</t>
  </si>
  <si>
    <t>553 Quincy St</t>
  </si>
  <si>
    <t>568 Cleveland St</t>
  </si>
  <si>
    <t>250 E 93rd St</t>
  </si>
  <si>
    <t>2159 Pacific St</t>
  </si>
  <si>
    <t>2177 E 24th St</t>
  </si>
  <si>
    <t>655 Warwick St</t>
  </si>
  <si>
    <t>2160 dean st</t>
  </si>
  <si>
    <t>1637 Saint Marks Ave</t>
  </si>
  <si>
    <t>105 Buckingham Rd</t>
  </si>
  <si>
    <t>735 Lincoln Ave</t>
  </si>
  <si>
    <t>85 Tompkins AVE</t>
  </si>
  <si>
    <t>532 Kosciuszko St</t>
  </si>
  <si>
    <t>439A Blake ave</t>
  </si>
  <si>
    <t>30 3rd Ave</t>
  </si>
  <si>
    <t>202a Saratoga Ave</t>
  </si>
  <si>
    <t>93 Clay St</t>
  </si>
  <si>
    <t>450 Bradford St</t>
  </si>
  <si>
    <t>913 Belmont Ave</t>
  </si>
  <si>
    <t>1631 Saint Marks Ave</t>
  </si>
  <si>
    <t>1381 Linden Blvd</t>
  </si>
  <si>
    <t>1901 Dorchester Rd</t>
  </si>
  <si>
    <t>727 Dekalb Ave</t>
  </si>
  <si>
    <t>219 Hull St</t>
  </si>
  <si>
    <t>333 Thomas S Boyland St</t>
  </si>
  <si>
    <t>141 Watkins st</t>
  </si>
  <si>
    <t>699 Pennsylvania Ave</t>
  </si>
  <si>
    <t>5706 Farragut Rd</t>
  </si>
  <si>
    <t>1325 Eastern Pkwy</t>
  </si>
  <si>
    <t>2545 Linden Blvd</t>
  </si>
  <si>
    <t>455 101st St</t>
  </si>
  <si>
    <t>728 E New York Ave</t>
  </si>
  <si>
    <t>221 Linden blvd</t>
  </si>
  <si>
    <t>3395 Nostrand Ave</t>
  </si>
  <si>
    <t>560 Winthrop St</t>
  </si>
  <si>
    <t>1275 Union St</t>
  </si>
  <si>
    <t>4603 4th Ave</t>
  </si>
  <si>
    <t>5815 Snyder Ave</t>
  </si>
  <si>
    <t>187 Hull St</t>
  </si>
  <si>
    <t>4747 48th St</t>
  </si>
  <si>
    <t>2 Stoddard Pl</t>
  </si>
  <si>
    <t>1442 Myrtle Ave</t>
  </si>
  <si>
    <t>274 Forbell St</t>
  </si>
  <si>
    <t>1925 Quentin Rd</t>
  </si>
  <si>
    <t>1035 Willmohr St</t>
  </si>
  <si>
    <t>2970 W 24th St</t>
  </si>
  <si>
    <t>233 87th St</t>
  </si>
  <si>
    <t>731 LInden blvd</t>
  </si>
  <si>
    <t>200 Garfield Pl</t>
  </si>
  <si>
    <t>1391 Dean St</t>
  </si>
  <si>
    <t>144 Wyckoff ave</t>
  </si>
  <si>
    <t>1214 Avenue I</t>
  </si>
  <si>
    <t>596 logan St</t>
  </si>
  <si>
    <t>195 Cozine Ave</t>
  </si>
  <si>
    <t>902 47th St</t>
  </si>
  <si>
    <t>301 100th St</t>
  </si>
  <si>
    <t>1116 Carroll St</t>
  </si>
  <si>
    <t>180 Erasmus St</t>
  </si>
  <si>
    <t>201 Saint Nicholas Ave</t>
  </si>
  <si>
    <t>557 E 80th St</t>
  </si>
  <si>
    <t>108 Rockaway Ave</t>
  </si>
  <si>
    <t>327 Vernon Ave</t>
  </si>
  <si>
    <t>286 Lexington Ave</t>
  </si>
  <si>
    <t>200 Schermerhorn St</t>
  </si>
  <si>
    <t>1155 Dean St</t>
  </si>
  <si>
    <t>590 Gates Ave</t>
  </si>
  <si>
    <t>1489 Remsen Ave</t>
  </si>
  <si>
    <t>1310 Pennsylvania Ave</t>
  </si>
  <si>
    <t>110 Ten Eyck St</t>
  </si>
  <si>
    <t>486 Glenmore Ave</t>
  </si>
  <si>
    <t>1290 E 19th St</t>
  </si>
  <si>
    <t>2832 W 36th St</t>
  </si>
  <si>
    <t>879 Mother Gaston Blvd</t>
  </si>
  <si>
    <t>1462 Bushwick Ave</t>
  </si>
  <si>
    <t>39 Hegeman Ave</t>
  </si>
  <si>
    <t>604 Lincoln Ave</t>
  </si>
  <si>
    <t>765 Lincoln Ave</t>
  </si>
  <si>
    <t>55 Arlington Ave</t>
  </si>
  <si>
    <t>2307 Pitkin Ave</t>
  </si>
  <si>
    <t>382 Barbey St</t>
  </si>
  <si>
    <t>624 Riverdale Ave</t>
  </si>
  <si>
    <t>996 Hegeman Ave</t>
  </si>
  <si>
    <t>117 S 4th St</t>
  </si>
  <si>
    <t>2075 Rockaway Pkwy</t>
  </si>
  <si>
    <t>490 Lincoln Ave</t>
  </si>
  <si>
    <t>720 Belmont Ave</t>
  </si>
  <si>
    <t>890 Flushing Ave</t>
  </si>
  <si>
    <t>24 Furman Ave</t>
  </si>
  <si>
    <t>595 Autumn Ave</t>
  </si>
  <si>
    <t>1661 Saint Johns Pl</t>
  </si>
  <si>
    <t>175 Ardsley Loop</t>
  </si>
  <si>
    <t>734 Crescent St</t>
  </si>
  <si>
    <t>350 Pennsylvania Ave</t>
  </si>
  <si>
    <t>7 Hegeman Ave</t>
  </si>
  <si>
    <t>903 Drew St</t>
  </si>
  <si>
    <t>171 E 96th St</t>
  </si>
  <si>
    <t>132 Ralph Ave</t>
  </si>
  <si>
    <t>1740 Prospect Pl</t>
  </si>
  <si>
    <t>350 Snediker Ave</t>
  </si>
  <si>
    <t>747 Macdonough St</t>
  </si>
  <si>
    <t>1919 Eastern Pkwy</t>
  </si>
  <si>
    <t>68 MacDougal St</t>
  </si>
  <si>
    <t>1036 President St</t>
  </si>
  <si>
    <t>711 Herkimer St</t>
  </si>
  <si>
    <t>6623 Ridge Blvd</t>
  </si>
  <si>
    <t>294 Sumpter St</t>
  </si>
  <si>
    <t>25 utica Ave</t>
  </si>
  <si>
    <t>4513 10th Ave</t>
  </si>
  <si>
    <t>1743 Prospect Pl</t>
  </si>
  <si>
    <t>216 Rockaway Ave</t>
  </si>
  <si>
    <t>50 Legion St</t>
  </si>
  <si>
    <t>540 E 23rd St</t>
  </si>
  <si>
    <t>645 Central Ave</t>
  </si>
  <si>
    <t>1846 Prospect Pl</t>
  </si>
  <si>
    <t>564 Williams Ave</t>
  </si>
  <si>
    <t>1671 W 8th St</t>
  </si>
  <si>
    <t>905 Manhattan Ave</t>
  </si>
  <si>
    <t>363 E 34th St</t>
  </si>
  <si>
    <t>P.O Box 260-282</t>
  </si>
  <si>
    <t>180 Lenox Rd</t>
  </si>
  <si>
    <t>92 Newport St</t>
  </si>
  <si>
    <t>13 Gunther Pl</t>
  </si>
  <si>
    <t>60 Moore St</t>
  </si>
  <si>
    <t>5605 4th Avenue</t>
  </si>
  <si>
    <t>299 Rockaway Pkwy</t>
  </si>
  <si>
    <t>120 Veronica Pl</t>
  </si>
  <si>
    <t>7022 Ridge Blvd</t>
  </si>
  <si>
    <t>294 Grove St</t>
  </si>
  <si>
    <t>1392 Sterling Pl</t>
  </si>
  <si>
    <t>295 Washington Ave</t>
  </si>
  <si>
    <t>161 S Elliott Pl</t>
  </si>
  <si>
    <t>1420 Brooklyn Ave</t>
  </si>
  <si>
    <t>370 Hancock St</t>
  </si>
  <si>
    <t>904 Winthrop St</t>
  </si>
  <si>
    <t>66 Rockwell Pl</t>
  </si>
  <si>
    <t>2168 Fulton St</t>
  </si>
  <si>
    <t>651 Madison St</t>
  </si>
  <si>
    <t>2438 Nostrand Ave</t>
  </si>
  <si>
    <t>258 67th St</t>
  </si>
  <si>
    <t>151 Rochester Ave</t>
  </si>
  <si>
    <t>28 Hill St</t>
  </si>
  <si>
    <t>395 Livonia Ave</t>
  </si>
  <si>
    <t>1800 Pitkin Ave</t>
  </si>
  <si>
    <t>1370 51st St</t>
  </si>
  <si>
    <t>575 Herkimer St</t>
  </si>
  <si>
    <t>1132 Halsey St</t>
  </si>
  <si>
    <t>47 Menahan St</t>
  </si>
  <si>
    <t>131 Cumberland Walk</t>
  </si>
  <si>
    <t>5601 Avenue J</t>
  </si>
  <si>
    <t>3801 Avenue L</t>
  </si>
  <si>
    <t>81 N Portland Ave</t>
  </si>
  <si>
    <t>193 Clinton Ave</t>
  </si>
  <si>
    <t>504 Marcy Ave</t>
  </si>
  <si>
    <t>957 Greene Ave</t>
  </si>
  <si>
    <t>244a Macdougal St</t>
  </si>
  <si>
    <t>1575 E New York Ave</t>
  </si>
  <si>
    <t>770 Saint Marks Ave</t>
  </si>
  <si>
    <t>811 Flushing Ave</t>
  </si>
  <si>
    <t>260 Herkimer St</t>
  </si>
  <si>
    <t>611 Willoughby Ave</t>
  </si>
  <si>
    <t>853 President St</t>
  </si>
  <si>
    <t>859 Belmont Ave</t>
  </si>
  <si>
    <t>486 Brooklyn Ave</t>
  </si>
  <si>
    <t>234 Sands St</t>
  </si>
  <si>
    <t>1561 Union St</t>
  </si>
  <si>
    <t>2016 Regent Pl</t>
  </si>
  <si>
    <t>2284 Strauss St</t>
  </si>
  <si>
    <t>231 Throop Ave</t>
  </si>
  <si>
    <t>217 Thomas S Boyland St</t>
  </si>
  <si>
    <t>48 Van Siclen Ave</t>
  </si>
  <si>
    <t>566 Parkside Ave</t>
  </si>
  <si>
    <t>40 N 4th St</t>
  </si>
  <si>
    <t>254 Linwood St</t>
  </si>
  <si>
    <t>3100 Brighton 7th St</t>
  </si>
  <si>
    <t>438 Wyona St</t>
  </si>
  <si>
    <t>3030 Brighton 12th St</t>
  </si>
  <si>
    <t>292 Manhattan Ave</t>
  </si>
  <si>
    <t>1111 Grant Ave</t>
  </si>
  <si>
    <t>179 Troutman St</t>
  </si>
  <si>
    <t>648 E 91st St</t>
  </si>
  <si>
    <t>80 Dwight St</t>
  </si>
  <si>
    <t>4608 5th Ave</t>
  </si>
  <si>
    <t>1765 Prospect Pl</t>
  </si>
  <si>
    <t>816 Belmont Ave</t>
  </si>
  <si>
    <t>2940 W 21st St</t>
  </si>
  <si>
    <t>252 Bainbridge St</t>
  </si>
  <si>
    <t>20 Menahan St</t>
  </si>
  <si>
    <t>524 Evergreen Ave</t>
  </si>
  <si>
    <t>1439 Ocean Ave</t>
  </si>
  <si>
    <t>736 Willoughby Ave</t>
  </si>
  <si>
    <t>91 Ocean Pkwy</t>
  </si>
  <si>
    <t>1085 Belmont Ave</t>
  </si>
  <si>
    <t>74 5th ave</t>
  </si>
  <si>
    <t>830 Ashford St</t>
  </si>
  <si>
    <t>909 Belmont Ave</t>
  </si>
  <si>
    <t>1132 51st St</t>
  </si>
  <si>
    <t>783 Coney Island Ave</t>
  </si>
  <si>
    <t>82 Dwight St</t>
  </si>
  <si>
    <t>524 Vandalia ave</t>
  </si>
  <si>
    <t>372 New York Ave</t>
  </si>
  <si>
    <t>1314 Eastern Pkwy</t>
  </si>
  <si>
    <t>572 Manhattan Ave</t>
  </si>
  <si>
    <t>1786 Brooklyn Ave</t>
  </si>
  <si>
    <t>422 Avenue U</t>
  </si>
  <si>
    <t>750 Rockaway Ave</t>
  </si>
  <si>
    <t>1490 Ocean Ave</t>
  </si>
  <si>
    <t>D9</t>
  </si>
  <si>
    <t>3R</t>
  </si>
  <si>
    <t>3B</t>
  </si>
  <si>
    <t>12A</t>
  </si>
  <si>
    <t>1R</t>
  </si>
  <si>
    <t>11-B</t>
  </si>
  <si>
    <t>Basement</t>
  </si>
  <si>
    <t>2L</t>
  </si>
  <si>
    <t>4C</t>
  </si>
  <si>
    <t>2B</t>
  </si>
  <si>
    <t>3A</t>
  </si>
  <si>
    <t>2nd Floor</t>
  </si>
  <si>
    <t>1F</t>
  </si>
  <si>
    <t>18J</t>
  </si>
  <si>
    <t>2H</t>
  </si>
  <si>
    <t>Apt 3F</t>
  </si>
  <si>
    <t>4B</t>
  </si>
  <si>
    <t>2nd floor, Front</t>
  </si>
  <si>
    <t>Apt 1A</t>
  </si>
  <si>
    <t>6C</t>
  </si>
  <si>
    <t>12E</t>
  </si>
  <si>
    <t>6A</t>
  </si>
  <si>
    <t>1T</t>
  </si>
  <si>
    <t>2F</t>
  </si>
  <si>
    <t>B-7</t>
  </si>
  <si>
    <t>A640</t>
  </si>
  <si>
    <t>4F</t>
  </si>
  <si>
    <t>2-J</t>
  </si>
  <si>
    <t>4H</t>
  </si>
  <si>
    <t>Apt 3</t>
  </si>
  <si>
    <t>basement</t>
  </si>
  <si>
    <t>F2</t>
  </si>
  <si>
    <t>A1</t>
  </si>
  <si>
    <t>1L</t>
  </si>
  <si>
    <t>Apt 3R</t>
  </si>
  <si>
    <t>Apt 13B</t>
  </si>
  <si>
    <t>1C</t>
  </si>
  <si>
    <t>2R</t>
  </si>
  <si>
    <t>2-L</t>
  </si>
  <si>
    <t>2X</t>
  </si>
  <si>
    <t>1H</t>
  </si>
  <si>
    <t>1st Floor</t>
  </si>
  <si>
    <t>1A</t>
  </si>
  <si>
    <t>4D</t>
  </si>
  <si>
    <t>14T</t>
  </si>
  <si>
    <t>2nd Fl</t>
  </si>
  <si>
    <t>12H</t>
  </si>
  <si>
    <t>17E</t>
  </si>
  <si>
    <t>#2</t>
  </si>
  <si>
    <t>1 R</t>
  </si>
  <si>
    <t>2D</t>
  </si>
  <si>
    <t>Apt 1</t>
  </si>
  <si>
    <t>#2D</t>
  </si>
  <si>
    <t>11B</t>
  </si>
  <si>
    <t>7C</t>
  </si>
  <si>
    <t>7K</t>
  </si>
  <si>
    <t>E23</t>
  </si>
  <si>
    <t>3J</t>
  </si>
  <si>
    <t>C2</t>
  </si>
  <si>
    <t>6B</t>
  </si>
  <si>
    <t>3rd floor</t>
  </si>
  <si>
    <t>6D</t>
  </si>
  <si>
    <t>B1</t>
  </si>
  <si>
    <t>6E</t>
  </si>
  <si>
    <t>Apt 1 Floor 2</t>
  </si>
  <si>
    <t>4W</t>
  </si>
  <si>
    <t>8E</t>
  </si>
  <si>
    <t>RC3</t>
  </si>
  <si>
    <t>#A3</t>
  </si>
  <si>
    <t>A4</t>
  </si>
  <si>
    <t>3L</t>
  </si>
  <si>
    <t>3 fl</t>
  </si>
  <si>
    <t>B</t>
  </si>
  <si>
    <t>1B</t>
  </si>
  <si>
    <t>5A</t>
  </si>
  <si>
    <t>5D</t>
  </si>
  <si>
    <t>3F</t>
  </si>
  <si>
    <t>#2R</t>
  </si>
  <si>
    <t>#1V</t>
  </si>
  <si>
    <t>Apt 2R</t>
  </si>
  <si>
    <t>1-E</t>
  </si>
  <si>
    <t>2nd floor</t>
  </si>
  <si>
    <t>BL</t>
  </si>
  <si>
    <t>Apt 1G</t>
  </si>
  <si>
    <t>E9</t>
  </si>
  <si>
    <t>2nd FL</t>
  </si>
  <si>
    <t>12G</t>
  </si>
  <si>
    <t>8B</t>
  </si>
  <si>
    <t>4A</t>
  </si>
  <si>
    <t>Apt 5</t>
  </si>
  <si>
    <t>1b</t>
  </si>
  <si>
    <t>14C</t>
  </si>
  <si>
    <t>19G</t>
  </si>
  <si>
    <t>Private house</t>
  </si>
  <si>
    <t>3b</t>
  </si>
  <si>
    <t>3 A</t>
  </si>
  <si>
    <t>2C</t>
  </si>
  <si>
    <t>Apt 2</t>
  </si>
  <si>
    <t>2A</t>
  </si>
  <si>
    <t>13D</t>
  </si>
  <si>
    <t>F-12</t>
  </si>
  <si>
    <t>3C</t>
  </si>
  <si>
    <t>5 K</t>
  </si>
  <si>
    <t>5E</t>
  </si>
  <si>
    <t>D4</t>
  </si>
  <si>
    <t>Apt 19C</t>
  </si>
  <si>
    <t>B7</t>
  </si>
  <si>
    <t>BSMT</t>
  </si>
  <si>
    <t>7A</t>
  </si>
  <si>
    <t>4k</t>
  </si>
  <si>
    <t>6 D</t>
  </si>
  <si>
    <t>C4</t>
  </si>
  <si>
    <t>5F</t>
  </si>
  <si>
    <t>3E</t>
  </si>
  <si>
    <t>3c</t>
  </si>
  <si>
    <t>Apt 7</t>
  </si>
  <si>
    <t>2g</t>
  </si>
  <si>
    <t>17C</t>
  </si>
  <si>
    <t>6W</t>
  </si>
  <si>
    <t>5R</t>
  </si>
  <si>
    <t>12D</t>
  </si>
  <si>
    <t>c7</t>
  </si>
  <si>
    <t>1E</t>
  </si>
  <si>
    <t>2 J</t>
  </si>
  <si>
    <t>2RR</t>
  </si>
  <si>
    <t>4l</t>
  </si>
  <si>
    <t>Apt A6</t>
  </si>
  <si>
    <t>6N</t>
  </si>
  <si>
    <t>Apt 7Y</t>
  </si>
  <si>
    <t>2Fl</t>
  </si>
  <si>
    <t>Apt 1R</t>
  </si>
  <si>
    <t>5B</t>
  </si>
  <si>
    <t>Privat house</t>
  </si>
  <si>
    <t>Apt 4C</t>
  </si>
  <si>
    <t>#3B</t>
  </si>
  <si>
    <t>1floor</t>
  </si>
  <si>
    <t>3I</t>
  </si>
  <si>
    <t>Representation - State Court</t>
  </si>
  <si>
    <t>Advice</t>
  </si>
  <si>
    <t>Hold For Review</t>
  </si>
  <si>
    <t>Brief Service</t>
  </si>
  <si>
    <t>Out-of-Court Advocacy</t>
  </si>
  <si>
    <t>Appeal-Appellate Term</t>
  </si>
  <si>
    <t>DHCR Proceeding</t>
  </si>
  <si>
    <t>Holdover</t>
  </si>
  <si>
    <t>HP Action</t>
  </si>
  <si>
    <t>No Case</t>
  </si>
  <si>
    <t>Non-payment</t>
  </si>
  <si>
    <t>Tenant Rights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</si>
</sst>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289"/>
  <sheetViews>
    <sheetView tabSelected="1" workbookViewId="0"/>
  </sheetViews>
  <sheetFormatPr defaultRowHeight="15"/>
  <cols>
    <col min="1" max="1" width="20.7109375" style="1" customWidth="1"/>
  </cols>
  <sheetData>
    <row r="1" spans="1:1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>
      <c r="A2" s="1">
        <f>HYPERLINK("https://lsnyc.legalserver.org/matter/dynamic-profile/view/1901868","19-1901868")</f>
        <v>0</v>
      </c>
      <c r="B2" t="s">
        <v>14</v>
      </c>
      <c r="C2" t="s">
        <v>15</v>
      </c>
      <c r="D2" t="s">
        <v>222</v>
      </c>
      <c r="E2" t="s">
        <v>232</v>
      </c>
      <c r="F2" t="s">
        <v>481</v>
      </c>
      <c r="G2" t="s">
        <v>721</v>
      </c>
      <c r="H2" t="s">
        <v>991</v>
      </c>
      <c r="I2">
        <v>11219</v>
      </c>
      <c r="J2" t="s">
        <v>1128</v>
      </c>
      <c r="K2" t="s">
        <v>1133</v>
      </c>
      <c r="L2">
        <v>4</v>
      </c>
      <c r="M2">
        <v>0</v>
      </c>
      <c r="N2">
        <v>121.17</v>
      </c>
    </row>
    <row r="3" spans="1:14">
      <c r="A3" s="1">
        <f>HYPERLINK("https://lsnyc.legalserver.org/matter/dynamic-profile/view/0776275","15-0776275")</f>
        <v>0</v>
      </c>
      <c r="B3" t="s">
        <v>14</v>
      </c>
      <c r="C3" t="s">
        <v>16</v>
      </c>
      <c r="D3" t="s">
        <v>222</v>
      </c>
      <c r="E3" t="s">
        <v>233</v>
      </c>
      <c r="F3" t="s">
        <v>482</v>
      </c>
      <c r="G3" t="s">
        <v>722</v>
      </c>
      <c r="I3">
        <v>11207</v>
      </c>
      <c r="J3" t="s">
        <v>1128</v>
      </c>
      <c r="K3" t="s">
        <v>1134</v>
      </c>
      <c r="L3">
        <v>2</v>
      </c>
      <c r="M3">
        <v>3</v>
      </c>
      <c r="N3">
        <v>192.19</v>
      </c>
    </row>
    <row r="4" spans="1:14">
      <c r="A4" s="1">
        <f>HYPERLINK("https://lsnyc.legalserver.org/matter/dynamic-profile/view/0776282","15-0776282")</f>
        <v>0</v>
      </c>
      <c r="B4" t="s">
        <v>14</v>
      </c>
      <c r="C4" t="s">
        <v>16</v>
      </c>
      <c r="D4" t="s">
        <v>222</v>
      </c>
      <c r="E4" t="s">
        <v>234</v>
      </c>
      <c r="F4" t="s">
        <v>483</v>
      </c>
      <c r="G4" t="s">
        <v>723</v>
      </c>
      <c r="H4" t="s">
        <v>992</v>
      </c>
      <c r="I4">
        <v>11207</v>
      </c>
      <c r="K4" t="s">
        <v>1134</v>
      </c>
      <c r="L4">
        <v>3</v>
      </c>
      <c r="M4">
        <v>1</v>
      </c>
      <c r="N4">
        <v>75.05</v>
      </c>
    </row>
    <row r="5" spans="1:14">
      <c r="A5" s="1">
        <f>HYPERLINK("https://lsnyc.legalserver.org/matter/dynamic-profile/view/1842715","17-1842715")</f>
        <v>0</v>
      </c>
      <c r="B5" t="s">
        <v>14</v>
      </c>
      <c r="C5" t="s">
        <v>17</v>
      </c>
      <c r="D5" t="s">
        <v>222</v>
      </c>
      <c r="E5" t="s">
        <v>235</v>
      </c>
      <c r="F5" t="s">
        <v>484</v>
      </c>
      <c r="G5" t="s">
        <v>724</v>
      </c>
      <c r="H5" t="s">
        <v>993</v>
      </c>
      <c r="I5">
        <v>11233</v>
      </c>
      <c r="J5" t="s">
        <v>1128</v>
      </c>
      <c r="K5" t="s">
        <v>1135</v>
      </c>
      <c r="L5">
        <v>1</v>
      </c>
      <c r="M5">
        <v>0</v>
      </c>
      <c r="N5">
        <v>389.72</v>
      </c>
    </row>
    <row r="6" spans="1:14">
      <c r="A6" s="1">
        <f>HYPERLINK("https://lsnyc.legalserver.org/matter/dynamic-profile/view/1851102","17-1851102")</f>
        <v>0</v>
      </c>
      <c r="B6" t="s">
        <v>14</v>
      </c>
      <c r="C6" t="s">
        <v>18</v>
      </c>
      <c r="D6" t="s">
        <v>222</v>
      </c>
      <c r="E6" t="s">
        <v>236</v>
      </c>
      <c r="F6" t="s">
        <v>485</v>
      </c>
      <c r="G6" t="s">
        <v>725</v>
      </c>
      <c r="H6" t="s">
        <v>994</v>
      </c>
      <c r="I6">
        <v>11236</v>
      </c>
      <c r="J6" t="s">
        <v>1128</v>
      </c>
      <c r="K6" t="s">
        <v>1135</v>
      </c>
      <c r="L6">
        <v>1</v>
      </c>
      <c r="M6">
        <v>0</v>
      </c>
      <c r="N6">
        <v>281.92</v>
      </c>
    </row>
    <row r="7" spans="1:14">
      <c r="A7" s="1">
        <f>HYPERLINK("https://lsnyc.legalserver.org/matter/dynamic-profile/view/1861859","18-1861859")</f>
        <v>0</v>
      </c>
      <c r="B7" t="s">
        <v>14</v>
      </c>
      <c r="C7" t="s">
        <v>19</v>
      </c>
      <c r="D7" t="s">
        <v>222</v>
      </c>
      <c r="E7" t="s">
        <v>237</v>
      </c>
      <c r="F7" t="s">
        <v>486</v>
      </c>
      <c r="G7" t="s">
        <v>726</v>
      </c>
      <c r="I7">
        <v>11237</v>
      </c>
      <c r="J7" t="s">
        <v>1128</v>
      </c>
      <c r="K7" t="s">
        <v>1135</v>
      </c>
      <c r="L7">
        <v>2</v>
      </c>
      <c r="M7">
        <v>5</v>
      </c>
      <c r="N7">
        <v>49.08</v>
      </c>
    </row>
    <row r="8" spans="1:14">
      <c r="A8" s="1">
        <f>HYPERLINK("https://lsnyc.legalserver.org/matter/dynamic-profile/view/1864918","18-1864918")</f>
        <v>0</v>
      </c>
      <c r="B8" t="s">
        <v>14</v>
      </c>
      <c r="C8" t="s">
        <v>20</v>
      </c>
      <c r="D8" t="s">
        <v>222</v>
      </c>
      <c r="E8" t="s">
        <v>238</v>
      </c>
      <c r="F8" t="s">
        <v>487</v>
      </c>
      <c r="G8" t="s">
        <v>727</v>
      </c>
      <c r="H8" t="s">
        <v>995</v>
      </c>
      <c r="I8">
        <v>11208</v>
      </c>
      <c r="J8" t="s">
        <v>1128</v>
      </c>
      <c r="K8" t="s">
        <v>1135</v>
      </c>
      <c r="L8">
        <v>2</v>
      </c>
      <c r="M8">
        <v>0</v>
      </c>
      <c r="N8">
        <v>113.1</v>
      </c>
    </row>
    <row r="9" spans="1:14">
      <c r="A9" s="1">
        <f>HYPERLINK("https://lsnyc.legalserver.org/matter/dynamic-profile/view/1865133","18-1865133")</f>
        <v>0</v>
      </c>
      <c r="B9" t="s">
        <v>14</v>
      </c>
      <c r="C9" t="s">
        <v>21</v>
      </c>
      <c r="D9" t="s">
        <v>222</v>
      </c>
      <c r="E9" t="s">
        <v>239</v>
      </c>
      <c r="F9" t="s">
        <v>488</v>
      </c>
      <c r="G9" t="s">
        <v>728</v>
      </c>
      <c r="H9" t="s">
        <v>995</v>
      </c>
      <c r="I9">
        <v>11233</v>
      </c>
      <c r="J9" t="s">
        <v>1128</v>
      </c>
      <c r="K9" t="s">
        <v>1135</v>
      </c>
      <c r="L9">
        <v>1</v>
      </c>
      <c r="M9">
        <v>0</v>
      </c>
      <c r="N9">
        <v>0</v>
      </c>
    </row>
    <row r="10" spans="1:14">
      <c r="A10" s="1">
        <f>HYPERLINK("https://lsnyc.legalserver.org/matter/dynamic-profile/view/1869128","18-1869128")</f>
        <v>0</v>
      </c>
      <c r="B10" t="s">
        <v>14</v>
      </c>
      <c r="C10" t="s">
        <v>22</v>
      </c>
      <c r="D10" t="s">
        <v>222</v>
      </c>
      <c r="E10" t="s">
        <v>240</v>
      </c>
      <c r="F10" t="s">
        <v>489</v>
      </c>
      <c r="G10" t="s">
        <v>729</v>
      </c>
      <c r="H10">
        <v>3</v>
      </c>
      <c r="I10">
        <v>11208</v>
      </c>
      <c r="J10" t="s">
        <v>1128</v>
      </c>
      <c r="K10" t="s">
        <v>1135</v>
      </c>
      <c r="L10">
        <v>3</v>
      </c>
      <c r="M10">
        <v>0</v>
      </c>
      <c r="N10">
        <v>149.18</v>
      </c>
    </row>
    <row r="11" spans="1:14">
      <c r="A11" s="1">
        <f>HYPERLINK("https://lsnyc.legalserver.org/matter/dynamic-profile/view/1871668","18-1871668")</f>
        <v>0</v>
      </c>
      <c r="B11" t="s">
        <v>14</v>
      </c>
      <c r="C11" t="s">
        <v>23</v>
      </c>
      <c r="D11" t="s">
        <v>222</v>
      </c>
      <c r="E11" t="s">
        <v>241</v>
      </c>
      <c r="F11" t="s">
        <v>490</v>
      </c>
      <c r="G11" t="s">
        <v>730</v>
      </c>
      <c r="H11" t="s">
        <v>996</v>
      </c>
      <c r="I11">
        <v>11239</v>
      </c>
      <c r="J11" t="s">
        <v>1128</v>
      </c>
      <c r="K11" t="s">
        <v>1135</v>
      </c>
      <c r="L11">
        <v>1</v>
      </c>
      <c r="M11">
        <v>0</v>
      </c>
      <c r="N11">
        <v>84.70999999999999</v>
      </c>
    </row>
    <row r="12" spans="1:14">
      <c r="A12" s="1">
        <f>HYPERLINK("https://lsnyc.legalserver.org/matter/dynamic-profile/view/1881753","18-1881753")</f>
        <v>0</v>
      </c>
      <c r="B12" t="s">
        <v>14</v>
      </c>
      <c r="C12" t="s">
        <v>24</v>
      </c>
      <c r="D12" t="s">
        <v>222</v>
      </c>
      <c r="E12" t="s">
        <v>242</v>
      </c>
      <c r="F12" t="s">
        <v>491</v>
      </c>
      <c r="G12" t="s">
        <v>731</v>
      </c>
      <c r="H12">
        <v>1</v>
      </c>
      <c r="I12">
        <v>11208</v>
      </c>
      <c r="J12" t="s">
        <v>1129</v>
      </c>
      <c r="K12" t="s">
        <v>1135</v>
      </c>
      <c r="L12">
        <v>1</v>
      </c>
      <c r="M12">
        <v>0</v>
      </c>
      <c r="N12">
        <v>78.09</v>
      </c>
    </row>
    <row r="13" spans="1:14">
      <c r="A13" s="1">
        <f>HYPERLINK("https://lsnyc.legalserver.org/matter/dynamic-profile/view/1883833","18-1883833")</f>
        <v>0</v>
      </c>
      <c r="B13" t="s">
        <v>14</v>
      </c>
      <c r="C13" t="s">
        <v>25</v>
      </c>
      <c r="D13" t="s">
        <v>222</v>
      </c>
      <c r="E13" t="s">
        <v>243</v>
      </c>
      <c r="F13" t="s">
        <v>492</v>
      </c>
      <c r="G13" t="s">
        <v>732</v>
      </c>
      <c r="H13" t="s">
        <v>997</v>
      </c>
      <c r="I13">
        <v>11208</v>
      </c>
      <c r="J13" t="s">
        <v>1129</v>
      </c>
      <c r="K13" t="s">
        <v>1135</v>
      </c>
      <c r="L13">
        <v>3</v>
      </c>
      <c r="M13">
        <v>0</v>
      </c>
      <c r="N13">
        <v>150.14</v>
      </c>
    </row>
    <row r="14" spans="1:14">
      <c r="A14" s="1">
        <f>HYPERLINK("https://lsnyc.legalserver.org/matter/dynamic-profile/view/1889030","19-1889030")</f>
        <v>0</v>
      </c>
      <c r="B14" t="s">
        <v>14</v>
      </c>
      <c r="C14" t="s">
        <v>26</v>
      </c>
      <c r="D14" t="s">
        <v>222</v>
      </c>
      <c r="E14" t="s">
        <v>244</v>
      </c>
      <c r="F14" t="s">
        <v>493</v>
      </c>
      <c r="G14" t="s">
        <v>733</v>
      </c>
      <c r="H14" t="s">
        <v>998</v>
      </c>
      <c r="I14">
        <v>11233</v>
      </c>
      <c r="J14" t="s">
        <v>1128</v>
      </c>
      <c r="K14" t="s">
        <v>1135</v>
      </c>
      <c r="L14">
        <v>4</v>
      </c>
      <c r="M14">
        <v>0</v>
      </c>
      <c r="N14">
        <v>184.47</v>
      </c>
    </row>
    <row r="15" spans="1:14">
      <c r="A15" s="1">
        <f>HYPERLINK("https://lsnyc.legalserver.org/matter/dynamic-profile/view/1894979","19-1894979")</f>
        <v>0</v>
      </c>
      <c r="B15" t="s">
        <v>14</v>
      </c>
      <c r="C15" t="s">
        <v>27</v>
      </c>
      <c r="D15" t="s">
        <v>223</v>
      </c>
      <c r="E15" t="s">
        <v>245</v>
      </c>
      <c r="F15" t="s">
        <v>494</v>
      </c>
      <c r="G15" t="s">
        <v>734</v>
      </c>
      <c r="H15" t="s">
        <v>995</v>
      </c>
      <c r="I15">
        <v>11212</v>
      </c>
      <c r="J15" t="s">
        <v>1130</v>
      </c>
      <c r="K15" t="s">
        <v>1135</v>
      </c>
      <c r="L15">
        <v>1</v>
      </c>
      <c r="M15">
        <v>2</v>
      </c>
      <c r="N15">
        <v>0</v>
      </c>
    </row>
    <row r="16" spans="1:14">
      <c r="A16" s="1">
        <f>HYPERLINK("https://lsnyc.legalserver.org/matter/dynamic-profile/view/1895390","19-1895390")</f>
        <v>0</v>
      </c>
      <c r="B16" t="s">
        <v>14</v>
      </c>
      <c r="C16" t="s">
        <v>28</v>
      </c>
      <c r="D16" t="s">
        <v>222</v>
      </c>
      <c r="E16" t="s">
        <v>246</v>
      </c>
      <c r="F16" t="s">
        <v>495</v>
      </c>
      <c r="G16" t="s">
        <v>735</v>
      </c>
      <c r="H16" t="s">
        <v>999</v>
      </c>
      <c r="I16">
        <v>11239</v>
      </c>
      <c r="J16" t="s">
        <v>1128</v>
      </c>
      <c r="K16" t="s">
        <v>1135</v>
      </c>
      <c r="L16">
        <v>1</v>
      </c>
      <c r="M16">
        <v>1</v>
      </c>
      <c r="N16">
        <v>0</v>
      </c>
    </row>
    <row r="17" spans="1:14">
      <c r="A17" s="1">
        <f>HYPERLINK("https://lsnyc.legalserver.org/matter/dynamic-profile/view/1896462","19-1896462")</f>
        <v>0</v>
      </c>
      <c r="B17" t="s">
        <v>14</v>
      </c>
      <c r="C17" t="s">
        <v>29</v>
      </c>
      <c r="D17" t="s">
        <v>222</v>
      </c>
      <c r="E17" t="s">
        <v>247</v>
      </c>
      <c r="F17" t="s">
        <v>496</v>
      </c>
      <c r="G17" t="s">
        <v>736</v>
      </c>
      <c r="H17" t="s">
        <v>1000</v>
      </c>
      <c r="I17">
        <v>11208</v>
      </c>
      <c r="J17" t="s">
        <v>1128</v>
      </c>
      <c r="K17" t="s">
        <v>1135</v>
      </c>
      <c r="L17">
        <v>2</v>
      </c>
      <c r="M17">
        <v>1</v>
      </c>
      <c r="N17">
        <v>146.27</v>
      </c>
    </row>
    <row r="18" spans="1:14">
      <c r="A18" s="1">
        <f>HYPERLINK("https://lsnyc.legalserver.org/matter/dynamic-profile/view/1897303","19-1897303")</f>
        <v>0</v>
      </c>
      <c r="B18" t="s">
        <v>14</v>
      </c>
      <c r="C18" t="s">
        <v>30</v>
      </c>
      <c r="D18" t="s">
        <v>222</v>
      </c>
      <c r="E18" t="s">
        <v>248</v>
      </c>
      <c r="F18" t="s">
        <v>497</v>
      </c>
      <c r="G18" t="s">
        <v>737</v>
      </c>
      <c r="H18" t="s">
        <v>1001</v>
      </c>
      <c r="I18">
        <v>11207</v>
      </c>
      <c r="J18" t="s">
        <v>1128</v>
      </c>
      <c r="K18" t="s">
        <v>1135</v>
      </c>
      <c r="L18">
        <v>1</v>
      </c>
      <c r="M18">
        <v>4</v>
      </c>
      <c r="N18">
        <v>86.18000000000001</v>
      </c>
    </row>
    <row r="19" spans="1:14">
      <c r="A19" s="1">
        <f>HYPERLINK("https://lsnyc.legalserver.org/matter/dynamic-profile/view/1899599","19-1899599")</f>
        <v>0</v>
      </c>
      <c r="B19" t="s">
        <v>14</v>
      </c>
      <c r="C19" t="s">
        <v>31</v>
      </c>
      <c r="D19" t="s">
        <v>222</v>
      </c>
      <c r="E19" t="s">
        <v>249</v>
      </c>
      <c r="F19" t="s">
        <v>498</v>
      </c>
      <c r="G19" t="s">
        <v>738</v>
      </c>
      <c r="H19" t="s">
        <v>1002</v>
      </c>
      <c r="I19">
        <v>11207</v>
      </c>
      <c r="J19" t="s">
        <v>1128</v>
      </c>
      <c r="K19" t="s">
        <v>1135</v>
      </c>
      <c r="L19">
        <v>1</v>
      </c>
      <c r="M19">
        <v>1</v>
      </c>
      <c r="N19">
        <v>147.84</v>
      </c>
    </row>
    <row r="20" spans="1:14">
      <c r="A20" s="1">
        <f>HYPERLINK("https://lsnyc.legalserver.org/matter/dynamic-profile/view/1900382","19-1900382")</f>
        <v>0</v>
      </c>
      <c r="B20" t="s">
        <v>14</v>
      </c>
      <c r="C20" t="s">
        <v>32</v>
      </c>
      <c r="D20" t="s">
        <v>222</v>
      </c>
      <c r="E20" t="s">
        <v>250</v>
      </c>
      <c r="F20" t="s">
        <v>499</v>
      </c>
      <c r="G20" t="s">
        <v>739</v>
      </c>
      <c r="H20" t="s">
        <v>1003</v>
      </c>
      <c r="I20">
        <v>11212</v>
      </c>
      <c r="J20" t="s">
        <v>1131</v>
      </c>
      <c r="K20" t="s">
        <v>1135</v>
      </c>
      <c r="L20">
        <v>1</v>
      </c>
      <c r="M20">
        <v>0</v>
      </c>
      <c r="N20">
        <v>156.41</v>
      </c>
    </row>
    <row r="21" spans="1:14">
      <c r="A21" s="1">
        <f>HYPERLINK("https://lsnyc.legalserver.org/matter/dynamic-profile/view/1908379","19-1908379")</f>
        <v>0</v>
      </c>
      <c r="B21" t="s">
        <v>14</v>
      </c>
      <c r="C21" t="s">
        <v>33</v>
      </c>
      <c r="D21" t="s">
        <v>222</v>
      </c>
      <c r="E21" t="s">
        <v>251</v>
      </c>
      <c r="F21" t="s">
        <v>500</v>
      </c>
      <c r="G21" t="s">
        <v>740</v>
      </c>
      <c r="H21" t="s">
        <v>1004</v>
      </c>
      <c r="I21">
        <v>11233</v>
      </c>
      <c r="K21" t="s">
        <v>1135</v>
      </c>
      <c r="L21">
        <v>1</v>
      </c>
      <c r="M21">
        <v>0</v>
      </c>
      <c r="N21">
        <v>504.4</v>
      </c>
    </row>
    <row r="22" spans="1:14">
      <c r="A22" s="1">
        <f>HYPERLINK("https://lsnyc.legalserver.org/matter/dynamic-profile/view/1908419","19-1908419")</f>
        <v>0</v>
      </c>
      <c r="B22" t="s">
        <v>14</v>
      </c>
      <c r="C22" t="s">
        <v>33</v>
      </c>
      <c r="D22" t="s">
        <v>222</v>
      </c>
      <c r="E22" t="s">
        <v>232</v>
      </c>
      <c r="F22" t="s">
        <v>481</v>
      </c>
      <c r="G22" t="s">
        <v>721</v>
      </c>
      <c r="H22" t="s">
        <v>991</v>
      </c>
      <c r="I22">
        <v>11219</v>
      </c>
      <c r="J22" t="s">
        <v>1128</v>
      </c>
      <c r="K22" t="s">
        <v>1135</v>
      </c>
      <c r="L22">
        <v>4</v>
      </c>
      <c r="M22">
        <v>0</v>
      </c>
      <c r="N22">
        <v>132.82</v>
      </c>
    </row>
    <row r="23" spans="1:14">
      <c r="A23" s="1">
        <f>HYPERLINK("https://lsnyc.legalserver.org/matter/dynamic-profile/view/1838970","17-1838970")</f>
        <v>0</v>
      </c>
      <c r="B23" t="s">
        <v>14</v>
      </c>
      <c r="C23" t="s">
        <v>34</v>
      </c>
      <c r="D23" t="s">
        <v>224</v>
      </c>
      <c r="E23" t="s">
        <v>252</v>
      </c>
      <c r="F23" t="s">
        <v>501</v>
      </c>
      <c r="G23" t="s">
        <v>741</v>
      </c>
      <c r="H23" t="s">
        <v>1005</v>
      </c>
      <c r="I23">
        <v>11201</v>
      </c>
      <c r="J23" t="s">
        <v>1128</v>
      </c>
      <c r="K23" t="s">
        <v>1136</v>
      </c>
      <c r="L23">
        <v>1</v>
      </c>
      <c r="M23">
        <v>0</v>
      </c>
      <c r="N23">
        <v>83.58</v>
      </c>
    </row>
    <row r="24" spans="1:14">
      <c r="A24" s="1">
        <f>HYPERLINK("https://lsnyc.legalserver.org/matter/dynamic-profile/view/1853928","17-1853928")</f>
        <v>0</v>
      </c>
      <c r="B24" t="s">
        <v>14</v>
      </c>
      <c r="C24" t="s">
        <v>35</v>
      </c>
      <c r="D24" t="s">
        <v>225</v>
      </c>
      <c r="E24" t="s">
        <v>253</v>
      </c>
      <c r="F24" t="s">
        <v>488</v>
      </c>
      <c r="G24" t="s">
        <v>742</v>
      </c>
      <c r="H24" t="s">
        <v>993</v>
      </c>
      <c r="I24">
        <v>11217</v>
      </c>
      <c r="K24" t="s">
        <v>1136</v>
      </c>
      <c r="L24">
        <v>1</v>
      </c>
      <c r="M24">
        <v>0</v>
      </c>
      <c r="N24">
        <v>215.59</v>
      </c>
    </row>
    <row r="25" spans="1:14">
      <c r="A25" s="1">
        <f>HYPERLINK("https://lsnyc.legalserver.org/matter/dynamic-profile/view/1854065","17-1854065")</f>
        <v>0</v>
      </c>
      <c r="B25" t="s">
        <v>14</v>
      </c>
      <c r="C25" t="s">
        <v>36</v>
      </c>
      <c r="D25" t="s">
        <v>225</v>
      </c>
      <c r="E25" t="s">
        <v>254</v>
      </c>
      <c r="F25" t="s">
        <v>502</v>
      </c>
      <c r="G25" t="s">
        <v>743</v>
      </c>
      <c r="H25" t="s">
        <v>1006</v>
      </c>
      <c r="I25">
        <v>11211</v>
      </c>
      <c r="K25" t="s">
        <v>1136</v>
      </c>
      <c r="L25">
        <v>1</v>
      </c>
      <c r="M25">
        <v>0</v>
      </c>
      <c r="N25">
        <v>240.7</v>
      </c>
    </row>
    <row r="26" spans="1:14">
      <c r="A26" s="1">
        <f>HYPERLINK("https://lsnyc.legalserver.org/matter/dynamic-profile/view/1854759","17-1854759")</f>
        <v>0</v>
      </c>
      <c r="B26" t="s">
        <v>14</v>
      </c>
      <c r="C26" t="s">
        <v>37</v>
      </c>
      <c r="D26" t="s">
        <v>222</v>
      </c>
      <c r="E26" t="s">
        <v>255</v>
      </c>
      <c r="F26" t="s">
        <v>503</v>
      </c>
      <c r="G26" t="s">
        <v>744</v>
      </c>
      <c r="H26" t="s">
        <v>1007</v>
      </c>
      <c r="I26">
        <v>11206</v>
      </c>
      <c r="J26" t="s">
        <v>1129</v>
      </c>
      <c r="K26" t="s">
        <v>1136</v>
      </c>
      <c r="L26">
        <v>2</v>
      </c>
      <c r="M26">
        <v>0</v>
      </c>
      <c r="N26">
        <v>54.16</v>
      </c>
    </row>
    <row r="27" spans="1:14">
      <c r="A27" s="1">
        <f>HYPERLINK("https://lsnyc.legalserver.org/matter/dynamic-profile/view/1854781","17-1854781")</f>
        <v>0</v>
      </c>
      <c r="B27" t="s">
        <v>14</v>
      </c>
      <c r="C27" t="s">
        <v>37</v>
      </c>
      <c r="D27" t="s">
        <v>226</v>
      </c>
      <c r="E27" t="s">
        <v>256</v>
      </c>
      <c r="F27" t="s">
        <v>504</v>
      </c>
      <c r="G27" t="s">
        <v>745</v>
      </c>
      <c r="H27" t="s">
        <v>1008</v>
      </c>
      <c r="I27">
        <v>11214</v>
      </c>
      <c r="J27" t="s">
        <v>1129</v>
      </c>
      <c r="K27" t="s">
        <v>1136</v>
      </c>
      <c r="L27">
        <v>1</v>
      </c>
      <c r="M27">
        <v>0</v>
      </c>
      <c r="N27">
        <v>155.02</v>
      </c>
    </row>
    <row r="28" spans="1:14">
      <c r="A28" s="1">
        <f>HYPERLINK("https://lsnyc.legalserver.org/matter/dynamic-profile/view/1855633","18-1855633")</f>
        <v>0</v>
      </c>
      <c r="B28" t="s">
        <v>14</v>
      </c>
      <c r="C28" t="s">
        <v>38</v>
      </c>
      <c r="D28" t="s">
        <v>226</v>
      </c>
      <c r="E28" t="s">
        <v>257</v>
      </c>
      <c r="F28" t="s">
        <v>505</v>
      </c>
      <c r="G28" t="s">
        <v>746</v>
      </c>
      <c r="H28">
        <v>3</v>
      </c>
      <c r="I28">
        <v>11225</v>
      </c>
      <c r="K28" t="s">
        <v>1136</v>
      </c>
      <c r="L28">
        <v>1</v>
      </c>
      <c r="M28">
        <v>1</v>
      </c>
      <c r="N28">
        <v>147.78</v>
      </c>
    </row>
    <row r="29" spans="1:14">
      <c r="A29" s="1">
        <f>HYPERLINK("https://lsnyc.legalserver.org/matter/dynamic-profile/view/1855922","18-1855922")</f>
        <v>0</v>
      </c>
      <c r="B29" t="s">
        <v>14</v>
      </c>
      <c r="C29" t="s">
        <v>39</v>
      </c>
      <c r="D29" t="s">
        <v>225</v>
      </c>
      <c r="E29" t="s">
        <v>258</v>
      </c>
      <c r="F29" t="s">
        <v>506</v>
      </c>
      <c r="G29" t="s">
        <v>747</v>
      </c>
      <c r="H29">
        <v>2</v>
      </c>
      <c r="I29">
        <v>11211</v>
      </c>
      <c r="K29" t="s">
        <v>1136</v>
      </c>
      <c r="L29">
        <v>1</v>
      </c>
      <c r="M29">
        <v>0</v>
      </c>
      <c r="N29">
        <v>223.88</v>
      </c>
    </row>
    <row r="30" spans="1:14">
      <c r="A30" s="1">
        <f>HYPERLINK("https://lsnyc.legalserver.org/matter/dynamic-profile/view/1856617","18-1856617")</f>
        <v>0</v>
      </c>
      <c r="B30" t="s">
        <v>14</v>
      </c>
      <c r="C30" t="s">
        <v>40</v>
      </c>
      <c r="D30" t="s">
        <v>226</v>
      </c>
      <c r="E30" t="s">
        <v>259</v>
      </c>
      <c r="F30" t="s">
        <v>507</v>
      </c>
      <c r="G30" t="s">
        <v>748</v>
      </c>
      <c r="H30">
        <v>2</v>
      </c>
      <c r="I30">
        <v>11232</v>
      </c>
      <c r="J30" t="s">
        <v>1130</v>
      </c>
      <c r="K30" t="s">
        <v>1136</v>
      </c>
      <c r="L30">
        <v>3</v>
      </c>
      <c r="M30">
        <v>1</v>
      </c>
      <c r="N30">
        <v>66.44</v>
      </c>
    </row>
    <row r="31" spans="1:14">
      <c r="A31" s="1">
        <f>HYPERLINK("https://lsnyc.legalserver.org/matter/dynamic-profile/view/1857882","18-1857882")</f>
        <v>0</v>
      </c>
      <c r="B31" t="s">
        <v>14</v>
      </c>
      <c r="C31" t="s">
        <v>41</v>
      </c>
      <c r="D31" t="s">
        <v>227</v>
      </c>
      <c r="E31" t="s">
        <v>260</v>
      </c>
      <c r="F31" t="s">
        <v>493</v>
      </c>
      <c r="G31" t="s">
        <v>749</v>
      </c>
      <c r="H31" t="s">
        <v>1009</v>
      </c>
      <c r="I31">
        <v>11220</v>
      </c>
      <c r="K31" t="s">
        <v>1136</v>
      </c>
      <c r="L31">
        <v>2</v>
      </c>
      <c r="M31">
        <v>0</v>
      </c>
      <c r="N31">
        <v>157.91</v>
      </c>
    </row>
    <row r="32" spans="1:14">
      <c r="A32" s="1">
        <f>HYPERLINK("https://lsnyc.legalserver.org/matter/dynamic-profile/view/1858527","18-1858527")</f>
        <v>0</v>
      </c>
      <c r="B32" t="s">
        <v>14</v>
      </c>
      <c r="C32" t="s">
        <v>42</v>
      </c>
      <c r="D32" t="s">
        <v>222</v>
      </c>
      <c r="E32" t="s">
        <v>261</v>
      </c>
      <c r="F32" t="s">
        <v>508</v>
      </c>
      <c r="G32" t="s">
        <v>750</v>
      </c>
      <c r="H32" t="s">
        <v>1010</v>
      </c>
      <c r="I32">
        <v>11231</v>
      </c>
      <c r="J32" t="s">
        <v>1129</v>
      </c>
      <c r="K32" t="s">
        <v>1136</v>
      </c>
      <c r="L32">
        <v>1</v>
      </c>
      <c r="M32">
        <v>1</v>
      </c>
      <c r="N32">
        <v>34.58</v>
      </c>
    </row>
    <row r="33" spans="1:14">
      <c r="A33" s="1">
        <f>HYPERLINK("https://lsnyc.legalserver.org/matter/dynamic-profile/view/1858589","18-1858589")</f>
        <v>0</v>
      </c>
      <c r="B33" t="s">
        <v>14</v>
      </c>
      <c r="C33" t="s">
        <v>42</v>
      </c>
      <c r="D33" t="s">
        <v>222</v>
      </c>
      <c r="E33" t="s">
        <v>262</v>
      </c>
      <c r="F33" t="s">
        <v>509</v>
      </c>
      <c r="G33" t="s">
        <v>751</v>
      </c>
      <c r="H33" t="s">
        <v>1011</v>
      </c>
      <c r="I33">
        <v>11225</v>
      </c>
      <c r="J33" t="s">
        <v>1129</v>
      </c>
      <c r="K33" t="s">
        <v>1136</v>
      </c>
      <c r="L33">
        <v>1</v>
      </c>
      <c r="M33">
        <v>0</v>
      </c>
      <c r="N33">
        <v>164.98</v>
      </c>
    </row>
    <row r="34" spans="1:14">
      <c r="A34" s="1">
        <f>HYPERLINK("https://lsnyc.legalserver.org/matter/dynamic-profile/view/1859121","18-1859121")</f>
        <v>0</v>
      </c>
      <c r="B34" t="s">
        <v>14</v>
      </c>
      <c r="C34" t="s">
        <v>43</v>
      </c>
      <c r="D34" t="s">
        <v>227</v>
      </c>
      <c r="E34" t="s">
        <v>263</v>
      </c>
      <c r="F34" t="s">
        <v>510</v>
      </c>
      <c r="G34" t="s">
        <v>752</v>
      </c>
      <c r="H34" t="s">
        <v>1012</v>
      </c>
      <c r="I34">
        <v>11207</v>
      </c>
      <c r="K34" t="s">
        <v>1136</v>
      </c>
      <c r="L34">
        <v>1</v>
      </c>
      <c r="M34">
        <v>0</v>
      </c>
      <c r="N34">
        <v>94.53</v>
      </c>
    </row>
    <row r="35" spans="1:14">
      <c r="A35" s="1">
        <f>HYPERLINK("https://lsnyc.legalserver.org/matter/dynamic-profile/view/1859243","18-1859243")</f>
        <v>0</v>
      </c>
      <c r="B35" t="s">
        <v>14</v>
      </c>
      <c r="C35" t="s">
        <v>44</v>
      </c>
      <c r="D35" t="s">
        <v>226</v>
      </c>
      <c r="E35" t="s">
        <v>264</v>
      </c>
      <c r="F35" t="s">
        <v>511</v>
      </c>
      <c r="G35" t="s">
        <v>753</v>
      </c>
      <c r="H35" t="s">
        <v>1013</v>
      </c>
      <c r="I35">
        <v>11221</v>
      </c>
      <c r="J35" t="s">
        <v>1131</v>
      </c>
      <c r="K35" t="s">
        <v>1136</v>
      </c>
      <c r="L35">
        <v>1</v>
      </c>
      <c r="M35">
        <v>0</v>
      </c>
      <c r="N35">
        <v>72.65000000000001</v>
      </c>
    </row>
    <row r="36" spans="1:14">
      <c r="A36" s="1">
        <f>HYPERLINK("https://lsnyc.legalserver.org/matter/dynamic-profile/view/1859777","18-1859777")</f>
        <v>0</v>
      </c>
      <c r="B36" t="s">
        <v>14</v>
      </c>
      <c r="C36" t="s">
        <v>45</v>
      </c>
      <c r="D36" t="s">
        <v>222</v>
      </c>
      <c r="E36" t="s">
        <v>265</v>
      </c>
      <c r="F36" t="s">
        <v>512</v>
      </c>
      <c r="G36" t="s">
        <v>754</v>
      </c>
      <c r="H36" t="s">
        <v>1014</v>
      </c>
      <c r="I36">
        <v>11219</v>
      </c>
      <c r="J36" t="s">
        <v>1129</v>
      </c>
      <c r="K36" t="s">
        <v>1136</v>
      </c>
      <c r="L36">
        <v>2</v>
      </c>
      <c r="M36">
        <v>0</v>
      </c>
      <c r="N36">
        <v>110.84</v>
      </c>
    </row>
    <row r="37" spans="1:14">
      <c r="A37" s="1">
        <f>HYPERLINK("https://lsnyc.legalserver.org/matter/dynamic-profile/view/1859846","18-1859846")</f>
        <v>0</v>
      </c>
      <c r="B37" t="s">
        <v>14</v>
      </c>
      <c r="C37" t="s">
        <v>46</v>
      </c>
      <c r="D37" t="s">
        <v>226</v>
      </c>
      <c r="E37" t="s">
        <v>266</v>
      </c>
      <c r="F37" t="s">
        <v>513</v>
      </c>
      <c r="G37" t="s">
        <v>755</v>
      </c>
      <c r="H37" t="s">
        <v>1015</v>
      </c>
      <c r="I37">
        <v>11209</v>
      </c>
      <c r="J37" t="s">
        <v>1130</v>
      </c>
      <c r="K37" t="s">
        <v>1136</v>
      </c>
      <c r="L37">
        <v>3</v>
      </c>
      <c r="M37">
        <v>0</v>
      </c>
      <c r="N37">
        <v>102.84</v>
      </c>
    </row>
    <row r="38" spans="1:14">
      <c r="A38" s="1">
        <f>HYPERLINK("https://lsnyc.legalserver.org/matter/dynamic-profile/view/1859857","18-1859857")</f>
        <v>0</v>
      </c>
      <c r="B38" t="s">
        <v>14</v>
      </c>
      <c r="C38" t="s">
        <v>46</v>
      </c>
      <c r="D38" t="s">
        <v>227</v>
      </c>
      <c r="E38" t="s">
        <v>267</v>
      </c>
      <c r="F38" t="s">
        <v>514</v>
      </c>
      <c r="G38" t="s">
        <v>756</v>
      </c>
      <c r="H38" t="s">
        <v>1016</v>
      </c>
      <c r="I38">
        <v>11212</v>
      </c>
      <c r="K38" t="s">
        <v>1136</v>
      </c>
      <c r="L38">
        <v>1</v>
      </c>
      <c r="M38">
        <v>0</v>
      </c>
      <c r="N38">
        <v>82.29000000000001</v>
      </c>
    </row>
    <row r="39" spans="1:14">
      <c r="A39" s="1">
        <f>HYPERLINK("https://lsnyc.legalserver.org/matter/dynamic-profile/view/1859912","18-1859912")</f>
        <v>0</v>
      </c>
      <c r="B39" t="s">
        <v>14</v>
      </c>
      <c r="C39" t="s">
        <v>46</v>
      </c>
      <c r="D39" t="s">
        <v>222</v>
      </c>
      <c r="E39" t="s">
        <v>268</v>
      </c>
      <c r="F39" t="s">
        <v>515</v>
      </c>
      <c r="G39" t="s">
        <v>757</v>
      </c>
      <c r="H39" t="s">
        <v>992</v>
      </c>
      <c r="I39">
        <v>11237</v>
      </c>
      <c r="J39" t="s">
        <v>1131</v>
      </c>
      <c r="K39" t="s">
        <v>1136</v>
      </c>
      <c r="L39">
        <v>1</v>
      </c>
      <c r="M39">
        <v>0</v>
      </c>
      <c r="N39">
        <v>81.92</v>
      </c>
    </row>
    <row r="40" spans="1:14">
      <c r="A40" s="1">
        <f>HYPERLINK("https://lsnyc.legalserver.org/matter/dynamic-profile/view/1859917","18-1859917")</f>
        <v>0</v>
      </c>
      <c r="B40" t="s">
        <v>14</v>
      </c>
      <c r="C40" t="s">
        <v>46</v>
      </c>
      <c r="D40" t="s">
        <v>222</v>
      </c>
      <c r="E40" t="s">
        <v>269</v>
      </c>
      <c r="F40" t="s">
        <v>516</v>
      </c>
      <c r="G40" t="s">
        <v>758</v>
      </c>
      <c r="H40" t="s">
        <v>1017</v>
      </c>
      <c r="I40">
        <v>11205</v>
      </c>
      <c r="J40" t="s">
        <v>1129</v>
      </c>
      <c r="K40" t="s">
        <v>1136</v>
      </c>
      <c r="L40">
        <v>1</v>
      </c>
      <c r="M40">
        <v>0</v>
      </c>
      <c r="N40">
        <v>44.78</v>
      </c>
    </row>
    <row r="41" spans="1:14">
      <c r="A41" s="1">
        <f>HYPERLINK("https://lsnyc.legalserver.org/matter/dynamic-profile/view/1860121","18-1860121")</f>
        <v>0</v>
      </c>
      <c r="B41" t="s">
        <v>14</v>
      </c>
      <c r="C41" t="s">
        <v>47</v>
      </c>
      <c r="D41" t="s">
        <v>222</v>
      </c>
      <c r="E41" t="s">
        <v>270</v>
      </c>
      <c r="F41" t="s">
        <v>517</v>
      </c>
      <c r="G41" t="s">
        <v>759</v>
      </c>
      <c r="H41" t="s">
        <v>1018</v>
      </c>
      <c r="I41">
        <v>11230</v>
      </c>
      <c r="K41" t="s">
        <v>1136</v>
      </c>
      <c r="L41">
        <v>1</v>
      </c>
      <c r="M41">
        <v>0</v>
      </c>
      <c r="N41">
        <v>153.43</v>
      </c>
    </row>
    <row r="42" spans="1:14">
      <c r="A42" s="1">
        <f>HYPERLINK("https://lsnyc.legalserver.org/matter/dynamic-profile/view/1860300","18-1860300")</f>
        <v>0</v>
      </c>
      <c r="B42" t="s">
        <v>14</v>
      </c>
      <c r="C42" t="s">
        <v>48</v>
      </c>
      <c r="D42" t="s">
        <v>222</v>
      </c>
      <c r="E42" t="s">
        <v>271</v>
      </c>
      <c r="F42" t="s">
        <v>518</v>
      </c>
      <c r="G42" t="s">
        <v>760</v>
      </c>
      <c r="H42" t="s">
        <v>1019</v>
      </c>
      <c r="I42">
        <v>11208</v>
      </c>
      <c r="J42" t="s">
        <v>1129</v>
      </c>
      <c r="K42" t="s">
        <v>1136</v>
      </c>
      <c r="L42">
        <v>1</v>
      </c>
      <c r="M42">
        <v>1</v>
      </c>
      <c r="N42">
        <v>160.47</v>
      </c>
    </row>
    <row r="43" spans="1:14">
      <c r="A43" s="1">
        <f>HYPERLINK("https://lsnyc.legalserver.org/matter/dynamic-profile/view/1861186","18-1861186")</f>
        <v>0</v>
      </c>
      <c r="B43" t="s">
        <v>14</v>
      </c>
      <c r="C43" t="s">
        <v>49</v>
      </c>
      <c r="D43" t="s">
        <v>222</v>
      </c>
      <c r="E43" t="s">
        <v>272</v>
      </c>
      <c r="F43" t="s">
        <v>519</v>
      </c>
      <c r="G43" t="s">
        <v>761</v>
      </c>
      <c r="H43" t="s">
        <v>1020</v>
      </c>
      <c r="I43">
        <v>11206</v>
      </c>
      <c r="J43" t="s">
        <v>1129</v>
      </c>
      <c r="K43" t="s">
        <v>1136</v>
      </c>
      <c r="L43">
        <v>2</v>
      </c>
      <c r="M43">
        <v>0</v>
      </c>
      <c r="N43">
        <v>51.03</v>
      </c>
    </row>
    <row r="44" spans="1:14">
      <c r="A44" s="1">
        <f>HYPERLINK("https://lsnyc.legalserver.org/matter/dynamic-profile/view/1861313","18-1861313")</f>
        <v>0</v>
      </c>
      <c r="B44" t="s">
        <v>14</v>
      </c>
      <c r="C44" t="s">
        <v>50</v>
      </c>
      <c r="D44" t="s">
        <v>226</v>
      </c>
      <c r="E44" t="s">
        <v>273</v>
      </c>
      <c r="F44" t="s">
        <v>520</v>
      </c>
      <c r="G44" t="s">
        <v>762</v>
      </c>
      <c r="H44" t="s">
        <v>1021</v>
      </c>
      <c r="I44">
        <v>11225</v>
      </c>
      <c r="K44" t="s">
        <v>1136</v>
      </c>
      <c r="L44">
        <v>1</v>
      </c>
      <c r="M44">
        <v>0</v>
      </c>
      <c r="N44">
        <v>171.33</v>
      </c>
    </row>
    <row r="45" spans="1:14">
      <c r="A45" s="1">
        <f>HYPERLINK("https://lsnyc.legalserver.org/matter/dynamic-profile/view/1862825","18-1862825")</f>
        <v>0</v>
      </c>
      <c r="B45" t="s">
        <v>14</v>
      </c>
      <c r="C45" t="s">
        <v>51</v>
      </c>
      <c r="D45" t="s">
        <v>222</v>
      </c>
      <c r="E45" t="s">
        <v>274</v>
      </c>
      <c r="F45" t="s">
        <v>521</v>
      </c>
      <c r="G45" t="s">
        <v>763</v>
      </c>
      <c r="H45" t="s">
        <v>1022</v>
      </c>
      <c r="I45">
        <v>11233</v>
      </c>
      <c r="K45" t="s">
        <v>1136</v>
      </c>
      <c r="L45">
        <v>1</v>
      </c>
      <c r="M45">
        <v>0</v>
      </c>
      <c r="N45">
        <v>39.62</v>
      </c>
    </row>
    <row r="46" spans="1:14">
      <c r="A46" s="1">
        <f>HYPERLINK("https://lsnyc.legalserver.org/matter/dynamic-profile/view/1863173","18-1863173")</f>
        <v>0</v>
      </c>
      <c r="B46" t="s">
        <v>14</v>
      </c>
      <c r="C46" t="s">
        <v>52</v>
      </c>
      <c r="D46" t="s">
        <v>225</v>
      </c>
      <c r="E46" t="s">
        <v>275</v>
      </c>
      <c r="F46" t="s">
        <v>522</v>
      </c>
      <c r="G46" t="s">
        <v>764</v>
      </c>
      <c r="H46">
        <v>6</v>
      </c>
      <c r="I46">
        <v>11223</v>
      </c>
      <c r="K46" t="s">
        <v>1136</v>
      </c>
      <c r="L46">
        <v>2</v>
      </c>
      <c r="M46">
        <v>0</v>
      </c>
      <c r="N46">
        <v>243.01</v>
      </c>
    </row>
    <row r="47" spans="1:14">
      <c r="A47" s="1">
        <f>HYPERLINK("https://lsnyc.legalserver.org/matter/dynamic-profile/view/1864154","18-1864154")</f>
        <v>0</v>
      </c>
      <c r="B47" t="s">
        <v>14</v>
      </c>
      <c r="C47" t="s">
        <v>53</v>
      </c>
      <c r="D47" t="s">
        <v>226</v>
      </c>
      <c r="E47" t="s">
        <v>276</v>
      </c>
      <c r="F47" t="s">
        <v>523</v>
      </c>
      <c r="G47" t="s">
        <v>765</v>
      </c>
      <c r="H47" t="s">
        <v>1023</v>
      </c>
      <c r="I47">
        <v>11223</v>
      </c>
      <c r="K47" t="s">
        <v>1136</v>
      </c>
      <c r="L47">
        <v>1</v>
      </c>
      <c r="M47">
        <v>0</v>
      </c>
      <c r="N47">
        <v>88.95999999999999</v>
      </c>
    </row>
    <row r="48" spans="1:14">
      <c r="A48" s="1">
        <f>HYPERLINK("https://lsnyc.legalserver.org/matter/dynamic-profile/view/1864194","18-1864194")</f>
        <v>0</v>
      </c>
      <c r="B48" t="s">
        <v>14</v>
      </c>
      <c r="C48" t="s">
        <v>53</v>
      </c>
      <c r="D48" t="s">
        <v>226</v>
      </c>
      <c r="E48" t="s">
        <v>277</v>
      </c>
      <c r="F48" t="s">
        <v>524</v>
      </c>
      <c r="G48" t="s">
        <v>766</v>
      </c>
      <c r="H48" t="s">
        <v>1024</v>
      </c>
      <c r="I48">
        <v>11222</v>
      </c>
      <c r="J48" t="s">
        <v>1130</v>
      </c>
      <c r="K48" t="s">
        <v>1136</v>
      </c>
      <c r="L48">
        <v>1</v>
      </c>
      <c r="M48">
        <v>2</v>
      </c>
      <c r="N48">
        <v>116.48</v>
      </c>
    </row>
    <row r="49" spans="1:14">
      <c r="A49" s="1">
        <f>HYPERLINK("https://lsnyc.legalserver.org/matter/dynamic-profile/view/1866588","18-1866588")</f>
        <v>0</v>
      </c>
      <c r="B49" t="s">
        <v>14</v>
      </c>
      <c r="C49" t="s">
        <v>54</v>
      </c>
      <c r="D49" t="s">
        <v>228</v>
      </c>
      <c r="E49" t="s">
        <v>278</v>
      </c>
      <c r="F49" t="s">
        <v>497</v>
      </c>
      <c r="G49" t="s">
        <v>767</v>
      </c>
      <c r="H49">
        <v>2</v>
      </c>
      <c r="I49">
        <v>11215</v>
      </c>
      <c r="K49" t="s">
        <v>1136</v>
      </c>
      <c r="L49">
        <v>2</v>
      </c>
      <c r="M49">
        <v>2</v>
      </c>
      <c r="N49">
        <v>207.97</v>
      </c>
    </row>
    <row r="50" spans="1:14">
      <c r="A50" s="1">
        <f>HYPERLINK("https://lsnyc.legalserver.org/matter/dynamic-profile/view/1866907","18-1866907")</f>
        <v>0</v>
      </c>
      <c r="B50" t="s">
        <v>14</v>
      </c>
      <c r="C50" t="s">
        <v>55</v>
      </c>
      <c r="D50" t="s">
        <v>225</v>
      </c>
      <c r="E50" t="s">
        <v>279</v>
      </c>
      <c r="F50" t="s">
        <v>525</v>
      </c>
      <c r="G50" t="s">
        <v>768</v>
      </c>
      <c r="H50" t="s">
        <v>1025</v>
      </c>
      <c r="I50">
        <v>11220</v>
      </c>
      <c r="K50" t="s">
        <v>1136</v>
      </c>
      <c r="L50">
        <v>2</v>
      </c>
      <c r="M50">
        <v>0</v>
      </c>
      <c r="N50">
        <v>221.14</v>
      </c>
    </row>
    <row r="51" spans="1:14">
      <c r="A51" s="1">
        <f>HYPERLINK("https://lsnyc.legalserver.org/matter/dynamic-profile/view/1867797","18-1867797")</f>
        <v>0</v>
      </c>
      <c r="B51" t="s">
        <v>14</v>
      </c>
      <c r="C51" t="s">
        <v>56</v>
      </c>
      <c r="D51" t="s">
        <v>222</v>
      </c>
      <c r="E51" t="s">
        <v>280</v>
      </c>
      <c r="F51" t="s">
        <v>526</v>
      </c>
      <c r="G51" t="s">
        <v>769</v>
      </c>
      <c r="H51">
        <v>1</v>
      </c>
      <c r="I51">
        <v>11212</v>
      </c>
      <c r="K51" t="s">
        <v>1136</v>
      </c>
      <c r="L51">
        <v>3</v>
      </c>
      <c r="M51">
        <v>1</v>
      </c>
      <c r="N51">
        <v>155.38</v>
      </c>
    </row>
    <row r="52" spans="1:14">
      <c r="A52" s="1">
        <f>HYPERLINK("https://lsnyc.legalserver.org/matter/dynamic-profile/view/1868403","18-1868403")</f>
        <v>0</v>
      </c>
      <c r="B52" t="s">
        <v>14</v>
      </c>
      <c r="C52" t="s">
        <v>57</v>
      </c>
      <c r="D52" t="s">
        <v>228</v>
      </c>
      <c r="E52" t="s">
        <v>281</v>
      </c>
      <c r="F52" t="s">
        <v>527</v>
      </c>
      <c r="G52" t="s">
        <v>770</v>
      </c>
      <c r="H52" t="s">
        <v>1026</v>
      </c>
      <c r="I52">
        <v>11212</v>
      </c>
      <c r="K52" t="s">
        <v>1136</v>
      </c>
      <c r="L52">
        <v>1</v>
      </c>
      <c r="M52">
        <v>0</v>
      </c>
      <c r="N52">
        <v>296.54</v>
      </c>
    </row>
    <row r="53" spans="1:14">
      <c r="A53" s="1">
        <f>HYPERLINK("https://lsnyc.legalserver.org/matter/dynamic-profile/view/1869703","18-1869703")</f>
        <v>0</v>
      </c>
      <c r="B53" t="s">
        <v>14</v>
      </c>
      <c r="C53" t="s">
        <v>58</v>
      </c>
      <c r="D53" t="s">
        <v>222</v>
      </c>
      <c r="E53" t="s">
        <v>282</v>
      </c>
      <c r="F53" t="s">
        <v>528</v>
      </c>
      <c r="G53" t="s">
        <v>771</v>
      </c>
      <c r="H53" t="s">
        <v>998</v>
      </c>
      <c r="I53">
        <v>11208</v>
      </c>
      <c r="K53" t="s">
        <v>1136</v>
      </c>
      <c r="L53">
        <v>1</v>
      </c>
      <c r="M53">
        <v>1</v>
      </c>
      <c r="N53">
        <v>81.02</v>
      </c>
    </row>
    <row r="54" spans="1:14">
      <c r="A54" s="1">
        <f>HYPERLINK("https://lsnyc.legalserver.org/matter/dynamic-profile/view/1870287","18-1870287")</f>
        <v>0</v>
      </c>
      <c r="B54" t="s">
        <v>14</v>
      </c>
      <c r="C54" t="s">
        <v>59</v>
      </c>
      <c r="D54" t="s">
        <v>228</v>
      </c>
      <c r="E54" t="s">
        <v>283</v>
      </c>
      <c r="F54" t="s">
        <v>529</v>
      </c>
      <c r="G54" t="s">
        <v>772</v>
      </c>
      <c r="H54" t="s">
        <v>1027</v>
      </c>
      <c r="I54">
        <v>11213</v>
      </c>
      <c r="J54" t="s">
        <v>1130</v>
      </c>
      <c r="K54" t="s">
        <v>1136</v>
      </c>
      <c r="L54">
        <v>1</v>
      </c>
      <c r="M54">
        <v>0</v>
      </c>
      <c r="N54">
        <v>238.88</v>
      </c>
    </row>
    <row r="55" spans="1:14">
      <c r="A55" s="1">
        <f>HYPERLINK("https://lsnyc.legalserver.org/matter/dynamic-profile/view/1870417","18-1870417")</f>
        <v>0</v>
      </c>
      <c r="B55" t="s">
        <v>14</v>
      </c>
      <c r="C55" t="s">
        <v>60</v>
      </c>
      <c r="D55" t="s">
        <v>226</v>
      </c>
      <c r="E55" t="s">
        <v>284</v>
      </c>
      <c r="F55" t="s">
        <v>530</v>
      </c>
      <c r="G55" t="s">
        <v>773</v>
      </c>
      <c r="H55">
        <v>5</v>
      </c>
      <c r="I55">
        <v>11238</v>
      </c>
      <c r="J55" t="s">
        <v>1130</v>
      </c>
      <c r="K55" t="s">
        <v>1136</v>
      </c>
      <c r="L55">
        <v>1</v>
      </c>
      <c r="M55">
        <v>0</v>
      </c>
      <c r="N55">
        <v>107.66</v>
      </c>
    </row>
    <row r="56" spans="1:14">
      <c r="A56" s="1">
        <f>HYPERLINK("https://lsnyc.legalserver.org/matter/dynamic-profile/view/1872672","18-1872672")</f>
        <v>0</v>
      </c>
      <c r="B56" t="s">
        <v>14</v>
      </c>
      <c r="C56" t="s">
        <v>61</v>
      </c>
      <c r="D56" t="s">
        <v>222</v>
      </c>
      <c r="E56" t="s">
        <v>285</v>
      </c>
      <c r="F56" t="s">
        <v>531</v>
      </c>
      <c r="G56" t="s">
        <v>774</v>
      </c>
      <c r="H56">
        <v>421</v>
      </c>
      <c r="I56">
        <v>11230</v>
      </c>
      <c r="K56" t="s">
        <v>1136</v>
      </c>
      <c r="L56">
        <v>1</v>
      </c>
      <c r="M56">
        <v>2</v>
      </c>
      <c r="N56">
        <v>144.37</v>
      </c>
    </row>
    <row r="57" spans="1:14">
      <c r="A57" s="1">
        <f>HYPERLINK("https://lsnyc.legalserver.org/matter/dynamic-profile/view/1872760","18-1872760")</f>
        <v>0</v>
      </c>
      <c r="B57" t="s">
        <v>14</v>
      </c>
      <c r="C57" t="s">
        <v>62</v>
      </c>
      <c r="D57" t="s">
        <v>222</v>
      </c>
      <c r="E57" t="s">
        <v>286</v>
      </c>
      <c r="F57" t="s">
        <v>532</v>
      </c>
      <c r="G57" t="s">
        <v>775</v>
      </c>
      <c r="H57" t="s">
        <v>1006</v>
      </c>
      <c r="I57">
        <v>11212</v>
      </c>
      <c r="K57" t="s">
        <v>1136</v>
      </c>
      <c r="L57">
        <v>1</v>
      </c>
      <c r="M57">
        <v>1</v>
      </c>
      <c r="N57">
        <v>126.37</v>
      </c>
    </row>
    <row r="58" spans="1:14">
      <c r="A58" s="1">
        <f>HYPERLINK("https://lsnyc.legalserver.org/matter/dynamic-profile/view/1872938","18-1872938")</f>
        <v>0</v>
      </c>
      <c r="B58" t="s">
        <v>14</v>
      </c>
      <c r="C58" t="s">
        <v>63</v>
      </c>
      <c r="D58" t="s">
        <v>222</v>
      </c>
      <c r="E58" t="s">
        <v>287</v>
      </c>
      <c r="F58" t="s">
        <v>533</v>
      </c>
      <c r="G58" t="s">
        <v>776</v>
      </c>
      <c r="H58" t="s">
        <v>995</v>
      </c>
      <c r="I58">
        <v>11207</v>
      </c>
      <c r="J58" t="s">
        <v>1128</v>
      </c>
      <c r="K58" t="s">
        <v>1136</v>
      </c>
      <c r="L58">
        <v>1</v>
      </c>
      <c r="M58">
        <v>2</v>
      </c>
      <c r="N58">
        <v>0</v>
      </c>
    </row>
    <row r="59" spans="1:14">
      <c r="A59" s="1">
        <f>HYPERLINK("https://lsnyc.legalserver.org/matter/dynamic-profile/view/1873916","18-1873916")</f>
        <v>0</v>
      </c>
      <c r="B59" t="s">
        <v>14</v>
      </c>
      <c r="C59" t="s">
        <v>64</v>
      </c>
      <c r="D59" t="s">
        <v>222</v>
      </c>
      <c r="E59" t="s">
        <v>288</v>
      </c>
      <c r="F59" t="s">
        <v>534</v>
      </c>
      <c r="G59" t="s">
        <v>777</v>
      </c>
      <c r="H59" t="s">
        <v>1028</v>
      </c>
      <c r="I59">
        <v>11236</v>
      </c>
      <c r="K59" t="s">
        <v>1136</v>
      </c>
      <c r="L59">
        <v>2</v>
      </c>
      <c r="M59">
        <v>0</v>
      </c>
      <c r="N59">
        <v>110.57</v>
      </c>
    </row>
    <row r="60" spans="1:14">
      <c r="A60" s="1">
        <f>HYPERLINK("https://lsnyc.legalserver.org/matter/dynamic-profile/view/1874757","18-1874757")</f>
        <v>0</v>
      </c>
      <c r="B60" t="s">
        <v>14</v>
      </c>
      <c r="C60" t="s">
        <v>65</v>
      </c>
      <c r="D60" t="s">
        <v>222</v>
      </c>
      <c r="E60" t="s">
        <v>289</v>
      </c>
      <c r="F60" t="s">
        <v>535</v>
      </c>
      <c r="G60" t="s">
        <v>778</v>
      </c>
      <c r="H60" t="s">
        <v>1007</v>
      </c>
      <c r="I60">
        <v>11221</v>
      </c>
      <c r="K60" t="s">
        <v>1136</v>
      </c>
      <c r="L60">
        <v>2</v>
      </c>
      <c r="M60">
        <v>0</v>
      </c>
      <c r="N60">
        <v>189.55</v>
      </c>
    </row>
    <row r="61" spans="1:14">
      <c r="A61" s="1">
        <f>HYPERLINK("https://lsnyc.legalserver.org/matter/dynamic-profile/view/1875549","18-1875549")</f>
        <v>0</v>
      </c>
      <c r="B61" t="s">
        <v>14</v>
      </c>
      <c r="C61" t="s">
        <v>66</v>
      </c>
      <c r="D61" t="s">
        <v>225</v>
      </c>
      <c r="E61" t="s">
        <v>290</v>
      </c>
      <c r="F61" t="s">
        <v>536</v>
      </c>
      <c r="G61" t="s">
        <v>779</v>
      </c>
      <c r="H61" t="s">
        <v>1029</v>
      </c>
      <c r="I61">
        <v>11217</v>
      </c>
      <c r="J61" t="s">
        <v>1130</v>
      </c>
      <c r="K61" t="s">
        <v>1136</v>
      </c>
      <c r="L61">
        <v>1</v>
      </c>
      <c r="M61">
        <v>0</v>
      </c>
      <c r="N61">
        <v>411.86</v>
      </c>
    </row>
    <row r="62" spans="1:14">
      <c r="A62" s="1">
        <f>HYPERLINK("https://lsnyc.legalserver.org/matter/dynamic-profile/view/1876496","18-1876496")</f>
        <v>0</v>
      </c>
      <c r="B62" t="s">
        <v>14</v>
      </c>
      <c r="C62" t="s">
        <v>67</v>
      </c>
      <c r="D62" t="s">
        <v>222</v>
      </c>
      <c r="E62" t="s">
        <v>291</v>
      </c>
      <c r="F62" t="s">
        <v>537</v>
      </c>
      <c r="G62" t="s">
        <v>780</v>
      </c>
      <c r="H62" t="s">
        <v>1030</v>
      </c>
      <c r="I62">
        <v>11233</v>
      </c>
      <c r="K62" t="s">
        <v>1136</v>
      </c>
      <c r="L62">
        <v>1</v>
      </c>
      <c r="M62">
        <v>2</v>
      </c>
      <c r="N62">
        <v>159.15</v>
      </c>
    </row>
    <row r="63" spans="1:14">
      <c r="A63" s="1">
        <f>HYPERLINK("https://lsnyc.legalserver.org/matter/dynamic-profile/view/1876849","18-1876849")</f>
        <v>0</v>
      </c>
      <c r="B63" t="s">
        <v>14</v>
      </c>
      <c r="C63" t="s">
        <v>68</v>
      </c>
      <c r="D63" t="s">
        <v>222</v>
      </c>
      <c r="E63" t="s">
        <v>292</v>
      </c>
      <c r="F63" t="s">
        <v>538</v>
      </c>
      <c r="G63" t="s">
        <v>781</v>
      </c>
      <c r="H63">
        <v>1</v>
      </c>
      <c r="I63">
        <v>11208</v>
      </c>
      <c r="K63" t="s">
        <v>1136</v>
      </c>
      <c r="L63">
        <v>2</v>
      </c>
      <c r="M63">
        <v>2</v>
      </c>
      <c r="N63">
        <v>11.87</v>
      </c>
    </row>
    <row r="64" spans="1:14">
      <c r="A64" s="1">
        <f>HYPERLINK("https://lsnyc.legalserver.org/matter/dynamic-profile/view/1876894","18-1876894")</f>
        <v>0</v>
      </c>
      <c r="B64" t="s">
        <v>14</v>
      </c>
      <c r="C64" t="s">
        <v>69</v>
      </c>
      <c r="D64" t="s">
        <v>222</v>
      </c>
      <c r="E64" t="s">
        <v>293</v>
      </c>
      <c r="F64" t="s">
        <v>539</v>
      </c>
      <c r="G64" t="s">
        <v>782</v>
      </c>
      <c r="H64" t="s">
        <v>992</v>
      </c>
      <c r="I64">
        <v>11207</v>
      </c>
      <c r="J64" t="s">
        <v>1128</v>
      </c>
      <c r="K64" t="s">
        <v>1136</v>
      </c>
      <c r="L64">
        <v>2</v>
      </c>
      <c r="M64">
        <v>0</v>
      </c>
      <c r="N64">
        <v>194.41</v>
      </c>
    </row>
    <row r="65" spans="1:14">
      <c r="A65" s="1">
        <f>HYPERLINK("https://lsnyc.legalserver.org/matter/dynamic-profile/view/1876978","18-1876978")</f>
        <v>0</v>
      </c>
      <c r="B65" t="s">
        <v>14</v>
      </c>
      <c r="C65" t="s">
        <v>70</v>
      </c>
      <c r="D65" t="s">
        <v>226</v>
      </c>
      <c r="E65" t="s">
        <v>294</v>
      </c>
      <c r="F65" t="s">
        <v>540</v>
      </c>
      <c r="G65" t="s">
        <v>783</v>
      </c>
      <c r="H65">
        <v>5</v>
      </c>
      <c r="I65">
        <v>11216</v>
      </c>
      <c r="K65" t="s">
        <v>1136</v>
      </c>
      <c r="L65">
        <v>1</v>
      </c>
      <c r="M65">
        <v>2</v>
      </c>
      <c r="N65">
        <v>101.91</v>
      </c>
    </row>
    <row r="66" spans="1:14">
      <c r="A66" s="1">
        <f>HYPERLINK("https://lsnyc.legalserver.org/matter/dynamic-profile/view/1877758","18-1877758")</f>
        <v>0</v>
      </c>
      <c r="B66" t="s">
        <v>14</v>
      </c>
      <c r="C66" t="s">
        <v>71</v>
      </c>
      <c r="D66" t="s">
        <v>226</v>
      </c>
      <c r="E66" t="s">
        <v>295</v>
      </c>
      <c r="F66" t="s">
        <v>541</v>
      </c>
      <c r="G66" t="s">
        <v>784</v>
      </c>
      <c r="H66" t="s">
        <v>1019</v>
      </c>
      <c r="I66">
        <v>11212</v>
      </c>
      <c r="K66" t="s">
        <v>1136</v>
      </c>
      <c r="L66">
        <v>2</v>
      </c>
      <c r="M66">
        <v>1</v>
      </c>
      <c r="N66">
        <v>35.98</v>
      </c>
    </row>
    <row r="67" spans="1:14">
      <c r="A67" s="1">
        <f>HYPERLINK("https://lsnyc.legalserver.org/matter/dynamic-profile/view/1877763","18-1877763")</f>
        <v>0</v>
      </c>
      <c r="B67" t="s">
        <v>14</v>
      </c>
      <c r="C67" t="s">
        <v>71</v>
      </c>
      <c r="D67" t="s">
        <v>225</v>
      </c>
      <c r="E67" t="s">
        <v>296</v>
      </c>
      <c r="F67" t="s">
        <v>542</v>
      </c>
      <c r="G67" t="s">
        <v>785</v>
      </c>
      <c r="H67" t="s">
        <v>1031</v>
      </c>
      <c r="I67">
        <v>11233</v>
      </c>
      <c r="K67" t="s">
        <v>1136</v>
      </c>
      <c r="L67">
        <v>2</v>
      </c>
      <c r="M67">
        <v>0</v>
      </c>
      <c r="N67">
        <v>212.64</v>
      </c>
    </row>
    <row r="68" spans="1:14">
      <c r="A68" s="1">
        <f>HYPERLINK("https://lsnyc.legalserver.org/matter/dynamic-profile/view/1878537","18-1878537")</f>
        <v>0</v>
      </c>
      <c r="B68" t="s">
        <v>14</v>
      </c>
      <c r="C68" t="s">
        <v>72</v>
      </c>
      <c r="D68" t="s">
        <v>227</v>
      </c>
      <c r="E68" t="s">
        <v>297</v>
      </c>
      <c r="F68" t="s">
        <v>543</v>
      </c>
      <c r="G68" t="s">
        <v>786</v>
      </c>
      <c r="H68" t="s">
        <v>1032</v>
      </c>
      <c r="I68">
        <v>11221</v>
      </c>
      <c r="J68" t="s">
        <v>1132</v>
      </c>
      <c r="K68" t="s">
        <v>1136</v>
      </c>
      <c r="L68">
        <v>2</v>
      </c>
      <c r="M68">
        <v>0</v>
      </c>
      <c r="N68">
        <v>174.97</v>
      </c>
    </row>
    <row r="69" spans="1:14">
      <c r="A69" s="1">
        <f>HYPERLINK("https://lsnyc.legalserver.org/matter/dynamic-profile/view/1878797","18-1878797")</f>
        <v>0</v>
      </c>
      <c r="B69" t="s">
        <v>14</v>
      </c>
      <c r="C69" t="s">
        <v>73</v>
      </c>
      <c r="D69" t="s">
        <v>222</v>
      </c>
      <c r="E69" t="s">
        <v>298</v>
      </c>
      <c r="F69" t="s">
        <v>544</v>
      </c>
      <c r="G69" t="s">
        <v>787</v>
      </c>
      <c r="H69">
        <v>1</v>
      </c>
      <c r="I69">
        <v>11208</v>
      </c>
      <c r="J69" t="s">
        <v>1131</v>
      </c>
      <c r="K69" t="s">
        <v>1136</v>
      </c>
      <c r="L69">
        <v>1</v>
      </c>
      <c r="M69">
        <v>5</v>
      </c>
      <c r="N69">
        <v>16.36</v>
      </c>
    </row>
    <row r="70" spans="1:14">
      <c r="A70" s="1">
        <f>HYPERLINK("https://lsnyc.legalserver.org/matter/dynamic-profile/view/1878803","18-1878803")</f>
        <v>0</v>
      </c>
      <c r="B70" t="s">
        <v>14</v>
      </c>
      <c r="C70" t="s">
        <v>73</v>
      </c>
      <c r="D70" t="s">
        <v>222</v>
      </c>
      <c r="E70" t="s">
        <v>299</v>
      </c>
      <c r="F70" t="s">
        <v>545</v>
      </c>
      <c r="G70" t="s">
        <v>788</v>
      </c>
      <c r="H70" t="s">
        <v>997</v>
      </c>
      <c r="I70">
        <v>11212</v>
      </c>
      <c r="K70" t="s">
        <v>1136</v>
      </c>
      <c r="L70">
        <v>1</v>
      </c>
      <c r="M70">
        <v>1</v>
      </c>
      <c r="N70">
        <v>14.37</v>
      </c>
    </row>
    <row r="71" spans="1:14">
      <c r="A71" s="1">
        <f>HYPERLINK("https://lsnyc.legalserver.org/matter/dynamic-profile/view/1879152","18-1879152")</f>
        <v>0</v>
      </c>
      <c r="B71" t="s">
        <v>14</v>
      </c>
      <c r="C71" t="s">
        <v>74</v>
      </c>
      <c r="D71" t="s">
        <v>225</v>
      </c>
      <c r="E71" t="s">
        <v>300</v>
      </c>
      <c r="F71" t="s">
        <v>546</v>
      </c>
      <c r="G71" t="s">
        <v>789</v>
      </c>
      <c r="H71" t="s">
        <v>993</v>
      </c>
      <c r="I71">
        <v>11233</v>
      </c>
      <c r="K71" t="s">
        <v>1136</v>
      </c>
      <c r="L71">
        <v>2</v>
      </c>
      <c r="M71">
        <v>3</v>
      </c>
      <c r="N71">
        <v>407.89</v>
      </c>
    </row>
    <row r="72" spans="1:14">
      <c r="A72" s="1">
        <f>HYPERLINK("https://lsnyc.legalserver.org/matter/dynamic-profile/view/1880345","18-1880345")</f>
        <v>0</v>
      </c>
      <c r="B72" t="s">
        <v>14</v>
      </c>
      <c r="C72" t="s">
        <v>75</v>
      </c>
      <c r="D72" t="s">
        <v>226</v>
      </c>
      <c r="E72" t="s">
        <v>301</v>
      </c>
      <c r="F72" t="s">
        <v>547</v>
      </c>
      <c r="G72" t="s">
        <v>790</v>
      </c>
      <c r="H72">
        <v>309</v>
      </c>
      <c r="I72">
        <v>11229</v>
      </c>
      <c r="K72" t="s">
        <v>1136</v>
      </c>
      <c r="L72">
        <v>1</v>
      </c>
      <c r="M72">
        <v>0</v>
      </c>
      <c r="N72">
        <v>73.64</v>
      </c>
    </row>
    <row r="73" spans="1:14">
      <c r="A73" s="1">
        <f>HYPERLINK("https://lsnyc.legalserver.org/matter/dynamic-profile/view/1880786","18-1880786")</f>
        <v>0</v>
      </c>
      <c r="B73" t="s">
        <v>14</v>
      </c>
      <c r="C73" t="s">
        <v>76</v>
      </c>
      <c r="D73" t="s">
        <v>222</v>
      </c>
      <c r="E73" t="s">
        <v>302</v>
      </c>
      <c r="F73" t="s">
        <v>548</v>
      </c>
      <c r="G73" t="s">
        <v>791</v>
      </c>
      <c r="H73">
        <v>5</v>
      </c>
      <c r="I73">
        <v>11207</v>
      </c>
      <c r="K73" t="s">
        <v>1136</v>
      </c>
      <c r="L73">
        <v>1</v>
      </c>
      <c r="M73">
        <v>3</v>
      </c>
      <c r="N73">
        <v>28.72</v>
      </c>
    </row>
    <row r="74" spans="1:14">
      <c r="A74" s="1">
        <f>HYPERLINK("https://lsnyc.legalserver.org/matter/dynamic-profile/view/1881046","18-1881046")</f>
        <v>0</v>
      </c>
      <c r="B74" t="s">
        <v>14</v>
      </c>
      <c r="C74" t="s">
        <v>77</v>
      </c>
      <c r="D74" t="s">
        <v>222</v>
      </c>
      <c r="E74" t="s">
        <v>303</v>
      </c>
      <c r="F74" t="s">
        <v>549</v>
      </c>
      <c r="G74" t="s">
        <v>792</v>
      </c>
      <c r="H74" t="s">
        <v>1033</v>
      </c>
      <c r="I74">
        <v>11233</v>
      </c>
      <c r="J74" t="s">
        <v>1129</v>
      </c>
      <c r="K74" t="s">
        <v>1136</v>
      </c>
      <c r="L74">
        <v>1</v>
      </c>
      <c r="M74">
        <v>0</v>
      </c>
      <c r="N74">
        <v>76.61</v>
      </c>
    </row>
    <row r="75" spans="1:14">
      <c r="A75" s="1">
        <f>HYPERLINK("https://lsnyc.legalserver.org/matter/dynamic-profile/view/1881539","18-1881539")</f>
        <v>0</v>
      </c>
      <c r="B75" t="s">
        <v>14</v>
      </c>
      <c r="C75" t="s">
        <v>78</v>
      </c>
      <c r="D75" t="s">
        <v>222</v>
      </c>
      <c r="E75" t="s">
        <v>304</v>
      </c>
      <c r="F75" t="s">
        <v>550</v>
      </c>
      <c r="G75" t="s">
        <v>793</v>
      </c>
      <c r="H75" t="s">
        <v>1028</v>
      </c>
      <c r="I75">
        <v>11233</v>
      </c>
      <c r="J75" t="s">
        <v>1129</v>
      </c>
      <c r="K75" t="s">
        <v>1136</v>
      </c>
      <c r="L75">
        <v>1</v>
      </c>
      <c r="M75">
        <v>1</v>
      </c>
      <c r="N75">
        <v>112.71</v>
      </c>
    </row>
    <row r="76" spans="1:14">
      <c r="A76" s="1">
        <f>HYPERLINK("https://lsnyc.legalserver.org/matter/dynamic-profile/view/1881850","18-1881850")</f>
        <v>0</v>
      </c>
      <c r="B76" t="s">
        <v>14</v>
      </c>
      <c r="C76" t="s">
        <v>79</v>
      </c>
      <c r="D76" t="s">
        <v>226</v>
      </c>
      <c r="E76" t="s">
        <v>305</v>
      </c>
      <c r="F76" t="s">
        <v>551</v>
      </c>
      <c r="G76" t="s">
        <v>794</v>
      </c>
      <c r="H76" t="s">
        <v>1034</v>
      </c>
      <c r="I76">
        <v>11226</v>
      </c>
      <c r="K76" t="s">
        <v>1136</v>
      </c>
      <c r="L76">
        <v>1</v>
      </c>
      <c r="M76">
        <v>0</v>
      </c>
      <c r="N76">
        <v>0</v>
      </c>
    </row>
    <row r="77" spans="1:14">
      <c r="A77" s="1">
        <f>HYPERLINK("https://lsnyc.legalserver.org/matter/dynamic-profile/view/1882018","18-1882018")</f>
        <v>0</v>
      </c>
      <c r="B77" t="s">
        <v>14</v>
      </c>
      <c r="C77" t="s">
        <v>80</v>
      </c>
      <c r="D77" t="s">
        <v>222</v>
      </c>
      <c r="E77" t="s">
        <v>306</v>
      </c>
      <c r="F77" t="s">
        <v>552</v>
      </c>
      <c r="G77" t="s">
        <v>795</v>
      </c>
      <c r="H77" t="s">
        <v>1035</v>
      </c>
      <c r="I77">
        <v>11208</v>
      </c>
      <c r="K77" t="s">
        <v>1136</v>
      </c>
      <c r="L77">
        <v>1</v>
      </c>
      <c r="M77">
        <v>0</v>
      </c>
      <c r="N77">
        <v>81.05</v>
      </c>
    </row>
    <row r="78" spans="1:14">
      <c r="A78" s="1">
        <f>HYPERLINK("https://lsnyc.legalserver.org/matter/dynamic-profile/view/1882466","18-1882466")</f>
        <v>0</v>
      </c>
      <c r="B78" t="s">
        <v>14</v>
      </c>
      <c r="C78" t="s">
        <v>81</v>
      </c>
      <c r="D78" t="s">
        <v>226</v>
      </c>
      <c r="E78" t="s">
        <v>307</v>
      </c>
      <c r="F78" t="s">
        <v>553</v>
      </c>
      <c r="G78" t="s">
        <v>796</v>
      </c>
      <c r="H78" t="s">
        <v>1007</v>
      </c>
      <c r="I78">
        <v>11206</v>
      </c>
      <c r="K78" t="s">
        <v>1136</v>
      </c>
      <c r="L78">
        <v>1</v>
      </c>
      <c r="M78">
        <v>3</v>
      </c>
      <c r="N78">
        <v>55.22</v>
      </c>
    </row>
    <row r="79" spans="1:14">
      <c r="A79" s="1">
        <f>HYPERLINK("https://lsnyc.legalserver.org/matter/dynamic-profile/view/1882642","18-1882642")</f>
        <v>0</v>
      </c>
      <c r="B79" t="s">
        <v>14</v>
      </c>
      <c r="C79" t="s">
        <v>82</v>
      </c>
      <c r="D79" t="s">
        <v>226</v>
      </c>
      <c r="E79" t="s">
        <v>308</v>
      </c>
      <c r="F79" t="s">
        <v>554</v>
      </c>
      <c r="G79" t="s">
        <v>797</v>
      </c>
      <c r="H79" t="s">
        <v>1036</v>
      </c>
      <c r="I79">
        <v>11221</v>
      </c>
      <c r="K79" t="s">
        <v>1136</v>
      </c>
      <c r="L79">
        <v>1</v>
      </c>
      <c r="M79">
        <v>0</v>
      </c>
      <c r="N79">
        <v>157.36</v>
      </c>
    </row>
    <row r="80" spans="1:14">
      <c r="A80" s="1">
        <f>HYPERLINK("https://lsnyc.legalserver.org/matter/dynamic-profile/view/1882895","18-1882895")</f>
        <v>0</v>
      </c>
      <c r="B80" t="s">
        <v>14</v>
      </c>
      <c r="C80" t="s">
        <v>83</v>
      </c>
      <c r="D80" t="s">
        <v>222</v>
      </c>
      <c r="E80" t="s">
        <v>309</v>
      </c>
      <c r="F80" t="s">
        <v>527</v>
      </c>
      <c r="G80" t="s">
        <v>798</v>
      </c>
      <c r="H80">
        <v>2</v>
      </c>
      <c r="I80">
        <v>11212</v>
      </c>
      <c r="K80" t="s">
        <v>1136</v>
      </c>
      <c r="L80">
        <v>1</v>
      </c>
      <c r="M80">
        <v>0</v>
      </c>
      <c r="N80">
        <v>148.27</v>
      </c>
    </row>
    <row r="81" spans="1:14">
      <c r="A81" s="1">
        <f>HYPERLINK("https://lsnyc.legalserver.org/matter/dynamic-profile/view/1883332","18-1883332")</f>
        <v>0</v>
      </c>
      <c r="B81" t="s">
        <v>14</v>
      </c>
      <c r="C81" t="s">
        <v>84</v>
      </c>
      <c r="D81" t="s">
        <v>222</v>
      </c>
      <c r="E81" t="s">
        <v>310</v>
      </c>
      <c r="F81" t="s">
        <v>555</v>
      </c>
      <c r="G81" t="s">
        <v>799</v>
      </c>
      <c r="H81">
        <v>934</v>
      </c>
      <c r="I81">
        <v>11217</v>
      </c>
      <c r="K81" t="s">
        <v>1136</v>
      </c>
      <c r="L81">
        <v>1</v>
      </c>
      <c r="M81">
        <v>0</v>
      </c>
      <c r="N81">
        <v>118.81</v>
      </c>
    </row>
    <row r="82" spans="1:14">
      <c r="A82" s="1">
        <f>HYPERLINK("https://lsnyc.legalserver.org/matter/dynamic-profile/view/1884269","18-1884269")</f>
        <v>0</v>
      </c>
      <c r="B82" t="s">
        <v>14</v>
      </c>
      <c r="C82" t="s">
        <v>85</v>
      </c>
      <c r="D82" t="s">
        <v>222</v>
      </c>
      <c r="E82" t="s">
        <v>311</v>
      </c>
      <c r="F82" t="s">
        <v>556</v>
      </c>
      <c r="G82" t="s">
        <v>800</v>
      </c>
      <c r="H82">
        <v>3</v>
      </c>
      <c r="I82">
        <v>11233</v>
      </c>
      <c r="K82" t="s">
        <v>1136</v>
      </c>
      <c r="L82">
        <v>1</v>
      </c>
      <c r="M82">
        <v>0</v>
      </c>
      <c r="N82">
        <v>0</v>
      </c>
    </row>
    <row r="83" spans="1:14">
      <c r="A83" s="1">
        <f>HYPERLINK("https://lsnyc.legalserver.org/matter/dynamic-profile/view/1885633","18-1885633")</f>
        <v>0</v>
      </c>
      <c r="B83" t="s">
        <v>14</v>
      </c>
      <c r="C83" t="s">
        <v>86</v>
      </c>
      <c r="D83" t="s">
        <v>228</v>
      </c>
      <c r="E83" t="s">
        <v>312</v>
      </c>
      <c r="F83" t="s">
        <v>557</v>
      </c>
      <c r="G83" t="s">
        <v>801</v>
      </c>
      <c r="H83" t="s">
        <v>1001</v>
      </c>
      <c r="I83">
        <v>11222</v>
      </c>
      <c r="J83" t="s">
        <v>1130</v>
      </c>
      <c r="K83" t="s">
        <v>1136</v>
      </c>
      <c r="L83">
        <v>1</v>
      </c>
      <c r="M83">
        <v>0</v>
      </c>
      <c r="N83">
        <v>74.14</v>
      </c>
    </row>
    <row r="84" spans="1:14">
      <c r="A84" s="1">
        <f>HYPERLINK("https://lsnyc.legalserver.org/matter/dynamic-profile/view/1886366","18-1886366")</f>
        <v>0</v>
      </c>
      <c r="B84" t="s">
        <v>14</v>
      </c>
      <c r="C84" t="s">
        <v>87</v>
      </c>
      <c r="D84" t="s">
        <v>225</v>
      </c>
      <c r="E84" t="s">
        <v>313</v>
      </c>
      <c r="F84" t="s">
        <v>558</v>
      </c>
      <c r="G84" t="s">
        <v>802</v>
      </c>
      <c r="H84" t="s">
        <v>1001</v>
      </c>
      <c r="I84">
        <v>11207</v>
      </c>
      <c r="J84" t="s">
        <v>1130</v>
      </c>
      <c r="K84" t="s">
        <v>1136</v>
      </c>
      <c r="L84">
        <v>2</v>
      </c>
      <c r="M84">
        <v>0</v>
      </c>
      <c r="N84">
        <v>300.63</v>
      </c>
    </row>
    <row r="85" spans="1:14">
      <c r="A85" s="1">
        <f>HYPERLINK("https://lsnyc.legalserver.org/matter/dynamic-profile/view/1888260","19-1888260")</f>
        <v>0</v>
      </c>
      <c r="B85" t="s">
        <v>14</v>
      </c>
      <c r="C85" t="s">
        <v>88</v>
      </c>
      <c r="D85" t="s">
        <v>222</v>
      </c>
      <c r="E85" t="s">
        <v>314</v>
      </c>
      <c r="F85" t="s">
        <v>559</v>
      </c>
      <c r="G85" t="s">
        <v>803</v>
      </c>
      <c r="H85" t="s">
        <v>998</v>
      </c>
      <c r="I85">
        <v>11208</v>
      </c>
      <c r="K85" t="s">
        <v>1136</v>
      </c>
      <c r="L85">
        <v>1</v>
      </c>
      <c r="M85">
        <v>4</v>
      </c>
      <c r="N85">
        <v>74.04000000000001</v>
      </c>
    </row>
    <row r="86" spans="1:14">
      <c r="A86" s="1">
        <f>HYPERLINK("https://lsnyc.legalserver.org/matter/dynamic-profile/view/1889630","19-1889630")</f>
        <v>0</v>
      </c>
      <c r="B86" t="s">
        <v>14</v>
      </c>
      <c r="C86" t="s">
        <v>89</v>
      </c>
      <c r="D86" t="s">
        <v>222</v>
      </c>
      <c r="E86" t="s">
        <v>315</v>
      </c>
      <c r="F86" t="s">
        <v>560</v>
      </c>
      <c r="G86" t="s">
        <v>804</v>
      </c>
      <c r="H86">
        <v>4</v>
      </c>
      <c r="I86">
        <v>11233</v>
      </c>
      <c r="J86" t="s">
        <v>1130</v>
      </c>
      <c r="K86" t="s">
        <v>1136</v>
      </c>
      <c r="L86">
        <v>3</v>
      </c>
      <c r="M86">
        <v>1</v>
      </c>
      <c r="N86">
        <v>15.45</v>
      </c>
    </row>
    <row r="87" spans="1:14">
      <c r="A87" s="1">
        <f>HYPERLINK("https://lsnyc.legalserver.org/matter/dynamic-profile/view/1889647","19-1889647")</f>
        <v>0</v>
      </c>
      <c r="B87" t="s">
        <v>14</v>
      </c>
      <c r="C87" t="s">
        <v>89</v>
      </c>
      <c r="D87" t="s">
        <v>222</v>
      </c>
      <c r="E87" t="s">
        <v>316</v>
      </c>
      <c r="F87" t="s">
        <v>561</v>
      </c>
      <c r="G87" t="s">
        <v>805</v>
      </c>
      <c r="H87" t="s">
        <v>1037</v>
      </c>
      <c r="I87">
        <v>11212</v>
      </c>
      <c r="J87" t="s">
        <v>1129</v>
      </c>
      <c r="K87" t="s">
        <v>1136</v>
      </c>
      <c r="L87">
        <v>1</v>
      </c>
      <c r="M87">
        <v>0</v>
      </c>
      <c r="N87">
        <v>105.68</v>
      </c>
    </row>
    <row r="88" spans="1:14">
      <c r="A88" s="1">
        <f>HYPERLINK("https://lsnyc.legalserver.org/matter/dynamic-profile/view/1889658","19-1889658")</f>
        <v>0</v>
      </c>
      <c r="B88" t="s">
        <v>14</v>
      </c>
      <c r="C88" t="s">
        <v>89</v>
      </c>
      <c r="D88" t="s">
        <v>229</v>
      </c>
      <c r="E88" t="s">
        <v>317</v>
      </c>
      <c r="F88" t="s">
        <v>562</v>
      </c>
      <c r="G88" t="s">
        <v>806</v>
      </c>
      <c r="H88" t="s">
        <v>1038</v>
      </c>
      <c r="I88">
        <v>11226</v>
      </c>
      <c r="J88" t="s">
        <v>1130</v>
      </c>
      <c r="K88" t="s">
        <v>1136</v>
      </c>
      <c r="L88">
        <v>1</v>
      </c>
      <c r="M88">
        <v>0</v>
      </c>
      <c r="N88">
        <v>0</v>
      </c>
    </row>
    <row r="89" spans="1:14">
      <c r="A89" s="1">
        <f>HYPERLINK("https://lsnyc.legalserver.org/matter/dynamic-profile/view/1893865","19-1893865")</f>
        <v>0</v>
      </c>
      <c r="B89" t="s">
        <v>14</v>
      </c>
      <c r="C89" t="s">
        <v>90</v>
      </c>
      <c r="D89" t="s">
        <v>227</v>
      </c>
      <c r="E89" t="s">
        <v>318</v>
      </c>
      <c r="F89" t="s">
        <v>563</v>
      </c>
      <c r="G89" t="s">
        <v>807</v>
      </c>
      <c r="H89" t="s">
        <v>1039</v>
      </c>
      <c r="I89">
        <v>11216</v>
      </c>
      <c r="J89" t="s">
        <v>1130</v>
      </c>
      <c r="K89" t="s">
        <v>1136</v>
      </c>
      <c r="L89">
        <v>2</v>
      </c>
      <c r="M89">
        <v>1</v>
      </c>
      <c r="N89">
        <v>29.82</v>
      </c>
    </row>
    <row r="90" spans="1:14">
      <c r="A90" s="1">
        <f>HYPERLINK("https://lsnyc.legalserver.org/matter/dynamic-profile/view/1899137","19-1899137")</f>
        <v>0</v>
      </c>
      <c r="B90" t="s">
        <v>14</v>
      </c>
      <c r="C90" t="s">
        <v>91</v>
      </c>
      <c r="D90" t="s">
        <v>225</v>
      </c>
      <c r="E90" t="s">
        <v>319</v>
      </c>
      <c r="F90" t="s">
        <v>564</v>
      </c>
      <c r="G90" t="s">
        <v>808</v>
      </c>
      <c r="H90" t="s">
        <v>1040</v>
      </c>
      <c r="I90">
        <v>11233</v>
      </c>
      <c r="K90" t="s">
        <v>1136</v>
      </c>
      <c r="L90">
        <v>2</v>
      </c>
      <c r="M90">
        <v>0</v>
      </c>
      <c r="N90">
        <v>276.76</v>
      </c>
    </row>
    <row r="91" spans="1:14">
      <c r="A91" s="1">
        <f>HYPERLINK("https://lsnyc.legalserver.org/matter/dynamic-profile/view/1899810","19-1899810")</f>
        <v>0</v>
      </c>
      <c r="B91" t="s">
        <v>14</v>
      </c>
      <c r="C91" t="s">
        <v>92</v>
      </c>
      <c r="D91" t="s">
        <v>225</v>
      </c>
      <c r="E91" t="s">
        <v>320</v>
      </c>
      <c r="F91" t="s">
        <v>565</v>
      </c>
      <c r="G91" t="s">
        <v>809</v>
      </c>
      <c r="H91" t="s">
        <v>1041</v>
      </c>
      <c r="I91">
        <v>11233</v>
      </c>
      <c r="K91" t="s">
        <v>1136</v>
      </c>
      <c r="L91">
        <v>1</v>
      </c>
      <c r="M91">
        <v>0</v>
      </c>
      <c r="N91">
        <v>80.22</v>
      </c>
    </row>
    <row r="92" spans="1:14">
      <c r="A92" s="1">
        <f>HYPERLINK("https://lsnyc.legalserver.org/matter/dynamic-profile/view/1901172","19-1901172")</f>
        <v>0</v>
      </c>
      <c r="B92" t="s">
        <v>14</v>
      </c>
      <c r="C92" t="s">
        <v>93</v>
      </c>
      <c r="D92" t="s">
        <v>222</v>
      </c>
      <c r="E92" t="s">
        <v>321</v>
      </c>
      <c r="F92" t="s">
        <v>566</v>
      </c>
      <c r="G92" t="s">
        <v>810</v>
      </c>
      <c r="H92" t="s">
        <v>1042</v>
      </c>
      <c r="I92">
        <v>11212</v>
      </c>
      <c r="J92" t="s">
        <v>1130</v>
      </c>
      <c r="K92" t="s">
        <v>1136</v>
      </c>
      <c r="L92">
        <v>2</v>
      </c>
      <c r="M92">
        <v>0</v>
      </c>
      <c r="N92">
        <v>54.71</v>
      </c>
    </row>
    <row r="93" spans="1:14">
      <c r="A93" s="1">
        <f>HYPERLINK("https://lsnyc.legalserver.org/matter/dynamic-profile/view/1902184","19-1902184")</f>
        <v>0</v>
      </c>
      <c r="B93" t="s">
        <v>14</v>
      </c>
      <c r="C93" t="s">
        <v>94</v>
      </c>
      <c r="D93" t="s">
        <v>222</v>
      </c>
      <c r="E93" t="s">
        <v>322</v>
      </c>
      <c r="F93" t="s">
        <v>567</v>
      </c>
      <c r="G93" t="s">
        <v>811</v>
      </c>
      <c r="H93">
        <v>2</v>
      </c>
      <c r="I93">
        <v>11207</v>
      </c>
      <c r="K93" t="s">
        <v>1136</v>
      </c>
      <c r="L93">
        <v>2</v>
      </c>
      <c r="M93">
        <v>2</v>
      </c>
      <c r="N93">
        <v>143.69</v>
      </c>
    </row>
    <row r="94" spans="1:14">
      <c r="A94" s="1">
        <f>HYPERLINK("https://lsnyc.legalserver.org/matter/dynamic-profile/view/1902243","19-1902243")</f>
        <v>0</v>
      </c>
      <c r="B94" t="s">
        <v>14</v>
      </c>
      <c r="C94" t="s">
        <v>94</v>
      </c>
      <c r="D94" t="s">
        <v>227</v>
      </c>
      <c r="E94" t="s">
        <v>323</v>
      </c>
      <c r="F94" t="s">
        <v>568</v>
      </c>
      <c r="G94" t="s">
        <v>812</v>
      </c>
      <c r="H94" t="s">
        <v>1043</v>
      </c>
      <c r="I94">
        <v>11234</v>
      </c>
      <c r="J94" t="s">
        <v>1129</v>
      </c>
      <c r="K94" t="s">
        <v>1136</v>
      </c>
      <c r="L94">
        <v>1</v>
      </c>
      <c r="M94">
        <v>1</v>
      </c>
      <c r="N94">
        <v>162.67</v>
      </c>
    </row>
    <row r="95" spans="1:14">
      <c r="A95" s="1">
        <f>HYPERLINK("https://lsnyc.legalserver.org/matter/dynamic-profile/view/1903580","19-1903580")</f>
        <v>0</v>
      </c>
      <c r="B95" t="s">
        <v>14</v>
      </c>
      <c r="C95" t="s">
        <v>95</v>
      </c>
      <c r="D95" t="s">
        <v>222</v>
      </c>
      <c r="E95" t="s">
        <v>324</v>
      </c>
      <c r="F95" t="s">
        <v>569</v>
      </c>
      <c r="G95" t="s">
        <v>813</v>
      </c>
      <c r="H95" t="s">
        <v>1044</v>
      </c>
      <c r="I95">
        <v>11233</v>
      </c>
      <c r="K95" t="s">
        <v>1136</v>
      </c>
      <c r="L95">
        <v>1</v>
      </c>
      <c r="M95">
        <v>0</v>
      </c>
      <c r="N95">
        <v>81.67</v>
      </c>
    </row>
    <row r="96" spans="1:14">
      <c r="A96" s="1">
        <f>HYPERLINK("https://lsnyc.legalserver.org/matter/dynamic-profile/view/1908216","19-1908216")</f>
        <v>0</v>
      </c>
      <c r="B96" t="s">
        <v>14</v>
      </c>
      <c r="C96" t="s">
        <v>96</v>
      </c>
      <c r="D96" t="s">
        <v>222</v>
      </c>
      <c r="E96" t="s">
        <v>325</v>
      </c>
      <c r="F96" t="s">
        <v>570</v>
      </c>
      <c r="G96" t="s">
        <v>814</v>
      </c>
      <c r="H96" t="s">
        <v>1045</v>
      </c>
      <c r="I96">
        <v>11208</v>
      </c>
      <c r="J96" t="s">
        <v>1130</v>
      </c>
      <c r="K96" t="s">
        <v>1136</v>
      </c>
      <c r="L96">
        <v>2</v>
      </c>
      <c r="M96">
        <v>2</v>
      </c>
      <c r="N96">
        <v>100.97</v>
      </c>
    </row>
    <row r="97" spans="1:14">
      <c r="A97" s="1">
        <f>HYPERLINK("https://lsnyc.legalserver.org/matter/dynamic-profile/view/1908595","19-1908595")</f>
        <v>0</v>
      </c>
      <c r="B97" t="s">
        <v>14</v>
      </c>
      <c r="C97" t="s">
        <v>97</v>
      </c>
      <c r="D97" t="s">
        <v>226</v>
      </c>
      <c r="E97" t="s">
        <v>326</v>
      </c>
      <c r="F97" t="s">
        <v>564</v>
      </c>
      <c r="G97" t="s">
        <v>815</v>
      </c>
      <c r="I97">
        <v>11209</v>
      </c>
      <c r="K97" t="s">
        <v>1136</v>
      </c>
      <c r="L97">
        <v>2</v>
      </c>
      <c r="M97">
        <v>1</v>
      </c>
      <c r="N97">
        <v>188.99</v>
      </c>
    </row>
    <row r="98" spans="1:14">
      <c r="A98" s="1">
        <f>HYPERLINK("https://lsnyc.legalserver.org/matter/dynamic-profile/view/1835467","17-1835467")</f>
        <v>0</v>
      </c>
      <c r="B98" t="s">
        <v>14</v>
      </c>
      <c r="C98" t="s">
        <v>98</v>
      </c>
      <c r="D98" t="s">
        <v>226</v>
      </c>
      <c r="E98" t="s">
        <v>327</v>
      </c>
      <c r="F98" t="s">
        <v>571</v>
      </c>
      <c r="G98" t="s">
        <v>816</v>
      </c>
      <c r="H98" t="s">
        <v>1046</v>
      </c>
      <c r="I98">
        <v>11203</v>
      </c>
      <c r="J98" t="s">
        <v>1130</v>
      </c>
      <c r="K98" t="s">
        <v>1137</v>
      </c>
      <c r="L98">
        <v>1</v>
      </c>
      <c r="M98">
        <v>0</v>
      </c>
      <c r="N98">
        <v>81.79000000000001</v>
      </c>
    </row>
    <row r="99" spans="1:14">
      <c r="A99" s="1">
        <f>HYPERLINK("https://lsnyc.legalserver.org/matter/dynamic-profile/view/1856639","18-1856639")</f>
        <v>0</v>
      </c>
      <c r="B99" t="s">
        <v>14</v>
      </c>
      <c r="C99" t="s">
        <v>40</v>
      </c>
      <c r="D99" t="s">
        <v>226</v>
      </c>
      <c r="E99" t="s">
        <v>318</v>
      </c>
      <c r="F99" t="s">
        <v>572</v>
      </c>
      <c r="G99" t="s">
        <v>817</v>
      </c>
      <c r="H99" t="s">
        <v>1047</v>
      </c>
      <c r="I99">
        <v>11226</v>
      </c>
      <c r="J99" t="s">
        <v>1129</v>
      </c>
      <c r="K99" t="s">
        <v>1137</v>
      </c>
      <c r="L99">
        <v>1</v>
      </c>
      <c r="M99">
        <v>0</v>
      </c>
      <c r="N99">
        <v>86.87</v>
      </c>
    </row>
    <row r="100" spans="1:14">
      <c r="A100" s="1">
        <f>HYPERLINK("https://lsnyc.legalserver.org/matter/dynamic-profile/view/1856644","18-1856644")</f>
        <v>0</v>
      </c>
      <c r="B100" t="s">
        <v>14</v>
      </c>
      <c r="C100" t="s">
        <v>40</v>
      </c>
      <c r="D100" t="s">
        <v>226</v>
      </c>
      <c r="E100" t="s">
        <v>328</v>
      </c>
      <c r="F100" t="s">
        <v>573</v>
      </c>
      <c r="G100" t="s">
        <v>818</v>
      </c>
      <c r="H100" t="s">
        <v>1048</v>
      </c>
      <c r="I100">
        <v>11229</v>
      </c>
      <c r="K100" t="s">
        <v>1137</v>
      </c>
      <c r="L100">
        <v>2</v>
      </c>
      <c r="M100">
        <v>1</v>
      </c>
      <c r="N100">
        <v>106.76</v>
      </c>
    </row>
    <row r="101" spans="1:14">
      <c r="A101" s="1">
        <f>HYPERLINK("https://lsnyc.legalserver.org/matter/dynamic-profile/view/1856665","18-1856665")</f>
        <v>0</v>
      </c>
      <c r="B101" t="s">
        <v>14</v>
      </c>
      <c r="C101" t="s">
        <v>40</v>
      </c>
      <c r="D101" t="s">
        <v>226</v>
      </c>
      <c r="E101" t="s">
        <v>329</v>
      </c>
      <c r="F101" t="s">
        <v>574</v>
      </c>
      <c r="G101" t="s">
        <v>819</v>
      </c>
      <c r="H101">
        <v>103</v>
      </c>
      <c r="I101">
        <v>11203</v>
      </c>
      <c r="K101" t="s">
        <v>1137</v>
      </c>
      <c r="L101">
        <v>1</v>
      </c>
      <c r="M101">
        <v>0</v>
      </c>
      <c r="N101">
        <v>72.94</v>
      </c>
    </row>
    <row r="102" spans="1:14">
      <c r="A102" s="1">
        <f>HYPERLINK("https://lsnyc.legalserver.org/matter/dynamic-profile/view/1857173","18-1857173")</f>
        <v>0</v>
      </c>
      <c r="B102" t="s">
        <v>14</v>
      </c>
      <c r="C102" t="s">
        <v>99</v>
      </c>
      <c r="D102" t="s">
        <v>227</v>
      </c>
      <c r="E102" t="s">
        <v>330</v>
      </c>
      <c r="F102" t="s">
        <v>575</v>
      </c>
      <c r="G102" t="s">
        <v>820</v>
      </c>
      <c r="H102" t="s">
        <v>1049</v>
      </c>
      <c r="I102">
        <v>11225</v>
      </c>
      <c r="K102" t="s">
        <v>1137</v>
      </c>
      <c r="L102">
        <v>1</v>
      </c>
      <c r="M102">
        <v>0</v>
      </c>
      <c r="N102">
        <v>199</v>
      </c>
    </row>
    <row r="103" spans="1:14">
      <c r="A103" s="1">
        <f>HYPERLINK("https://lsnyc.legalserver.org/matter/dynamic-profile/view/1860995","18-1860995")</f>
        <v>0</v>
      </c>
      <c r="B103" t="s">
        <v>14</v>
      </c>
      <c r="C103" t="s">
        <v>100</v>
      </c>
      <c r="D103" t="s">
        <v>226</v>
      </c>
      <c r="E103" t="s">
        <v>331</v>
      </c>
      <c r="F103" t="s">
        <v>576</v>
      </c>
      <c r="G103" t="s">
        <v>821</v>
      </c>
      <c r="H103" t="s">
        <v>1020</v>
      </c>
      <c r="I103">
        <v>11220</v>
      </c>
      <c r="J103" t="s">
        <v>1129</v>
      </c>
      <c r="K103" t="s">
        <v>1137</v>
      </c>
      <c r="L103">
        <v>1</v>
      </c>
      <c r="M103">
        <v>0</v>
      </c>
      <c r="N103">
        <v>178.81</v>
      </c>
    </row>
    <row r="104" spans="1:14">
      <c r="A104" s="1">
        <f>HYPERLINK("https://lsnyc.legalserver.org/matter/dynamic-profile/view/1861704","18-1861704")</f>
        <v>0</v>
      </c>
      <c r="B104" t="s">
        <v>14</v>
      </c>
      <c r="C104" t="s">
        <v>101</v>
      </c>
      <c r="D104" t="s">
        <v>222</v>
      </c>
      <c r="E104" t="s">
        <v>332</v>
      </c>
      <c r="F104" t="s">
        <v>577</v>
      </c>
      <c r="G104" t="s">
        <v>822</v>
      </c>
      <c r="H104" t="s">
        <v>1050</v>
      </c>
      <c r="I104">
        <v>11203</v>
      </c>
      <c r="J104" t="s">
        <v>1129</v>
      </c>
      <c r="K104" t="s">
        <v>1137</v>
      </c>
      <c r="L104">
        <v>2</v>
      </c>
      <c r="M104">
        <v>0</v>
      </c>
      <c r="N104">
        <v>173.15</v>
      </c>
    </row>
    <row r="105" spans="1:14">
      <c r="A105" s="1">
        <f>HYPERLINK("https://lsnyc.legalserver.org/matter/dynamic-profile/view/1862732","18-1862732")</f>
        <v>0</v>
      </c>
      <c r="B105" t="s">
        <v>14</v>
      </c>
      <c r="C105" t="s">
        <v>102</v>
      </c>
      <c r="D105" t="s">
        <v>223</v>
      </c>
      <c r="E105" t="s">
        <v>333</v>
      </c>
      <c r="F105" t="s">
        <v>578</v>
      </c>
      <c r="G105" t="s">
        <v>823</v>
      </c>
      <c r="H105" t="s">
        <v>998</v>
      </c>
      <c r="I105">
        <v>11233</v>
      </c>
      <c r="K105" t="s">
        <v>1137</v>
      </c>
      <c r="L105">
        <v>1</v>
      </c>
      <c r="M105">
        <v>0</v>
      </c>
      <c r="N105">
        <v>84.02</v>
      </c>
    </row>
    <row r="106" spans="1:14">
      <c r="A106" s="1">
        <f>HYPERLINK("https://lsnyc.legalserver.org/matter/dynamic-profile/view/1864149","18-1864149")</f>
        <v>0</v>
      </c>
      <c r="B106" t="s">
        <v>14</v>
      </c>
      <c r="C106" t="s">
        <v>53</v>
      </c>
      <c r="D106" t="s">
        <v>226</v>
      </c>
      <c r="E106" t="s">
        <v>334</v>
      </c>
      <c r="F106" t="s">
        <v>579</v>
      </c>
      <c r="G106" t="s">
        <v>824</v>
      </c>
      <c r="H106" t="s">
        <v>1051</v>
      </c>
      <c r="I106">
        <v>11377</v>
      </c>
      <c r="J106" t="s">
        <v>1129</v>
      </c>
      <c r="K106" t="s">
        <v>1137</v>
      </c>
      <c r="L106">
        <v>1</v>
      </c>
      <c r="M106">
        <v>1</v>
      </c>
      <c r="N106">
        <v>172.54</v>
      </c>
    </row>
    <row r="107" spans="1:14">
      <c r="A107" s="1">
        <f>HYPERLINK("https://lsnyc.legalserver.org/matter/dynamic-profile/view/1866179","18-1866179")</f>
        <v>0</v>
      </c>
      <c r="B107" t="s">
        <v>14</v>
      </c>
      <c r="C107" t="s">
        <v>103</v>
      </c>
      <c r="D107" t="s">
        <v>228</v>
      </c>
      <c r="E107" t="s">
        <v>335</v>
      </c>
      <c r="F107" t="s">
        <v>580</v>
      </c>
      <c r="G107" t="s">
        <v>825</v>
      </c>
      <c r="H107" t="s">
        <v>1052</v>
      </c>
      <c r="I107">
        <v>11225</v>
      </c>
      <c r="K107" t="s">
        <v>1137</v>
      </c>
      <c r="L107">
        <v>1</v>
      </c>
      <c r="M107">
        <v>0</v>
      </c>
      <c r="N107">
        <v>203.92</v>
      </c>
    </row>
    <row r="108" spans="1:14">
      <c r="A108" s="1">
        <f>HYPERLINK("https://lsnyc.legalserver.org/matter/dynamic-profile/view/1868254","18-1868254")</f>
        <v>0</v>
      </c>
      <c r="B108" t="s">
        <v>14</v>
      </c>
      <c r="C108" t="s">
        <v>104</v>
      </c>
      <c r="D108" t="s">
        <v>226</v>
      </c>
      <c r="E108" t="s">
        <v>253</v>
      </c>
      <c r="F108" t="s">
        <v>581</v>
      </c>
      <c r="G108" t="s">
        <v>826</v>
      </c>
      <c r="H108">
        <v>3</v>
      </c>
      <c r="I108">
        <v>11237</v>
      </c>
      <c r="K108" t="s">
        <v>1137</v>
      </c>
      <c r="L108">
        <v>1</v>
      </c>
      <c r="M108">
        <v>0</v>
      </c>
      <c r="N108">
        <v>197.69</v>
      </c>
    </row>
    <row r="109" spans="1:14">
      <c r="A109" s="1">
        <f>HYPERLINK("https://lsnyc.legalserver.org/matter/dynamic-profile/view/1869960","18-1869960")</f>
        <v>0</v>
      </c>
      <c r="B109" t="s">
        <v>14</v>
      </c>
      <c r="C109" t="s">
        <v>105</v>
      </c>
      <c r="D109" t="s">
        <v>222</v>
      </c>
      <c r="E109" t="s">
        <v>336</v>
      </c>
      <c r="F109" t="s">
        <v>496</v>
      </c>
      <c r="G109" t="s">
        <v>827</v>
      </c>
      <c r="H109">
        <v>1</v>
      </c>
      <c r="I109">
        <v>11208</v>
      </c>
      <c r="K109" t="s">
        <v>1137</v>
      </c>
      <c r="L109">
        <v>1</v>
      </c>
      <c r="M109">
        <v>0</v>
      </c>
      <c r="N109">
        <v>85.67</v>
      </c>
    </row>
    <row r="110" spans="1:14">
      <c r="A110" s="1">
        <f>HYPERLINK("https://lsnyc.legalserver.org/matter/dynamic-profile/view/1871011","18-1871011")</f>
        <v>0</v>
      </c>
      <c r="B110" t="s">
        <v>14</v>
      </c>
      <c r="C110" t="s">
        <v>106</v>
      </c>
      <c r="D110" t="s">
        <v>226</v>
      </c>
      <c r="E110" t="s">
        <v>337</v>
      </c>
      <c r="F110" t="s">
        <v>582</v>
      </c>
      <c r="G110" t="s">
        <v>828</v>
      </c>
      <c r="H110" t="s">
        <v>1001</v>
      </c>
      <c r="I110">
        <v>11229</v>
      </c>
      <c r="K110" t="s">
        <v>1137</v>
      </c>
      <c r="L110">
        <v>1</v>
      </c>
      <c r="M110">
        <v>0</v>
      </c>
      <c r="N110">
        <v>88.95999999999999</v>
      </c>
    </row>
    <row r="111" spans="1:14">
      <c r="A111" s="1">
        <f>HYPERLINK("https://lsnyc.legalserver.org/matter/dynamic-profile/view/1871728","18-1871728")</f>
        <v>0</v>
      </c>
      <c r="B111" t="s">
        <v>14</v>
      </c>
      <c r="C111" t="s">
        <v>107</v>
      </c>
      <c r="D111" t="s">
        <v>225</v>
      </c>
      <c r="E111" t="s">
        <v>338</v>
      </c>
      <c r="F111" t="s">
        <v>583</v>
      </c>
      <c r="G111" t="s">
        <v>829</v>
      </c>
      <c r="H111" t="s">
        <v>1053</v>
      </c>
      <c r="I111">
        <v>11212</v>
      </c>
      <c r="K111" t="s">
        <v>1137</v>
      </c>
      <c r="L111">
        <v>2</v>
      </c>
      <c r="M111">
        <v>0</v>
      </c>
      <c r="N111">
        <v>221.14</v>
      </c>
    </row>
    <row r="112" spans="1:14">
      <c r="A112" s="1">
        <f>HYPERLINK("https://lsnyc.legalserver.org/matter/dynamic-profile/view/1871846","18-1871846")</f>
        <v>0</v>
      </c>
      <c r="B112" t="s">
        <v>14</v>
      </c>
      <c r="C112" t="s">
        <v>108</v>
      </c>
      <c r="D112" t="s">
        <v>226</v>
      </c>
      <c r="E112" t="s">
        <v>339</v>
      </c>
      <c r="F112" t="s">
        <v>584</v>
      </c>
      <c r="G112" t="s">
        <v>830</v>
      </c>
      <c r="H112" t="s">
        <v>1054</v>
      </c>
      <c r="I112">
        <v>11224</v>
      </c>
      <c r="K112" t="s">
        <v>1137</v>
      </c>
      <c r="L112">
        <v>2</v>
      </c>
      <c r="M112">
        <v>0</v>
      </c>
      <c r="N112">
        <v>126.85</v>
      </c>
    </row>
    <row r="113" spans="1:14">
      <c r="A113" s="1">
        <f>HYPERLINK("https://lsnyc.legalserver.org/matter/dynamic-profile/view/1872368","18-1872368")</f>
        <v>0</v>
      </c>
      <c r="B113" t="s">
        <v>14</v>
      </c>
      <c r="C113" t="s">
        <v>109</v>
      </c>
      <c r="D113" t="s">
        <v>222</v>
      </c>
      <c r="E113" t="s">
        <v>340</v>
      </c>
      <c r="F113" t="s">
        <v>585</v>
      </c>
      <c r="G113" t="s">
        <v>831</v>
      </c>
      <c r="H113" t="s">
        <v>1021</v>
      </c>
      <c r="I113">
        <v>11209</v>
      </c>
      <c r="J113" t="s">
        <v>1129</v>
      </c>
      <c r="K113" t="s">
        <v>1137</v>
      </c>
      <c r="L113">
        <v>1</v>
      </c>
      <c r="M113">
        <v>0</v>
      </c>
      <c r="N113">
        <v>158.15</v>
      </c>
    </row>
    <row r="114" spans="1:14">
      <c r="A114" s="1">
        <f>HYPERLINK("https://lsnyc.legalserver.org/matter/dynamic-profile/view/1875807","18-1875807")</f>
        <v>0</v>
      </c>
      <c r="B114" t="s">
        <v>14</v>
      </c>
      <c r="C114" t="s">
        <v>110</v>
      </c>
      <c r="D114" t="s">
        <v>222</v>
      </c>
      <c r="E114" t="s">
        <v>341</v>
      </c>
      <c r="F114" t="s">
        <v>586</v>
      </c>
      <c r="G114" t="s">
        <v>832</v>
      </c>
      <c r="I114">
        <v>11203</v>
      </c>
      <c r="K114" t="s">
        <v>1137</v>
      </c>
      <c r="L114">
        <v>1</v>
      </c>
      <c r="M114">
        <v>2</v>
      </c>
      <c r="N114">
        <v>39.08</v>
      </c>
    </row>
    <row r="115" spans="1:14">
      <c r="A115" s="1">
        <f>HYPERLINK("https://lsnyc.legalserver.org/matter/dynamic-profile/view/1877146","18-1877146")</f>
        <v>0</v>
      </c>
      <c r="B115" t="s">
        <v>14</v>
      </c>
      <c r="C115" t="s">
        <v>69</v>
      </c>
      <c r="D115" t="s">
        <v>226</v>
      </c>
      <c r="E115" t="s">
        <v>342</v>
      </c>
      <c r="F115" t="s">
        <v>587</v>
      </c>
      <c r="G115" t="s">
        <v>833</v>
      </c>
      <c r="H115" t="s">
        <v>1055</v>
      </c>
      <c r="I115">
        <v>11215</v>
      </c>
      <c r="K115" t="s">
        <v>1137</v>
      </c>
      <c r="L115">
        <v>1</v>
      </c>
      <c r="M115">
        <v>0</v>
      </c>
      <c r="N115">
        <v>165.57</v>
      </c>
    </row>
    <row r="116" spans="1:14">
      <c r="A116" s="1">
        <f>HYPERLINK("https://lsnyc.legalserver.org/matter/dynamic-profile/view/1878807","18-1878807")</f>
        <v>0</v>
      </c>
      <c r="B116" t="s">
        <v>14</v>
      </c>
      <c r="C116" t="s">
        <v>73</v>
      </c>
      <c r="D116" t="s">
        <v>227</v>
      </c>
      <c r="E116" t="s">
        <v>343</v>
      </c>
      <c r="F116" t="s">
        <v>588</v>
      </c>
      <c r="G116" t="s">
        <v>834</v>
      </c>
      <c r="H116" t="s">
        <v>1056</v>
      </c>
      <c r="I116">
        <v>11216</v>
      </c>
      <c r="K116" t="s">
        <v>1137</v>
      </c>
      <c r="L116">
        <v>3</v>
      </c>
      <c r="M116">
        <v>3</v>
      </c>
      <c r="N116">
        <v>391.23</v>
      </c>
    </row>
    <row r="117" spans="1:14">
      <c r="A117" s="1">
        <f>HYPERLINK("https://lsnyc.legalserver.org/matter/dynamic-profile/view/1879307","18-1879307")</f>
        <v>0</v>
      </c>
      <c r="B117" t="s">
        <v>14</v>
      </c>
      <c r="C117" t="s">
        <v>111</v>
      </c>
      <c r="D117" t="s">
        <v>226</v>
      </c>
      <c r="E117" t="s">
        <v>344</v>
      </c>
      <c r="F117" t="s">
        <v>278</v>
      </c>
      <c r="G117" t="s">
        <v>835</v>
      </c>
      <c r="H117">
        <v>5</v>
      </c>
      <c r="I117">
        <v>11237</v>
      </c>
      <c r="J117" t="s">
        <v>1129</v>
      </c>
      <c r="K117" t="s">
        <v>1137</v>
      </c>
      <c r="L117">
        <v>1</v>
      </c>
      <c r="M117">
        <v>2</v>
      </c>
      <c r="N117">
        <v>64.22</v>
      </c>
    </row>
    <row r="118" spans="1:14">
      <c r="A118" s="1">
        <f>HYPERLINK("https://lsnyc.legalserver.org/matter/dynamic-profile/view/1881275","18-1881275")</f>
        <v>0</v>
      </c>
      <c r="B118" t="s">
        <v>14</v>
      </c>
      <c r="C118" t="s">
        <v>112</v>
      </c>
      <c r="D118" t="s">
        <v>226</v>
      </c>
      <c r="E118" t="s">
        <v>345</v>
      </c>
      <c r="F118" t="s">
        <v>589</v>
      </c>
      <c r="G118" t="s">
        <v>836</v>
      </c>
      <c r="H118" t="s">
        <v>1033</v>
      </c>
      <c r="I118">
        <v>11230</v>
      </c>
      <c r="K118" t="s">
        <v>1137</v>
      </c>
      <c r="L118">
        <v>2</v>
      </c>
      <c r="M118">
        <v>0</v>
      </c>
      <c r="N118">
        <v>123.21</v>
      </c>
    </row>
    <row r="119" spans="1:14">
      <c r="A119" s="1">
        <f>HYPERLINK("https://lsnyc.legalserver.org/matter/dynamic-profile/view/1883176","18-1883176")</f>
        <v>0</v>
      </c>
      <c r="B119" t="s">
        <v>14</v>
      </c>
      <c r="C119" t="s">
        <v>113</v>
      </c>
      <c r="D119" t="s">
        <v>222</v>
      </c>
      <c r="E119" t="s">
        <v>346</v>
      </c>
      <c r="F119" t="s">
        <v>557</v>
      </c>
      <c r="G119" t="s">
        <v>837</v>
      </c>
      <c r="H119" t="s">
        <v>993</v>
      </c>
      <c r="I119">
        <v>11208</v>
      </c>
      <c r="J119" t="s">
        <v>1129</v>
      </c>
      <c r="K119" t="s">
        <v>1137</v>
      </c>
      <c r="L119">
        <v>2</v>
      </c>
      <c r="M119">
        <v>0</v>
      </c>
      <c r="N119">
        <v>179.56</v>
      </c>
    </row>
    <row r="120" spans="1:14">
      <c r="A120" s="1">
        <f>HYPERLINK("https://lsnyc.legalserver.org/matter/dynamic-profile/view/1883692","18-1883692")</f>
        <v>0</v>
      </c>
      <c r="B120" t="s">
        <v>14</v>
      </c>
      <c r="C120" t="s">
        <v>114</v>
      </c>
      <c r="D120" t="s">
        <v>226</v>
      </c>
      <c r="E120" t="s">
        <v>347</v>
      </c>
      <c r="F120" t="s">
        <v>590</v>
      </c>
      <c r="G120" t="s">
        <v>838</v>
      </c>
      <c r="H120" t="s">
        <v>1057</v>
      </c>
      <c r="I120">
        <v>11207</v>
      </c>
      <c r="K120" t="s">
        <v>1137</v>
      </c>
      <c r="L120">
        <v>2</v>
      </c>
      <c r="M120">
        <v>0</v>
      </c>
      <c r="N120">
        <v>49.21</v>
      </c>
    </row>
    <row r="121" spans="1:14">
      <c r="A121" s="1">
        <f>HYPERLINK("https://lsnyc.legalserver.org/matter/dynamic-profile/view/1883756","18-1883756")</f>
        <v>0</v>
      </c>
      <c r="B121" t="s">
        <v>14</v>
      </c>
      <c r="C121" t="s">
        <v>114</v>
      </c>
      <c r="D121" t="s">
        <v>222</v>
      </c>
      <c r="E121" t="s">
        <v>348</v>
      </c>
      <c r="F121" t="s">
        <v>591</v>
      </c>
      <c r="G121" t="s">
        <v>839</v>
      </c>
      <c r="H121" t="s">
        <v>1058</v>
      </c>
      <c r="I121">
        <v>11219</v>
      </c>
      <c r="J121" t="s">
        <v>1129</v>
      </c>
      <c r="K121" t="s">
        <v>1137</v>
      </c>
      <c r="L121">
        <v>1</v>
      </c>
      <c r="M121">
        <v>0</v>
      </c>
      <c r="N121">
        <v>0</v>
      </c>
    </row>
    <row r="122" spans="1:14">
      <c r="A122" s="1">
        <f>HYPERLINK("https://lsnyc.legalserver.org/matter/dynamic-profile/view/1884048","18-1884048")</f>
        <v>0</v>
      </c>
      <c r="B122" t="s">
        <v>14</v>
      </c>
      <c r="C122" t="s">
        <v>115</v>
      </c>
      <c r="D122" t="s">
        <v>222</v>
      </c>
      <c r="E122" t="s">
        <v>349</v>
      </c>
      <c r="F122" t="s">
        <v>592</v>
      </c>
      <c r="G122" t="s">
        <v>840</v>
      </c>
      <c r="H122" t="s">
        <v>1033</v>
      </c>
      <c r="I122">
        <v>11209</v>
      </c>
      <c r="K122" t="s">
        <v>1137</v>
      </c>
      <c r="L122">
        <v>1</v>
      </c>
      <c r="M122">
        <v>0</v>
      </c>
      <c r="N122">
        <v>79.08</v>
      </c>
    </row>
    <row r="123" spans="1:14">
      <c r="A123" s="1">
        <f>HYPERLINK("https://lsnyc.legalserver.org/matter/dynamic-profile/view/1884766","18-1884766")</f>
        <v>0</v>
      </c>
      <c r="B123" t="s">
        <v>14</v>
      </c>
      <c r="C123" t="s">
        <v>116</v>
      </c>
      <c r="D123" t="s">
        <v>227</v>
      </c>
      <c r="E123" t="s">
        <v>283</v>
      </c>
      <c r="F123" t="s">
        <v>593</v>
      </c>
      <c r="G123" t="s">
        <v>841</v>
      </c>
      <c r="H123" t="s">
        <v>1059</v>
      </c>
      <c r="I123">
        <v>11225</v>
      </c>
      <c r="K123" t="s">
        <v>1137</v>
      </c>
      <c r="L123">
        <v>1</v>
      </c>
      <c r="M123">
        <v>0</v>
      </c>
      <c r="N123">
        <v>79.87</v>
      </c>
    </row>
    <row r="124" spans="1:14">
      <c r="A124" s="1">
        <f>HYPERLINK("https://lsnyc.legalserver.org/matter/dynamic-profile/view/1885543","18-1885543")</f>
        <v>0</v>
      </c>
      <c r="B124" t="s">
        <v>14</v>
      </c>
      <c r="C124" t="s">
        <v>86</v>
      </c>
      <c r="D124" t="s">
        <v>226</v>
      </c>
      <c r="E124" t="s">
        <v>350</v>
      </c>
      <c r="F124" t="s">
        <v>594</v>
      </c>
      <c r="G124" t="s">
        <v>842</v>
      </c>
      <c r="H124" t="s">
        <v>1060</v>
      </c>
      <c r="I124">
        <v>11226</v>
      </c>
      <c r="K124" t="s">
        <v>1137</v>
      </c>
      <c r="L124">
        <v>1</v>
      </c>
      <c r="M124">
        <v>0</v>
      </c>
      <c r="N124">
        <v>74.63</v>
      </c>
    </row>
    <row r="125" spans="1:14">
      <c r="A125" s="1">
        <f>HYPERLINK("https://lsnyc.legalserver.org/matter/dynamic-profile/view/1886030","18-1886030")</f>
        <v>0</v>
      </c>
      <c r="B125" t="s">
        <v>14</v>
      </c>
      <c r="C125" t="s">
        <v>117</v>
      </c>
      <c r="D125" t="s">
        <v>227</v>
      </c>
      <c r="E125" t="s">
        <v>351</v>
      </c>
      <c r="F125" t="s">
        <v>595</v>
      </c>
      <c r="G125" t="s">
        <v>843</v>
      </c>
      <c r="H125" t="s">
        <v>1061</v>
      </c>
      <c r="I125">
        <v>11237</v>
      </c>
      <c r="K125" t="s">
        <v>1137</v>
      </c>
      <c r="L125">
        <v>2</v>
      </c>
      <c r="M125">
        <v>2</v>
      </c>
      <c r="N125">
        <v>199.2</v>
      </c>
    </row>
    <row r="126" spans="1:14">
      <c r="A126" s="1">
        <f>HYPERLINK("https://lsnyc.legalserver.org/matter/dynamic-profile/view/1886303","18-1886303")</f>
        <v>0</v>
      </c>
      <c r="B126" t="s">
        <v>14</v>
      </c>
      <c r="C126" t="s">
        <v>118</v>
      </c>
      <c r="D126" t="s">
        <v>222</v>
      </c>
      <c r="E126" t="s">
        <v>352</v>
      </c>
      <c r="F126" t="s">
        <v>264</v>
      </c>
      <c r="G126" t="s">
        <v>844</v>
      </c>
      <c r="H126" t="s">
        <v>1062</v>
      </c>
      <c r="I126">
        <v>11236</v>
      </c>
      <c r="K126" t="s">
        <v>1137</v>
      </c>
      <c r="L126">
        <v>2</v>
      </c>
      <c r="M126">
        <v>2</v>
      </c>
      <c r="N126">
        <v>176.1</v>
      </c>
    </row>
    <row r="127" spans="1:14">
      <c r="A127" s="1">
        <f>HYPERLINK("https://lsnyc.legalserver.org/matter/dynamic-profile/view/1886433","18-1886433")</f>
        <v>0</v>
      </c>
      <c r="B127" t="s">
        <v>14</v>
      </c>
      <c r="C127" t="s">
        <v>119</v>
      </c>
      <c r="D127" t="s">
        <v>226</v>
      </c>
      <c r="E127" t="s">
        <v>353</v>
      </c>
      <c r="F127" t="s">
        <v>596</v>
      </c>
      <c r="G127" t="s">
        <v>845</v>
      </c>
      <c r="H127" t="s">
        <v>1032</v>
      </c>
      <c r="I127">
        <v>11233</v>
      </c>
      <c r="J127" t="s">
        <v>1129</v>
      </c>
      <c r="K127" t="s">
        <v>1137</v>
      </c>
      <c r="L127">
        <v>1</v>
      </c>
      <c r="M127">
        <v>0</v>
      </c>
      <c r="N127">
        <v>192.75</v>
      </c>
    </row>
    <row r="128" spans="1:14">
      <c r="A128" s="1">
        <f>HYPERLINK("https://lsnyc.legalserver.org/matter/dynamic-profile/view/1886848","19-1886848")</f>
        <v>0</v>
      </c>
      <c r="B128" t="s">
        <v>14</v>
      </c>
      <c r="C128" t="s">
        <v>120</v>
      </c>
      <c r="D128" t="s">
        <v>227</v>
      </c>
      <c r="E128" t="s">
        <v>354</v>
      </c>
      <c r="F128" t="s">
        <v>276</v>
      </c>
      <c r="G128" t="s">
        <v>846</v>
      </c>
      <c r="H128" t="s">
        <v>995</v>
      </c>
      <c r="I128">
        <v>11206</v>
      </c>
      <c r="K128" t="s">
        <v>1137</v>
      </c>
      <c r="L128">
        <v>2</v>
      </c>
      <c r="M128">
        <v>0</v>
      </c>
      <c r="N128">
        <v>212.64</v>
      </c>
    </row>
    <row r="129" spans="1:14">
      <c r="A129" s="1">
        <f>HYPERLINK("https://lsnyc.legalserver.org/matter/dynamic-profile/view/1887181","19-1887181")</f>
        <v>0</v>
      </c>
      <c r="B129" t="s">
        <v>14</v>
      </c>
      <c r="C129" t="s">
        <v>121</v>
      </c>
      <c r="D129" t="s">
        <v>227</v>
      </c>
      <c r="E129" t="s">
        <v>355</v>
      </c>
      <c r="F129" t="s">
        <v>582</v>
      </c>
      <c r="G129" t="s">
        <v>847</v>
      </c>
      <c r="H129" t="s">
        <v>1063</v>
      </c>
      <c r="I129">
        <v>11216</v>
      </c>
      <c r="K129" t="s">
        <v>1137</v>
      </c>
      <c r="L129">
        <v>4</v>
      </c>
      <c r="M129">
        <v>2</v>
      </c>
      <c r="N129">
        <v>74.53</v>
      </c>
    </row>
    <row r="130" spans="1:14">
      <c r="A130" s="1">
        <f>HYPERLINK("https://lsnyc.legalserver.org/matter/dynamic-profile/view/1888046","19-1888046")</f>
        <v>0</v>
      </c>
      <c r="B130" t="s">
        <v>14</v>
      </c>
      <c r="C130" t="s">
        <v>117</v>
      </c>
      <c r="D130" t="s">
        <v>227</v>
      </c>
      <c r="E130" t="s">
        <v>356</v>
      </c>
      <c r="F130" t="s">
        <v>597</v>
      </c>
      <c r="G130" t="s">
        <v>848</v>
      </c>
      <c r="H130">
        <v>401</v>
      </c>
      <c r="I130">
        <v>11201</v>
      </c>
      <c r="K130" t="s">
        <v>1137</v>
      </c>
      <c r="L130">
        <v>2</v>
      </c>
      <c r="M130">
        <v>0</v>
      </c>
      <c r="N130">
        <v>182.26</v>
      </c>
    </row>
    <row r="131" spans="1:14">
      <c r="A131" s="1">
        <f>HYPERLINK("https://lsnyc.legalserver.org/matter/dynamic-profile/view/1888120","19-1888120")</f>
        <v>0</v>
      </c>
      <c r="B131" t="s">
        <v>14</v>
      </c>
      <c r="C131" t="s">
        <v>117</v>
      </c>
      <c r="D131" t="s">
        <v>226</v>
      </c>
      <c r="E131" t="s">
        <v>357</v>
      </c>
      <c r="F131" t="s">
        <v>598</v>
      </c>
      <c r="G131" t="s">
        <v>849</v>
      </c>
      <c r="H131" t="s">
        <v>1064</v>
      </c>
      <c r="I131">
        <v>11216</v>
      </c>
      <c r="K131" t="s">
        <v>1137</v>
      </c>
      <c r="L131">
        <v>1</v>
      </c>
      <c r="M131">
        <v>0</v>
      </c>
      <c r="N131">
        <v>106.75</v>
      </c>
    </row>
    <row r="132" spans="1:14">
      <c r="A132" s="1">
        <f>HYPERLINK("https://lsnyc.legalserver.org/matter/dynamic-profile/view/1889302","19-1889302")</f>
        <v>0</v>
      </c>
      <c r="B132" t="s">
        <v>14</v>
      </c>
      <c r="C132" t="s">
        <v>122</v>
      </c>
      <c r="D132" t="s">
        <v>229</v>
      </c>
      <c r="E132" t="s">
        <v>358</v>
      </c>
      <c r="F132" t="s">
        <v>564</v>
      </c>
      <c r="G132" t="s">
        <v>850</v>
      </c>
      <c r="H132" t="s">
        <v>1065</v>
      </c>
      <c r="I132">
        <v>11221</v>
      </c>
      <c r="J132" t="s">
        <v>1130</v>
      </c>
      <c r="K132" t="s">
        <v>1137</v>
      </c>
      <c r="L132">
        <v>1</v>
      </c>
      <c r="M132">
        <v>3</v>
      </c>
      <c r="N132">
        <v>60.21</v>
      </c>
    </row>
    <row r="133" spans="1:14">
      <c r="A133" s="1">
        <f>HYPERLINK("https://lsnyc.legalserver.org/matter/dynamic-profile/view/1892419","19-1892419")</f>
        <v>0</v>
      </c>
      <c r="B133" t="s">
        <v>14</v>
      </c>
      <c r="C133" t="s">
        <v>123</v>
      </c>
      <c r="D133" t="s">
        <v>226</v>
      </c>
      <c r="E133" t="s">
        <v>359</v>
      </c>
      <c r="F133" t="s">
        <v>599</v>
      </c>
      <c r="G133" t="s">
        <v>851</v>
      </c>
      <c r="H133" t="s">
        <v>1028</v>
      </c>
      <c r="I133">
        <v>11236</v>
      </c>
      <c r="J133" t="s">
        <v>1129</v>
      </c>
      <c r="K133" t="s">
        <v>1137</v>
      </c>
      <c r="L133">
        <v>1</v>
      </c>
      <c r="M133">
        <v>1</v>
      </c>
      <c r="N133">
        <v>158.39</v>
      </c>
    </row>
    <row r="134" spans="1:14">
      <c r="A134" s="1">
        <f>HYPERLINK("https://lsnyc.legalserver.org/matter/dynamic-profile/view/1893392","19-1893392")</f>
        <v>0</v>
      </c>
      <c r="B134" t="s">
        <v>14</v>
      </c>
      <c r="C134" t="s">
        <v>124</v>
      </c>
      <c r="D134" t="s">
        <v>226</v>
      </c>
      <c r="E134" t="s">
        <v>344</v>
      </c>
      <c r="F134" t="s">
        <v>276</v>
      </c>
      <c r="G134" t="s">
        <v>852</v>
      </c>
      <c r="H134" t="s">
        <v>1066</v>
      </c>
      <c r="I134">
        <v>11239</v>
      </c>
      <c r="K134" t="s">
        <v>1137</v>
      </c>
      <c r="L134">
        <v>1</v>
      </c>
      <c r="M134">
        <v>0</v>
      </c>
      <c r="N134">
        <v>115.29</v>
      </c>
    </row>
    <row r="135" spans="1:14">
      <c r="A135" s="1">
        <f>HYPERLINK("https://lsnyc.legalserver.org/matter/dynamic-profile/view/1895838","19-1895838")</f>
        <v>0</v>
      </c>
      <c r="B135" t="s">
        <v>14</v>
      </c>
      <c r="C135" t="s">
        <v>125</v>
      </c>
      <c r="D135" t="s">
        <v>226</v>
      </c>
      <c r="E135" t="s">
        <v>360</v>
      </c>
      <c r="F135" t="s">
        <v>600</v>
      </c>
      <c r="G135" t="s">
        <v>853</v>
      </c>
      <c r="I135">
        <v>11206</v>
      </c>
      <c r="K135" t="s">
        <v>1137</v>
      </c>
      <c r="L135">
        <v>1</v>
      </c>
      <c r="M135">
        <v>2</v>
      </c>
      <c r="N135">
        <v>48.16</v>
      </c>
    </row>
    <row r="136" spans="1:14">
      <c r="A136" s="1">
        <f>HYPERLINK("https://lsnyc.legalserver.org/matter/dynamic-profile/view/1898591","19-1898591")</f>
        <v>0</v>
      </c>
      <c r="B136" t="s">
        <v>14</v>
      </c>
      <c r="C136" t="s">
        <v>126</v>
      </c>
      <c r="D136" t="s">
        <v>222</v>
      </c>
      <c r="E136" t="s">
        <v>361</v>
      </c>
      <c r="F136" t="s">
        <v>601</v>
      </c>
      <c r="G136" t="s">
        <v>854</v>
      </c>
      <c r="H136">
        <v>1</v>
      </c>
      <c r="I136">
        <v>11207</v>
      </c>
      <c r="J136" t="s">
        <v>1131</v>
      </c>
      <c r="K136" t="s">
        <v>1137</v>
      </c>
      <c r="L136">
        <v>2</v>
      </c>
      <c r="M136">
        <v>0</v>
      </c>
      <c r="N136">
        <v>156.12</v>
      </c>
    </row>
    <row r="137" spans="1:14">
      <c r="A137" s="1">
        <f>HYPERLINK("https://lsnyc.legalserver.org/matter/dynamic-profile/view/1898791","19-1898791")</f>
        <v>0</v>
      </c>
      <c r="B137" t="s">
        <v>14</v>
      </c>
      <c r="C137" t="s">
        <v>127</v>
      </c>
      <c r="D137" t="s">
        <v>225</v>
      </c>
      <c r="E137" t="s">
        <v>362</v>
      </c>
      <c r="F137" t="s">
        <v>602</v>
      </c>
      <c r="G137" t="s">
        <v>855</v>
      </c>
      <c r="H137" t="s">
        <v>1003</v>
      </c>
      <c r="I137">
        <v>11230</v>
      </c>
      <c r="K137" t="s">
        <v>1137</v>
      </c>
      <c r="L137">
        <v>1</v>
      </c>
      <c r="M137">
        <v>0</v>
      </c>
      <c r="N137">
        <v>291.43</v>
      </c>
    </row>
    <row r="138" spans="1:14">
      <c r="A138" s="1">
        <f>HYPERLINK("https://lsnyc.legalserver.org/matter/dynamic-profile/view/1899327","19-1899327")</f>
        <v>0</v>
      </c>
      <c r="B138" t="s">
        <v>14</v>
      </c>
      <c r="C138" t="s">
        <v>128</v>
      </c>
      <c r="D138" t="s">
        <v>226</v>
      </c>
      <c r="E138" t="s">
        <v>363</v>
      </c>
      <c r="F138" t="s">
        <v>603</v>
      </c>
      <c r="G138" t="s">
        <v>856</v>
      </c>
      <c r="H138" t="s">
        <v>1067</v>
      </c>
      <c r="I138">
        <v>11224</v>
      </c>
      <c r="J138" t="s">
        <v>1129</v>
      </c>
      <c r="K138" t="s">
        <v>1137</v>
      </c>
      <c r="L138">
        <v>1</v>
      </c>
      <c r="M138">
        <v>0</v>
      </c>
      <c r="N138">
        <v>85.97</v>
      </c>
    </row>
    <row r="139" spans="1:14">
      <c r="A139" s="1">
        <f>HYPERLINK("https://lsnyc.legalserver.org/matter/dynamic-profile/view/1900423","19-1900423")</f>
        <v>0</v>
      </c>
      <c r="B139" t="s">
        <v>14</v>
      </c>
      <c r="C139" t="s">
        <v>32</v>
      </c>
      <c r="D139" t="s">
        <v>227</v>
      </c>
      <c r="E139" t="s">
        <v>364</v>
      </c>
      <c r="F139" t="s">
        <v>480</v>
      </c>
      <c r="G139" t="s">
        <v>857</v>
      </c>
      <c r="H139" t="s">
        <v>1068</v>
      </c>
      <c r="I139">
        <v>11212</v>
      </c>
      <c r="K139" t="s">
        <v>1137</v>
      </c>
      <c r="L139">
        <v>1</v>
      </c>
      <c r="M139">
        <v>0</v>
      </c>
      <c r="N139">
        <v>36.12</v>
      </c>
    </row>
    <row r="140" spans="1:14">
      <c r="A140" s="1">
        <f>HYPERLINK("https://lsnyc.legalserver.org/matter/dynamic-profile/view/1901332","19-1901332")</f>
        <v>0</v>
      </c>
      <c r="B140" t="s">
        <v>14</v>
      </c>
      <c r="C140" t="s">
        <v>129</v>
      </c>
      <c r="D140" t="s">
        <v>222</v>
      </c>
      <c r="E140" t="s">
        <v>365</v>
      </c>
      <c r="F140" t="s">
        <v>604</v>
      </c>
      <c r="G140" t="s">
        <v>858</v>
      </c>
      <c r="H140" t="s">
        <v>995</v>
      </c>
      <c r="I140">
        <v>11207</v>
      </c>
      <c r="K140" t="s">
        <v>1137</v>
      </c>
      <c r="L140">
        <v>1</v>
      </c>
      <c r="M140">
        <v>0</v>
      </c>
      <c r="N140">
        <v>240.19</v>
      </c>
    </row>
    <row r="141" spans="1:14">
      <c r="A141" s="1">
        <f>HYPERLINK("https://lsnyc.legalserver.org/matter/dynamic-profile/view/1903507","19-1903507")</f>
        <v>0</v>
      </c>
      <c r="B141" t="s">
        <v>14</v>
      </c>
      <c r="C141" t="s">
        <v>95</v>
      </c>
      <c r="D141" t="s">
        <v>226</v>
      </c>
      <c r="E141" t="s">
        <v>366</v>
      </c>
      <c r="F141" t="s">
        <v>605</v>
      </c>
      <c r="G141" t="s">
        <v>859</v>
      </c>
      <c r="H141">
        <v>402</v>
      </c>
      <c r="I141">
        <v>11212</v>
      </c>
      <c r="K141" t="s">
        <v>1137</v>
      </c>
      <c r="L141">
        <v>1</v>
      </c>
      <c r="M141">
        <v>0</v>
      </c>
      <c r="N141">
        <v>80.7</v>
      </c>
    </row>
    <row r="142" spans="1:14">
      <c r="A142" s="1">
        <f>HYPERLINK("https://lsnyc.legalserver.org/matter/dynamic-profile/view/1904466","19-1904466")</f>
        <v>0</v>
      </c>
      <c r="B142" t="s">
        <v>14</v>
      </c>
      <c r="C142" t="s">
        <v>130</v>
      </c>
      <c r="D142" t="s">
        <v>227</v>
      </c>
      <c r="E142" t="s">
        <v>367</v>
      </c>
      <c r="F142" t="s">
        <v>606</v>
      </c>
      <c r="G142" t="s">
        <v>780</v>
      </c>
      <c r="H142" t="s">
        <v>1069</v>
      </c>
      <c r="I142">
        <v>11233</v>
      </c>
      <c r="J142" t="s">
        <v>1129</v>
      </c>
      <c r="K142" t="s">
        <v>1137</v>
      </c>
      <c r="L142">
        <v>1</v>
      </c>
      <c r="M142">
        <v>2</v>
      </c>
      <c r="N142">
        <v>12.49</v>
      </c>
    </row>
    <row r="143" spans="1:14">
      <c r="A143" s="1">
        <f>HYPERLINK("https://lsnyc.legalserver.org/matter/dynamic-profile/view/1907786","19-1907786")</f>
        <v>0</v>
      </c>
      <c r="B143" t="s">
        <v>14</v>
      </c>
      <c r="C143" t="s">
        <v>131</v>
      </c>
      <c r="D143" t="s">
        <v>222</v>
      </c>
      <c r="E143" t="s">
        <v>368</v>
      </c>
      <c r="F143" t="s">
        <v>607</v>
      </c>
      <c r="G143" t="s">
        <v>860</v>
      </c>
      <c r="H143" t="s">
        <v>1070</v>
      </c>
      <c r="I143">
        <v>11208</v>
      </c>
      <c r="K143" t="s">
        <v>1137</v>
      </c>
      <c r="L143">
        <v>2</v>
      </c>
      <c r="M143">
        <v>3</v>
      </c>
      <c r="N143">
        <v>122.64</v>
      </c>
    </row>
    <row r="144" spans="1:14">
      <c r="A144" s="1">
        <f>HYPERLINK("https://lsnyc.legalserver.org/matter/dynamic-profile/view/0787372","15-0787372")</f>
        <v>0</v>
      </c>
      <c r="B144" t="s">
        <v>14</v>
      </c>
      <c r="C144" t="s">
        <v>132</v>
      </c>
      <c r="D144" t="s">
        <v>222</v>
      </c>
      <c r="E144" t="s">
        <v>369</v>
      </c>
      <c r="F144" t="s">
        <v>608</v>
      </c>
      <c r="G144" t="s">
        <v>861</v>
      </c>
      <c r="H144" t="s">
        <v>1071</v>
      </c>
      <c r="I144">
        <v>11208</v>
      </c>
      <c r="J144" t="s">
        <v>1128</v>
      </c>
      <c r="K144" t="s">
        <v>1138</v>
      </c>
      <c r="L144">
        <v>2</v>
      </c>
      <c r="M144">
        <v>0</v>
      </c>
      <c r="N144">
        <v>150.66</v>
      </c>
    </row>
    <row r="145" spans="1:14">
      <c r="A145" s="1">
        <f>HYPERLINK("https://lsnyc.legalserver.org/matter/dynamic-profile/view/0797493","16-0797493")</f>
        <v>0</v>
      </c>
      <c r="B145" t="s">
        <v>14</v>
      </c>
      <c r="C145" t="s">
        <v>133</v>
      </c>
      <c r="D145" t="s">
        <v>224</v>
      </c>
      <c r="E145" t="s">
        <v>370</v>
      </c>
      <c r="F145" t="s">
        <v>609</v>
      </c>
      <c r="G145" t="s">
        <v>862</v>
      </c>
      <c r="H145" t="s">
        <v>1072</v>
      </c>
      <c r="I145">
        <v>11207</v>
      </c>
      <c r="J145" t="s">
        <v>1128</v>
      </c>
      <c r="K145" t="s">
        <v>1138</v>
      </c>
      <c r="L145">
        <v>2</v>
      </c>
      <c r="M145">
        <v>0</v>
      </c>
      <c r="N145">
        <v>210.99</v>
      </c>
    </row>
    <row r="146" spans="1:14">
      <c r="A146" s="1">
        <f>HYPERLINK("https://lsnyc.legalserver.org/matter/dynamic-profile/view/0803557","16-0803557")</f>
        <v>0</v>
      </c>
      <c r="B146" t="s">
        <v>14</v>
      </c>
      <c r="C146" t="s">
        <v>134</v>
      </c>
      <c r="D146" t="s">
        <v>222</v>
      </c>
      <c r="E146" t="s">
        <v>371</v>
      </c>
      <c r="F146" t="s">
        <v>610</v>
      </c>
      <c r="G146" t="s">
        <v>863</v>
      </c>
      <c r="H146" t="s">
        <v>1001</v>
      </c>
      <c r="I146">
        <v>11207</v>
      </c>
      <c r="J146" t="s">
        <v>1128</v>
      </c>
      <c r="K146" t="s">
        <v>1138</v>
      </c>
      <c r="L146">
        <v>2</v>
      </c>
      <c r="M146">
        <v>0</v>
      </c>
      <c r="N146">
        <v>27.27</v>
      </c>
    </row>
    <row r="147" spans="1:14">
      <c r="A147" s="1">
        <f>HYPERLINK("https://lsnyc.legalserver.org/matter/dynamic-profile/view/0804313","16-0804313")</f>
        <v>0</v>
      </c>
      <c r="B147" t="s">
        <v>14</v>
      </c>
      <c r="C147" t="s">
        <v>135</v>
      </c>
      <c r="D147" t="s">
        <v>222</v>
      </c>
      <c r="E147" t="s">
        <v>372</v>
      </c>
      <c r="F147" t="s">
        <v>611</v>
      </c>
      <c r="G147" t="s">
        <v>864</v>
      </c>
      <c r="H147">
        <v>6</v>
      </c>
      <c r="I147">
        <v>11207</v>
      </c>
      <c r="J147" t="s">
        <v>1128</v>
      </c>
      <c r="K147" t="s">
        <v>1138</v>
      </c>
      <c r="L147">
        <v>2</v>
      </c>
      <c r="M147">
        <v>1</v>
      </c>
      <c r="N147">
        <v>92.3</v>
      </c>
    </row>
    <row r="148" spans="1:14">
      <c r="A148" s="1">
        <f>HYPERLINK("https://lsnyc.legalserver.org/matter/dynamic-profile/view/0805063","16-0805063")</f>
        <v>0</v>
      </c>
      <c r="B148" t="s">
        <v>14</v>
      </c>
      <c r="C148" t="s">
        <v>136</v>
      </c>
      <c r="D148" t="s">
        <v>222</v>
      </c>
      <c r="E148" t="s">
        <v>369</v>
      </c>
      <c r="F148" t="s">
        <v>608</v>
      </c>
      <c r="G148" t="s">
        <v>861</v>
      </c>
      <c r="H148" t="s">
        <v>1071</v>
      </c>
      <c r="I148">
        <v>11208</v>
      </c>
      <c r="J148" t="s">
        <v>1128</v>
      </c>
      <c r="K148" t="s">
        <v>1138</v>
      </c>
      <c r="L148">
        <v>2</v>
      </c>
      <c r="M148">
        <v>0</v>
      </c>
      <c r="N148">
        <v>131.46</v>
      </c>
    </row>
    <row r="149" spans="1:14">
      <c r="A149" s="1">
        <f>HYPERLINK("https://lsnyc.legalserver.org/matter/dynamic-profile/view/0809207","16-0809207")</f>
        <v>0</v>
      </c>
      <c r="B149" t="s">
        <v>14</v>
      </c>
      <c r="C149" t="s">
        <v>137</v>
      </c>
      <c r="D149" t="s">
        <v>222</v>
      </c>
      <c r="E149" t="s">
        <v>233</v>
      </c>
      <c r="F149" t="s">
        <v>482</v>
      </c>
      <c r="G149" t="s">
        <v>865</v>
      </c>
      <c r="H149" t="s">
        <v>1028</v>
      </c>
      <c r="I149">
        <v>11207</v>
      </c>
      <c r="J149" t="s">
        <v>1128</v>
      </c>
      <c r="K149" t="s">
        <v>1138</v>
      </c>
      <c r="L149">
        <v>2</v>
      </c>
      <c r="M149">
        <v>3</v>
      </c>
      <c r="N149">
        <v>191.98</v>
      </c>
    </row>
    <row r="150" spans="1:14">
      <c r="A150" s="1">
        <f>HYPERLINK("https://lsnyc.legalserver.org/matter/dynamic-profile/view/0831758","17-0831758")</f>
        <v>0</v>
      </c>
      <c r="B150" t="s">
        <v>14</v>
      </c>
      <c r="C150" t="s">
        <v>138</v>
      </c>
      <c r="D150" t="s">
        <v>222</v>
      </c>
      <c r="E150" t="s">
        <v>373</v>
      </c>
      <c r="F150" t="s">
        <v>612</v>
      </c>
      <c r="G150" t="s">
        <v>775</v>
      </c>
      <c r="H150" t="s">
        <v>999</v>
      </c>
      <c r="I150">
        <v>11212</v>
      </c>
      <c r="J150" t="s">
        <v>1128</v>
      </c>
      <c r="K150" t="s">
        <v>1138</v>
      </c>
      <c r="L150">
        <v>1</v>
      </c>
      <c r="M150">
        <v>0</v>
      </c>
      <c r="N150">
        <v>155.22</v>
      </c>
    </row>
    <row r="151" spans="1:14">
      <c r="A151" s="1">
        <f>HYPERLINK("https://lsnyc.legalserver.org/matter/dynamic-profile/view/1834583","17-1834583")</f>
        <v>0</v>
      </c>
      <c r="B151" t="s">
        <v>14</v>
      </c>
      <c r="C151" t="s">
        <v>139</v>
      </c>
      <c r="D151" t="s">
        <v>222</v>
      </c>
      <c r="E151" t="s">
        <v>347</v>
      </c>
      <c r="F151" t="s">
        <v>613</v>
      </c>
      <c r="G151" t="s">
        <v>866</v>
      </c>
      <c r="H151" t="s">
        <v>1027</v>
      </c>
      <c r="I151">
        <v>11208</v>
      </c>
      <c r="J151" t="s">
        <v>1128</v>
      </c>
      <c r="K151" t="s">
        <v>1138</v>
      </c>
      <c r="L151">
        <v>1</v>
      </c>
      <c r="M151">
        <v>2</v>
      </c>
      <c r="N151">
        <v>86.39</v>
      </c>
    </row>
    <row r="152" spans="1:14">
      <c r="A152" s="1">
        <f>HYPERLINK("https://lsnyc.legalserver.org/matter/dynamic-profile/view/1836666","17-1836666")</f>
        <v>0</v>
      </c>
      <c r="B152" t="s">
        <v>14</v>
      </c>
      <c r="C152" t="s">
        <v>140</v>
      </c>
      <c r="D152" t="s">
        <v>222</v>
      </c>
      <c r="E152" t="s">
        <v>374</v>
      </c>
      <c r="F152" t="s">
        <v>614</v>
      </c>
      <c r="G152" t="s">
        <v>867</v>
      </c>
      <c r="H152" t="s">
        <v>1073</v>
      </c>
      <c r="I152">
        <v>11249</v>
      </c>
      <c r="J152" t="s">
        <v>1128</v>
      </c>
      <c r="K152" t="s">
        <v>1138</v>
      </c>
      <c r="L152">
        <v>2</v>
      </c>
      <c r="M152">
        <v>0</v>
      </c>
      <c r="N152">
        <v>249.26</v>
      </c>
    </row>
    <row r="153" spans="1:14">
      <c r="A153" s="1">
        <f>HYPERLINK("https://lsnyc.legalserver.org/matter/dynamic-profile/view/1836723","17-1836723")</f>
        <v>0</v>
      </c>
      <c r="B153" t="s">
        <v>14</v>
      </c>
      <c r="C153" t="s">
        <v>141</v>
      </c>
      <c r="D153" t="s">
        <v>222</v>
      </c>
      <c r="E153" t="s">
        <v>373</v>
      </c>
      <c r="F153" t="s">
        <v>612</v>
      </c>
      <c r="G153" t="s">
        <v>775</v>
      </c>
      <c r="H153" t="s">
        <v>999</v>
      </c>
      <c r="I153">
        <v>11212</v>
      </c>
      <c r="J153" t="s">
        <v>1132</v>
      </c>
      <c r="K153" t="s">
        <v>1138</v>
      </c>
      <c r="L153">
        <v>1</v>
      </c>
      <c r="M153">
        <v>0</v>
      </c>
      <c r="N153">
        <v>155.22</v>
      </c>
    </row>
    <row r="154" spans="1:14">
      <c r="A154" s="1">
        <f>HYPERLINK("https://lsnyc.legalserver.org/matter/dynamic-profile/view/1873050","18-1873050")</f>
        <v>0</v>
      </c>
      <c r="B154" t="s">
        <v>14</v>
      </c>
      <c r="C154" t="s">
        <v>142</v>
      </c>
      <c r="D154" t="s">
        <v>227</v>
      </c>
      <c r="E154" t="s">
        <v>375</v>
      </c>
      <c r="F154" t="s">
        <v>615</v>
      </c>
      <c r="G154" t="s">
        <v>868</v>
      </c>
      <c r="H154" t="s">
        <v>1074</v>
      </c>
      <c r="I154">
        <v>11236</v>
      </c>
      <c r="K154" t="s">
        <v>1138</v>
      </c>
      <c r="L154">
        <v>2</v>
      </c>
      <c r="M154">
        <v>1</v>
      </c>
      <c r="N154">
        <v>81.42</v>
      </c>
    </row>
    <row r="155" spans="1:14">
      <c r="A155" s="1">
        <f>HYPERLINK("https://lsnyc.legalserver.org/matter/dynamic-profile/view/1875314","18-1875314")</f>
        <v>0</v>
      </c>
      <c r="B155" t="s">
        <v>14</v>
      </c>
      <c r="C155" t="s">
        <v>143</v>
      </c>
      <c r="D155" t="s">
        <v>230</v>
      </c>
      <c r="E155" t="s">
        <v>376</v>
      </c>
      <c r="F155" t="s">
        <v>616</v>
      </c>
      <c r="G155" t="s">
        <v>869</v>
      </c>
      <c r="H155">
        <v>2</v>
      </c>
      <c r="I155">
        <v>11208</v>
      </c>
      <c r="J155" t="s">
        <v>1128</v>
      </c>
      <c r="K155" t="s">
        <v>1138</v>
      </c>
      <c r="L155">
        <v>1</v>
      </c>
      <c r="M155">
        <v>3</v>
      </c>
      <c r="N155">
        <v>23.31</v>
      </c>
    </row>
    <row r="156" spans="1:14">
      <c r="A156" s="1">
        <f>HYPERLINK("https://lsnyc.legalserver.org/matter/dynamic-profile/view/1875894","18-1875894")</f>
        <v>0</v>
      </c>
      <c r="B156" t="s">
        <v>14</v>
      </c>
      <c r="C156" t="s">
        <v>110</v>
      </c>
      <c r="D156" t="s">
        <v>222</v>
      </c>
      <c r="E156" t="s">
        <v>377</v>
      </c>
      <c r="F156" t="s">
        <v>617</v>
      </c>
      <c r="G156" t="s">
        <v>870</v>
      </c>
      <c r="H156">
        <v>1</v>
      </c>
      <c r="I156">
        <v>11208</v>
      </c>
      <c r="K156" t="s">
        <v>1138</v>
      </c>
      <c r="L156">
        <v>1</v>
      </c>
      <c r="M156">
        <v>3</v>
      </c>
      <c r="N156">
        <v>204.69</v>
      </c>
    </row>
    <row r="157" spans="1:14">
      <c r="A157" s="1">
        <f>HYPERLINK("https://lsnyc.legalserver.org/matter/dynamic-profile/view/1877946","18-1877946")</f>
        <v>0</v>
      </c>
      <c r="B157" t="s">
        <v>14</v>
      </c>
      <c r="C157" t="s">
        <v>144</v>
      </c>
      <c r="D157" t="s">
        <v>222</v>
      </c>
      <c r="E157" t="s">
        <v>378</v>
      </c>
      <c r="F157" t="s">
        <v>618</v>
      </c>
      <c r="G157" t="s">
        <v>871</v>
      </c>
      <c r="H157">
        <v>21</v>
      </c>
      <c r="I157">
        <v>11206</v>
      </c>
      <c r="J157" t="s">
        <v>1128</v>
      </c>
      <c r="K157" t="s">
        <v>1138</v>
      </c>
      <c r="L157">
        <v>1</v>
      </c>
      <c r="M157">
        <v>0</v>
      </c>
      <c r="N157">
        <v>76.11</v>
      </c>
    </row>
    <row r="158" spans="1:14">
      <c r="A158" s="1">
        <f>HYPERLINK("https://lsnyc.legalserver.org/matter/dynamic-profile/view/1879361","18-1879361")</f>
        <v>0</v>
      </c>
      <c r="B158" t="s">
        <v>14</v>
      </c>
      <c r="C158" t="s">
        <v>111</v>
      </c>
      <c r="D158" t="s">
        <v>222</v>
      </c>
      <c r="E158" t="s">
        <v>246</v>
      </c>
      <c r="F158" t="s">
        <v>495</v>
      </c>
      <c r="G158" t="s">
        <v>735</v>
      </c>
      <c r="H158" t="s">
        <v>999</v>
      </c>
      <c r="I158">
        <v>11239</v>
      </c>
      <c r="J158" t="s">
        <v>1128</v>
      </c>
      <c r="K158" t="s">
        <v>1138</v>
      </c>
      <c r="L158">
        <v>1</v>
      </c>
      <c r="M158">
        <v>1</v>
      </c>
      <c r="N158">
        <v>0</v>
      </c>
    </row>
    <row r="159" spans="1:14">
      <c r="A159" s="1">
        <f>HYPERLINK("https://lsnyc.legalserver.org/matter/dynamic-profile/view/1880872","18-1880872")</f>
        <v>0</v>
      </c>
      <c r="B159" t="s">
        <v>14</v>
      </c>
      <c r="C159" t="s">
        <v>145</v>
      </c>
      <c r="D159" t="s">
        <v>222</v>
      </c>
      <c r="E159" t="s">
        <v>379</v>
      </c>
      <c r="F159" t="s">
        <v>488</v>
      </c>
      <c r="G159" t="s">
        <v>872</v>
      </c>
      <c r="H159" t="s">
        <v>1075</v>
      </c>
      <c r="I159">
        <v>11207</v>
      </c>
      <c r="K159" t="s">
        <v>1138</v>
      </c>
      <c r="L159">
        <v>2</v>
      </c>
      <c r="M159">
        <v>0</v>
      </c>
      <c r="N159">
        <v>120.29</v>
      </c>
    </row>
    <row r="160" spans="1:14">
      <c r="A160" s="1">
        <f>HYPERLINK("https://lsnyc.legalserver.org/matter/dynamic-profile/view/1881098","18-1881098")</f>
        <v>0</v>
      </c>
      <c r="B160" t="s">
        <v>14</v>
      </c>
      <c r="C160" t="s">
        <v>77</v>
      </c>
      <c r="D160" t="s">
        <v>222</v>
      </c>
      <c r="E160" t="s">
        <v>380</v>
      </c>
      <c r="F160" t="s">
        <v>619</v>
      </c>
      <c r="G160" t="s">
        <v>873</v>
      </c>
      <c r="H160" t="s">
        <v>1003</v>
      </c>
      <c r="I160">
        <v>11208</v>
      </c>
      <c r="J160" t="s">
        <v>1128</v>
      </c>
      <c r="K160" t="s">
        <v>1138</v>
      </c>
      <c r="L160">
        <v>1</v>
      </c>
      <c r="M160">
        <v>1</v>
      </c>
      <c r="N160">
        <v>78.98</v>
      </c>
    </row>
    <row r="161" spans="1:14">
      <c r="A161" s="1">
        <f>HYPERLINK("https://lsnyc.legalserver.org/matter/dynamic-profile/view/1883701","18-1883701")</f>
        <v>0</v>
      </c>
      <c r="B161" t="s">
        <v>14</v>
      </c>
      <c r="C161" t="s">
        <v>114</v>
      </c>
      <c r="D161" t="s">
        <v>222</v>
      </c>
      <c r="E161" t="s">
        <v>381</v>
      </c>
      <c r="F161" t="s">
        <v>561</v>
      </c>
      <c r="G161" t="s">
        <v>874</v>
      </c>
      <c r="H161" t="s">
        <v>993</v>
      </c>
      <c r="I161">
        <v>11233</v>
      </c>
      <c r="J161" t="s">
        <v>1128</v>
      </c>
      <c r="K161" t="s">
        <v>1138</v>
      </c>
      <c r="L161">
        <v>1</v>
      </c>
      <c r="M161">
        <v>0</v>
      </c>
      <c r="N161">
        <v>79.08</v>
      </c>
    </row>
    <row r="162" spans="1:14">
      <c r="A162" s="1">
        <f>HYPERLINK("https://lsnyc.legalserver.org/matter/dynamic-profile/view/1884268","18-1884268")</f>
        <v>0</v>
      </c>
      <c r="B162" t="s">
        <v>14</v>
      </c>
      <c r="C162" t="s">
        <v>85</v>
      </c>
      <c r="D162" t="s">
        <v>222</v>
      </c>
      <c r="E162" t="s">
        <v>382</v>
      </c>
      <c r="F162" t="s">
        <v>620</v>
      </c>
      <c r="G162" t="s">
        <v>875</v>
      </c>
      <c r="I162">
        <v>11239</v>
      </c>
      <c r="J162" t="s">
        <v>1128</v>
      </c>
      <c r="K162" t="s">
        <v>1138</v>
      </c>
      <c r="L162">
        <v>1</v>
      </c>
      <c r="M162">
        <v>0</v>
      </c>
      <c r="N162">
        <v>280.07</v>
      </c>
    </row>
    <row r="163" spans="1:14">
      <c r="A163" s="1">
        <f>HYPERLINK("https://lsnyc.legalserver.org/matter/dynamic-profile/view/1887641","19-1887641")</f>
        <v>0</v>
      </c>
      <c r="B163" t="s">
        <v>14</v>
      </c>
      <c r="C163" t="s">
        <v>146</v>
      </c>
      <c r="D163" t="s">
        <v>222</v>
      </c>
      <c r="E163" t="s">
        <v>276</v>
      </c>
      <c r="F163" t="s">
        <v>621</v>
      </c>
      <c r="G163" t="s">
        <v>724</v>
      </c>
      <c r="H163" t="s">
        <v>1066</v>
      </c>
      <c r="I163">
        <v>11233</v>
      </c>
      <c r="J163" t="s">
        <v>1128</v>
      </c>
      <c r="K163" t="s">
        <v>1138</v>
      </c>
      <c r="L163">
        <v>2</v>
      </c>
      <c r="M163">
        <v>0</v>
      </c>
      <c r="N163">
        <v>30.96</v>
      </c>
    </row>
    <row r="164" spans="1:14">
      <c r="A164" s="1">
        <f>HYPERLINK("https://lsnyc.legalserver.org/matter/dynamic-profile/view/1887643","19-1887643")</f>
        <v>0</v>
      </c>
      <c r="B164" t="s">
        <v>14</v>
      </c>
      <c r="C164" t="s">
        <v>146</v>
      </c>
      <c r="D164" t="s">
        <v>222</v>
      </c>
      <c r="E164" t="s">
        <v>383</v>
      </c>
      <c r="F164" t="s">
        <v>564</v>
      </c>
      <c r="G164" t="s">
        <v>876</v>
      </c>
      <c r="H164" t="s">
        <v>1076</v>
      </c>
      <c r="I164">
        <v>11208</v>
      </c>
      <c r="J164" t="s">
        <v>1128</v>
      </c>
      <c r="K164" t="s">
        <v>1138</v>
      </c>
      <c r="L164">
        <v>2</v>
      </c>
      <c r="M164">
        <v>1</v>
      </c>
      <c r="N164">
        <v>173.46</v>
      </c>
    </row>
    <row r="165" spans="1:14">
      <c r="A165" s="1">
        <f>HYPERLINK("https://lsnyc.legalserver.org/matter/dynamic-profile/view/1890831","19-1890831")</f>
        <v>0</v>
      </c>
      <c r="B165" t="s">
        <v>14</v>
      </c>
      <c r="C165" t="s">
        <v>147</v>
      </c>
      <c r="D165" t="s">
        <v>222</v>
      </c>
      <c r="E165" t="s">
        <v>384</v>
      </c>
      <c r="F165" t="s">
        <v>622</v>
      </c>
      <c r="G165" t="s">
        <v>877</v>
      </c>
      <c r="H165" t="s">
        <v>1001</v>
      </c>
      <c r="I165">
        <v>11207</v>
      </c>
      <c r="J165" t="s">
        <v>1128</v>
      </c>
      <c r="K165" t="s">
        <v>1138</v>
      </c>
      <c r="L165">
        <v>2</v>
      </c>
      <c r="M165">
        <v>0</v>
      </c>
      <c r="N165">
        <v>65.29000000000001</v>
      </c>
    </row>
    <row r="166" spans="1:14">
      <c r="A166" s="1">
        <f>HYPERLINK("https://lsnyc.legalserver.org/matter/dynamic-profile/view/1891295","19-1891295")</f>
        <v>0</v>
      </c>
      <c r="B166" t="s">
        <v>14</v>
      </c>
      <c r="C166" t="s">
        <v>148</v>
      </c>
      <c r="D166" t="s">
        <v>222</v>
      </c>
      <c r="E166" t="s">
        <v>385</v>
      </c>
      <c r="F166" t="s">
        <v>623</v>
      </c>
      <c r="G166" t="s">
        <v>878</v>
      </c>
      <c r="H166" t="s">
        <v>1077</v>
      </c>
      <c r="I166">
        <v>11212</v>
      </c>
      <c r="J166" t="s">
        <v>1128</v>
      </c>
      <c r="K166" t="s">
        <v>1138</v>
      </c>
      <c r="L166">
        <v>1</v>
      </c>
      <c r="M166">
        <v>0</v>
      </c>
      <c r="N166">
        <v>70.62</v>
      </c>
    </row>
    <row r="167" spans="1:14">
      <c r="A167" s="1">
        <f>HYPERLINK("https://lsnyc.legalserver.org/matter/dynamic-profile/view/1894962","19-1894962")</f>
        <v>0</v>
      </c>
      <c r="B167" t="s">
        <v>14</v>
      </c>
      <c r="C167" t="s">
        <v>27</v>
      </c>
      <c r="D167" t="s">
        <v>222</v>
      </c>
      <c r="E167" t="s">
        <v>386</v>
      </c>
      <c r="F167" t="s">
        <v>493</v>
      </c>
      <c r="G167" t="s">
        <v>875</v>
      </c>
      <c r="H167" t="s">
        <v>1078</v>
      </c>
      <c r="I167">
        <v>11239</v>
      </c>
      <c r="J167" t="s">
        <v>1128</v>
      </c>
      <c r="K167" t="s">
        <v>1138</v>
      </c>
      <c r="L167">
        <v>2</v>
      </c>
      <c r="M167">
        <v>0</v>
      </c>
      <c r="N167">
        <v>59.33</v>
      </c>
    </row>
    <row r="168" spans="1:14">
      <c r="A168" s="1">
        <f>HYPERLINK("https://lsnyc.legalserver.org/matter/dynamic-profile/view/1895077","19-1895077")</f>
        <v>0</v>
      </c>
      <c r="B168" t="s">
        <v>14</v>
      </c>
      <c r="C168" t="s">
        <v>149</v>
      </c>
      <c r="D168" t="s">
        <v>222</v>
      </c>
      <c r="E168" t="s">
        <v>387</v>
      </c>
      <c r="F168" t="s">
        <v>624</v>
      </c>
      <c r="G168" t="s">
        <v>879</v>
      </c>
      <c r="H168">
        <v>426</v>
      </c>
      <c r="I168">
        <v>11208</v>
      </c>
      <c r="J168" t="s">
        <v>1128</v>
      </c>
      <c r="K168" t="s">
        <v>1138</v>
      </c>
      <c r="L168">
        <v>1</v>
      </c>
      <c r="M168">
        <v>0</v>
      </c>
      <c r="N168">
        <v>83.2</v>
      </c>
    </row>
    <row r="169" spans="1:14">
      <c r="A169" s="1">
        <f>HYPERLINK("https://lsnyc.legalserver.org/matter/dynamic-profile/view/1896032","19-1896032")</f>
        <v>0</v>
      </c>
      <c r="B169" t="s">
        <v>14</v>
      </c>
      <c r="C169" t="s">
        <v>150</v>
      </c>
      <c r="D169" t="s">
        <v>222</v>
      </c>
      <c r="E169" t="s">
        <v>388</v>
      </c>
      <c r="F169" t="s">
        <v>625</v>
      </c>
      <c r="G169" t="s">
        <v>880</v>
      </c>
      <c r="H169" t="s">
        <v>1012</v>
      </c>
      <c r="I169">
        <v>11212</v>
      </c>
      <c r="J169" t="s">
        <v>1128</v>
      </c>
      <c r="K169" t="s">
        <v>1138</v>
      </c>
      <c r="L169">
        <v>1</v>
      </c>
      <c r="M169">
        <v>1</v>
      </c>
      <c r="N169">
        <v>113.59</v>
      </c>
    </row>
    <row r="170" spans="1:14">
      <c r="A170" s="1">
        <f>HYPERLINK("https://lsnyc.legalserver.org/matter/dynamic-profile/view/1898488","19-1898488")</f>
        <v>0</v>
      </c>
      <c r="B170" t="s">
        <v>14</v>
      </c>
      <c r="C170" t="s">
        <v>151</v>
      </c>
      <c r="D170" t="s">
        <v>222</v>
      </c>
      <c r="E170" t="s">
        <v>389</v>
      </c>
      <c r="F170" t="s">
        <v>626</v>
      </c>
      <c r="G170" t="s">
        <v>881</v>
      </c>
      <c r="H170" t="s">
        <v>1000</v>
      </c>
      <c r="I170">
        <v>11233</v>
      </c>
      <c r="J170" t="s">
        <v>1128</v>
      </c>
      <c r="K170" t="s">
        <v>1138</v>
      </c>
      <c r="L170">
        <v>1</v>
      </c>
      <c r="M170">
        <v>2</v>
      </c>
      <c r="N170">
        <v>121.46</v>
      </c>
    </row>
    <row r="171" spans="1:14">
      <c r="A171" s="1">
        <f>HYPERLINK("https://lsnyc.legalserver.org/matter/dynamic-profile/view/1899732","19-1899732")</f>
        <v>0</v>
      </c>
      <c r="B171" t="s">
        <v>14</v>
      </c>
      <c r="C171" t="s">
        <v>152</v>
      </c>
      <c r="D171" t="s">
        <v>222</v>
      </c>
      <c r="E171" t="s">
        <v>390</v>
      </c>
      <c r="F171" t="s">
        <v>627</v>
      </c>
      <c r="G171" t="s">
        <v>882</v>
      </c>
      <c r="H171" t="s">
        <v>1079</v>
      </c>
      <c r="I171">
        <v>11233</v>
      </c>
      <c r="J171" t="s">
        <v>1128</v>
      </c>
      <c r="K171" t="s">
        <v>1138</v>
      </c>
      <c r="L171">
        <v>1</v>
      </c>
      <c r="M171">
        <v>0</v>
      </c>
      <c r="N171">
        <v>53.77</v>
      </c>
    </row>
    <row r="172" spans="1:14">
      <c r="A172" s="1">
        <f>HYPERLINK("https://lsnyc.legalserver.org/matter/dynamic-profile/view/1899962","19-1899962")</f>
        <v>0</v>
      </c>
      <c r="B172" t="s">
        <v>14</v>
      </c>
      <c r="C172" t="s">
        <v>153</v>
      </c>
      <c r="D172" t="s">
        <v>222</v>
      </c>
      <c r="E172" t="s">
        <v>391</v>
      </c>
      <c r="F172" t="s">
        <v>628</v>
      </c>
      <c r="G172" t="s">
        <v>883</v>
      </c>
      <c r="H172">
        <v>413</v>
      </c>
      <c r="I172">
        <v>11207</v>
      </c>
      <c r="J172" t="s">
        <v>1128</v>
      </c>
      <c r="K172" t="s">
        <v>1138</v>
      </c>
      <c r="L172">
        <v>1</v>
      </c>
      <c r="M172">
        <v>0</v>
      </c>
      <c r="N172">
        <v>0</v>
      </c>
    </row>
    <row r="173" spans="1:14">
      <c r="A173" s="1">
        <f>HYPERLINK("https://lsnyc.legalserver.org/matter/dynamic-profile/view/1901618","19-1901618")</f>
        <v>0</v>
      </c>
      <c r="B173" t="s">
        <v>14</v>
      </c>
      <c r="C173" t="s">
        <v>154</v>
      </c>
      <c r="D173" t="s">
        <v>222</v>
      </c>
      <c r="E173" t="s">
        <v>392</v>
      </c>
      <c r="F173" t="s">
        <v>629</v>
      </c>
      <c r="G173" t="s">
        <v>884</v>
      </c>
      <c r="H173" t="s">
        <v>993</v>
      </c>
      <c r="I173">
        <v>11233</v>
      </c>
      <c r="J173" t="s">
        <v>1128</v>
      </c>
      <c r="K173" t="s">
        <v>1138</v>
      </c>
      <c r="L173">
        <v>2</v>
      </c>
      <c r="M173">
        <v>0</v>
      </c>
      <c r="N173">
        <v>285.04</v>
      </c>
    </row>
    <row r="174" spans="1:14">
      <c r="A174" s="1">
        <f>HYPERLINK("https://lsnyc.legalserver.org/matter/dynamic-profile/view/1901865","19-1901865")</f>
        <v>0</v>
      </c>
      <c r="B174" t="s">
        <v>14</v>
      </c>
      <c r="C174" t="s">
        <v>15</v>
      </c>
      <c r="D174" t="s">
        <v>222</v>
      </c>
      <c r="E174" t="s">
        <v>232</v>
      </c>
      <c r="F174" t="s">
        <v>481</v>
      </c>
      <c r="G174" t="s">
        <v>721</v>
      </c>
      <c r="H174" t="s">
        <v>991</v>
      </c>
      <c r="I174">
        <v>11219</v>
      </c>
      <c r="J174" t="s">
        <v>1128</v>
      </c>
      <c r="K174" t="s">
        <v>1138</v>
      </c>
      <c r="L174">
        <v>4</v>
      </c>
      <c r="M174">
        <v>0</v>
      </c>
      <c r="N174">
        <v>121.17</v>
      </c>
    </row>
    <row r="175" spans="1:14">
      <c r="A175" s="1">
        <f>HYPERLINK("https://lsnyc.legalserver.org/matter/dynamic-profile/view/1902327","19-1902327")</f>
        <v>0</v>
      </c>
      <c r="B175" t="s">
        <v>14</v>
      </c>
      <c r="C175" t="s">
        <v>155</v>
      </c>
      <c r="D175" t="s">
        <v>222</v>
      </c>
      <c r="E175" t="s">
        <v>363</v>
      </c>
      <c r="F175" t="s">
        <v>630</v>
      </c>
      <c r="G175" t="s">
        <v>885</v>
      </c>
      <c r="H175" t="s">
        <v>1080</v>
      </c>
      <c r="I175">
        <v>11233</v>
      </c>
      <c r="J175" t="s">
        <v>1130</v>
      </c>
      <c r="K175" t="s">
        <v>1138</v>
      </c>
      <c r="L175">
        <v>2</v>
      </c>
      <c r="M175">
        <v>0</v>
      </c>
      <c r="N175">
        <v>331.16</v>
      </c>
    </row>
    <row r="176" spans="1:14">
      <c r="A176" s="1">
        <f>HYPERLINK("https://lsnyc.legalserver.org/matter/dynamic-profile/view/1903176","19-1903176")</f>
        <v>0</v>
      </c>
      <c r="B176" t="s">
        <v>14</v>
      </c>
      <c r="C176" t="s">
        <v>156</v>
      </c>
      <c r="D176" t="s">
        <v>222</v>
      </c>
      <c r="E176" t="s">
        <v>318</v>
      </c>
      <c r="F176" t="s">
        <v>631</v>
      </c>
      <c r="G176" t="s">
        <v>886</v>
      </c>
      <c r="H176" t="s">
        <v>993</v>
      </c>
      <c r="I176">
        <v>11233</v>
      </c>
      <c r="J176" t="s">
        <v>1128</v>
      </c>
      <c r="K176" t="s">
        <v>1138</v>
      </c>
      <c r="L176">
        <v>1</v>
      </c>
      <c r="M176">
        <v>0</v>
      </c>
      <c r="N176">
        <v>376.3</v>
      </c>
    </row>
    <row r="177" spans="1:14">
      <c r="A177" s="1">
        <f>HYPERLINK("https://lsnyc.legalserver.org/matter/dynamic-profile/view/1903654","19-1903654")</f>
        <v>0</v>
      </c>
      <c r="B177" t="s">
        <v>14</v>
      </c>
      <c r="C177" t="s">
        <v>157</v>
      </c>
      <c r="D177" t="s">
        <v>222</v>
      </c>
      <c r="E177" t="s">
        <v>393</v>
      </c>
      <c r="F177" t="s">
        <v>632</v>
      </c>
      <c r="G177" t="s">
        <v>887</v>
      </c>
      <c r="H177" t="s">
        <v>993</v>
      </c>
      <c r="I177">
        <v>11225</v>
      </c>
      <c r="J177" t="s">
        <v>1128</v>
      </c>
      <c r="K177" t="s">
        <v>1138</v>
      </c>
      <c r="L177">
        <v>2</v>
      </c>
      <c r="M177">
        <v>3</v>
      </c>
      <c r="N177">
        <v>95.66</v>
      </c>
    </row>
    <row r="178" spans="1:14">
      <c r="A178" s="1">
        <f>HYPERLINK("https://lsnyc.legalserver.org/matter/dynamic-profile/view/1904033","19-1904033")</f>
        <v>0</v>
      </c>
      <c r="B178" t="s">
        <v>14</v>
      </c>
      <c r="C178" t="s">
        <v>158</v>
      </c>
      <c r="D178" t="s">
        <v>222</v>
      </c>
      <c r="E178" t="s">
        <v>326</v>
      </c>
      <c r="F178" t="s">
        <v>633</v>
      </c>
      <c r="G178" t="s">
        <v>888</v>
      </c>
      <c r="H178" t="s">
        <v>1001</v>
      </c>
      <c r="I178">
        <v>11233</v>
      </c>
      <c r="J178" t="s">
        <v>1128</v>
      </c>
      <c r="K178" t="s">
        <v>1138</v>
      </c>
      <c r="L178">
        <v>3</v>
      </c>
      <c r="M178">
        <v>0</v>
      </c>
      <c r="N178">
        <v>182.33</v>
      </c>
    </row>
    <row r="179" spans="1:14">
      <c r="A179" s="1">
        <f>HYPERLINK("https://lsnyc.legalserver.org/matter/dynamic-profile/view/1906538","19-1906538")</f>
        <v>0</v>
      </c>
      <c r="B179" t="s">
        <v>14</v>
      </c>
      <c r="C179" t="s">
        <v>159</v>
      </c>
      <c r="D179" t="s">
        <v>222</v>
      </c>
      <c r="E179" t="s">
        <v>292</v>
      </c>
      <c r="F179" t="s">
        <v>634</v>
      </c>
      <c r="G179" t="s">
        <v>889</v>
      </c>
      <c r="H179" t="s">
        <v>1054</v>
      </c>
      <c r="I179">
        <v>11220</v>
      </c>
      <c r="K179" t="s">
        <v>1138</v>
      </c>
      <c r="L179">
        <v>1</v>
      </c>
      <c r="M179">
        <v>1</v>
      </c>
      <c r="N179">
        <v>0</v>
      </c>
    </row>
    <row r="180" spans="1:14">
      <c r="A180" s="1">
        <f>HYPERLINK("https://lsnyc.legalserver.org/matter/dynamic-profile/view/1907227","19-1907227")</f>
        <v>0</v>
      </c>
      <c r="B180" t="s">
        <v>14</v>
      </c>
      <c r="C180" t="s">
        <v>160</v>
      </c>
      <c r="D180" t="s">
        <v>222</v>
      </c>
      <c r="E180" t="s">
        <v>361</v>
      </c>
      <c r="F180" t="s">
        <v>635</v>
      </c>
      <c r="G180" t="s">
        <v>890</v>
      </c>
      <c r="H180" t="s">
        <v>999</v>
      </c>
      <c r="I180">
        <v>11233</v>
      </c>
      <c r="K180" t="s">
        <v>1138</v>
      </c>
      <c r="L180">
        <v>1</v>
      </c>
      <c r="M180">
        <v>1</v>
      </c>
      <c r="N180">
        <v>211.71</v>
      </c>
    </row>
    <row r="181" spans="1:14">
      <c r="A181" s="1">
        <f>HYPERLINK("https://lsnyc.legalserver.org/matter/dynamic-profile/view/1907258","19-1907258")</f>
        <v>0</v>
      </c>
      <c r="B181" t="s">
        <v>14</v>
      </c>
      <c r="C181" t="s">
        <v>161</v>
      </c>
      <c r="D181" t="s">
        <v>222</v>
      </c>
      <c r="E181" t="s">
        <v>394</v>
      </c>
      <c r="F181" t="s">
        <v>636</v>
      </c>
      <c r="G181" t="s">
        <v>891</v>
      </c>
      <c r="H181" t="s">
        <v>993</v>
      </c>
      <c r="I181">
        <v>11233</v>
      </c>
      <c r="K181" t="s">
        <v>1138</v>
      </c>
      <c r="L181">
        <v>1</v>
      </c>
      <c r="M181">
        <v>0</v>
      </c>
      <c r="N181">
        <v>26.55</v>
      </c>
    </row>
    <row r="182" spans="1:14">
      <c r="A182" s="1">
        <f>HYPERLINK("https://lsnyc.legalserver.org/matter/dynamic-profile/view/1907747","19-1907747")</f>
        <v>0</v>
      </c>
      <c r="B182" t="s">
        <v>14</v>
      </c>
      <c r="C182" t="s">
        <v>131</v>
      </c>
      <c r="D182" t="s">
        <v>222</v>
      </c>
      <c r="E182" t="s">
        <v>334</v>
      </c>
      <c r="F182" t="s">
        <v>522</v>
      </c>
      <c r="G182" t="s">
        <v>892</v>
      </c>
      <c r="H182" t="s">
        <v>1081</v>
      </c>
      <c r="I182">
        <v>11219</v>
      </c>
      <c r="J182" t="s">
        <v>1128</v>
      </c>
      <c r="K182" t="s">
        <v>1138</v>
      </c>
      <c r="L182">
        <v>3</v>
      </c>
      <c r="M182">
        <v>0</v>
      </c>
      <c r="N182">
        <v>84.39</v>
      </c>
    </row>
    <row r="183" spans="1:14">
      <c r="A183" s="1">
        <f>HYPERLINK("https://lsnyc.legalserver.org/matter/dynamic-profile/view/1908279","19-1908279")</f>
        <v>0</v>
      </c>
      <c r="B183" t="s">
        <v>14</v>
      </c>
      <c r="C183" t="s">
        <v>162</v>
      </c>
      <c r="D183" t="s">
        <v>222</v>
      </c>
      <c r="E183" t="s">
        <v>395</v>
      </c>
      <c r="F183" t="s">
        <v>276</v>
      </c>
      <c r="G183" t="s">
        <v>893</v>
      </c>
      <c r="H183" t="s">
        <v>1064</v>
      </c>
      <c r="I183">
        <v>11233</v>
      </c>
      <c r="J183" t="s">
        <v>1128</v>
      </c>
      <c r="K183" t="s">
        <v>1138</v>
      </c>
      <c r="L183">
        <v>1</v>
      </c>
      <c r="M183">
        <v>2</v>
      </c>
      <c r="N183">
        <v>0</v>
      </c>
    </row>
    <row r="184" spans="1:14">
      <c r="A184" s="1">
        <f>HYPERLINK("https://lsnyc.legalserver.org/matter/dynamic-profile/view/1908313","19-1908313")</f>
        <v>0</v>
      </c>
      <c r="B184" t="s">
        <v>14</v>
      </c>
      <c r="C184" t="s">
        <v>162</v>
      </c>
      <c r="D184" t="s">
        <v>222</v>
      </c>
      <c r="E184" t="s">
        <v>396</v>
      </c>
      <c r="F184" t="s">
        <v>637</v>
      </c>
      <c r="G184" t="s">
        <v>894</v>
      </c>
      <c r="H184" t="s">
        <v>1082</v>
      </c>
      <c r="I184">
        <v>11233</v>
      </c>
      <c r="J184" t="s">
        <v>1128</v>
      </c>
      <c r="K184" t="s">
        <v>1138</v>
      </c>
      <c r="L184">
        <v>1</v>
      </c>
      <c r="M184">
        <v>0</v>
      </c>
      <c r="N184">
        <v>104.08</v>
      </c>
    </row>
    <row r="185" spans="1:14">
      <c r="A185" s="1">
        <f>HYPERLINK("https://lsnyc.legalserver.org/matter/dynamic-profile/view/1884304","18-1884304")</f>
        <v>0</v>
      </c>
      <c r="B185" t="s">
        <v>14</v>
      </c>
      <c r="C185" t="s">
        <v>85</v>
      </c>
      <c r="D185" t="s">
        <v>222</v>
      </c>
      <c r="E185" t="s">
        <v>397</v>
      </c>
      <c r="F185" t="s">
        <v>493</v>
      </c>
      <c r="G185" t="s">
        <v>895</v>
      </c>
      <c r="H185" t="s">
        <v>1083</v>
      </c>
      <c r="I185">
        <v>11212</v>
      </c>
      <c r="J185" t="s">
        <v>1128</v>
      </c>
      <c r="K185" t="s">
        <v>1139</v>
      </c>
      <c r="L185">
        <v>1</v>
      </c>
      <c r="M185">
        <v>2</v>
      </c>
      <c r="N185">
        <v>49.03</v>
      </c>
    </row>
    <row r="186" spans="1:14">
      <c r="A186" s="1">
        <f>HYPERLINK("https://lsnyc.legalserver.org/matter/dynamic-profile/view/1902597","19-1902597")</f>
        <v>0</v>
      </c>
      <c r="B186" t="s">
        <v>14</v>
      </c>
      <c r="C186" t="s">
        <v>163</v>
      </c>
      <c r="D186" t="s">
        <v>226</v>
      </c>
      <c r="E186" t="s">
        <v>398</v>
      </c>
      <c r="F186" t="s">
        <v>638</v>
      </c>
      <c r="G186" t="s">
        <v>896</v>
      </c>
      <c r="H186" t="s">
        <v>1084</v>
      </c>
      <c r="I186">
        <v>11210</v>
      </c>
      <c r="K186" t="s">
        <v>1139</v>
      </c>
      <c r="L186">
        <v>1</v>
      </c>
      <c r="M186">
        <v>0</v>
      </c>
      <c r="N186">
        <v>84.55</v>
      </c>
    </row>
    <row r="187" spans="1:14">
      <c r="A187" s="1">
        <f>HYPERLINK("https://lsnyc.legalserver.org/matter/dynamic-profile/view/1850115","17-1850115")</f>
        <v>0</v>
      </c>
      <c r="B187" t="s">
        <v>14</v>
      </c>
      <c r="C187" t="s">
        <v>164</v>
      </c>
      <c r="D187" t="s">
        <v>222</v>
      </c>
      <c r="E187" t="s">
        <v>399</v>
      </c>
      <c r="F187" t="s">
        <v>639</v>
      </c>
      <c r="G187" t="s">
        <v>897</v>
      </c>
      <c r="H187" t="s">
        <v>1085</v>
      </c>
      <c r="I187">
        <v>11207</v>
      </c>
      <c r="J187" t="s">
        <v>1131</v>
      </c>
      <c r="L187">
        <v>1</v>
      </c>
      <c r="M187">
        <v>0</v>
      </c>
      <c r="N187">
        <v>74.33</v>
      </c>
    </row>
    <row r="188" spans="1:14">
      <c r="A188" s="1">
        <f>HYPERLINK("https://lsnyc.legalserver.org/matter/dynamic-profile/view/1852681","17-1852681")</f>
        <v>0</v>
      </c>
      <c r="B188" t="s">
        <v>14</v>
      </c>
      <c r="C188" t="s">
        <v>165</v>
      </c>
      <c r="D188" t="s">
        <v>222</v>
      </c>
      <c r="E188" t="s">
        <v>400</v>
      </c>
      <c r="F188" t="s">
        <v>640</v>
      </c>
      <c r="G188" t="s">
        <v>898</v>
      </c>
      <c r="H188" t="s">
        <v>1002</v>
      </c>
      <c r="I188">
        <v>11233</v>
      </c>
      <c r="J188" t="s">
        <v>1129</v>
      </c>
      <c r="L188">
        <v>1</v>
      </c>
      <c r="M188">
        <v>0</v>
      </c>
      <c r="N188">
        <v>130.65</v>
      </c>
    </row>
    <row r="189" spans="1:14">
      <c r="A189" s="1">
        <f>HYPERLINK("https://lsnyc.legalserver.org/matter/dynamic-profile/view/1854512","17-1854512")</f>
        <v>0</v>
      </c>
      <c r="B189" t="s">
        <v>14</v>
      </c>
      <c r="C189" t="s">
        <v>166</v>
      </c>
      <c r="D189" t="s">
        <v>222</v>
      </c>
      <c r="E189" t="s">
        <v>401</v>
      </c>
      <c r="F189" t="s">
        <v>641</v>
      </c>
      <c r="G189" t="s">
        <v>899</v>
      </c>
      <c r="H189" t="s">
        <v>1013</v>
      </c>
      <c r="I189">
        <v>11207</v>
      </c>
      <c r="J189" t="s">
        <v>1129</v>
      </c>
      <c r="L189">
        <v>1</v>
      </c>
      <c r="M189">
        <v>0</v>
      </c>
      <c r="N189">
        <v>60.7</v>
      </c>
    </row>
    <row r="190" spans="1:14">
      <c r="A190" s="1">
        <f>HYPERLINK("https://lsnyc.legalserver.org/matter/dynamic-profile/view/1854916","18-1854916")</f>
        <v>0</v>
      </c>
      <c r="B190" t="s">
        <v>14</v>
      </c>
      <c r="C190" t="s">
        <v>167</v>
      </c>
      <c r="D190" t="s">
        <v>226</v>
      </c>
      <c r="E190" t="s">
        <v>402</v>
      </c>
      <c r="F190" t="s">
        <v>642</v>
      </c>
      <c r="G190" t="s">
        <v>900</v>
      </c>
      <c r="H190" t="s">
        <v>1003</v>
      </c>
      <c r="I190">
        <v>11223</v>
      </c>
      <c r="L190">
        <v>3</v>
      </c>
      <c r="M190">
        <v>0</v>
      </c>
      <c r="N190">
        <v>132.22</v>
      </c>
    </row>
    <row r="191" spans="1:14">
      <c r="A191" s="1">
        <f>HYPERLINK("https://lsnyc.legalserver.org/matter/dynamic-profile/view/1854952","18-1854952")</f>
        <v>0</v>
      </c>
      <c r="B191" t="s">
        <v>14</v>
      </c>
      <c r="C191" t="s">
        <v>167</v>
      </c>
      <c r="D191" t="s">
        <v>226</v>
      </c>
      <c r="E191" t="s">
        <v>403</v>
      </c>
      <c r="F191" t="s">
        <v>643</v>
      </c>
      <c r="G191" t="s">
        <v>901</v>
      </c>
      <c r="H191">
        <v>1</v>
      </c>
      <c r="I191">
        <v>11222</v>
      </c>
      <c r="L191">
        <v>1</v>
      </c>
      <c r="M191">
        <v>0</v>
      </c>
      <c r="N191">
        <v>0</v>
      </c>
    </row>
    <row r="192" spans="1:14">
      <c r="A192" s="1">
        <f>HYPERLINK("https://lsnyc.legalserver.org/matter/dynamic-profile/view/1855049","18-1855049")</f>
        <v>0</v>
      </c>
      <c r="B192" t="s">
        <v>14</v>
      </c>
      <c r="C192" t="s">
        <v>168</v>
      </c>
      <c r="D192" t="s">
        <v>226</v>
      </c>
      <c r="E192" t="s">
        <v>404</v>
      </c>
      <c r="F192" t="s">
        <v>542</v>
      </c>
      <c r="G192" t="s">
        <v>902</v>
      </c>
      <c r="H192" t="s">
        <v>1086</v>
      </c>
      <c r="I192">
        <v>11203</v>
      </c>
      <c r="J192" t="s">
        <v>1129</v>
      </c>
      <c r="L192">
        <v>1</v>
      </c>
      <c r="M192">
        <v>0</v>
      </c>
      <c r="N192">
        <v>187.35</v>
      </c>
    </row>
    <row r="193" spans="1:14">
      <c r="A193" s="1">
        <f>HYPERLINK("https://lsnyc.legalserver.org/matter/dynamic-profile/view/1855803","18-1855803")</f>
        <v>0</v>
      </c>
      <c r="B193" t="s">
        <v>14</v>
      </c>
      <c r="C193" t="s">
        <v>39</v>
      </c>
      <c r="D193" t="s">
        <v>225</v>
      </c>
      <c r="E193" t="s">
        <v>405</v>
      </c>
      <c r="F193" t="s">
        <v>644</v>
      </c>
      <c r="G193" t="s">
        <v>903</v>
      </c>
      <c r="I193">
        <v>11226</v>
      </c>
      <c r="L193">
        <v>1</v>
      </c>
      <c r="M193">
        <v>0</v>
      </c>
      <c r="N193">
        <v>215.59</v>
      </c>
    </row>
    <row r="194" spans="1:14">
      <c r="A194" s="1">
        <f>HYPERLINK("https://lsnyc.legalserver.org/matter/dynamic-profile/view/1855892","18-1855892")</f>
        <v>0</v>
      </c>
      <c r="B194" t="s">
        <v>14</v>
      </c>
      <c r="C194" t="s">
        <v>39</v>
      </c>
      <c r="D194" t="s">
        <v>226</v>
      </c>
      <c r="E194" t="s">
        <v>365</v>
      </c>
      <c r="F194" t="s">
        <v>645</v>
      </c>
      <c r="G194" t="s">
        <v>904</v>
      </c>
      <c r="H194" t="s">
        <v>1087</v>
      </c>
      <c r="I194">
        <v>11226</v>
      </c>
      <c r="L194">
        <v>1</v>
      </c>
      <c r="M194">
        <v>0</v>
      </c>
      <c r="N194">
        <v>0</v>
      </c>
    </row>
    <row r="195" spans="1:14">
      <c r="A195" s="1">
        <f>HYPERLINK("https://lsnyc.legalserver.org/matter/dynamic-profile/view/1856182","18-1856182")</f>
        <v>0</v>
      </c>
      <c r="B195" t="s">
        <v>14</v>
      </c>
      <c r="C195" t="s">
        <v>169</v>
      </c>
      <c r="D195" t="s">
        <v>226</v>
      </c>
      <c r="E195" t="s">
        <v>406</v>
      </c>
      <c r="F195" t="s">
        <v>646</v>
      </c>
      <c r="G195" t="s">
        <v>905</v>
      </c>
      <c r="H195" t="s">
        <v>1003</v>
      </c>
      <c r="I195">
        <v>11212</v>
      </c>
      <c r="L195">
        <v>1</v>
      </c>
      <c r="M195">
        <v>1</v>
      </c>
      <c r="N195">
        <v>82.02</v>
      </c>
    </row>
    <row r="196" spans="1:14">
      <c r="A196" s="1">
        <f>HYPERLINK("https://lsnyc.legalserver.org/matter/dynamic-profile/view/1856752","18-1856752")</f>
        <v>0</v>
      </c>
      <c r="B196" t="s">
        <v>14</v>
      </c>
      <c r="C196" t="s">
        <v>170</v>
      </c>
      <c r="D196" t="s">
        <v>222</v>
      </c>
      <c r="E196" t="s">
        <v>407</v>
      </c>
      <c r="F196" t="s">
        <v>647</v>
      </c>
      <c r="G196" t="s">
        <v>906</v>
      </c>
      <c r="H196" t="s">
        <v>1088</v>
      </c>
      <c r="I196">
        <v>11233</v>
      </c>
      <c r="J196" t="s">
        <v>1129</v>
      </c>
      <c r="L196">
        <v>2</v>
      </c>
      <c r="M196">
        <v>4</v>
      </c>
      <c r="N196">
        <v>61.69</v>
      </c>
    </row>
    <row r="197" spans="1:14">
      <c r="A197" s="1">
        <f>HYPERLINK("https://lsnyc.legalserver.org/matter/dynamic-profile/view/1856927","18-1856927")</f>
        <v>0</v>
      </c>
      <c r="B197" t="s">
        <v>14</v>
      </c>
      <c r="C197" t="s">
        <v>171</v>
      </c>
      <c r="D197" t="s">
        <v>227</v>
      </c>
      <c r="E197" t="s">
        <v>408</v>
      </c>
      <c r="F197" t="s">
        <v>648</v>
      </c>
      <c r="G197" t="s">
        <v>907</v>
      </c>
      <c r="H197" t="s">
        <v>1089</v>
      </c>
      <c r="I197">
        <v>11206</v>
      </c>
      <c r="L197">
        <v>1</v>
      </c>
      <c r="M197">
        <v>0</v>
      </c>
      <c r="N197">
        <v>19.4</v>
      </c>
    </row>
    <row r="198" spans="1:14">
      <c r="A198" s="1">
        <f>HYPERLINK("https://lsnyc.legalserver.org/matter/dynamic-profile/view/1857287","18-1857287")</f>
        <v>0</v>
      </c>
      <c r="B198" t="s">
        <v>14</v>
      </c>
      <c r="C198" t="s">
        <v>99</v>
      </c>
      <c r="D198" t="s">
        <v>227</v>
      </c>
      <c r="E198" t="s">
        <v>269</v>
      </c>
      <c r="F198" t="s">
        <v>649</v>
      </c>
      <c r="G198" t="s">
        <v>908</v>
      </c>
      <c r="I198">
        <v>11220</v>
      </c>
      <c r="L198">
        <v>2</v>
      </c>
      <c r="M198">
        <v>0</v>
      </c>
      <c r="N198">
        <v>110.84</v>
      </c>
    </row>
    <row r="199" spans="1:14">
      <c r="A199" s="1">
        <f>HYPERLINK("https://lsnyc.legalserver.org/matter/dynamic-profile/view/1859547","18-1859547")</f>
        <v>0</v>
      </c>
      <c r="B199" t="s">
        <v>14</v>
      </c>
      <c r="C199" t="s">
        <v>172</v>
      </c>
      <c r="D199" t="s">
        <v>226</v>
      </c>
      <c r="E199" t="s">
        <v>409</v>
      </c>
      <c r="F199" t="s">
        <v>650</v>
      </c>
      <c r="G199" t="s">
        <v>805</v>
      </c>
      <c r="H199" t="s">
        <v>1090</v>
      </c>
      <c r="I199">
        <v>11212</v>
      </c>
      <c r="L199">
        <v>1</v>
      </c>
      <c r="M199">
        <v>0</v>
      </c>
      <c r="N199">
        <v>108.73</v>
      </c>
    </row>
    <row r="200" spans="1:14">
      <c r="A200" s="1">
        <f>HYPERLINK("https://lsnyc.legalserver.org/matter/dynamic-profile/view/1861644","18-1861644")</f>
        <v>0</v>
      </c>
      <c r="B200" t="s">
        <v>14</v>
      </c>
      <c r="C200" t="s">
        <v>101</v>
      </c>
      <c r="D200" t="s">
        <v>222</v>
      </c>
      <c r="E200" t="s">
        <v>410</v>
      </c>
      <c r="F200" t="s">
        <v>651</v>
      </c>
      <c r="G200" t="s">
        <v>909</v>
      </c>
      <c r="H200" t="s">
        <v>1003</v>
      </c>
      <c r="I200">
        <v>11212</v>
      </c>
      <c r="J200" t="s">
        <v>1129</v>
      </c>
      <c r="L200">
        <v>2</v>
      </c>
      <c r="M200">
        <v>3</v>
      </c>
      <c r="N200">
        <v>118.97</v>
      </c>
    </row>
    <row r="201" spans="1:14">
      <c r="A201" s="1">
        <f>HYPERLINK("https://lsnyc.legalserver.org/matter/dynamic-profile/view/1862036","18-1862036")</f>
        <v>0</v>
      </c>
      <c r="B201" t="s">
        <v>14</v>
      </c>
      <c r="C201" t="s">
        <v>173</v>
      </c>
      <c r="D201" t="s">
        <v>222</v>
      </c>
      <c r="E201" t="s">
        <v>411</v>
      </c>
      <c r="F201" t="s">
        <v>652</v>
      </c>
      <c r="G201" t="s">
        <v>910</v>
      </c>
      <c r="H201">
        <v>2</v>
      </c>
      <c r="I201">
        <v>11226</v>
      </c>
      <c r="J201" t="s">
        <v>1131</v>
      </c>
      <c r="L201">
        <v>4</v>
      </c>
      <c r="M201">
        <v>0</v>
      </c>
      <c r="N201">
        <v>124.3</v>
      </c>
    </row>
    <row r="202" spans="1:14">
      <c r="A202" s="1">
        <f>HYPERLINK("https://lsnyc.legalserver.org/matter/dynamic-profile/view/1862717","18-1862717")</f>
        <v>0</v>
      </c>
      <c r="B202" t="s">
        <v>14</v>
      </c>
      <c r="C202" t="s">
        <v>174</v>
      </c>
      <c r="D202" t="s">
        <v>222</v>
      </c>
      <c r="E202" t="s">
        <v>412</v>
      </c>
      <c r="F202" t="s">
        <v>653</v>
      </c>
      <c r="G202" t="s">
        <v>911</v>
      </c>
      <c r="H202" t="s">
        <v>1091</v>
      </c>
      <c r="I202">
        <v>11209</v>
      </c>
      <c r="J202" t="s">
        <v>1130</v>
      </c>
      <c r="L202">
        <v>1</v>
      </c>
      <c r="M202">
        <v>0</v>
      </c>
      <c r="N202">
        <v>55.55</v>
      </c>
    </row>
    <row r="203" spans="1:14">
      <c r="A203" s="1">
        <f>HYPERLINK("https://lsnyc.legalserver.org/matter/dynamic-profile/view/1863243","18-1863243")</f>
        <v>0</v>
      </c>
      <c r="B203" t="s">
        <v>14</v>
      </c>
      <c r="C203" t="s">
        <v>175</v>
      </c>
      <c r="D203" t="s">
        <v>222</v>
      </c>
      <c r="E203" t="s">
        <v>413</v>
      </c>
      <c r="F203" t="s">
        <v>654</v>
      </c>
      <c r="G203" t="s">
        <v>912</v>
      </c>
      <c r="H203">
        <v>1</v>
      </c>
      <c r="I203">
        <v>11237</v>
      </c>
      <c r="J203" t="s">
        <v>1129</v>
      </c>
      <c r="L203">
        <v>1</v>
      </c>
      <c r="M203">
        <v>0</v>
      </c>
      <c r="N203">
        <v>49.42</v>
      </c>
    </row>
    <row r="204" spans="1:14">
      <c r="A204" s="1">
        <f>HYPERLINK("https://lsnyc.legalserver.org/matter/dynamic-profile/view/1863476","18-1863476")</f>
        <v>0</v>
      </c>
      <c r="B204" t="s">
        <v>14</v>
      </c>
      <c r="C204" t="s">
        <v>176</v>
      </c>
      <c r="D204" t="s">
        <v>222</v>
      </c>
      <c r="E204" t="s">
        <v>414</v>
      </c>
      <c r="F204" t="s">
        <v>396</v>
      </c>
      <c r="G204" t="s">
        <v>913</v>
      </c>
      <c r="H204" t="s">
        <v>1092</v>
      </c>
      <c r="I204">
        <v>11213</v>
      </c>
      <c r="L204">
        <v>1</v>
      </c>
      <c r="M204">
        <v>0</v>
      </c>
      <c r="N204">
        <v>98.84999999999999</v>
      </c>
    </row>
    <row r="205" spans="1:14">
      <c r="A205" s="1">
        <f>HYPERLINK("https://lsnyc.legalserver.org/matter/dynamic-profile/view/1865497","18-1865497")</f>
        <v>0</v>
      </c>
      <c r="B205" t="s">
        <v>14</v>
      </c>
      <c r="C205" t="s">
        <v>177</v>
      </c>
      <c r="D205" t="s">
        <v>228</v>
      </c>
      <c r="E205" t="s">
        <v>415</v>
      </c>
      <c r="F205" t="s">
        <v>655</v>
      </c>
      <c r="G205" t="s">
        <v>914</v>
      </c>
      <c r="H205" t="s">
        <v>1093</v>
      </c>
      <c r="I205">
        <v>11205</v>
      </c>
      <c r="L205">
        <v>1</v>
      </c>
      <c r="M205">
        <v>0</v>
      </c>
      <c r="N205">
        <v>92.42</v>
      </c>
    </row>
    <row r="206" spans="1:14">
      <c r="A206" s="1">
        <f>HYPERLINK("https://lsnyc.legalserver.org/matter/dynamic-profile/view/1865695","18-1865695")</f>
        <v>0</v>
      </c>
      <c r="B206" t="s">
        <v>14</v>
      </c>
      <c r="C206" t="s">
        <v>178</v>
      </c>
      <c r="D206" t="s">
        <v>226</v>
      </c>
      <c r="E206" t="s">
        <v>416</v>
      </c>
      <c r="F206" t="s">
        <v>488</v>
      </c>
      <c r="G206" t="s">
        <v>915</v>
      </c>
      <c r="H206" t="s">
        <v>1034</v>
      </c>
      <c r="I206">
        <v>11217</v>
      </c>
      <c r="L206">
        <v>1</v>
      </c>
      <c r="M206">
        <v>0</v>
      </c>
      <c r="N206">
        <v>148.27</v>
      </c>
    </row>
    <row r="207" spans="1:14">
      <c r="A207" s="1">
        <f>HYPERLINK("https://lsnyc.legalserver.org/matter/dynamic-profile/view/1866102","18-1866102")</f>
        <v>0</v>
      </c>
      <c r="B207" t="s">
        <v>14</v>
      </c>
      <c r="C207" t="s">
        <v>179</v>
      </c>
      <c r="D207" t="s">
        <v>225</v>
      </c>
      <c r="E207" t="s">
        <v>417</v>
      </c>
      <c r="F207" t="s">
        <v>496</v>
      </c>
      <c r="G207" t="s">
        <v>916</v>
      </c>
      <c r="H207" t="s">
        <v>1094</v>
      </c>
      <c r="I207">
        <v>11210</v>
      </c>
      <c r="L207">
        <v>1</v>
      </c>
      <c r="M207">
        <v>0</v>
      </c>
      <c r="N207">
        <v>280.07</v>
      </c>
    </row>
    <row r="208" spans="1:14">
      <c r="A208" s="1">
        <f>HYPERLINK("https://lsnyc.legalserver.org/matter/dynamic-profile/view/1868683","18-1868683")</f>
        <v>0</v>
      </c>
      <c r="B208" t="s">
        <v>14</v>
      </c>
      <c r="C208" t="s">
        <v>180</v>
      </c>
      <c r="D208" t="s">
        <v>226</v>
      </c>
      <c r="E208" t="s">
        <v>418</v>
      </c>
      <c r="F208" t="s">
        <v>656</v>
      </c>
      <c r="G208" t="s">
        <v>917</v>
      </c>
      <c r="H208">
        <v>4</v>
      </c>
      <c r="I208">
        <v>11216</v>
      </c>
      <c r="L208">
        <v>1</v>
      </c>
      <c r="M208">
        <v>0</v>
      </c>
      <c r="N208">
        <v>102.21</v>
      </c>
    </row>
    <row r="209" spans="1:14">
      <c r="A209" s="1">
        <f>HYPERLINK("https://lsnyc.legalserver.org/matter/dynamic-profile/view/1869222","18-1869222")</f>
        <v>0</v>
      </c>
      <c r="B209" t="s">
        <v>14</v>
      </c>
      <c r="C209" t="s">
        <v>181</v>
      </c>
      <c r="D209" t="s">
        <v>226</v>
      </c>
      <c r="E209" t="s">
        <v>419</v>
      </c>
      <c r="F209" t="s">
        <v>657</v>
      </c>
      <c r="G209" t="s">
        <v>918</v>
      </c>
      <c r="H209" t="s">
        <v>1095</v>
      </c>
      <c r="I209">
        <v>11203</v>
      </c>
      <c r="L209">
        <v>1</v>
      </c>
      <c r="M209">
        <v>0</v>
      </c>
      <c r="N209">
        <v>87.78</v>
      </c>
    </row>
    <row r="210" spans="1:14">
      <c r="A210" s="1">
        <f>HYPERLINK("https://lsnyc.legalserver.org/matter/dynamic-profile/view/1869330","18-1869330")</f>
        <v>0</v>
      </c>
      <c r="B210" t="s">
        <v>14</v>
      </c>
      <c r="C210" t="s">
        <v>182</v>
      </c>
      <c r="D210" t="s">
        <v>226</v>
      </c>
      <c r="E210" t="s">
        <v>420</v>
      </c>
      <c r="F210" t="s">
        <v>488</v>
      </c>
      <c r="G210" t="s">
        <v>919</v>
      </c>
      <c r="H210" t="s">
        <v>1096</v>
      </c>
      <c r="I210">
        <v>11217</v>
      </c>
      <c r="L210">
        <v>1</v>
      </c>
      <c r="M210">
        <v>0</v>
      </c>
      <c r="N210">
        <v>81.05</v>
      </c>
    </row>
    <row r="211" spans="1:14">
      <c r="A211" s="1">
        <f>HYPERLINK("https://lsnyc.legalserver.org/matter/dynamic-profile/view/1869399","18-1869399")</f>
        <v>0</v>
      </c>
      <c r="B211" t="s">
        <v>14</v>
      </c>
      <c r="C211" t="s">
        <v>182</v>
      </c>
      <c r="D211" t="s">
        <v>222</v>
      </c>
      <c r="E211" t="s">
        <v>421</v>
      </c>
      <c r="F211" t="s">
        <v>493</v>
      </c>
      <c r="G211" t="s">
        <v>920</v>
      </c>
      <c r="H211" t="s">
        <v>1033</v>
      </c>
      <c r="I211">
        <v>11233</v>
      </c>
      <c r="L211">
        <v>2</v>
      </c>
      <c r="M211">
        <v>0</v>
      </c>
      <c r="N211">
        <v>54.68</v>
      </c>
    </row>
    <row r="212" spans="1:14">
      <c r="A212" s="1">
        <f>HYPERLINK("https://lsnyc.legalserver.org/matter/dynamic-profile/view/1869410","18-1869410")</f>
        <v>0</v>
      </c>
      <c r="B212" t="s">
        <v>14</v>
      </c>
      <c r="C212" t="s">
        <v>182</v>
      </c>
      <c r="D212" t="s">
        <v>225</v>
      </c>
      <c r="E212" t="s">
        <v>422</v>
      </c>
      <c r="F212" t="s">
        <v>658</v>
      </c>
      <c r="G212" t="s">
        <v>921</v>
      </c>
      <c r="H212" t="s">
        <v>1097</v>
      </c>
      <c r="I212">
        <v>11221</v>
      </c>
      <c r="L212">
        <v>2</v>
      </c>
      <c r="M212">
        <v>1</v>
      </c>
      <c r="N212">
        <v>202.12</v>
      </c>
    </row>
    <row r="213" spans="1:14">
      <c r="A213" s="1">
        <f>HYPERLINK("https://lsnyc.legalserver.org/matter/dynamic-profile/view/1869579","18-1869579")</f>
        <v>0</v>
      </c>
      <c r="B213" t="s">
        <v>14</v>
      </c>
      <c r="C213" t="s">
        <v>183</v>
      </c>
      <c r="D213" t="s">
        <v>226</v>
      </c>
      <c r="E213" t="s">
        <v>406</v>
      </c>
      <c r="F213" t="s">
        <v>659</v>
      </c>
      <c r="G213" t="s">
        <v>922</v>
      </c>
      <c r="H213" t="s">
        <v>1014</v>
      </c>
      <c r="I213">
        <v>11210</v>
      </c>
      <c r="L213">
        <v>1</v>
      </c>
      <c r="M213">
        <v>0</v>
      </c>
      <c r="N213">
        <v>117.79</v>
      </c>
    </row>
    <row r="214" spans="1:14">
      <c r="A214" s="1">
        <f>HYPERLINK("https://lsnyc.legalserver.org/matter/dynamic-profile/view/1870159","18-1870159")</f>
        <v>0</v>
      </c>
      <c r="B214" t="s">
        <v>14</v>
      </c>
      <c r="C214" t="s">
        <v>184</v>
      </c>
      <c r="D214" t="s">
        <v>226</v>
      </c>
      <c r="E214" t="s">
        <v>420</v>
      </c>
      <c r="F214" t="s">
        <v>660</v>
      </c>
      <c r="G214" t="s">
        <v>923</v>
      </c>
      <c r="H214" t="s">
        <v>995</v>
      </c>
      <c r="I214">
        <v>11220</v>
      </c>
      <c r="L214">
        <v>1</v>
      </c>
      <c r="M214">
        <v>0</v>
      </c>
      <c r="N214">
        <v>49.42</v>
      </c>
    </row>
    <row r="215" spans="1:14">
      <c r="A215" s="1">
        <f>HYPERLINK("https://lsnyc.legalserver.org/matter/dynamic-profile/view/1870326","18-1870326")</f>
        <v>0</v>
      </c>
      <c r="B215" t="s">
        <v>14</v>
      </c>
      <c r="C215" t="s">
        <v>59</v>
      </c>
      <c r="D215" t="s">
        <v>231</v>
      </c>
      <c r="E215" t="s">
        <v>312</v>
      </c>
      <c r="F215" t="s">
        <v>661</v>
      </c>
      <c r="G215" t="s">
        <v>924</v>
      </c>
      <c r="H215" t="s">
        <v>1007</v>
      </c>
      <c r="I215">
        <v>11213</v>
      </c>
      <c r="L215">
        <v>1</v>
      </c>
      <c r="M215">
        <v>0</v>
      </c>
      <c r="N215">
        <v>119.51</v>
      </c>
    </row>
    <row r="216" spans="1:14">
      <c r="A216" s="1">
        <f>HYPERLINK("https://lsnyc.legalserver.org/matter/dynamic-profile/view/1870446","18-1870446")</f>
        <v>0</v>
      </c>
      <c r="B216" t="s">
        <v>14</v>
      </c>
      <c r="C216" t="s">
        <v>60</v>
      </c>
      <c r="D216" t="s">
        <v>222</v>
      </c>
      <c r="E216" t="s">
        <v>423</v>
      </c>
      <c r="F216" t="s">
        <v>662</v>
      </c>
      <c r="G216" t="s">
        <v>925</v>
      </c>
      <c r="H216" t="s">
        <v>1098</v>
      </c>
      <c r="I216">
        <v>11208</v>
      </c>
      <c r="L216">
        <v>1</v>
      </c>
      <c r="M216">
        <v>2</v>
      </c>
      <c r="N216">
        <v>22.46</v>
      </c>
    </row>
    <row r="217" spans="1:14">
      <c r="A217" s="1">
        <f>HYPERLINK("https://lsnyc.legalserver.org/matter/dynamic-profile/view/1870502","18-1870502")</f>
        <v>0</v>
      </c>
      <c r="B217" t="s">
        <v>14</v>
      </c>
      <c r="C217" t="s">
        <v>60</v>
      </c>
      <c r="D217" t="s">
        <v>226</v>
      </c>
      <c r="E217" t="s">
        <v>386</v>
      </c>
      <c r="F217" t="s">
        <v>564</v>
      </c>
      <c r="G217" t="s">
        <v>926</v>
      </c>
      <c r="H217" t="s">
        <v>1099</v>
      </c>
      <c r="I217">
        <v>11212</v>
      </c>
      <c r="L217">
        <v>1</v>
      </c>
      <c r="M217">
        <v>2</v>
      </c>
      <c r="N217">
        <v>110.59</v>
      </c>
    </row>
    <row r="218" spans="1:14">
      <c r="A218" s="1">
        <f>HYPERLINK("https://lsnyc.legalserver.org/matter/dynamic-profile/view/1870850","18-1870850")</f>
        <v>0</v>
      </c>
      <c r="B218" t="s">
        <v>14</v>
      </c>
      <c r="C218" t="s">
        <v>185</v>
      </c>
      <c r="D218" t="s">
        <v>226</v>
      </c>
      <c r="E218" t="s">
        <v>424</v>
      </c>
      <c r="F218" t="s">
        <v>663</v>
      </c>
      <c r="G218" t="s">
        <v>927</v>
      </c>
      <c r="I218">
        <v>11212</v>
      </c>
      <c r="L218">
        <v>2</v>
      </c>
      <c r="M218">
        <v>1</v>
      </c>
      <c r="N218">
        <v>44.18</v>
      </c>
    </row>
    <row r="219" spans="1:14">
      <c r="A219" s="1">
        <f>HYPERLINK("https://lsnyc.legalserver.org/matter/dynamic-profile/view/1870943","18-1870943")</f>
        <v>0</v>
      </c>
      <c r="B219" t="s">
        <v>14</v>
      </c>
      <c r="C219" t="s">
        <v>102</v>
      </c>
      <c r="D219" t="s">
        <v>226</v>
      </c>
      <c r="E219" t="s">
        <v>425</v>
      </c>
      <c r="F219" t="s">
        <v>664</v>
      </c>
      <c r="G219" t="s">
        <v>928</v>
      </c>
      <c r="H219" t="s">
        <v>1100</v>
      </c>
      <c r="I219">
        <v>11219</v>
      </c>
      <c r="L219">
        <v>1</v>
      </c>
      <c r="M219">
        <v>0</v>
      </c>
      <c r="N219">
        <v>98.84999999999999</v>
      </c>
    </row>
    <row r="220" spans="1:14">
      <c r="A220" s="1">
        <f>HYPERLINK("https://lsnyc.legalserver.org/matter/dynamic-profile/view/1872631","18-1872631")</f>
        <v>0</v>
      </c>
      <c r="B220" t="s">
        <v>14</v>
      </c>
      <c r="C220" t="s">
        <v>61</v>
      </c>
      <c r="D220" t="s">
        <v>222</v>
      </c>
      <c r="E220" t="s">
        <v>426</v>
      </c>
      <c r="F220" t="s">
        <v>665</v>
      </c>
      <c r="G220" t="s">
        <v>929</v>
      </c>
      <c r="H220" t="s">
        <v>1101</v>
      </c>
      <c r="I220">
        <v>11213</v>
      </c>
      <c r="L220">
        <v>2</v>
      </c>
      <c r="M220">
        <v>0</v>
      </c>
      <c r="N220">
        <v>0</v>
      </c>
    </row>
    <row r="221" spans="1:14">
      <c r="A221" s="1">
        <f>HYPERLINK("https://lsnyc.legalserver.org/matter/dynamic-profile/view/1874680","18-1874680")</f>
        <v>0</v>
      </c>
      <c r="B221" t="s">
        <v>14</v>
      </c>
      <c r="C221" t="s">
        <v>65</v>
      </c>
      <c r="D221" t="s">
        <v>222</v>
      </c>
      <c r="E221" t="s">
        <v>427</v>
      </c>
      <c r="F221" t="s">
        <v>666</v>
      </c>
      <c r="G221" t="s">
        <v>930</v>
      </c>
      <c r="H221" t="s">
        <v>1089</v>
      </c>
      <c r="I221">
        <v>11207</v>
      </c>
      <c r="J221" t="s">
        <v>1131</v>
      </c>
      <c r="L221">
        <v>5</v>
      </c>
      <c r="M221">
        <v>0</v>
      </c>
      <c r="N221">
        <v>118.97</v>
      </c>
    </row>
    <row r="222" spans="1:14">
      <c r="A222" s="1">
        <f>HYPERLINK("https://lsnyc.legalserver.org/matter/dynamic-profile/view/1875138","18-1875138")</f>
        <v>0</v>
      </c>
      <c r="B222" t="s">
        <v>14</v>
      </c>
      <c r="C222" t="s">
        <v>186</v>
      </c>
      <c r="D222" t="s">
        <v>222</v>
      </c>
      <c r="E222" t="s">
        <v>428</v>
      </c>
      <c r="F222" t="s">
        <v>522</v>
      </c>
      <c r="G222" t="s">
        <v>931</v>
      </c>
      <c r="I222">
        <v>11221</v>
      </c>
      <c r="L222">
        <v>1</v>
      </c>
      <c r="M222">
        <v>0</v>
      </c>
      <c r="N222">
        <v>0</v>
      </c>
    </row>
    <row r="223" spans="1:14">
      <c r="A223" s="1">
        <f>HYPERLINK("https://lsnyc.legalserver.org/matter/dynamic-profile/view/1875948","18-1875948")</f>
        <v>0</v>
      </c>
      <c r="B223" t="s">
        <v>14</v>
      </c>
      <c r="C223" t="s">
        <v>187</v>
      </c>
      <c r="D223" t="s">
        <v>228</v>
      </c>
      <c r="E223" t="s">
        <v>385</v>
      </c>
      <c r="F223" t="s">
        <v>667</v>
      </c>
      <c r="G223" t="s">
        <v>932</v>
      </c>
      <c r="H223" t="s">
        <v>1052</v>
      </c>
      <c r="I223">
        <v>11205</v>
      </c>
      <c r="L223">
        <v>2</v>
      </c>
      <c r="M223">
        <v>0</v>
      </c>
      <c r="N223">
        <v>85.05</v>
      </c>
    </row>
    <row r="224" spans="1:14">
      <c r="A224" s="1">
        <f>HYPERLINK("https://lsnyc.legalserver.org/matter/dynamic-profile/view/1876397","18-1876397")</f>
        <v>0</v>
      </c>
      <c r="B224" t="s">
        <v>14</v>
      </c>
      <c r="C224" t="s">
        <v>188</v>
      </c>
      <c r="D224" t="s">
        <v>226</v>
      </c>
      <c r="E224" t="s">
        <v>286</v>
      </c>
      <c r="F224" t="s">
        <v>668</v>
      </c>
      <c r="G224" t="s">
        <v>933</v>
      </c>
      <c r="I224">
        <v>11234</v>
      </c>
      <c r="L224">
        <v>1</v>
      </c>
      <c r="M224">
        <v>0</v>
      </c>
      <c r="N224">
        <v>0</v>
      </c>
    </row>
    <row r="225" spans="1:14">
      <c r="A225" s="1">
        <f>HYPERLINK("https://lsnyc.legalserver.org/matter/dynamic-profile/view/1876870","18-1876870")</f>
        <v>0</v>
      </c>
      <c r="B225" t="s">
        <v>14</v>
      </c>
      <c r="C225" t="s">
        <v>68</v>
      </c>
      <c r="D225" t="s">
        <v>226</v>
      </c>
      <c r="E225" t="s">
        <v>301</v>
      </c>
      <c r="F225" t="s">
        <v>669</v>
      </c>
      <c r="G225" t="s">
        <v>934</v>
      </c>
      <c r="H225" t="s">
        <v>1102</v>
      </c>
      <c r="I225">
        <v>11210</v>
      </c>
      <c r="L225">
        <v>2</v>
      </c>
      <c r="M225">
        <v>0</v>
      </c>
      <c r="N225">
        <v>90.51000000000001</v>
      </c>
    </row>
    <row r="226" spans="1:14">
      <c r="A226" s="1">
        <f>HYPERLINK("https://lsnyc.legalserver.org/matter/dynamic-profile/view/1877518","18-1877518")</f>
        <v>0</v>
      </c>
      <c r="B226" t="s">
        <v>14</v>
      </c>
      <c r="C226" t="s">
        <v>189</v>
      </c>
      <c r="D226" t="s">
        <v>226</v>
      </c>
      <c r="E226" t="s">
        <v>429</v>
      </c>
      <c r="F226" t="s">
        <v>670</v>
      </c>
      <c r="G226" t="s">
        <v>935</v>
      </c>
      <c r="H226" t="s">
        <v>1103</v>
      </c>
      <c r="I226">
        <v>11205</v>
      </c>
      <c r="L226">
        <v>1</v>
      </c>
      <c r="M226">
        <v>0</v>
      </c>
      <c r="N226">
        <v>0</v>
      </c>
    </row>
    <row r="227" spans="1:14">
      <c r="A227" s="1">
        <f>HYPERLINK("https://lsnyc.legalserver.org/matter/dynamic-profile/view/1877873","18-1877873")</f>
        <v>0</v>
      </c>
      <c r="B227" t="s">
        <v>14</v>
      </c>
      <c r="C227" t="s">
        <v>190</v>
      </c>
      <c r="D227" t="s">
        <v>226</v>
      </c>
      <c r="E227" t="s">
        <v>430</v>
      </c>
      <c r="F227" t="s">
        <v>671</v>
      </c>
      <c r="G227" t="s">
        <v>936</v>
      </c>
      <c r="H227" t="s">
        <v>1104</v>
      </c>
      <c r="I227">
        <v>11205</v>
      </c>
      <c r="J227" t="s">
        <v>1130</v>
      </c>
      <c r="L227">
        <v>3</v>
      </c>
      <c r="M227">
        <v>1</v>
      </c>
      <c r="N227">
        <v>37.86</v>
      </c>
    </row>
    <row r="228" spans="1:14">
      <c r="A228" s="1">
        <f>HYPERLINK("https://lsnyc.legalserver.org/matter/dynamic-profile/view/1877912","18-1877912")</f>
        <v>0</v>
      </c>
      <c r="B228" t="s">
        <v>14</v>
      </c>
      <c r="C228" t="s">
        <v>190</v>
      </c>
      <c r="D228" t="s">
        <v>226</v>
      </c>
      <c r="E228" t="s">
        <v>431</v>
      </c>
      <c r="F228" t="s">
        <v>672</v>
      </c>
      <c r="G228" t="s">
        <v>937</v>
      </c>
      <c r="H228" t="s">
        <v>1105</v>
      </c>
      <c r="I228">
        <v>11206</v>
      </c>
      <c r="L228">
        <v>2</v>
      </c>
      <c r="M228">
        <v>0</v>
      </c>
      <c r="N228">
        <v>121.51</v>
      </c>
    </row>
    <row r="229" spans="1:14">
      <c r="A229" s="1">
        <f>HYPERLINK("https://lsnyc.legalserver.org/matter/dynamic-profile/view/1878017","18-1878017")</f>
        <v>0</v>
      </c>
      <c r="B229" t="s">
        <v>14</v>
      </c>
      <c r="C229" t="s">
        <v>144</v>
      </c>
      <c r="D229" t="s">
        <v>225</v>
      </c>
      <c r="E229" t="s">
        <v>432</v>
      </c>
      <c r="F229" t="s">
        <v>561</v>
      </c>
      <c r="G229" t="s">
        <v>938</v>
      </c>
      <c r="H229" t="s">
        <v>1106</v>
      </c>
      <c r="I229">
        <v>11221</v>
      </c>
      <c r="L229">
        <v>1</v>
      </c>
      <c r="M229">
        <v>0</v>
      </c>
      <c r="N229">
        <v>494.23</v>
      </c>
    </row>
    <row r="230" spans="1:14">
      <c r="A230" s="1">
        <f>HYPERLINK("https://lsnyc.legalserver.org/matter/dynamic-profile/view/1878035","18-1878035")</f>
        <v>0</v>
      </c>
      <c r="B230" t="s">
        <v>14</v>
      </c>
      <c r="C230" t="s">
        <v>144</v>
      </c>
      <c r="D230" t="s">
        <v>222</v>
      </c>
      <c r="E230" t="s">
        <v>378</v>
      </c>
      <c r="F230" t="s">
        <v>618</v>
      </c>
      <c r="G230" t="s">
        <v>871</v>
      </c>
      <c r="H230">
        <v>21</v>
      </c>
      <c r="I230">
        <v>11206</v>
      </c>
      <c r="J230" t="s">
        <v>1128</v>
      </c>
      <c r="L230">
        <v>1</v>
      </c>
      <c r="M230">
        <v>0</v>
      </c>
      <c r="N230">
        <v>76.11</v>
      </c>
    </row>
    <row r="231" spans="1:14">
      <c r="A231" s="1">
        <f>HYPERLINK("https://lsnyc.legalserver.org/matter/dynamic-profile/view/1878241","18-1878241")</f>
        <v>0</v>
      </c>
      <c r="B231" t="s">
        <v>14</v>
      </c>
      <c r="C231" t="s">
        <v>191</v>
      </c>
      <c r="D231" t="s">
        <v>222</v>
      </c>
      <c r="E231" t="s">
        <v>433</v>
      </c>
      <c r="F231" t="s">
        <v>673</v>
      </c>
      <c r="G231" t="s">
        <v>939</v>
      </c>
      <c r="H231">
        <v>2</v>
      </c>
      <c r="I231">
        <v>11233</v>
      </c>
      <c r="L231">
        <v>1</v>
      </c>
      <c r="M231">
        <v>2</v>
      </c>
      <c r="N231">
        <v>42.27</v>
      </c>
    </row>
    <row r="232" spans="1:14">
      <c r="A232" s="1">
        <f>HYPERLINK("https://lsnyc.legalserver.org/matter/dynamic-profile/view/1878630","18-1878630")</f>
        <v>0</v>
      </c>
      <c r="B232" t="s">
        <v>14</v>
      </c>
      <c r="C232" t="s">
        <v>192</v>
      </c>
      <c r="D232" t="s">
        <v>226</v>
      </c>
      <c r="E232" t="s">
        <v>434</v>
      </c>
      <c r="F232" t="s">
        <v>674</v>
      </c>
      <c r="G232" t="s">
        <v>940</v>
      </c>
      <c r="H232">
        <v>2</v>
      </c>
      <c r="I232">
        <v>11212</v>
      </c>
      <c r="L232">
        <v>1</v>
      </c>
      <c r="M232">
        <v>3</v>
      </c>
      <c r="N232">
        <v>46.37</v>
      </c>
    </row>
    <row r="233" spans="1:14">
      <c r="A233" s="1">
        <f>HYPERLINK("https://lsnyc.legalserver.org/matter/dynamic-profile/view/1878904","18-1878904")</f>
        <v>0</v>
      </c>
      <c r="B233" t="s">
        <v>14</v>
      </c>
      <c r="C233" t="s">
        <v>193</v>
      </c>
      <c r="D233" t="s">
        <v>226</v>
      </c>
      <c r="E233" t="s">
        <v>435</v>
      </c>
      <c r="F233" t="s">
        <v>675</v>
      </c>
      <c r="G233" t="s">
        <v>941</v>
      </c>
      <c r="H233" t="s">
        <v>1107</v>
      </c>
      <c r="I233">
        <v>11216</v>
      </c>
      <c r="L233">
        <v>2</v>
      </c>
      <c r="M233">
        <v>0</v>
      </c>
      <c r="N233">
        <v>63.57</v>
      </c>
    </row>
    <row r="234" spans="1:14">
      <c r="A234" s="1">
        <f>HYPERLINK("https://lsnyc.legalserver.org/matter/dynamic-profile/view/1879007","18-1879007")</f>
        <v>0</v>
      </c>
      <c r="B234" t="s">
        <v>14</v>
      </c>
      <c r="C234" t="s">
        <v>194</v>
      </c>
      <c r="D234" t="s">
        <v>227</v>
      </c>
      <c r="E234" t="s">
        <v>436</v>
      </c>
      <c r="F234" t="s">
        <v>676</v>
      </c>
      <c r="G234" t="s">
        <v>942</v>
      </c>
      <c r="H234" t="s">
        <v>1108</v>
      </c>
      <c r="I234">
        <v>11206</v>
      </c>
      <c r="J234" t="s">
        <v>1131</v>
      </c>
      <c r="L234">
        <v>1</v>
      </c>
      <c r="M234">
        <v>1</v>
      </c>
      <c r="N234">
        <v>97.20999999999999</v>
      </c>
    </row>
    <row r="235" spans="1:14">
      <c r="A235" s="1">
        <f>HYPERLINK("https://lsnyc.legalserver.org/matter/dynamic-profile/view/1879053","18-1879053")</f>
        <v>0</v>
      </c>
      <c r="B235" t="s">
        <v>14</v>
      </c>
      <c r="C235" t="s">
        <v>194</v>
      </c>
      <c r="D235" t="s">
        <v>226</v>
      </c>
      <c r="E235" t="s">
        <v>437</v>
      </c>
      <c r="F235" t="s">
        <v>677</v>
      </c>
      <c r="G235" t="s">
        <v>943</v>
      </c>
      <c r="H235" t="s">
        <v>1109</v>
      </c>
      <c r="I235">
        <v>11216</v>
      </c>
      <c r="J235" t="s">
        <v>1131</v>
      </c>
      <c r="L235">
        <v>1</v>
      </c>
      <c r="M235">
        <v>0</v>
      </c>
      <c r="N235">
        <v>44.78</v>
      </c>
    </row>
    <row r="236" spans="1:14">
      <c r="A236" s="1">
        <f>HYPERLINK("https://lsnyc.legalserver.org/matter/dynamic-profile/view/1879104","18-1879104")</f>
        <v>0</v>
      </c>
      <c r="B236" t="s">
        <v>14</v>
      </c>
      <c r="C236" t="s">
        <v>74</v>
      </c>
      <c r="D236" t="s">
        <v>222</v>
      </c>
      <c r="E236" t="s">
        <v>438</v>
      </c>
      <c r="F236" t="s">
        <v>678</v>
      </c>
      <c r="G236" t="s">
        <v>804</v>
      </c>
      <c r="H236">
        <v>2</v>
      </c>
      <c r="I236">
        <v>11233</v>
      </c>
      <c r="J236" t="s">
        <v>1130</v>
      </c>
      <c r="L236">
        <v>1</v>
      </c>
      <c r="M236">
        <v>1</v>
      </c>
      <c r="N236">
        <v>176.12</v>
      </c>
    </row>
    <row r="237" spans="1:14">
      <c r="A237" s="1">
        <f>HYPERLINK("https://lsnyc.legalserver.org/matter/dynamic-profile/view/1879371","18-1879371")</f>
        <v>0</v>
      </c>
      <c r="B237" t="s">
        <v>14</v>
      </c>
      <c r="C237" t="s">
        <v>111</v>
      </c>
      <c r="D237" t="s">
        <v>222</v>
      </c>
      <c r="E237" t="s">
        <v>246</v>
      </c>
      <c r="F237" t="s">
        <v>495</v>
      </c>
      <c r="G237" t="s">
        <v>735</v>
      </c>
      <c r="H237" t="s">
        <v>999</v>
      </c>
      <c r="I237">
        <v>11239</v>
      </c>
      <c r="J237" t="s">
        <v>1128</v>
      </c>
      <c r="L237">
        <v>1</v>
      </c>
      <c r="M237">
        <v>1</v>
      </c>
      <c r="N237">
        <v>0</v>
      </c>
    </row>
    <row r="238" spans="1:14">
      <c r="A238" s="1">
        <f>HYPERLINK("https://lsnyc.legalserver.org/matter/dynamic-profile/view/1879706","18-1879706")</f>
        <v>0</v>
      </c>
      <c r="B238" t="s">
        <v>14</v>
      </c>
      <c r="C238" t="s">
        <v>195</v>
      </c>
      <c r="D238" t="s">
        <v>226</v>
      </c>
      <c r="E238" t="s">
        <v>439</v>
      </c>
      <c r="F238" t="s">
        <v>679</v>
      </c>
      <c r="G238" t="s">
        <v>944</v>
      </c>
      <c r="I238">
        <v>11206</v>
      </c>
      <c r="L238">
        <v>2</v>
      </c>
      <c r="M238">
        <v>0</v>
      </c>
      <c r="N238">
        <v>94.78</v>
      </c>
    </row>
    <row r="239" spans="1:14">
      <c r="A239" s="1">
        <f>HYPERLINK("https://lsnyc.legalserver.org/matter/dynamic-profile/view/1879886","18-1879886")</f>
        <v>0</v>
      </c>
      <c r="B239" t="s">
        <v>14</v>
      </c>
      <c r="C239" t="s">
        <v>196</v>
      </c>
      <c r="D239" t="s">
        <v>226</v>
      </c>
      <c r="E239" t="s">
        <v>283</v>
      </c>
      <c r="F239" t="s">
        <v>680</v>
      </c>
      <c r="G239" t="s">
        <v>945</v>
      </c>
      <c r="H239" t="s">
        <v>1110</v>
      </c>
      <c r="I239">
        <v>11215</v>
      </c>
      <c r="J239" t="s">
        <v>1129</v>
      </c>
      <c r="L239">
        <v>1</v>
      </c>
      <c r="M239">
        <v>0</v>
      </c>
      <c r="N239">
        <v>82.73</v>
      </c>
    </row>
    <row r="240" spans="1:14">
      <c r="A240" s="1">
        <f>HYPERLINK("https://lsnyc.legalserver.org/matter/dynamic-profile/view/1879959","18-1879959")</f>
        <v>0</v>
      </c>
      <c r="B240" t="s">
        <v>14</v>
      </c>
      <c r="C240" t="s">
        <v>145</v>
      </c>
      <c r="D240" t="s">
        <v>223</v>
      </c>
      <c r="E240" t="s">
        <v>440</v>
      </c>
      <c r="F240" t="s">
        <v>681</v>
      </c>
      <c r="G240">
        <v>725</v>
      </c>
      <c r="H240" t="s">
        <v>1111</v>
      </c>
      <c r="I240">
        <v>11207</v>
      </c>
      <c r="L240">
        <v>1</v>
      </c>
      <c r="M240">
        <v>0</v>
      </c>
      <c r="N240">
        <v>148.27</v>
      </c>
    </row>
    <row r="241" spans="1:14">
      <c r="A241" s="1">
        <f>HYPERLINK("https://lsnyc.legalserver.org/matter/dynamic-profile/view/1879986","18-1879986")</f>
        <v>0</v>
      </c>
      <c r="B241" t="s">
        <v>14</v>
      </c>
      <c r="C241" t="s">
        <v>196</v>
      </c>
      <c r="D241" t="s">
        <v>225</v>
      </c>
      <c r="E241" t="s">
        <v>441</v>
      </c>
      <c r="F241" t="s">
        <v>682</v>
      </c>
      <c r="G241">
        <v>163</v>
      </c>
      <c r="I241">
        <v>11212</v>
      </c>
      <c r="J241" t="s">
        <v>1130</v>
      </c>
      <c r="L241">
        <v>2</v>
      </c>
      <c r="M241">
        <v>0</v>
      </c>
      <c r="N241">
        <v>357.23</v>
      </c>
    </row>
    <row r="242" spans="1:14">
      <c r="A242" s="1">
        <f>HYPERLINK("https://lsnyc.legalserver.org/matter/dynamic-profile/view/1879994","18-1879994")</f>
        <v>0</v>
      </c>
      <c r="B242" t="s">
        <v>14</v>
      </c>
      <c r="C242" t="s">
        <v>145</v>
      </c>
      <c r="D242" t="s">
        <v>223</v>
      </c>
      <c r="E242" t="s">
        <v>442</v>
      </c>
      <c r="F242" t="s">
        <v>630</v>
      </c>
      <c r="G242" t="s">
        <v>946</v>
      </c>
      <c r="H242" t="s">
        <v>1042</v>
      </c>
      <c r="I242">
        <v>11208</v>
      </c>
      <c r="J242" t="s">
        <v>1130</v>
      </c>
      <c r="L242">
        <v>2</v>
      </c>
      <c r="M242">
        <v>0</v>
      </c>
      <c r="N242">
        <v>425.27</v>
      </c>
    </row>
    <row r="243" spans="1:14">
      <c r="A243" s="1">
        <f>HYPERLINK("https://lsnyc.legalserver.org/matter/dynamic-profile/view/1880316","18-1880316")</f>
        <v>0</v>
      </c>
      <c r="B243" t="s">
        <v>14</v>
      </c>
      <c r="C243" t="s">
        <v>75</v>
      </c>
      <c r="D243" t="s">
        <v>226</v>
      </c>
      <c r="E243" t="s">
        <v>443</v>
      </c>
      <c r="F243" t="s">
        <v>683</v>
      </c>
      <c r="G243" t="s">
        <v>947</v>
      </c>
      <c r="H243" t="s">
        <v>1112</v>
      </c>
      <c r="I243">
        <v>11225</v>
      </c>
      <c r="L243">
        <v>1</v>
      </c>
      <c r="M243">
        <v>0</v>
      </c>
      <c r="N243">
        <v>152.52</v>
      </c>
    </row>
    <row r="244" spans="1:14">
      <c r="A244" s="1">
        <f>HYPERLINK("https://lsnyc.legalserver.org/matter/dynamic-profile/view/1880836","18-1880836")</f>
        <v>0</v>
      </c>
      <c r="B244" t="s">
        <v>14</v>
      </c>
      <c r="C244" t="s">
        <v>145</v>
      </c>
      <c r="D244" t="s">
        <v>226</v>
      </c>
      <c r="E244" t="s">
        <v>444</v>
      </c>
      <c r="F244" t="s">
        <v>684</v>
      </c>
      <c r="G244" t="s">
        <v>948</v>
      </c>
      <c r="H244" t="s">
        <v>1113</v>
      </c>
      <c r="I244">
        <v>11201</v>
      </c>
      <c r="L244">
        <v>1</v>
      </c>
      <c r="M244">
        <v>1</v>
      </c>
      <c r="N244">
        <v>51.47</v>
      </c>
    </row>
    <row r="245" spans="1:14">
      <c r="A245" s="1">
        <f>HYPERLINK("https://lsnyc.legalserver.org/matter/dynamic-profile/view/1881006","18-1881006")</f>
        <v>0</v>
      </c>
      <c r="B245" t="s">
        <v>14</v>
      </c>
      <c r="C245" t="s">
        <v>197</v>
      </c>
      <c r="D245" t="s">
        <v>226</v>
      </c>
      <c r="E245" t="s">
        <v>383</v>
      </c>
      <c r="F245" t="s">
        <v>685</v>
      </c>
      <c r="G245" t="s">
        <v>949</v>
      </c>
      <c r="H245">
        <v>1</v>
      </c>
      <c r="I245">
        <v>11213</v>
      </c>
      <c r="L245">
        <v>1</v>
      </c>
      <c r="M245">
        <v>0</v>
      </c>
      <c r="N245">
        <v>0</v>
      </c>
    </row>
    <row r="246" spans="1:14">
      <c r="A246" s="1">
        <f>HYPERLINK("https://lsnyc.legalserver.org/matter/dynamic-profile/view/1882067","18-1882067")</f>
        <v>0</v>
      </c>
      <c r="B246" t="s">
        <v>14</v>
      </c>
      <c r="C246" t="s">
        <v>80</v>
      </c>
      <c r="D246" t="s">
        <v>226</v>
      </c>
      <c r="E246" t="s">
        <v>445</v>
      </c>
      <c r="F246" t="s">
        <v>686</v>
      </c>
      <c r="G246" t="s">
        <v>950</v>
      </c>
      <c r="H246" t="s">
        <v>1114</v>
      </c>
      <c r="I246">
        <v>11226</v>
      </c>
      <c r="L246">
        <v>1</v>
      </c>
      <c r="M246">
        <v>0</v>
      </c>
      <c r="N246">
        <v>0</v>
      </c>
    </row>
    <row r="247" spans="1:14">
      <c r="A247" s="1">
        <f>HYPERLINK("https://lsnyc.legalserver.org/matter/dynamic-profile/view/1882212","18-1882212")</f>
        <v>0</v>
      </c>
      <c r="B247" t="s">
        <v>14</v>
      </c>
      <c r="C247" t="s">
        <v>198</v>
      </c>
      <c r="D247" t="s">
        <v>226</v>
      </c>
      <c r="E247" t="s">
        <v>446</v>
      </c>
      <c r="F247" t="s">
        <v>687</v>
      </c>
      <c r="G247" t="s">
        <v>951</v>
      </c>
      <c r="H247" t="s">
        <v>1115</v>
      </c>
      <c r="I247">
        <v>11212</v>
      </c>
      <c r="L247">
        <v>1</v>
      </c>
      <c r="M247">
        <v>0</v>
      </c>
      <c r="N247">
        <v>127.86</v>
      </c>
    </row>
    <row r="248" spans="1:14">
      <c r="A248" s="1">
        <f>HYPERLINK("https://lsnyc.legalserver.org/matter/dynamic-profile/view/1882638","18-1882638")</f>
        <v>0</v>
      </c>
      <c r="B248" t="s">
        <v>14</v>
      </c>
      <c r="C248" t="s">
        <v>82</v>
      </c>
      <c r="D248" t="s">
        <v>226</v>
      </c>
      <c r="E248" t="s">
        <v>447</v>
      </c>
      <c r="F248" t="s">
        <v>688</v>
      </c>
      <c r="G248" t="s">
        <v>952</v>
      </c>
      <c r="H248" t="s">
        <v>1113</v>
      </c>
      <c r="I248">
        <v>11206</v>
      </c>
      <c r="L248">
        <v>1</v>
      </c>
      <c r="M248">
        <v>0</v>
      </c>
      <c r="N248">
        <v>0</v>
      </c>
    </row>
    <row r="249" spans="1:14">
      <c r="A249" s="1">
        <f>HYPERLINK("https://lsnyc.legalserver.org/matter/dynamic-profile/view/1882952","18-1882952")</f>
        <v>0</v>
      </c>
      <c r="B249" t="s">
        <v>14</v>
      </c>
      <c r="C249" t="s">
        <v>199</v>
      </c>
      <c r="D249" t="s">
        <v>225</v>
      </c>
      <c r="E249" t="s">
        <v>448</v>
      </c>
      <c r="F249" t="s">
        <v>267</v>
      </c>
      <c r="G249" t="s">
        <v>953</v>
      </c>
      <c r="H249" t="s">
        <v>1116</v>
      </c>
      <c r="I249">
        <v>11233</v>
      </c>
      <c r="L249">
        <v>1</v>
      </c>
      <c r="M249">
        <v>0</v>
      </c>
      <c r="N249">
        <v>296.54</v>
      </c>
    </row>
    <row r="250" spans="1:14">
      <c r="A250" s="1">
        <f>HYPERLINK("https://lsnyc.legalserver.org/matter/dynamic-profile/view/1883232","18-1883232")</f>
        <v>0</v>
      </c>
      <c r="B250" t="s">
        <v>14</v>
      </c>
      <c r="C250" t="s">
        <v>84</v>
      </c>
      <c r="D250" t="s">
        <v>222</v>
      </c>
      <c r="E250" t="s">
        <v>449</v>
      </c>
      <c r="F250" t="s">
        <v>278</v>
      </c>
      <c r="G250" t="s">
        <v>954</v>
      </c>
      <c r="H250">
        <v>2</v>
      </c>
      <c r="I250">
        <v>11207</v>
      </c>
      <c r="L250">
        <v>2</v>
      </c>
      <c r="M250">
        <v>4</v>
      </c>
      <c r="N250">
        <v>39.15</v>
      </c>
    </row>
    <row r="251" spans="1:14">
      <c r="A251" s="1">
        <f>HYPERLINK("https://lsnyc.legalserver.org/matter/dynamic-profile/view/1884067","18-1884067")</f>
        <v>0</v>
      </c>
      <c r="B251" t="s">
        <v>14</v>
      </c>
      <c r="C251" t="s">
        <v>115</v>
      </c>
      <c r="D251" t="s">
        <v>222</v>
      </c>
      <c r="E251" t="s">
        <v>294</v>
      </c>
      <c r="F251" t="s">
        <v>689</v>
      </c>
      <c r="G251" t="s">
        <v>955</v>
      </c>
      <c r="H251" t="s">
        <v>1117</v>
      </c>
      <c r="I251">
        <v>11226</v>
      </c>
      <c r="L251">
        <v>1</v>
      </c>
      <c r="M251">
        <v>0</v>
      </c>
      <c r="N251">
        <v>0</v>
      </c>
    </row>
    <row r="252" spans="1:14">
      <c r="A252" s="1">
        <f>HYPERLINK("https://lsnyc.legalserver.org/matter/dynamic-profile/view/1884410","18-1884410")</f>
        <v>0</v>
      </c>
      <c r="B252" t="s">
        <v>14</v>
      </c>
      <c r="C252" t="s">
        <v>200</v>
      </c>
      <c r="D252" t="s">
        <v>222</v>
      </c>
      <c r="E252" t="s">
        <v>450</v>
      </c>
      <c r="F252" t="s">
        <v>690</v>
      </c>
      <c r="G252" t="s">
        <v>956</v>
      </c>
      <c r="H252" t="s">
        <v>999</v>
      </c>
      <c r="I252">
        <v>11249</v>
      </c>
      <c r="L252">
        <v>2</v>
      </c>
      <c r="M252">
        <v>1</v>
      </c>
      <c r="N252">
        <v>134.74</v>
      </c>
    </row>
    <row r="253" spans="1:14">
      <c r="A253" s="1">
        <f>HYPERLINK("https://lsnyc.legalserver.org/matter/dynamic-profile/view/1884641","18-1884641")</f>
        <v>0</v>
      </c>
      <c r="B253" t="s">
        <v>14</v>
      </c>
      <c r="C253" t="s">
        <v>116</v>
      </c>
      <c r="D253" t="s">
        <v>226</v>
      </c>
      <c r="E253" t="s">
        <v>451</v>
      </c>
      <c r="F253" t="s">
        <v>691</v>
      </c>
      <c r="G253" t="s">
        <v>957</v>
      </c>
      <c r="H253">
        <v>2</v>
      </c>
      <c r="I253">
        <v>11208</v>
      </c>
      <c r="J253" t="s">
        <v>1129</v>
      </c>
      <c r="L253">
        <v>1</v>
      </c>
      <c r="M253">
        <v>0</v>
      </c>
      <c r="N253">
        <v>12.85</v>
      </c>
    </row>
    <row r="254" spans="1:14">
      <c r="A254" s="1">
        <f>HYPERLINK("https://lsnyc.legalserver.org/matter/dynamic-profile/view/1885260","18-1885260")</f>
        <v>0</v>
      </c>
      <c r="B254" t="s">
        <v>14</v>
      </c>
      <c r="C254" t="s">
        <v>201</v>
      </c>
      <c r="D254" t="s">
        <v>228</v>
      </c>
      <c r="E254" t="s">
        <v>452</v>
      </c>
      <c r="F254" t="s">
        <v>692</v>
      </c>
      <c r="G254" t="s">
        <v>958</v>
      </c>
      <c r="H254">
        <v>54</v>
      </c>
      <c r="I254">
        <v>11235</v>
      </c>
      <c r="J254" t="s">
        <v>1130</v>
      </c>
      <c r="L254">
        <v>1</v>
      </c>
      <c r="M254">
        <v>0</v>
      </c>
      <c r="N254">
        <v>83.81999999999999</v>
      </c>
    </row>
    <row r="255" spans="1:14">
      <c r="A255" s="1">
        <f>HYPERLINK("https://lsnyc.legalserver.org/matter/dynamic-profile/view/1886401","18-1886401")</f>
        <v>0</v>
      </c>
      <c r="B255" t="s">
        <v>14</v>
      </c>
      <c r="C255" t="s">
        <v>119</v>
      </c>
      <c r="D255" t="s">
        <v>226</v>
      </c>
      <c r="E255" t="s">
        <v>453</v>
      </c>
      <c r="F255" t="s">
        <v>693</v>
      </c>
      <c r="G255" t="s">
        <v>959</v>
      </c>
      <c r="H255">
        <v>3</v>
      </c>
      <c r="I255">
        <v>11207</v>
      </c>
      <c r="L255">
        <v>1</v>
      </c>
      <c r="M255">
        <v>0</v>
      </c>
      <c r="N255">
        <v>108.73</v>
      </c>
    </row>
    <row r="256" spans="1:14">
      <c r="A256" s="1">
        <f>HYPERLINK("https://lsnyc.legalserver.org/matter/dynamic-profile/view/1886798","19-1886798")</f>
        <v>0</v>
      </c>
      <c r="B256" t="s">
        <v>14</v>
      </c>
      <c r="C256" t="s">
        <v>120</v>
      </c>
      <c r="D256" t="s">
        <v>226</v>
      </c>
      <c r="E256" t="s">
        <v>454</v>
      </c>
      <c r="F256" t="s">
        <v>694</v>
      </c>
      <c r="G256" t="s">
        <v>960</v>
      </c>
      <c r="H256" t="s">
        <v>1118</v>
      </c>
      <c r="I256">
        <v>11235</v>
      </c>
      <c r="L256">
        <v>1</v>
      </c>
      <c r="M256">
        <v>0</v>
      </c>
      <c r="N256">
        <v>59.6</v>
      </c>
    </row>
    <row r="257" spans="1:14">
      <c r="A257" s="1">
        <f>HYPERLINK("https://lsnyc.legalserver.org/matter/dynamic-profile/view/1887572","19-1887572")</f>
        <v>0</v>
      </c>
      <c r="B257" t="s">
        <v>14</v>
      </c>
      <c r="C257" t="s">
        <v>146</v>
      </c>
      <c r="D257" t="s">
        <v>226</v>
      </c>
      <c r="E257" t="s">
        <v>455</v>
      </c>
      <c r="F257" t="s">
        <v>695</v>
      </c>
      <c r="G257" t="s">
        <v>961</v>
      </c>
      <c r="H257" t="s">
        <v>1000</v>
      </c>
      <c r="I257">
        <v>11211</v>
      </c>
      <c r="L257">
        <v>1</v>
      </c>
      <c r="M257">
        <v>0</v>
      </c>
      <c r="N257">
        <v>0</v>
      </c>
    </row>
    <row r="258" spans="1:14">
      <c r="A258" s="1">
        <f>HYPERLINK("https://lsnyc.legalserver.org/matter/dynamic-profile/view/1888764","19-1888764")</f>
        <v>0</v>
      </c>
      <c r="B258" t="s">
        <v>14</v>
      </c>
      <c r="C258" t="s">
        <v>202</v>
      </c>
      <c r="D258" t="s">
        <v>227</v>
      </c>
      <c r="E258" t="s">
        <v>452</v>
      </c>
      <c r="F258" t="s">
        <v>692</v>
      </c>
      <c r="G258" t="s">
        <v>958</v>
      </c>
      <c r="H258">
        <v>54</v>
      </c>
      <c r="I258">
        <v>11235</v>
      </c>
      <c r="J258" t="s">
        <v>1129</v>
      </c>
      <c r="L258">
        <v>1</v>
      </c>
      <c r="M258">
        <v>0</v>
      </c>
      <c r="N258">
        <v>81.47</v>
      </c>
    </row>
    <row r="259" spans="1:14">
      <c r="A259" s="1">
        <f>HYPERLINK("https://lsnyc.legalserver.org/matter/dynamic-profile/view/1889590","19-1889590")</f>
        <v>0</v>
      </c>
      <c r="B259" t="s">
        <v>14</v>
      </c>
      <c r="C259" t="s">
        <v>203</v>
      </c>
      <c r="D259" t="s">
        <v>226</v>
      </c>
      <c r="E259" t="s">
        <v>456</v>
      </c>
      <c r="F259" t="s">
        <v>696</v>
      </c>
      <c r="G259" t="s">
        <v>962</v>
      </c>
      <c r="H259">
        <v>1</v>
      </c>
      <c r="I259">
        <v>11208</v>
      </c>
      <c r="L259">
        <v>1</v>
      </c>
      <c r="M259">
        <v>0</v>
      </c>
      <c r="N259">
        <v>87.43000000000001</v>
      </c>
    </row>
    <row r="260" spans="1:14">
      <c r="A260" s="1">
        <f>HYPERLINK("https://lsnyc.legalserver.org/matter/dynamic-profile/view/1890073","19-1890073")</f>
        <v>0</v>
      </c>
      <c r="B260" t="s">
        <v>14</v>
      </c>
      <c r="C260" t="s">
        <v>204</v>
      </c>
      <c r="D260" t="s">
        <v>226</v>
      </c>
      <c r="E260" t="s">
        <v>457</v>
      </c>
      <c r="F260" t="s">
        <v>697</v>
      </c>
      <c r="G260" t="s">
        <v>963</v>
      </c>
      <c r="H260" t="s">
        <v>1024</v>
      </c>
      <c r="I260">
        <v>11206</v>
      </c>
      <c r="L260">
        <v>3</v>
      </c>
      <c r="M260">
        <v>3</v>
      </c>
      <c r="N260">
        <v>60.13</v>
      </c>
    </row>
    <row r="261" spans="1:14">
      <c r="A261" s="1">
        <f>HYPERLINK("https://lsnyc.legalserver.org/matter/dynamic-profile/view/1894168","19-1894168")</f>
        <v>0</v>
      </c>
      <c r="B261" t="s">
        <v>14</v>
      </c>
      <c r="C261" t="s">
        <v>205</v>
      </c>
      <c r="D261" t="s">
        <v>225</v>
      </c>
      <c r="E261" t="s">
        <v>458</v>
      </c>
      <c r="F261" t="s">
        <v>484</v>
      </c>
      <c r="G261" t="s">
        <v>964</v>
      </c>
      <c r="H261" t="s">
        <v>997</v>
      </c>
      <c r="I261">
        <v>11236</v>
      </c>
      <c r="J261" t="s">
        <v>1131</v>
      </c>
      <c r="L261">
        <v>1</v>
      </c>
      <c r="M261">
        <v>0</v>
      </c>
      <c r="N261">
        <v>400.32</v>
      </c>
    </row>
    <row r="262" spans="1:14">
      <c r="A262" s="1">
        <f>HYPERLINK("https://lsnyc.legalserver.org/matter/dynamic-profile/view/1894262","19-1894262")</f>
        <v>0</v>
      </c>
      <c r="B262" t="s">
        <v>14</v>
      </c>
      <c r="C262" t="s">
        <v>205</v>
      </c>
      <c r="D262" t="s">
        <v>226</v>
      </c>
      <c r="E262" t="s">
        <v>459</v>
      </c>
      <c r="F262" t="s">
        <v>698</v>
      </c>
      <c r="G262" t="s">
        <v>965</v>
      </c>
      <c r="H262" t="s">
        <v>1094</v>
      </c>
      <c r="I262">
        <v>11231</v>
      </c>
      <c r="L262">
        <v>1</v>
      </c>
      <c r="M262">
        <v>2</v>
      </c>
      <c r="N262">
        <v>46.72</v>
      </c>
    </row>
    <row r="263" spans="1:14">
      <c r="A263" s="1">
        <f>HYPERLINK("https://lsnyc.legalserver.org/matter/dynamic-profile/view/1894942","19-1894942")</f>
        <v>0</v>
      </c>
      <c r="B263" t="s">
        <v>14</v>
      </c>
      <c r="C263" t="s">
        <v>27</v>
      </c>
      <c r="D263" t="s">
        <v>227</v>
      </c>
      <c r="E263" t="s">
        <v>460</v>
      </c>
      <c r="F263" t="s">
        <v>699</v>
      </c>
      <c r="G263" t="s">
        <v>966</v>
      </c>
      <c r="H263" t="s">
        <v>992</v>
      </c>
      <c r="I263">
        <v>11220</v>
      </c>
      <c r="J263" t="s">
        <v>1130</v>
      </c>
      <c r="L263">
        <v>2</v>
      </c>
      <c r="M263">
        <v>0</v>
      </c>
      <c r="N263">
        <v>137.17</v>
      </c>
    </row>
    <row r="264" spans="1:14">
      <c r="A264" s="1">
        <f>HYPERLINK("https://lsnyc.legalserver.org/matter/dynamic-profile/view/1894947","19-1894947")</f>
        <v>0</v>
      </c>
      <c r="B264" t="s">
        <v>14</v>
      </c>
      <c r="C264" t="s">
        <v>27</v>
      </c>
      <c r="D264" t="s">
        <v>223</v>
      </c>
      <c r="E264" t="s">
        <v>461</v>
      </c>
      <c r="F264" t="s">
        <v>563</v>
      </c>
      <c r="G264" t="s">
        <v>967</v>
      </c>
      <c r="H264" t="s">
        <v>999</v>
      </c>
      <c r="I264">
        <v>11233</v>
      </c>
      <c r="L264">
        <v>2</v>
      </c>
      <c r="M264">
        <v>0</v>
      </c>
      <c r="N264">
        <v>54.71</v>
      </c>
    </row>
    <row r="265" spans="1:14">
      <c r="A265" s="1">
        <f>HYPERLINK("https://lsnyc.legalserver.org/matter/dynamic-profile/view/1895995","19-1895995")</f>
        <v>0</v>
      </c>
      <c r="B265" t="s">
        <v>14</v>
      </c>
      <c r="C265" t="s">
        <v>206</v>
      </c>
      <c r="D265" t="s">
        <v>226</v>
      </c>
      <c r="E265" t="s">
        <v>462</v>
      </c>
      <c r="F265" t="s">
        <v>700</v>
      </c>
      <c r="G265" t="s">
        <v>968</v>
      </c>
      <c r="H265">
        <v>13</v>
      </c>
      <c r="I265">
        <v>11208</v>
      </c>
      <c r="L265">
        <v>1</v>
      </c>
      <c r="M265">
        <v>2</v>
      </c>
      <c r="N265">
        <v>23.4</v>
      </c>
    </row>
    <row r="266" spans="1:14">
      <c r="A266" s="1">
        <f>HYPERLINK("https://lsnyc.legalserver.org/matter/dynamic-profile/view/1896041","19-1896041")</f>
        <v>0</v>
      </c>
      <c r="B266" t="s">
        <v>14</v>
      </c>
      <c r="C266" t="s">
        <v>150</v>
      </c>
      <c r="D266" t="s">
        <v>226</v>
      </c>
      <c r="E266" t="s">
        <v>463</v>
      </c>
      <c r="F266" t="s">
        <v>701</v>
      </c>
      <c r="G266" t="s">
        <v>969</v>
      </c>
      <c r="H266" t="s">
        <v>1119</v>
      </c>
      <c r="I266">
        <v>11224</v>
      </c>
      <c r="L266">
        <v>1</v>
      </c>
      <c r="M266">
        <v>2</v>
      </c>
      <c r="N266">
        <v>121.89</v>
      </c>
    </row>
    <row r="267" spans="1:14">
      <c r="A267" s="1">
        <f>HYPERLINK("https://lsnyc.legalserver.org/matter/dynamic-profile/view/1896340","19-1896340")</f>
        <v>0</v>
      </c>
      <c r="B267" t="s">
        <v>14</v>
      </c>
      <c r="C267" t="s">
        <v>207</v>
      </c>
      <c r="D267" t="s">
        <v>226</v>
      </c>
      <c r="E267" t="s">
        <v>464</v>
      </c>
      <c r="F267" t="s">
        <v>652</v>
      </c>
      <c r="G267" t="s">
        <v>970</v>
      </c>
      <c r="H267" t="s">
        <v>1120</v>
      </c>
      <c r="I267">
        <v>11233</v>
      </c>
      <c r="L267">
        <v>1</v>
      </c>
      <c r="M267">
        <v>0</v>
      </c>
      <c r="N267">
        <v>48.04</v>
      </c>
    </row>
    <row r="268" spans="1:14">
      <c r="A268" s="1">
        <f>HYPERLINK("https://lsnyc.legalserver.org/matter/dynamic-profile/view/1896438","19-1896438")</f>
        <v>0</v>
      </c>
      <c r="B268" t="s">
        <v>14</v>
      </c>
      <c r="C268" t="s">
        <v>207</v>
      </c>
      <c r="D268" t="s">
        <v>226</v>
      </c>
      <c r="E268" t="s">
        <v>465</v>
      </c>
      <c r="F268" t="s">
        <v>702</v>
      </c>
      <c r="G268" t="s">
        <v>971</v>
      </c>
      <c r="H268" t="s">
        <v>1121</v>
      </c>
      <c r="I268">
        <v>11221</v>
      </c>
      <c r="L268">
        <v>1</v>
      </c>
      <c r="M268">
        <v>0</v>
      </c>
      <c r="N268">
        <v>152.38</v>
      </c>
    </row>
    <row r="269" spans="1:14">
      <c r="A269" s="1">
        <f>HYPERLINK("https://lsnyc.legalserver.org/matter/dynamic-profile/view/1897172","19-1897172")</f>
        <v>0</v>
      </c>
      <c r="B269" t="s">
        <v>14</v>
      </c>
      <c r="C269" t="s">
        <v>208</v>
      </c>
      <c r="D269" t="s">
        <v>226</v>
      </c>
      <c r="E269" t="s">
        <v>354</v>
      </c>
      <c r="F269" t="s">
        <v>703</v>
      </c>
      <c r="G269" t="s">
        <v>972</v>
      </c>
      <c r="H269">
        <v>3</v>
      </c>
      <c r="I269">
        <v>11221</v>
      </c>
      <c r="L269">
        <v>1</v>
      </c>
      <c r="M269">
        <v>0</v>
      </c>
      <c r="N269">
        <v>80.06</v>
      </c>
    </row>
    <row r="270" spans="1:14">
      <c r="A270" s="1">
        <f>HYPERLINK("https://lsnyc.legalserver.org/matter/dynamic-profile/view/1898625","19-1898625")</f>
        <v>0</v>
      </c>
      <c r="B270" t="s">
        <v>14</v>
      </c>
      <c r="C270" t="s">
        <v>126</v>
      </c>
      <c r="D270" t="s">
        <v>227</v>
      </c>
      <c r="E270" t="s">
        <v>466</v>
      </c>
      <c r="F270" t="s">
        <v>704</v>
      </c>
      <c r="G270" t="s">
        <v>973</v>
      </c>
      <c r="H270" t="s">
        <v>1000</v>
      </c>
      <c r="I270">
        <v>11230</v>
      </c>
      <c r="J270" t="s">
        <v>1130</v>
      </c>
      <c r="L270">
        <v>3</v>
      </c>
      <c r="M270">
        <v>2</v>
      </c>
      <c r="N270">
        <v>59.83</v>
      </c>
    </row>
    <row r="271" spans="1:14">
      <c r="A271" s="1">
        <f>HYPERLINK("https://lsnyc.legalserver.org/matter/dynamic-profile/view/1900347","19-1900347")</f>
        <v>0</v>
      </c>
      <c r="B271" t="s">
        <v>14</v>
      </c>
      <c r="C271" t="s">
        <v>209</v>
      </c>
      <c r="D271" t="s">
        <v>226</v>
      </c>
      <c r="E271" t="s">
        <v>467</v>
      </c>
      <c r="F271" t="s">
        <v>705</v>
      </c>
      <c r="G271" t="s">
        <v>974</v>
      </c>
      <c r="H271" t="s">
        <v>1122</v>
      </c>
      <c r="I271">
        <v>11206</v>
      </c>
      <c r="L271">
        <v>2</v>
      </c>
      <c r="M271">
        <v>1</v>
      </c>
      <c r="N271">
        <v>70.58</v>
      </c>
    </row>
    <row r="272" spans="1:14">
      <c r="A272" s="1">
        <f>HYPERLINK("https://lsnyc.legalserver.org/matter/dynamic-profile/view/1900913","19-1900913")</f>
        <v>0</v>
      </c>
      <c r="B272" t="s">
        <v>14</v>
      </c>
      <c r="C272" t="s">
        <v>210</v>
      </c>
      <c r="D272" t="s">
        <v>226</v>
      </c>
      <c r="E272" t="s">
        <v>308</v>
      </c>
      <c r="F272" t="s">
        <v>651</v>
      </c>
      <c r="G272" t="s">
        <v>975</v>
      </c>
      <c r="H272" t="s">
        <v>1017</v>
      </c>
      <c r="I272">
        <v>11218</v>
      </c>
      <c r="L272">
        <v>1</v>
      </c>
      <c r="M272">
        <v>0</v>
      </c>
      <c r="N272">
        <v>187.35</v>
      </c>
    </row>
    <row r="273" spans="1:14">
      <c r="A273" s="1">
        <f>HYPERLINK("https://lsnyc.legalserver.org/matter/dynamic-profile/view/1902280","19-1902280")</f>
        <v>0</v>
      </c>
      <c r="B273" t="s">
        <v>14</v>
      </c>
      <c r="C273" t="s">
        <v>155</v>
      </c>
      <c r="D273" t="s">
        <v>222</v>
      </c>
      <c r="E273" t="s">
        <v>468</v>
      </c>
      <c r="F273" t="s">
        <v>706</v>
      </c>
      <c r="G273" t="s">
        <v>976</v>
      </c>
      <c r="I273">
        <v>11208</v>
      </c>
      <c r="L273">
        <v>1</v>
      </c>
      <c r="M273">
        <v>2</v>
      </c>
      <c r="N273">
        <v>50.16</v>
      </c>
    </row>
    <row r="274" spans="1:14">
      <c r="A274" s="1">
        <f>HYPERLINK("https://lsnyc.legalserver.org/matter/dynamic-profile/view/1902323","19-1902323")</f>
        <v>0</v>
      </c>
      <c r="B274" t="s">
        <v>14</v>
      </c>
      <c r="C274" t="s">
        <v>155</v>
      </c>
      <c r="D274" t="s">
        <v>226</v>
      </c>
      <c r="E274" t="s">
        <v>469</v>
      </c>
      <c r="F274" t="s">
        <v>707</v>
      </c>
      <c r="G274" t="s">
        <v>977</v>
      </c>
      <c r="H274" t="s">
        <v>998</v>
      </c>
      <c r="I274">
        <v>11217</v>
      </c>
      <c r="L274">
        <v>1</v>
      </c>
      <c r="M274">
        <v>0</v>
      </c>
      <c r="N274">
        <v>0</v>
      </c>
    </row>
    <row r="275" spans="1:14">
      <c r="A275" s="1">
        <f>HYPERLINK("https://lsnyc.legalserver.org/matter/dynamic-profile/view/1902627","19-1902627")</f>
        <v>0</v>
      </c>
      <c r="B275" t="s">
        <v>14</v>
      </c>
      <c r="C275" t="s">
        <v>211</v>
      </c>
      <c r="D275" t="s">
        <v>227</v>
      </c>
      <c r="E275" t="s">
        <v>470</v>
      </c>
      <c r="F275" t="s">
        <v>708</v>
      </c>
      <c r="G275" t="s">
        <v>896</v>
      </c>
      <c r="H275" t="s">
        <v>1123</v>
      </c>
      <c r="I275">
        <v>11210</v>
      </c>
      <c r="J275" t="s">
        <v>1130</v>
      </c>
      <c r="L275">
        <v>1</v>
      </c>
      <c r="M275">
        <v>0</v>
      </c>
      <c r="N275">
        <v>333.07</v>
      </c>
    </row>
    <row r="276" spans="1:14">
      <c r="A276" s="1">
        <f>HYPERLINK("https://lsnyc.legalserver.org/matter/dynamic-profile/view/1902772","19-1902772")</f>
        <v>0</v>
      </c>
      <c r="B276" t="s">
        <v>14</v>
      </c>
      <c r="C276" t="s">
        <v>212</v>
      </c>
      <c r="D276" t="s">
        <v>226</v>
      </c>
      <c r="E276" t="s">
        <v>471</v>
      </c>
      <c r="F276" t="s">
        <v>709</v>
      </c>
      <c r="G276" t="s">
        <v>978</v>
      </c>
      <c r="H276" t="s">
        <v>1124</v>
      </c>
      <c r="I276">
        <v>11207</v>
      </c>
      <c r="L276">
        <v>1</v>
      </c>
      <c r="M276">
        <v>1</v>
      </c>
      <c r="N276">
        <v>81.79000000000001</v>
      </c>
    </row>
    <row r="277" spans="1:14">
      <c r="A277" s="1">
        <f>HYPERLINK("https://lsnyc.legalserver.org/matter/dynamic-profile/view/1903367","19-1903367")</f>
        <v>0</v>
      </c>
      <c r="B277" t="s">
        <v>14</v>
      </c>
      <c r="C277" t="s">
        <v>213</v>
      </c>
      <c r="D277" t="s">
        <v>226</v>
      </c>
      <c r="E277" t="s">
        <v>472</v>
      </c>
      <c r="F277" t="s">
        <v>710</v>
      </c>
      <c r="G277" t="s">
        <v>979</v>
      </c>
      <c r="H277" t="s">
        <v>1088</v>
      </c>
      <c r="I277">
        <v>11208</v>
      </c>
      <c r="L277">
        <v>1</v>
      </c>
      <c r="M277">
        <v>1</v>
      </c>
      <c r="N277">
        <v>74.81999999999999</v>
      </c>
    </row>
    <row r="278" spans="1:14">
      <c r="A278" s="1">
        <f>HYPERLINK("https://lsnyc.legalserver.org/matter/dynamic-profile/view/1904569","19-1904569")</f>
        <v>0</v>
      </c>
      <c r="B278" t="s">
        <v>14</v>
      </c>
      <c r="C278" t="s">
        <v>130</v>
      </c>
      <c r="D278" t="s">
        <v>226</v>
      </c>
      <c r="E278" t="s">
        <v>473</v>
      </c>
      <c r="F278" t="s">
        <v>711</v>
      </c>
      <c r="G278" t="s">
        <v>980</v>
      </c>
      <c r="H278">
        <v>2</v>
      </c>
      <c r="I278">
        <v>11219</v>
      </c>
      <c r="L278">
        <v>1</v>
      </c>
      <c r="M278">
        <v>0</v>
      </c>
      <c r="N278">
        <v>67.25</v>
      </c>
    </row>
    <row r="279" spans="1:14">
      <c r="A279" s="1">
        <f>HYPERLINK("https://lsnyc.legalserver.org/matter/dynamic-profile/view/1904805","19-1904805")</f>
        <v>0</v>
      </c>
      <c r="B279" t="s">
        <v>14</v>
      </c>
      <c r="C279" t="s">
        <v>214</v>
      </c>
      <c r="D279" t="s">
        <v>227</v>
      </c>
      <c r="E279" t="s">
        <v>474</v>
      </c>
      <c r="F279" t="s">
        <v>712</v>
      </c>
      <c r="G279" t="s">
        <v>981</v>
      </c>
      <c r="H279" t="s">
        <v>1084</v>
      </c>
      <c r="I279">
        <v>11218</v>
      </c>
      <c r="J279" t="s">
        <v>1130</v>
      </c>
      <c r="L279">
        <v>5</v>
      </c>
      <c r="M279">
        <v>1</v>
      </c>
      <c r="N279">
        <v>30.25</v>
      </c>
    </row>
    <row r="280" spans="1:14">
      <c r="A280" s="1">
        <f>HYPERLINK("https://lsnyc.legalserver.org/matter/dynamic-profile/view/1905434","19-1905434")</f>
        <v>0</v>
      </c>
      <c r="B280" t="s">
        <v>14</v>
      </c>
      <c r="C280" t="s">
        <v>215</v>
      </c>
      <c r="D280" t="s">
        <v>226</v>
      </c>
      <c r="E280" t="s">
        <v>475</v>
      </c>
      <c r="F280" t="s">
        <v>713</v>
      </c>
      <c r="G280" t="s">
        <v>982</v>
      </c>
      <c r="H280" t="s">
        <v>1082</v>
      </c>
      <c r="I280">
        <v>11231</v>
      </c>
      <c r="L280">
        <v>1</v>
      </c>
      <c r="M280">
        <v>1</v>
      </c>
      <c r="N280">
        <v>21.53</v>
      </c>
    </row>
    <row r="281" spans="1:14">
      <c r="A281" s="1">
        <f>HYPERLINK("https://lsnyc.legalserver.org/matter/dynamic-profile/view/1905691","19-1905691")</f>
        <v>0</v>
      </c>
      <c r="B281" t="s">
        <v>14</v>
      </c>
      <c r="C281" t="s">
        <v>216</v>
      </c>
      <c r="D281" t="s">
        <v>225</v>
      </c>
      <c r="E281" t="s">
        <v>476</v>
      </c>
      <c r="F281" t="s">
        <v>714</v>
      </c>
      <c r="G281" t="s">
        <v>983</v>
      </c>
      <c r="H281" t="s">
        <v>1103</v>
      </c>
      <c r="I281">
        <v>11239</v>
      </c>
      <c r="L281">
        <v>1</v>
      </c>
      <c r="M281">
        <v>0</v>
      </c>
      <c r="N281">
        <v>291.43</v>
      </c>
    </row>
    <row r="282" spans="1:14">
      <c r="A282" s="1">
        <f>HYPERLINK("https://lsnyc.legalserver.org/matter/dynamic-profile/view/1905722","19-1905722")</f>
        <v>0</v>
      </c>
      <c r="B282" t="s">
        <v>14</v>
      </c>
      <c r="C282" t="s">
        <v>216</v>
      </c>
      <c r="D282" t="s">
        <v>226</v>
      </c>
      <c r="E282" t="s">
        <v>301</v>
      </c>
      <c r="F282" t="s">
        <v>715</v>
      </c>
      <c r="G282" t="s">
        <v>984</v>
      </c>
      <c r="H282">
        <v>1</v>
      </c>
      <c r="I282">
        <v>11213</v>
      </c>
      <c r="L282">
        <v>1</v>
      </c>
      <c r="M282">
        <v>0</v>
      </c>
      <c r="N282">
        <v>0</v>
      </c>
    </row>
    <row r="283" spans="1:14">
      <c r="A283" s="1">
        <f>HYPERLINK("https://lsnyc.legalserver.org/matter/dynamic-profile/view/1906018","19-1906018")</f>
        <v>0</v>
      </c>
      <c r="B283" t="s">
        <v>14</v>
      </c>
      <c r="C283" t="s">
        <v>217</v>
      </c>
      <c r="D283" t="s">
        <v>227</v>
      </c>
      <c r="E283" t="s">
        <v>477</v>
      </c>
      <c r="F283" t="s">
        <v>716</v>
      </c>
      <c r="G283" t="s">
        <v>985</v>
      </c>
      <c r="H283" t="s">
        <v>1125</v>
      </c>
      <c r="I283">
        <v>11233</v>
      </c>
      <c r="L283">
        <v>2</v>
      </c>
      <c r="M283">
        <v>1</v>
      </c>
      <c r="N283">
        <v>49.68</v>
      </c>
    </row>
    <row r="284" spans="1:14">
      <c r="A284" s="1">
        <f>HYPERLINK("https://lsnyc.legalserver.org/matter/dynamic-profile/view/1906244","19-1906244")</f>
        <v>0</v>
      </c>
      <c r="B284" t="s">
        <v>14</v>
      </c>
      <c r="C284" t="s">
        <v>218</v>
      </c>
      <c r="D284" t="s">
        <v>226</v>
      </c>
      <c r="E284" t="s">
        <v>303</v>
      </c>
      <c r="F284" t="s">
        <v>549</v>
      </c>
      <c r="G284" t="s">
        <v>792</v>
      </c>
      <c r="H284" t="s">
        <v>1033</v>
      </c>
      <c r="I284">
        <v>11233</v>
      </c>
      <c r="J284" t="s">
        <v>1130</v>
      </c>
      <c r="L284">
        <v>1</v>
      </c>
      <c r="M284">
        <v>0</v>
      </c>
      <c r="N284">
        <v>74.45999999999999</v>
      </c>
    </row>
    <row r="285" spans="1:14">
      <c r="A285" s="1">
        <f>HYPERLINK("https://lsnyc.legalserver.org/matter/dynamic-profile/view/1907437","19-1907437")</f>
        <v>0</v>
      </c>
      <c r="B285" t="s">
        <v>14</v>
      </c>
      <c r="C285" t="s">
        <v>219</v>
      </c>
      <c r="D285" t="s">
        <v>226</v>
      </c>
      <c r="E285" t="s">
        <v>478</v>
      </c>
      <c r="F285" t="s">
        <v>717</v>
      </c>
      <c r="G285" t="s">
        <v>986</v>
      </c>
      <c r="H285" t="s">
        <v>998</v>
      </c>
      <c r="I285">
        <v>11222</v>
      </c>
      <c r="L285">
        <v>1</v>
      </c>
      <c r="M285">
        <v>0</v>
      </c>
      <c r="N285">
        <v>0</v>
      </c>
    </row>
    <row r="286" spans="1:14">
      <c r="A286" s="1">
        <f>HYPERLINK("https://lsnyc.legalserver.org/matter/dynamic-profile/view/1907573","19-1907573")</f>
        <v>0</v>
      </c>
      <c r="B286" t="s">
        <v>14</v>
      </c>
      <c r="C286" t="s">
        <v>220</v>
      </c>
      <c r="D286" t="s">
        <v>226</v>
      </c>
      <c r="E286" t="s">
        <v>479</v>
      </c>
      <c r="F286" t="s">
        <v>718</v>
      </c>
      <c r="G286" t="s">
        <v>987</v>
      </c>
      <c r="H286" t="s">
        <v>1126</v>
      </c>
      <c r="I286">
        <v>11210</v>
      </c>
      <c r="J286" t="s">
        <v>1129</v>
      </c>
      <c r="L286">
        <v>1</v>
      </c>
      <c r="M286">
        <v>2</v>
      </c>
      <c r="N286">
        <v>138.96</v>
      </c>
    </row>
    <row r="287" spans="1:14">
      <c r="A287" s="1">
        <f>HYPERLINK("https://lsnyc.legalserver.org/matter/dynamic-profile/view/1908142","19-1908142")</f>
        <v>0</v>
      </c>
      <c r="B287" t="s">
        <v>14</v>
      </c>
      <c r="C287" t="s">
        <v>96</v>
      </c>
      <c r="D287" t="s">
        <v>226</v>
      </c>
      <c r="E287" t="s">
        <v>465</v>
      </c>
      <c r="F287" t="s">
        <v>719</v>
      </c>
      <c r="G287" t="s">
        <v>988</v>
      </c>
      <c r="H287" t="s">
        <v>1028</v>
      </c>
      <c r="I287">
        <v>11223</v>
      </c>
      <c r="L287">
        <v>1</v>
      </c>
      <c r="M287">
        <v>1</v>
      </c>
      <c r="N287">
        <v>129.15</v>
      </c>
    </row>
    <row r="288" spans="1:14">
      <c r="A288" s="1">
        <f>HYPERLINK("https://lsnyc.legalserver.org/matter/dynamic-profile/view/1908772","19-1908772")</f>
        <v>0</v>
      </c>
      <c r="B288" t="s">
        <v>14</v>
      </c>
      <c r="C288" t="s">
        <v>221</v>
      </c>
      <c r="D288" t="s">
        <v>226</v>
      </c>
      <c r="E288" t="s">
        <v>480</v>
      </c>
      <c r="F288" t="s">
        <v>546</v>
      </c>
      <c r="G288" t="s">
        <v>989</v>
      </c>
      <c r="H288" t="s">
        <v>1127</v>
      </c>
      <c r="I288">
        <v>11212</v>
      </c>
      <c r="J288" t="s">
        <v>1130</v>
      </c>
      <c r="L288">
        <v>1</v>
      </c>
      <c r="M288">
        <v>0</v>
      </c>
      <c r="N288">
        <v>76.86</v>
      </c>
    </row>
    <row r="289" spans="1:14">
      <c r="A289" s="1">
        <f>HYPERLINK("https://lsnyc.legalserver.org/matter/dynamic-profile/view/1908779","19-1908779")</f>
        <v>0</v>
      </c>
      <c r="B289" t="s">
        <v>14</v>
      </c>
      <c r="C289" t="s">
        <v>221</v>
      </c>
      <c r="D289" t="s">
        <v>225</v>
      </c>
      <c r="E289" t="s">
        <v>414</v>
      </c>
      <c r="F289" t="s">
        <v>720</v>
      </c>
      <c r="G289" t="s">
        <v>990</v>
      </c>
      <c r="H289" t="s">
        <v>1054</v>
      </c>
      <c r="I289">
        <v>11230</v>
      </c>
      <c r="L289">
        <v>1</v>
      </c>
      <c r="M289">
        <v>0</v>
      </c>
      <c r="N289">
        <v>218.25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BLS Address Search 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2019-09-04T17:05:32Z</dcterms:created>
  <dcterms:modified xsi:type="dcterms:W3CDTF">2019-09-04T17:05:32Z</dcterms:modified>
</cp:coreProperties>
</file>