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scale Big Base Report" sheetId="1" r:id="rId1"/>
  </sheets>
  <calcPr calcId="124519" fullCalcOnLoad="1"/>
</workbook>
</file>

<file path=xl/sharedStrings.xml><?xml version="1.0" encoding="utf-8"?>
<sst xmlns="http://schemas.openxmlformats.org/spreadsheetml/2006/main" count="5205" uniqueCount="678">
  <si>
    <t>Hyperlinked Case #</t>
  </si>
  <si>
    <t>Client Last Name</t>
  </si>
  <si>
    <t>Client First Name</t>
  </si>
  <si>
    <t>Primary Funding Codes</t>
  </si>
  <si>
    <t>Secondary Funding Codes</t>
  </si>
  <si>
    <t>Date Closed</t>
  </si>
  <si>
    <t>Date Opened</t>
  </si>
  <si>
    <t>Spcode1</t>
  </si>
  <si>
    <t>Spcode2</t>
  </si>
  <si>
    <t>Offsite Location</t>
  </si>
  <si>
    <t>Primary Advocate</t>
  </si>
  <si>
    <t>Gender</t>
  </si>
  <si>
    <t>Race</t>
  </si>
  <si>
    <t>Ethnicity</t>
  </si>
  <si>
    <t>Current Age</t>
  </si>
  <si>
    <t>Language</t>
  </si>
  <si>
    <t>Legal Problem Code</t>
  </si>
  <si>
    <t>Legal Problem Code Category</t>
  </si>
  <si>
    <t>Assigned Branch/CC</t>
  </si>
  <si>
    <t>Street Address</t>
  </si>
  <si>
    <t>State</t>
  </si>
  <si>
    <t>Zip Code</t>
  </si>
  <si>
    <t>Number of People under 18</t>
  </si>
  <si>
    <t>Number of People 18 and Over</t>
  </si>
  <si>
    <t>Number of People Total</t>
  </si>
  <si>
    <t>Income Types</t>
  </si>
  <si>
    <t>Result Achieved</t>
  </si>
  <si>
    <t>Case Disposition</t>
  </si>
  <si>
    <t>Close Reason</t>
  </si>
  <si>
    <t>Outcome</t>
  </si>
  <si>
    <t>Custom Avoid (Lump Sum Avoid)</t>
  </si>
  <si>
    <t>IOLA Dollar Savings to Clients</t>
  </si>
  <si>
    <t>Custom Avoid Monthly (Monthly Payment Avoided)</t>
  </si>
  <si>
    <t>Custom Recovered Monthly (Monthly Benefit)</t>
  </si>
  <si>
    <t>Custom Retro Recovery (Retroactive Award/Settlement)</t>
  </si>
  <si>
    <t>IOLA Direct Dollar Benefits to Clients</t>
  </si>
  <si>
    <t>Total Time For Case</t>
  </si>
  <si>
    <t>Citizenship Status</t>
  </si>
  <si>
    <t>HAL Level of Service</t>
  </si>
  <si>
    <t>Level of Service</t>
  </si>
  <si>
    <t>Age at Intake</t>
  </si>
  <si>
    <t>Intake Date</t>
  </si>
  <si>
    <t>Intake Type</t>
  </si>
  <si>
    <t>Intake Offsite?</t>
  </si>
  <si>
    <t>Percentage of Poverty</t>
  </si>
  <si>
    <t>Anticipated Level Of Service</t>
  </si>
  <si>
    <t>Special Legal Problem Code</t>
  </si>
  <si>
    <t>Immigration Status</t>
  </si>
  <si>
    <t>IOI Outcomes</t>
  </si>
  <si>
    <t>County of Residence</t>
  </si>
  <si>
    <t>CSR Eligible</t>
  </si>
  <si>
    <t>LSC Eligible?</t>
  </si>
  <si>
    <t>New York City Council District</t>
  </si>
  <si>
    <t>Is Domestic Violence a factor in this case?</t>
  </si>
  <si>
    <t>UI Retroactive Amount Recovered</t>
  </si>
  <si>
    <t>UI Prospective Recovery</t>
  </si>
  <si>
    <t>DAP Retro To Client</t>
  </si>
  <si>
    <t>DAP Interim Assistance Recovery</t>
  </si>
  <si>
    <t>DAP Monthly XVI -- SSI</t>
  </si>
  <si>
    <t>DAP Monthly SSD -- Title II</t>
  </si>
  <si>
    <t>UI Monthly Benefit Amount</t>
  </si>
  <si>
    <t>PAI Case?</t>
  </si>
  <si>
    <t>Matter has current Pro Bono involvement</t>
  </si>
  <si>
    <t>Intake - Did You Provide Legal Advice?</t>
  </si>
  <si>
    <t>Case Status</t>
  </si>
  <si>
    <t>IOI Secondary Outcomes</t>
  </si>
  <si>
    <t>IOI Tertiary Outcomes</t>
  </si>
  <si>
    <t>Veteran</t>
  </si>
  <si>
    <t>Client Is A</t>
  </si>
  <si>
    <t>Secondary Outcome</t>
  </si>
  <si>
    <t>Tertiary Outcome</t>
  </si>
  <si>
    <t>Service Date</t>
  </si>
  <si>
    <t>Duration</t>
  </si>
  <si>
    <t>Social Work Case</t>
  </si>
  <si>
    <t>Client</t>
  </si>
  <si>
    <t>How do you identify yourself, within the LGBT community?  You can choose more than one category.</t>
  </si>
  <si>
    <t>Most Recent Note</t>
  </si>
  <si>
    <t>Days Since Most Recent Note</t>
  </si>
  <si>
    <t>Martinez</t>
  </si>
  <si>
    <t>Mitchell</t>
  </si>
  <si>
    <t>Santana</t>
  </si>
  <si>
    <t>Gonzalez</t>
  </si>
  <si>
    <t>Sham</t>
  </si>
  <si>
    <t>Bligen</t>
  </si>
  <si>
    <t>Angrum</t>
  </si>
  <si>
    <t>Lark</t>
  </si>
  <si>
    <t>Smith</t>
  </si>
  <si>
    <t>Thomas</t>
  </si>
  <si>
    <t>Stewart</t>
  </si>
  <si>
    <t>Jenkins</t>
  </si>
  <si>
    <t>Pichardo</t>
  </si>
  <si>
    <t>Theodoro</t>
  </si>
  <si>
    <t>Jones</t>
  </si>
  <si>
    <t>Legins</t>
  </si>
  <si>
    <t>Rector</t>
  </si>
  <si>
    <t>Robinson</t>
  </si>
  <si>
    <t>Cornish</t>
  </si>
  <si>
    <t>Demmouch</t>
  </si>
  <si>
    <t>Jones -Wiggins</t>
  </si>
  <si>
    <t>Ratliff</t>
  </si>
  <si>
    <t>Peebles</t>
  </si>
  <si>
    <t>Stanley</t>
  </si>
  <si>
    <t>Harmon</t>
  </si>
  <si>
    <t>Velez</t>
  </si>
  <si>
    <t>Payton</t>
  </si>
  <si>
    <t>Gibbs</t>
  </si>
  <si>
    <t>Conzuega Recio</t>
  </si>
  <si>
    <t>Nichols</t>
  </si>
  <si>
    <t>Nunez</t>
  </si>
  <si>
    <t>Davis</t>
  </si>
  <si>
    <t>Bramwell</t>
  </si>
  <si>
    <t>Rojas</t>
  </si>
  <si>
    <t>Cain</t>
  </si>
  <si>
    <t>Alvarez</t>
  </si>
  <si>
    <t>Williams</t>
  </si>
  <si>
    <t>Mata</t>
  </si>
  <si>
    <t>Polanco</t>
  </si>
  <si>
    <t>Massey</t>
  </si>
  <si>
    <t>Council</t>
  </si>
  <si>
    <t>Wolf-Creutzfeldt</t>
  </si>
  <si>
    <t>Rodriguez</t>
  </si>
  <si>
    <t>Henriquez</t>
  </si>
  <si>
    <t>Perez</t>
  </si>
  <si>
    <t>Wood</t>
  </si>
  <si>
    <t>Wolesley</t>
  </si>
  <si>
    <t>Cruz</t>
  </si>
  <si>
    <t>Saleh</t>
  </si>
  <si>
    <t>Ramos</t>
  </si>
  <si>
    <t>Feliz</t>
  </si>
  <si>
    <t>Splunge</t>
  </si>
  <si>
    <t>Sinclair</t>
  </si>
  <si>
    <t>Pena</t>
  </si>
  <si>
    <t>Aristy</t>
  </si>
  <si>
    <t>Monserrate</t>
  </si>
  <si>
    <t>Thompson</t>
  </si>
  <si>
    <t>Chance</t>
  </si>
  <si>
    <t>Rembert</t>
  </si>
  <si>
    <t>Onofre</t>
  </si>
  <si>
    <t>Olivares</t>
  </si>
  <si>
    <t>Tello</t>
  </si>
  <si>
    <t>Marquez</t>
  </si>
  <si>
    <t>De los Santos Mendez</t>
  </si>
  <si>
    <t>Harris</t>
  </si>
  <si>
    <t>Aryvz</t>
  </si>
  <si>
    <t>Torres</t>
  </si>
  <si>
    <t>Alvarado</t>
  </si>
  <si>
    <t>Lewis</t>
  </si>
  <si>
    <t>Marte</t>
  </si>
  <si>
    <t>McCadney</t>
  </si>
  <si>
    <t>Queen</t>
  </si>
  <si>
    <t>Young</t>
  </si>
  <si>
    <t>Duncan</t>
  </si>
  <si>
    <t>Irick</t>
  </si>
  <si>
    <t>Nelson</t>
  </si>
  <si>
    <t>Peralta</t>
  </si>
  <si>
    <t>De La Cruz</t>
  </si>
  <si>
    <t>Johnson</t>
  </si>
  <si>
    <t>Rampersad</t>
  </si>
  <si>
    <t>Garrido</t>
  </si>
  <si>
    <t>Moreau</t>
  </si>
  <si>
    <t>Jackson</t>
  </si>
  <si>
    <t>Walker</t>
  </si>
  <si>
    <t>Vargas</t>
  </si>
  <si>
    <t>Acevedo</t>
  </si>
  <si>
    <t>Trujillo</t>
  </si>
  <si>
    <t>Ullah</t>
  </si>
  <si>
    <t>Sanchez</t>
  </si>
  <si>
    <t>Halpert</t>
  </si>
  <si>
    <t>Maldonado</t>
  </si>
  <si>
    <t>Allen</t>
  </si>
  <si>
    <t>Espejo</t>
  </si>
  <si>
    <t>Campuzano</t>
  </si>
  <si>
    <t>Hernandez</t>
  </si>
  <si>
    <t>Tirado</t>
  </si>
  <si>
    <t>Norton</t>
  </si>
  <si>
    <t>Felix</t>
  </si>
  <si>
    <t>Nivar</t>
  </si>
  <si>
    <t>Reyes</t>
  </si>
  <si>
    <t>Paulino</t>
  </si>
  <si>
    <t>Bonilla</t>
  </si>
  <si>
    <t>DeChamps</t>
  </si>
  <si>
    <t>Teresa</t>
  </si>
  <si>
    <t>Jacqueline</t>
  </si>
  <si>
    <t>Patricia</t>
  </si>
  <si>
    <t>Gabriel</t>
  </si>
  <si>
    <t>Alka</t>
  </si>
  <si>
    <t>Millie</t>
  </si>
  <si>
    <t>Anntoinette</t>
  </si>
  <si>
    <t>Yolanda</t>
  </si>
  <si>
    <t>Daquwane</t>
  </si>
  <si>
    <t>Nettie</t>
  </si>
  <si>
    <t>Denice</t>
  </si>
  <si>
    <t>Latrice</t>
  </si>
  <si>
    <t>Odalis</t>
  </si>
  <si>
    <t>Gus</t>
  </si>
  <si>
    <t>Darryl</t>
  </si>
  <si>
    <t>Leigha</t>
  </si>
  <si>
    <t>Robin</t>
  </si>
  <si>
    <t>Willie</t>
  </si>
  <si>
    <t>Joseph</t>
  </si>
  <si>
    <t>Chadia</t>
  </si>
  <si>
    <t>Jennifer</t>
  </si>
  <si>
    <t>Luzella</t>
  </si>
  <si>
    <t>Rebecca</t>
  </si>
  <si>
    <t>Felecia</t>
  </si>
  <si>
    <t>Laurynn</t>
  </si>
  <si>
    <t>Olga</t>
  </si>
  <si>
    <t>Geoffrey</t>
  </si>
  <si>
    <t>Phillip</t>
  </si>
  <si>
    <t>Rosa</t>
  </si>
  <si>
    <t>Sharonda</t>
  </si>
  <si>
    <t>Iris</t>
  </si>
  <si>
    <t>Edwin</t>
  </si>
  <si>
    <t>Gwendolyn</t>
  </si>
  <si>
    <t>Leopoldo</t>
  </si>
  <si>
    <t>Inez</t>
  </si>
  <si>
    <t>Sonny</t>
  </si>
  <si>
    <t>Edwina</t>
  </si>
  <si>
    <t>Rosanna</t>
  </si>
  <si>
    <t>Tene</t>
  </si>
  <si>
    <t>Aisha</t>
  </si>
  <si>
    <t>Leslie</t>
  </si>
  <si>
    <t>Veronica</t>
  </si>
  <si>
    <t>Marialena</t>
  </si>
  <si>
    <t>Nicida</t>
  </si>
  <si>
    <t>Luz Maria</t>
  </si>
  <si>
    <t>Marina</t>
  </si>
  <si>
    <t>Tannie</t>
  </si>
  <si>
    <t>Samantha</t>
  </si>
  <si>
    <t>Maria</t>
  </si>
  <si>
    <t>Wolied</t>
  </si>
  <si>
    <t>Clotilde</t>
  </si>
  <si>
    <t>Jocelyn</t>
  </si>
  <si>
    <t>Betty</t>
  </si>
  <si>
    <t>Nichola</t>
  </si>
  <si>
    <t>Rafael</t>
  </si>
  <si>
    <t>Judy</t>
  </si>
  <si>
    <t>Sallie</t>
  </si>
  <si>
    <t>Milagros</t>
  </si>
  <si>
    <t>Deborah</t>
  </si>
  <si>
    <t>Lorraine</t>
  </si>
  <si>
    <t>Oscar</t>
  </si>
  <si>
    <t>Lydia</t>
  </si>
  <si>
    <t>Reina</t>
  </si>
  <si>
    <t>Andres</t>
  </si>
  <si>
    <t>Dolores</t>
  </si>
  <si>
    <t>Bacilia</t>
  </si>
  <si>
    <t>Markneque</t>
  </si>
  <si>
    <t>Sophina</t>
  </si>
  <si>
    <t>Belgica</t>
  </si>
  <si>
    <t>Miriam</t>
  </si>
  <si>
    <t>Desiree</t>
  </si>
  <si>
    <t>Gabriela</t>
  </si>
  <si>
    <t>Steven</t>
  </si>
  <si>
    <t>Stephanie</t>
  </si>
  <si>
    <t>Nashaka</t>
  </si>
  <si>
    <t>Whitney</t>
  </si>
  <si>
    <t>Al</t>
  </si>
  <si>
    <t>Ayodele</t>
  </si>
  <si>
    <t>Alma</t>
  </si>
  <si>
    <t>Sandra</t>
  </si>
  <si>
    <t>Saul</t>
  </si>
  <si>
    <t>Milton</t>
  </si>
  <si>
    <t>Tyrone</t>
  </si>
  <si>
    <t>Bienvenido</t>
  </si>
  <si>
    <t>Katherine</t>
  </si>
  <si>
    <t>Melissa</t>
  </si>
  <si>
    <t>Nery</t>
  </si>
  <si>
    <t>Barbara</t>
  </si>
  <si>
    <t>Luz</t>
  </si>
  <si>
    <t>Aludin</t>
  </si>
  <si>
    <t>Jose</t>
  </si>
  <si>
    <t>Michael</t>
  </si>
  <si>
    <t>Lourdes</t>
  </si>
  <si>
    <t>Laqinza</t>
  </si>
  <si>
    <t>Wayne</t>
  </si>
  <si>
    <t>Shanique</t>
  </si>
  <si>
    <t>Alejandrina</t>
  </si>
  <si>
    <t>John</t>
  </si>
  <si>
    <t>Santiago</t>
  </si>
  <si>
    <t>Lorenza</t>
  </si>
  <si>
    <t>Berenica</t>
  </si>
  <si>
    <t>Clarence</t>
  </si>
  <si>
    <t>Edward</t>
  </si>
  <si>
    <t>Onelia</t>
  </si>
  <si>
    <t>Domingo</t>
  </si>
  <si>
    <t>Elizabeth</t>
  </si>
  <si>
    <t>Zoraya</t>
  </si>
  <si>
    <t>Nancy</t>
  </si>
  <si>
    <t>Ella</t>
  </si>
  <si>
    <t>Juana</t>
  </si>
  <si>
    <t>3115 HPLP-Homelessness Prevention Law Project</t>
  </si>
  <si>
    <t>3018 Tenant Rights Coalition (TRC)</t>
  </si>
  <si>
    <t>3168 NY City Council (Perkins)</t>
  </si>
  <si>
    <t>5510 CB9 Manhattanville-West Harlem Tenant Advocacy Project</t>
  </si>
  <si>
    <t>3457 DYCD-NDA- Neighborhood Development Area</t>
  </si>
  <si>
    <t>3123 Universal Access to Counsel – (UAC)</t>
  </si>
  <si>
    <t>4100 IOLA - General</t>
  </si>
  <si>
    <t>3312 Housing Preservation Initiative (HPI)</t>
  </si>
  <si>
    <t>3308 Anti-Eviction and SRO Legal Services (formerly known as “HPD” Contracts)</t>
  </si>
  <si>
    <t>09/30/2019</t>
  </si>
  <si>
    <t>09/24/2019</t>
  </si>
  <si>
    <t>09/23/2019</t>
  </si>
  <si>
    <t>08/28/2019</t>
  </si>
  <si>
    <t>08/26/2019</t>
  </si>
  <si>
    <t>08/05/2019</t>
  </si>
  <si>
    <t>08/02/2019</t>
  </si>
  <si>
    <t>07/16/2019</t>
  </si>
  <si>
    <t>07/10/2019</t>
  </si>
  <si>
    <t>06/19/2019</t>
  </si>
  <si>
    <t>05/22/2019</t>
  </si>
  <si>
    <t>05/14/2019</t>
  </si>
  <si>
    <t>05/10/2019</t>
  </si>
  <si>
    <t>05/08/2019</t>
  </si>
  <si>
    <t>05/06/2019</t>
  </si>
  <si>
    <t>04/24/2019</t>
  </si>
  <si>
    <t>04/10/2019</t>
  </si>
  <si>
    <t>04/08/2019</t>
  </si>
  <si>
    <t>03/13/2019</t>
  </si>
  <si>
    <t>03/06/2019</t>
  </si>
  <si>
    <t>03/05/2019</t>
  </si>
  <si>
    <t>02/06/2019</t>
  </si>
  <si>
    <t>01/28/2019</t>
  </si>
  <si>
    <t>01/23/2019</t>
  </si>
  <si>
    <t>01/11/2019</t>
  </si>
  <si>
    <t>01/09/2019</t>
  </si>
  <si>
    <t>12/26/2018</t>
  </si>
  <si>
    <t>11/28/2018</t>
  </si>
  <si>
    <t>11/26/2018</t>
  </si>
  <si>
    <t>11/14/2018</t>
  </si>
  <si>
    <t>11/07/2018</t>
  </si>
  <si>
    <t>10/24/2018</t>
  </si>
  <si>
    <t>10/22/2018</t>
  </si>
  <si>
    <t>10/10/2018</t>
  </si>
  <si>
    <t>09/19/2018</t>
  </si>
  <si>
    <t>09/14/2018</t>
  </si>
  <si>
    <t>09/12/2018</t>
  </si>
  <si>
    <t>08/24/2018</t>
  </si>
  <si>
    <t>08/22/2018</t>
  </si>
  <si>
    <t>08/17/2018</t>
  </si>
  <si>
    <t>08/08/2018</t>
  </si>
  <si>
    <t>07/31/2018</t>
  </si>
  <si>
    <t>07/19/2018</t>
  </si>
  <si>
    <t>07/18/2018</t>
  </si>
  <si>
    <t>07/11/2018</t>
  </si>
  <si>
    <t>05/30/2018</t>
  </si>
  <si>
    <t>05/17/2018</t>
  </si>
  <si>
    <t>05/08/2018</t>
  </si>
  <si>
    <t>04/12/2018</t>
  </si>
  <si>
    <t>03/14/2018</t>
  </si>
  <si>
    <t>02/07/2018</t>
  </si>
  <si>
    <t>01/01/2018</t>
  </si>
  <si>
    <t>11/01/2017</t>
  </si>
  <si>
    <t>09/01/2017</t>
  </si>
  <si>
    <t>04/06/2017</t>
  </si>
  <si>
    <t>01/04/2016</t>
  </si>
  <si>
    <t>07/14/2015</t>
  </si>
  <si>
    <t>07/02/2015</t>
  </si>
  <si>
    <t>04/08/2015</t>
  </si>
  <si>
    <t>03/31/2015</t>
  </si>
  <si>
    <t>03/30/2015</t>
  </si>
  <si>
    <t>03/23/2015</t>
  </si>
  <si>
    <t>03/11/2015</t>
  </si>
  <si>
    <t>02/23/2015</t>
  </si>
  <si>
    <t>01/23/2015</t>
  </si>
  <si>
    <t>01/21/2015</t>
  </si>
  <si>
    <t>01/14/2015</t>
  </si>
  <si>
    <t>12/08/2014</t>
  </si>
  <si>
    <t>09/12/2014</t>
  </si>
  <si>
    <t>09/10/2014</t>
  </si>
  <si>
    <t>09/09/2014</t>
  </si>
  <si>
    <t>08/21/2014</t>
  </si>
  <si>
    <t>06/13/2014</t>
  </si>
  <si>
    <t>06/12/2014</t>
  </si>
  <si>
    <t>03/28/2014</t>
  </si>
  <si>
    <t>HPD-Full Rep</t>
  </si>
  <si>
    <t>IPHenryStr.SettleMa</t>
  </si>
  <si>
    <t>Henry Street Settlement</t>
  </si>
  <si>
    <t>Community Board 9</t>
  </si>
  <si>
    <t>Treadwell, Nathan</t>
  </si>
  <si>
    <t>Prefer Not To Say</t>
  </si>
  <si>
    <t>Female</t>
  </si>
  <si>
    <t>Male</t>
  </si>
  <si>
    <t>Transgender Woman</t>
  </si>
  <si>
    <t>Hispanic</t>
  </si>
  <si>
    <t>Black/African American/African Descent</t>
  </si>
  <si>
    <t>South Asian</t>
  </si>
  <si>
    <t>Latina/o</t>
  </si>
  <si>
    <t>White (Not Hispanic)</t>
  </si>
  <si>
    <t>Asian or Pacific Islander</t>
  </si>
  <si>
    <t>Self-Identified/Other</t>
  </si>
  <si>
    <t xml:space="preserve">
Hispanic: 1</t>
  </si>
  <si>
    <t>English</t>
  </si>
  <si>
    <t>Spanish</t>
  </si>
  <si>
    <t>French</t>
  </si>
  <si>
    <t>Mixteco</t>
  </si>
  <si>
    <t>64 Public Housing</t>
  </si>
  <si>
    <t>63 Private Landlord/Tenant</t>
  </si>
  <si>
    <t>69 Other Housing</t>
  </si>
  <si>
    <t>79 Other Income Maintenence</t>
  </si>
  <si>
    <t>61 Federally Subsidized Housing</t>
  </si>
  <si>
    <t>60-69 Housing</t>
  </si>
  <si>
    <t>70-79 Income Maintenance</t>
  </si>
  <si>
    <t>Manhattan Legal Services</t>
  </si>
  <si>
    <t>410 Grand St</t>
  </si>
  <si>
    <t>131 BROOME ST</t>
  </si>
  <si>
    <t>26 Madison Street</t>
  </si>
  <si>
    <t>250 Clinton St</t>
  </si>
  <si>
    <t>200 E 65th Street</t>
  </si>
  <si>
    <t>320 W 111th St</t>
  </si>
  <si>
    <t>1867 7th Ave</t>
  </si>
  <si>
    <t>2430 W 111th St</t>
  </si>
  <si>
    <t>600 W 142nd St</t>
  </si>
  <si>
    <t>15 W 123rd St</t>
  </si>
  <si>
    <t>2034 7th Ave</t>
  </si>
  <si>
    <t>95 Lenox Ave</t>
  </si>
  <si>
    <t>680 Saint Nicholas Ave</t>
  </si>
  <si>
    <t>241 6th Ave</t>
  </si>
  <si>
    <t>71 W 112th St</t>
  </si>
  <si>
    <t>2949 8th Ave</t>
  </si>
  <si>
    <t>270 Convent Ave</t>
  </si>
  <si>
    <t>565 Manhattan Ave</t>
  </si>
  <si>
    <t>270 Saint Nicholas Ave</t>
  </si>
  <si>
    <t>135 W 93rd St</t>
  </si>
  <si>
    <t>123 W 112th St</t>
  </si>
  <si>
    <t>464 W 126th St</t>
  </si>
  <si>
    <t>540 W 146th St</t>
  </si>
  <si>
    <t>710 Riverside Dr</t>
  </si>
  <si>
    <t>1990 Lexington Ave</t>
  </si>
  <si>
    <t>519 W 143rd St</t>
  </si>
  <si>
    <t>10 W 135th St</t>
  </si>
  <si>
    <t>166 W 87th St</t>
  </si>
  <si>
    <t>507 W 147th St</t>
  </si>
  <si>
    <t>111 W 123rd St</t>
  </si>
  <si>
    <t>3333 Broadway</t>
  </si>
  <si>
    <t>66 W 94th Street 10F</t>
  </si>
  <si>
    <t>676 Riverside Dr</t>
  </si>
  <si>
    <t>101 West 118th Street 2B</t>
  </si>
  <si>
    <t>49 Saint Nicholas Ave</t>
  </si>
  <si>
    <t>408 W 150th st</t>
  </si>
  <si>
    <t>725 Fdr Dr</t>
  </si>
  <si>
    <t>530 W 136th St</t>
  </si>
  <si>
    <t>320 Saint Nicholas Ave</t>
  </si>
  <si>
    <t>266 W 123rd St</t>
  </si>
  <si>
    <t>45 Rutgers Street</t>
  </si>
  <si>
    <t>230 Riverside Dr</t>
  </si>
  <si>
    <t>222 W 122nd St</t>
  </si>
  <si>
    <t>145 Morningside Ave</t>
  </si>
  <si>
    <t>2253 7th  Avenue 5N</t>
  </si>
  <si>
    <t>1350 Amsterdam Ave</t>
  </si>
  <si>
    <t>509 W 134th St</t>
  </si>
  <si>
    <t>55 Tiemann Pl</t>
  </si>
  <si>
    <t>133 West 104th Street 6B</t>
  </si>
  <si>
    <t>152 8th Ave</t>
  </si>
  <si>
    <t>526 W 147th St</t>
  </si>
  <si>
    <t>3495 Broadway</t>
  </si>
  <si>
    <t>545 W 126th St</t>
  </si>
  <si>
    <t>7 Saint James Pl</t>
  </si>
  <si>
    <t>19 Hamilton Ter</t>
  </si>
  <si>
    <t>310 W 143rd St</t>
  </si>
  <si>
    <t>480 Saint Nicholas Ave</t>
  </si>
  <si>
    <t>2070 7th ave</t>
  </si>
  <si>
    <t>601 W 132nd St</t>
  </si>
  <si>
    <t>1370 Saint Nicholas Ave</t>
  </si>
  <si>
    <t>626 Riverside Dr</t>
  </si>
  <si>
    <t>500 W 135th St</t>
  </si>
  <si>
    <t>512 W 136th St</t>
  </si>
  <si>
    <t>183 Amsterdam Ave</t>
  </si>
  <si>
    <t>290 E 3rd St</t>
  </si>
  <si>
    <t>500 W 140th St</t>
  </si>
  <si>
    <t>10 Manhattan Ave</t>
  </si>
  <si>
    <t>25 Saint Nicholas Ter</t>
  </si>
  <si>
    <t>3288 Broadway</t>
  </si>
  <si>
    <t>327 St Nicholas Ave</t>
  </si>
  <si>
    <t>765 Riverside Dr</t>
  </si>
  <si>
    <t>1420 Amsterdam Ave</t>
  </si>
  <si>
    <t>128 W 128th St</t>
  </si>
  <si>
    <t>529 W 158th St</t>
  </si>
  <si>
    <t>230 W 113th St</t>
  </si>
  <si>
    <t>2205 2nd Ave</t>
  </si>
  <si>
    <t>408 W 129th St</t>
  </si>
  <si>
    <t>474 W 146TH ST</t>
  </si>
  <si>
    <t>28 W 127th St # 30</t>
  </si>
  <si>
    <t>820 Riverside Dr</t>
  </si>
  <si>
    <t>580 W 215th St</t>
  </si>
  <si>
    <t>75 W 118th St</t>
  </si>
  <si>
    <t>152 Sherman Ave</t>
  </si>
  <si>
    <t>117 E 130th St</t>
  </si>
  <si>
    <t>409 W 129th St</t>
  </si>
  <si>
    <t>608 W 188th St</t>
  </si>
  <si>
    <t>516 W 167th St</t>
  </si>
  <si>
    <t>215 W 101st St</t>
  </si>
  <si>
    <t>77 Fulton St</t>
  </si>
  <si>
    <t>527 W 135th St</t>
  </si>
  <si>
    <t>516 W 143rd St</t>
  </si>
  <si>
    <t>6 Convent Ave</t>
  </si>
  <si>
    <t>100 W 139th St</t>
  </si>
  <si>
    <t>629 W 138th St</t>
  </si>
  <si>
    <t>312 Manhattan Ave</t>
  </si>
  <si>
    <t>1428 5th Ave</t>
  </si>
  <si>
    <t>66 W 69th St</t>
  </si>
  <si>
    <t>667 W 177th St</t>
  </si>
  <si>
    <t>175 W 90th St</t>
  </si>
  <si>
    <t>460 W 149th St</t>
  </si>
  <si>
    <t>201 W 108th St</t>
  </si>
  <si>
    <t>NY</t>
  </si>
  <si>
    <t>No Income</t>
  </si>
  <si>
    <t>SSI</t>
  </si>
  <si>
    <t>Worker's Compensation</t>
  </si>
  <si>
    <t>Social Security, SSI</t>
  </si>
  <si>
    <t>Disability, Worker's Compensation</t>
  </si>
  <si>
    <t>Food Stamps (SNAP), Welfare</t>
  </si>
  <si>
    <t>Food Stamps (SNAP)</t>
  </si>
  <si>
    <t>Food Stamps (SNAP), SSI</t>
  </si>
  <si>
    <t>Food Stamps (SNAP), General Assistance</t>
  </si>
  <si>
    <t>Employment</t>
  </si>
  <si>
    <t>Social Security Retirement</t>
  </si>
  <si>
    <t>Employment, Social Security Disability</t>
  </si>
  <si>
    <t>Employment, General Assistance</t>
  </si>
  <si>
    <t>Other, Social Security</t>
  </si>
  <si>
    <t>Social Security Disability</t>
  </si>
  <si>
    <t>Employment, SSI</t>
  </si>
  <si>
    <t>Social Security, Social Security Retirement</t>
  </si>
  <si>
    <t>Food Stamps (SNAP), Welfare - Fam. Assis.</t>
  </si>
  <si>
    <t>Disability, Food Stamps (SNAP)</t>
  </si>
  <si>
    <t>Both SSI and SSD, Food Stamps (SNAP), Other</t>
  </si>
  <si>
    <t>Social Security</t>
  </si>
  <si>
    <t>Employment, Food Stamps (SNAP)</t>
  </si>
  <si>
    <t>Employment, Social Security</t>
  </si>
  <si>
    <t>Employment (Self-Employed)</t>
  </si>
  <si>
    <t>Employment, Food Stamps (SNAP), General Assistance</t>
  </si>
  <si>
    <t>Food Stamps (SNAP), Social Security</t>
  </si>
  <si>
    <t>Food Stamps (SNAP), Social Security Retirement</t>
  </si>
  <si>
    <t>Employment, Food Stamps (SNAP), Welfare - Fam. Assis.</t>
  </si>
  <si>
    <t>Food Stamps (SNAP), Pension/Retirement (Not Soc. Sec.), Social Security</t>
  </si>
  <si>
    <t>Food Stamps (SNAP), Social Security Disability</t>
  </si>
  <si>
    <t>Social Security, Social Security Disability</t>
  </si>
  <si>
    <t>Welfare</t>
  </si>
  <si>
    <t>Disability, Employment, Food Stamps (SNAP)</t>
  </si>
  <si>
    <t>Employment, Pension/Retirement (Not Soc. Sec.)</t>
  </si>
  <si>
    <t>Employment (Self-Employed), Food Stamps (SNAP), General Assistance</t>
  </si>
  <si>
    <t>Other, SSI</t>
  </si>
  <si>
    <t>Social Security Disability, Welfare - Fam. Assis.</t>
  </si>
  <si>
    <t>Both SSI and SSD, Employment</t>
  </si>
  <si>
    <t>Other, Social Security Disability</t>
  </si>
  <si>
    <t>Pension/Retirement (Not Soc. Sec.)</t>
  </si>
  <si>
    <t>SSI, Welfare - Fam. Assis.</t>
  </si>
  <si>
    <t>Child Support, Employment</t>
  </si>
  <si>
    <t>Employment, Food Stamps (SNAP), Other, Social Security Disability</t>
  </si>
  <si>
    <t>Open</t>
  </si>
  <si>
    <t>$0.00</t>
  </si>
  <si>
    <t>Citizen</t>
  </si>
  <si>
    <t>Non-Citizen</t>
  </si>
  <si>
    <t>Full</t>
  </si>
  <si>
    <t>Hold For Review</t>
  </si>
  <si>
    <t>Representation - State Court</t>
  </si>
  <si>
    <t>Advice</t>
  </si>
  <si>
    <t>09/06/2019</t>
  </si>
  <si>
    <t>05/02/2019</t>
  </si>
  <si>
    <t>01/25/2019</t>
  </si>
  <si>
    <t>07/13/2018</t>
  </si>
  <si>
    <t>11/13/2017</t>
  </si>
  <si>
    <t>In Person</t>
  </si>
  <si>
    <t>Telephone</t>
  </si>
  <si>
    <t>ACD Hotline</t>
  </si>
  <si>
    <t>Yes</t>
  </si>
  <si>
    <t>No</t>
  </si>
  <si>
    <t xml:space="preserve"> </t>
  </si>
  <si>
    <t>641 - Public Housing Eviction</t>
  </si>
  <si>
    <t>693 Other Housing</t>
  </si>
  <si>
    <t>633 Private LL/T Evictions</t>
  </si>
  <si>
    <t>632 Private LL/T Repairs</t>
  </si>
  <si>
    <t>636 Problem with Roomate</t>
  </si>
  <si>
    <t>6351 Non-renewal of lease</t>
  </si>
  <si>
    <t>630 Private LL/T Lockout</t>
  </si>
  <si>
    <t>Parent of US Citizen with a pending or approved adjustment of status (greencard) application</t>
  </si>
  <si>
    <t>Lawful Permanent Resident (LPR)</t>
  </si>
  <si>
    <t>Victim/Survivor of battery,extreme cruelty,or sexual assault (including domestic / family / intimate partner violence)</t>
  </si>
  <si>
    <t>New York</t>
  </si>
  <si>
    <t>City Council District 1</t>
  </si>
  <si>
    <t>City Council District 9</t>
  </si>
  <si>
    <t>City Council District 7</t>
  </si>
  <si>
    <t>City Council District 3</t>
  </si>
  <si>
    <t>City Council District 6</t>
  </si>
  <si>
    <t>City Council District 2</t>
  </si>
  <si>
    <t>City Council District 10</t>
  </si>
  <si>
    <t>City Council District 8</t>
  </si>
  <si>
    <t>Active</t>
  </si>
  <si>
    <t>Working</t>
  </si>
  <si>
    <t>Pending</t>
  </si>
  <si>
    <t>11/19/2019</t>
  </si>
  <si>
    <t>09/12/2019</t>
  </si>
  <si>
    <t>08/30/2019</t>
  </si>
  <si>
    <t>09/17/2019</t>
  </si>
  <si>
    <t>07/31/2019</t>
  </si>
  <si>
    <t>08/06/2019</t>
  </si>
  <si>
    <t>08/07/2019</t>
  </si>
  <si>
    <t>11/12/2019</t>
  </si>
  <si>
    <t>05/03/2019</t>
  </si>
  <si>
    <t>07/01/2019</t>
  </si>
  <si>
    <t>06/11/2019</t>
  </si>
  <si>
    <t>08/21/2019</t>
  </si>
  <si>
    <t>05/07/2019</t>
  </si>
  <si>
    <t>11/25/2019</t>
  </si>
  <si>
    <t>06/20/2019</t>
  </si>
  <si>
    <t>04/11/2019</t>
  </si>
  <si>
    <t>04/19/2019</t>
  </si>
  <si>
    <t>08/22/2019</t>
  </si>
  <si>
    <t>03/11/2019</t>
  </si>
  <si>
    <t>11/01/2019</t>
  </si>
  <si>
    <t>09/25/2019</t>
  </si>
  <si>
    <t>06/25/2019</t>
  </si>
  <si>
    <t>02/28/2019</t>
  </si>
  <si>
    <t>03/26/2019</t>
  </si>
  <si>
    <t>09/10/2019</t>
  </si>
  <si>
    <t>08/08/2019</t>
  </si>
  <si>
    <t>02/13/2019</t>
  </si>
  <si>
    <t>03/04/2019</t>
  </si>
  <si>
    <t>04/05/2019</t>
  </si>
  <si>
    <t>08/27/2019</t>
  </si>
  <si>
    <t>09/16/2019</t>
  </si>
  <si>
    <t>10/09/2018</t>
  </si>
  <si>
    <t>09/27/2019</t>
  </si>
  <si>
    <t>04/03/2019</t>
  </si>
  <si>
    <t>07/08/2019</t>
  </si>
  <si>
    <t>08/09/2019</t>
  </si>
  <si>
    <t>04/23/2019</t>
  </si>
  <si>
    <t>08/14/2018</t>
  </si>
  <si>
    <t>08/01/2019</t>
  </si>
  <si>
    <t>12/20/2018</t>
  </si>
  <si>
    <t>04/16/2019</t>
  </si>
  <si>
    <t>06/12/2018</t>
  </si>
  <si>
    <t>12/04/2018</t>
  </si>
  <si>
    <t>07/19/2019</t>
  </si>
  <si>
    <t>09/26/2019</t>
  </si>
  <si>
    <t>12/05/2019</t>
  </si>
  <si>
    <t>08/21/2018</t>
  </si>
  <si>
    <t>09/18/2019</t>
  </si>
  <si>
    <t>01/18/2017</t>
  </si>
  <si>
    <t>05/04/2018</t>
  </si>
  <si>
    <t>04/17/2019</t>
  </si>
  <si>
    <t>05/02/2016</t>
  </si>
  <si>
    <t>05/03/2017</t>
  </si>
  <si>
    <t>06/27/2019</t>
  </si>
  <si>
    <t>09/11/2019</t>
  </si>
  <si>
    <t>02/11/2015</t>
  </si>
  <si>
    <t>06/19/2017</t>
  </si>
  <si>
    <t>02/02/2016</t>
  </si>
  <si>
    <t>05/11/2018</t>
  </si>
  <si>
    <t>04/27/2016</t>
  </si>
  <si>
    <t>01/15/2019</t>
  </si>
  <si>
    <t>07/19/2017</t>
  </si>
  <si>
    <t>09/17/2018</t>
  </si>
  <si>
    <t>Other</t>
  </si>
  <si>
    <t>Gay</t>
  </si>
  <si>
    <t>10/01/2019</t>
  </si>
  <si>
    <t>05/09/2019</t>
  </si>
  <si>
    <t>05/05/2019</t>
  </si>
  <si>
    <t>07/15/2019</t>
  </si>
  <si>
    <t>04/25/2019</t>
  </si>
  <si>
    <t>10/25/2019</t>
  </si>
  <si>
    <t>03/31/2019</t>
  </si>
  <si>
    <t>03/01/2019</t>
  </si>
  <si>
    <t>09/05/2018</t>
  </si>
  <si>
    <t>07/22/2019</t>
  </si>
  <si>
    <t>02/01/2019</t>
  </si>
  <si>
    <t>01/07/2016</t>
  </si>
  <si>
    <t>12/12/2019</t>
  </si>
  <si>
    <t>04/29/2019</t>
  </si>
  <si>
    <t>01/31/2017</t>
  </si>
  <si>
    <t>07/11/2017</t>
  </si>
  <si>
    <t>02/22/2016</t>
  </si>
  <si>
    <t>05/14/2018</t>
  </si>
  <si>
    <t>04/29/2016</t>
  </si>
  <si>
    <t>05/31/2019</t>
  </si>
  <si>
    <t>01/29/2019</t>
  </si>
  <si>
    <t>08/11/2017</t>
  </si>
  <si>
    <t>11/04/2018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</si>
</sst>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127"/>
  <sheetViews>
    <sheetView tabSelected="1" workbookViewId="0"/>
  </sheetViews>
  <sheetFormatPr defaultRowHeight="15"/>
  <cols>
    <col min="1" max="1" width="20.7109375" style="1" customWidth="1"/>
  </cols>
  <sheetData>
    <row r="1" spans="1:7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>
      <c r="A2" s="1">
        <f>HYPERLINK("https://lsnyc.legalserver.org/matter/dynamic-profile/view/1910383","19-1910383")</f>
        <v>0</v>
      </c>
      <c r="B2" t="s">
        <v>78</v>
      </c>
      <c r="C2" t="s">
        <v>181</v>
      </c>
      <c r="D2" t="s">
        <v>291</v>
      </c>
      <c r="G2" t="s">
        <v>300</v>
      </c>
      <c r="K2" t="s">
        <v>379</v>
      </c>
      <c r="L2" t="s">
        <v>380</v>
      </c>
      <c r="M2" t="s">
        <v>384</v>
      </c>
      <c r="O2">
        <v>57</v>
      </c>
      <c r="P2" t="s">
        <v>392</v>
      </c>
      <c r="Q2" t="s">
        <v>396</v>
      </c>
      <c r="R2" t="s">
        <v>401</v>
      </c>
      <c r="S2" t="s">
        <v>403</v>
      </c>
      <c r="T2" t="s">
        <v>404</v>
      </c>
      <c r="U2" t="s">
        <v>505</v>
      </c>
      <c r="V2">
        <v>10002</v>
      </c>
      <c r="W2">
        <v>0</v>
      </c>
      <c r="X2">
        <v>3</v>
      </c>
      <c r="Y2">
        <v>3</v>
      </c>
      <c r="Z2" t="s">
        <v>506</v>
      </c>
      <c r="AB2" t="s">
        <v>549</v>
      </c>
      <c r="AE2" t="s">
        <v>550</v>
      </c>
      <c r="AG2" t="s">
        <v>550</v>
      </c>
      <c r="AH2" t="s">
        <v>550</v>
      </c>
      <c r="AI2" t="s">
        <v>550</v>
      </c>
      <c r="AK2">
        <v>0</v>
      </c>
      <c r="AL2" t="s">
        <v>551</v>
      </c>
      <c r="AN2" t="s">
        <v>554</v>
      </c>
      <c r="AO2">
        <v>57</v>
      </c>
      <c r="AP2" t="s">
        <v>302</v>
      </c>
      <c r="AR2" t="s">
        <v>565</v>
      </c>
      <c r="AS2">
        <v>0</v>
      </c>
      <c r="AX2" t="s">
        <v>578</v>
      </c>
      <c r="AY2" t="s">
        <v>567</v>
      </c>
      <c r="AZ2" t="s">
        <v>565</v>
      </c>
      <c r="BA2" t="s">
        <v>579</v>
      </c>
      <c r="BC2" t="s">
        <v>550</v>
      </c>
      <c r="BD2" t="s">
        <v>550</v>
      </c>
      <c r="BE2" t="s">
        <v>550</v>
      </c>
      <c r="BF2" t="s">
        <v>550</v>
      </c>
      <c r="BG2" t="s">
        <v>550</v>
      </c>
      <c r="BH2" t="s">
        <v>550</v>
      </c>
      <c r="BI2" t="s">
        <v>550</v>
      </c>
      <c r="BJ2" t="s">
        <v>567</v>
      </c>
      <c r="BK2" t="s">
        <v>566</v>
      </c>
      <c r="BP2" t="s">
        <v>566</v>
      </c>
      <c r="BU2">
        <v>0</v>
      </c>
      <c r="BV2" t="s">
        <v>567</v>
      </c>
      <c r="BW2">
        <v>1911040</v>
      </c>
      <c r="BZ2">
        <v>0</v>
      </c>
    </row>
    <row r="3" spans="1:78">
      <c r="A3" s="1">
        <f>HYPERLINK("https://lsnyc.legalserver.org/matter/dynamic-profile/view/1910361","19-1910361")</f>
        <v>0</v>
      </c>
      <c r="B3" t="s">
        <v>79</v>
      </c>
      <c r="C3" t="s">
        <v>182</v>
      </c>
      <c r="D3" t="s">
        <v>292</v>
      </c>
      <c r="G3" t="s">
        <v>301</v>
      </c>
      <c r="J3" t="s">
        <v>377</v>
      </c>
      <c r="K3" t="s">
        <v>379</v>
      </c>
      <c r="L3" t="s">
        <v>381</v>
      </c>
      <c r="M3" t="s">
        <v>385</v>
      </c>
      <c r="O3">
        <v>62</v>
      </c>
      <c r="P3" t="s">
        <v>392</v>
      </c>
      <c r="Q3" t="s">
        <v>397</v>
      </c>
      <c r="R3" t="s">
        <v>401</v>
      </c>
      <c r="S3" t="s">
        <v>403</v>
      </c>
      <c r="T3" t="s">
        <v>405</v>
      </c>
      <c r="U3" t="s">
        <v>505</v>
      </c>
      <c r="V3">
        <v>10002</v>
      </c>
      <c r="W3">
        <v>0</v>
      </c>
      <c r="X3">
        <v>1</v>
      </c>
      <c r="Y3">
        <v>1</v>
      </c>
      <c r="Z3" t="s">
        <v>507</v>
      </c>
      <c r="AB3" t="s">
        <v>549</v>
      </c>
      <c r="AE3" t="s">
        <v>550</v>
      </c>
      <c r="AG3" t="s">
        <v>550</v>
      </c>
      <c r="AH3" t="s">
        <v>550</v>
      </c>
      <c r="AI3" t="s">
        <v>550</v>
      </c>
      <c r="AK3">
        <v>0</v>
      </c>
      <c r="AL3" t="s">
        <v>551</v>
      </c>
      <c r="AN3" t="s">
        <v>554</v>
      </c>
      <c r="AO3">
        <v>62</v>
      </c>
      <c r="AP3" t="s">
        <v>302</v>
      </c>
      <c r="AQ3" t="s">
        <v>562</v>
      </c>
      <c r="AR3" t="s">
        <v>566</v>
      </c>
      <c r="AS3">
        <v>74.08</v>
      </c>
      <c r="AX3" t="s">
        <v>578</v>
      </c>
      <c r="AY3" t="s">
        <v>567</v>
      </c>
      <c r="AZ3" t="s">
        <v>565</v>
      </c>
      <c r="BA3" t="s">
        <v>579</v>
      </c>
      <c r="BC3" t="s">
        <v>550</v>
      </c>
      <c r="BD3" t="s">
        <v>550</v>
      </c>
      <c r="BE3" t="s">
        <v>550</v>
      </c>
      <c r="BF3" t="s">
        <v>550</v>
      </c>
      <c r="BG3" t="s">
        <v>550</v>
      </c>
      <c r="BH3" t="s">
        <v>550</v>
      </c>
      <c r="BI3" t="s">
        <v>550</v>
      </c>
      <c r="BJ3" t="s">
        <v>567</v>
      </c>
      <c r="BK3" t="s">
        <v>566</v>
      </c>
      <c r="BP3" t="s">
        <v>566</v>
      </c>
      <c r="BU3">
        <v>0</v>
      </c>
      <c r="BV3" t="s">
        <v>567</v>
      </c>
      <c r="BW3">
        <v>740086</v>
      </c>
      <c r="BZ3">
        <v>0</v>
      </c>
    </row>
    <row r="4" spans="1:78">
      <c r="A4" s="1">
        <f>HYPERLINK("https://lsnyc.legalserver.org/matter/dynamic-profile/view/1910503","19-1910503")</f>
        <v>0</v>
      </c>
      <c r="B4" t="s">
        <v>80</v>
      </c>
      <c r="C4" t="s">
        <v>183</v>
      </c>
      <c r="D4" t="s">
        <v>291</v>
      </c>
      <c r="G4" t="s">
        <v>301</v>
      </c>
      <c r="J4" t="s">
        <v>377</v>
      </c>
      <c r="K4" t="s">
        <v>379</v>
      </c>
      <c r="L4" t="s">
        <v>381</v>
      </c>
      <c r="M4" t="s">
        <v>384</v>
      </c>
      <c r="O4">
        <v>47</v>
      </c>
      <c r="P4" t="s">
        <v>392</v>
      </c>
      <c r="Q4" t="s">
        <v>396</v>
      </c>
      <c r="R4" t="s">
        <v>401</v>
      </c>
      <c r="S4" t="s">
        <v>403</v>
      </c>
      <c r="T4" t="s">
        <v>406</v>
      </c>
      <c r="U4" t="s">
        <v>505</v>
      </c>
      <c r="V4">
        <v>10038</v>
      </c>
      <c r="W4">
        <v>0</v>
      </c>
      <c r="X4">
        <v>1</v>
      </c>
      <c r="Y4">
        <v>1</v>
      </c>
      <c r="Z4" t="s">
        <v>508</v>
      </c>
      <c r="AB4" t="s">
        <v>549</v>
      </c>
      <c r="AE4" t="s">
        <v>550</v>
      </c>
      <c r="AG4" t="s">
        <v>550</v>
      </c>
      <c r="AH4" t="s">
        <v>550</v>
      </c>
      <c r="AI4" t="s">
        <v>550</v>
      </c>
      <c r="AK4">
        <v>0</v>
      </c>
      <c r="AL4" t="s">
        <v>551</v>
      </c>
      <c r="AN4" t="s">
        <v>554</v>
      </c>
      <c r="AO4">
        <v>47</v>
      </c>
      <c r="AP4" t="s">
        <v>301</v>
      </c>
      <c r="AR4" t="s">
        <v>565</v>
      </c>
      <c r="AS4">
        <v>215.24</v>
      </c>
      <c r="AU4" t="s">
        <v>568</v>
      </c>
      <c r="AX4" t="s">
        <v>578</v>
      </c>
      <c r="AY4" t="s">
        <v>567</v>
      </c>
      <c r="AZ4" t="s">
        <v>566</v>
      </c>
      <c r="BC4" t="s">
        <v>550</v>
      </c>
      <c r="BD4" t="s">
        <v>550</v>
      </c>
      <c r="BE4" t="s">
        <v>550</v>
      </c>
      <c r="BF4" t="s">
        <v>550</v>
      </c>
      <c r="BG4" t="s">
        <v>550</v>
      </c>
      <c r="BH4" t="s">
        <v>550</v>
      </c>
      <c r="BI4" t="s">
        <v>550</v>
      </c>
      <c r="BJ4" t="s">
        <v>567</v>
      </c>
      <c r="BK4" t="s">
        <v>566</v>
      </c>
      <c r="BP4" t="s">
        <v>566</v>
      </c>
      <c r="BU4">
        <v>0</v>
      </c>
      <c r="BV4" t="s">
        <v>567</v>
      </c>
      <c r="BW4">
        <v>1911160</v>
      </c>
      <c r="BZ4">
        <v>0</v>
      </c>
    </row>
    <row r="5" spans="1:78">
      <c r="A5" s="1">
        <f>HYPERLINK("https://lsnyc.legalserver.org/matter/dynamic-profile/view/1910352","19-1910352")</f>
        <v>0</v>
      </c>
      <c r="B5" t="s">
        <v>81</v>
      </c>
      <c r="C5" t="s">
        <v>184</v>
      </c>
      <c r="D5" t="s">
        <v>293</v>
      </c>
      <c r="G5" t="s">
        <v>302</v>
      </c>
      <c r="J5" t="s">
        <v>377</v>
      </c>
      <c r="K5" t="s">
        <v>379</v>
      </c>
      <c r="L5" t="s">
        <v>382</v>
      </c>
      <c r="M5" t="s">
        <v>384</v>
      </c>
      <c r="O5">
        <v>74</v>
      </c>
      <c r="P5" t="s">
        <v>393</v>
      </c>
      <c r="Q5" t="s">
        <v>396</v>
      </c>
      <c r="R5" t="s">
        <v>401</v>
      </c>
      <c r="S5" t="s">
        <v>403</v>
      </c>
      <c r="T5" t="s">
        <v>407</v>
      </c>
      <c r="U5" t="s">
        <v>505</v>
      </c>
      <c r="V5">
        <v>10002</v>
      </c>
      <c r="W5">
        <v>0</v>
      </c>
      <c r="X5">
        <v>2</v>
      </c>
      <c r="Y5">
        <v>2</v>
      </c>
      <c r="Z5" t="s">
        <v>509</v>
      </c>
      <c r="AB5" t="s">
        <v>549</v>
      </c>
      <c r="AE5" t="s">
        <v>550</v>
      </c>
      <c r="AG5" t="s">
        <v>550</v>
      </c>
      <c r="AH5" t="s">
        <v>550</v>
      </c>
      <c r="AI5" t="s">
        <v>550</v>
      </c>
      <c r="AK5">
        <v>0</v>
      </c>
      <c r="AL5" t="s">
        <v>551</v>
      </c>
      <c r="AN5" t="s">
        <v>554</v>
      </c>
      <c r="AO5">
        <v>74</v>
      </c>
      <c r="AP5" t="s">
        <v>302</v>
      </c>
      <c r="AQ5" t="s">
        <v>562</v>
      </c>
      <c r="AR5" t="s">
        <v>566</v>
      </c>
      <c r="AS5">
        <v>116.31</v>
      </c>
      <c r="AX5" t="s">
        <v>578</v>
      </c>
      <c r="AY5" t="s">
        <v>567</v>
      </c>
      <c r="AZ5" t="s">
        <v>565</v>
      </c>
      <c r="BA5" t="s">
        <v>579</v>
      </c>
      <c r="BC5" t="s">
        <v>550</v>
      </c>
      <c r="BD5" t="s">
        <v>550</v>
      </c>
      <c r="BE5" t="s">
        <v>550</v>
      </c>
      <c r="BF5" t="s">
        <v>550</v>
      </c>
      <c r="BG5" t="s">
        <v>550</v>
      </c>
      <c r="BH5" t="s">
        <v>550</v>
      </c>
      <c r="BI5" t="s">
        <v>550</v>
      </c>
      <c r="BJ5" t="s">
        <v>567</v>
      </c>
      <c r="BK5" t="s">
        <v>566</v>
      </c>
      <c r="BM5" t="s">
        <v>587</v>
      </c>
      <c r="BP5" t="s">
        <v>566</v>
      </c>
      <c r="BU5">
        <v>0</v>
      </c>
      <c r="BV5" t="s">
        <v>567</v>
      </c>
      <c r="BW5">
        <v>1911009</v>
      </c>
      <c r="BZ5">
        <v>0</v>
      </c>
    </row>
    <row r="6" spans="1:78">
      <c r="A6" s="1">
        <f>HYPERLINK("https://lsnyc.legalserver.org/matter/dynamic-profile/view/1910375","19-1910375")</f>
        <v>0</v>
      </c>
      <c r="B6" t="s">
        <v>82</v>
      </c>
      <c r="C6" t="s">
        <v>185</v>
      </c>
      <c r="D6" t="s">
        <v>292</v>
      </c>
      <c r="G6" t="s">
        <v>302</v>
      </c>
      <c r="I6" t="s">
        <v>376</v>
      </c>
      <c r="J6" t="s">
        <v>377</v>
      </c>
      <c r="K6" t="s">
        <v>379</v>
      </c>
      <c r="L6" t="s">
        <v>381</v>
      </c>
      <c r="M6" t="s">
        <v>386</v>
      </c>
      <c r="O6">
        <v>51</v>
      </c>
      <c r="P6" t="s">
        <v>392</v>
      </c>
      <c r="Q6" t="s">
        <v>397</v>
      </c>
      <c r="R6" t="s">
        <v>401</v>
      </c>
      <c r="S6" t="s">
        <v>403</v>
      </c>
      <c r="T6" t="s">
        <v>408</v>
      </c>
      <c r="U6" t="s">
        <v>505</v>
      </c>
      <c r="V6">
        <v>10065</v>
      </c>
      <c r="W6">
        <v>0</v>
      </c>
      <c r="X6">
        <v>1</v>
      </c>
      <c r="Y6">
        <v>1</v>
      </c>
      <c r="Z6" t="s">
        <v>506</v>
      </c>
      <c r="AB6" t="s">
        <v>549</v>
      </c>
      <c r="AE6" t="s">
        <v>550</v>
      </c>
      <c r="AG6" t="s">
        <v>550</v>
      </c>
      <c r="AH6" t="s">
        <v>550</v>
      </c>
      <c r="AI6" t="s">
        <v>550</v>
      </c>
      <c r="AK6">
        <v>0</v>
      </c>
      <c r="AL6" t="s">
        <v>551</v>
      </c>
      <c r="AN6" t="s">
        <v>554</v>
      </c>
      <c r="AO6">
        <v>51</v>
      </c>
      <c r="AP6" t="s">
        <v>302</v>
      </c>
      <c r="AR6" t="s">
        <v>565</v>
      </c>
      <c r="AS6">
        <v>0</v>
      </c>
      <c r="AX6" t="s">
        <v>578</v>
      </c>
      <c r="AY6" t="s">
        <v>567</v>
      </c>
      <c r="AZ6" t="s">
        <v>565</v>
      </c>
      <c r="BC6" t="s">
        <v>550</v>
      </c>
      <c r="BD6" t="s">
        <v>550</v>
      </c>
      <c r="BE6" t="s">
        <v>550</v>
      </c>
      <c r="BF6" t="s">
        <v>550</v>
      </c>
      <c r="BG6" t="s">
        <v>550</v>
      </c>
      <c r="BH6" t="s">
        <v>550</v>
      </c>
      <c r="BI6" t="s">
        <v>550</v>
      </c>
      <c r="BJ6" t="s">
        <v>567</v>
      </c>
      <c r="BK6" t="s">
        <v>566</v>
      </c>
      <c r="BP6" t="s">
        <v>566</v>
      </c>
      <c r="BU6">
        <v>0</v>
      </c>
      <c r="BV6" t="s">
        <v>567</v>
      </c>
      <c r="BW6">
        <v>1911032</v>
      </c>
      <c r="BZ6">
        <v>0</v>
      </c>
    </row>
    <row r="7" spans="1:78">
      <c r="A7" s="1">
        <f>HYPERLINK("https://lsnyc.legalserver.org/matter/dynamic-profile/view/1909034","19-1909034")</f>
        <v>0</v>
      </c>
      <c r="B7" t="s">
        <v>83</v>
      </c>
      <c r="C7" t="s">
        <v>186</v>
      </c>
      <c r="D7" t="s">
        <v>294</v>
      </c>
      <c r="G7" t="s">
        <v>303</v>
      </c>
      <c r="J7" t="s">
        <v>378</v>
      </c>
      <c r="K7" t="s">
        <v>379</v>
      </c>
      <c r="L7" t="s">
        <v>381</v>
      </c>
      <c r="M7" t="s">
        <v>385</v>
      </c>
      <c r="O7">
        <v>59</v>
      </c>
      <c r="P7" t="s">
        <v>392</v>
      </c>
      <c r="Q7" t="s">
        <v>398</v>
      </c>
      <c r="R7" t="s">
        <v>401</v>
      </c>
      <c r="S7" t="s">
        <v>403</v>
      </c>
      <c r="T7" t="s">
        <v>409</v>
      </c>
      <c r="U7" t="s">
        <v>505</v>
      </c>
      <c r="V7">
        <v>10026</v>
      </c>
      <c r="W7">
        <v>0</v>
      </c>
      <c r="X7">
        <v>1</v>
      </c>
      <c r="Y7">
        <v>1</v>
      </c>
      <c r="Z7" t="s">
        <v>510</v>
      </c>
      <c r="AB7" t="s">
        <v>549</v>
      </c>
      <c r="AE7" t="s">
        <v>550</v>
      </c>
      <c r="AG7" t="s">
        <v>550</v>
      </c>
      <c r="AH7" t="s">
        <v>550</v>
      </c>
      <c r="AI7" t="s">
        <v>550</v>
      </c>
      <c r="AK7">
        <v>0</v>
      </c>
      <c r="AL7" t="s">
        <v>551</v>
      </c>
      <c r="AO7">
        <v>59</v>
      </c>
      <c r="AP7" t="s">
        <v>557</v>
      </c>
      <c r="AR7" t="s">
        <v>565</v>
      </c>
      <c r="AS7">
        <v>140.27</v>
      </c>
      <c r="AU7" t="s">
        <v>569</v>
      </c>
      <c r="AX7" t="s">
        <v>578</v>
      </c>
      <c r="AY7" t="s">
        <v>567</v>
      </c>
      <c r="AZ7" t="s">
        <v>565</v>
      </c>
      <c r="BA7" t="s">
        <v>580</v>
      </c>
      <c r="BC7" t="s">
        <v>550</v>
      </c>
      <c r="BD7" t="s">
        <v>550</v>
      </c>
      <c r="BE7" t="s">
        <v>550</v>
      </c>
      <c r="BF7" t="s">
        <v>550</v>
      </c>
      <c r="BG7" t="s">
        <v>550</v>
      </c>
      <c r="BH7" t="s">
        <v>550</v>
      </c>
      <c r="BI7" t="s">
        <v>550</v>
      </c>
      <c r="BJ7" t="s">
        <v>567</v>
      </c>
      <c r="BK7" t="s">
        <v>566</v>
      </c>
      <c r="BM7" t="s">
        <v>587</v>
      </c>
      <c r="BP7" t="s">
        <v>566</v>
      </c>
      <c r="BU7">
        <v>0</v>
      </c>
      <c r="BV7" t="s">
        <v>567</v>
      </c>
      <c r="BW7">
        <v>818775</v>
      </c>
      <c r="BY7" t="s">
        <v>557</v>
      </c>
      <c r="BZ7">
        <v>98</v>
      </c>
    </row>
    <row r="8" spans="1:78">
      <c r="A8" s="1">
        <f>HYPERLINK("https://lsnyc.legalserver.org/matter/dynamic-profile/view/1908205","19-1908205")</f>
        <v>0</v>
      </c>
      <c r="B8" t="s">
        <v>84</v>
      </c>
      <c r="C8" t="s">
        <v>187</v>
      </c>
      <c r="D8" t="s">
        <v>291</v>
      </c>
      <c r="G8" t="s">
        <v>304</v>
      </c>
      <c r="K8" t="s">
        <v>379</v>
      </c>
      <c r="L8" t="s">
        <v>381</v>
      </c>
      <c r="M8" t="s">
        <v>385</v>
      </c>
      <c r="O8">
        <v>56</v>
      </c>
      <c r="P8" t="s">
        <v>392</v>
      </c>
      <c r="Q8" t="s">
        <v>398</v>
      </c>
      <c r="R8" t="s">
        <v>401</v>
      </c>
      <c r="S8" t="s">
        <v>403</v>
      </c>
      <c r="T8" t="s">
        <v>410</v>
      </c>
      <c r="U8" t="s">
        <v>505</v>
      </c>
      <c r="V8">
        <v>10026</v>
      </c>
      <c r="W8">
        <v>0</v>
      </c>
      <c r="X8">
        <v>1</v>
      </c>
      <c r="Y8">
        <v>1</v>
      </c>
      <c r="Z8" t="s">
        <v>506</v>
      </c>
      <c r="AB8" t="s">
        <v>549</v>
      </c>
      <c r="AE8" t="s">
        <v>550</v>
      </c>
      <c r="AG8" t="s">
        <v>550</v>
      </c>
      <c r="AH8" t="s">
        <v>550</v>
      </c>
      <c r="AI8" t="s">
        <v>550</v>
      </c>
      <c r="AK8">
        <v>0</v>
      </c>
      <c r="AL8" t="s">
        <v>551</v>
      </c>
      <c r="AN8" t="s">
        <v>554</v>
      </c>
      <c r="AO8">
        <v>56</v>
      </c>
      <c r="AP8" t="s">
        <v>304</v>
      </c>
      <c r="AQ8" t="s">
        <v>562</v>
      </c>
      <c r="AR8" t="s">
        <v>566</v>
      </c>
      <c r="AS8">
        <v>0</v>
      </c>
      <c r="AU8" t="s">
        <v>569</v>
      </c>
      <c r="AX8" t="s">
        <v>578</v>
      </c>
      <c r="AY8" t="s">
        <v>567</v>
      </c>
      <c r="AZ8" t="s">
        <v>565</v>
      </c>
      <c r="BA8" t="s">
        <v>580</v>
      </c>
      <c r="BC8" t="s">
        <v>550</v>
      </c>
      <c r="BD8" t="s">
        <v>550</v>
      </c>
      <c r="BE8" t="s">
        <v>550</v>
      </c>
      <c r="BF8" t="s">
        <v>550</v>
      </c>
      <c r="BG8" t="s">
        <v>550</v>
      </c>
      <c r="BH8" t="s">
        <v>550</v>
      </c>
      <c r="BI8" t="s">
        <v>550</v>
      </c>
      <c r="BJ8" t="s">
        <v>567</v>
      </c>
      <c r="BK8" t="s">
        <v>566</v>
      </c>
      <c r="BM8" t="s">
        <v>587</v>
      </c>
      <c r="BP8" t="s">
        <v>566</v>
      </c>
      <c r="BU8">
        <v>0</v>
      </c>
      <c r="BV8" t="s">
        <v>567</v>
      </c>
      <c r="BW8">
        <v>1908862</v>
      </c>
      <c r="BY8" t="s">
        <v>304</v>
      </c>
      <c r="BZ8">
        <v>109</v>
      </c>
    </row>
    <row r="9" spans="1:78">
      <c r="A9" s="1">
        <f>HYPERLINK("https://lsnyc.legalserver.org/matter/dynamic-profile/view/1908210","19-1908210")</f>
        <v>0</v>
      </c>
      <c r="B9" t="s">
        <v>85</v>
      </c>
      <c r="C9" t="s">
        <v>188</v>
      </c>
      <c r="D9" t="s">
        <v>291</v>
      </c>
      <c r="G9" t="s">
        <v>304</v>
      </c>
      <c r="K9" t="s">
        <v>379</v>
      </c>
      <c r="L9" t="s">
        <v>381</v>
      </c>
      <c r="M9" t="s">
        <v>385</v>
      </c>
      <c r="O9">
        <v>51</v>
      </c>
      <c r="P9" t="s">
        <v>392</v>
      </c>
      <c r="Q9" t="s">
        <v>398</v>
      </c>
      <c r="R9" t="s">
        <v>401</v>
      </c>
      <c r="S9" t="s">
        <v>403</v>
      </c>
      <c r="T9" t="s">
        <v>411</v>
      </c>
      <c r="U9" t="s">
        <v>505</v>
      </c>
      <c r="V9">
        <v>10026</v>
      </c>
      <c r="W9">
        <v>0</v>
      </c>
      <c r="X9">
        <v>1</v>
      </c>
      <c r="Y9">
        <v>1</v>
      </c>
      <c r="Z9" t="s">
        <v>511</v>
      </c>
      <c r="AB9" t="s">
        <v>549</v>
      </c>
      <c r="AE9" t="s">
        <v>550</v>
      </c>
      <c r="AG9" t="s">
        <v>550</v>
      </c>
      <c r="AH9" t="s">
        <v>550</v>
      </c>
      <c r="AI9" t="s">
        <v>550</v>
      </c>
      <c r="AK9">
        <v>0</v>
      </c>
      <c r="AL9" t="s">
        <v>551</v>
      </c>
      <c r="AN9" t="s">
        <v>554</v>
      </c>
      <c r="AO9">
        <v>51</v>
      </c>
      <c r="AP9" t="s">
        <v>304</v>
      </c>
      <c r="AQ9" t="s">
        <v>562</v>
      </c>
      <c r="AR9" t="s">
        <v>566</v>
      </c>
      <c r="AS9">
        <v>13.26</v>
      </c>
      <c r="AU9" t="s">
        <v>569</v>
      </c>
      <c r="AX9" t="s">
        <v>578</v>
      </c>
      <c r="AY9" t="s">
        <v>567</v>
      </c>
      <c r="AZ9" t="s">
        <v>565</v>
      </c>
      <c r="BA9" t="s">
        <v>580</v>
      </c>
      <c r="BC9" t="s">
        <v>550</v>
      </c>
      <c r="BD9" t="s">
        <v>550</v>
      </c>
      <c r="BE9" t="s">
        <v>550</v>
      </c>
      <c r="BF9" t="s">
        <v>550</v>
      </c>
      <c r="BG9" t="s">
        <v>550</v>
      </c>
      <c r="BH9" t="s">
        <v>550</v>
      </c>
      <c r="BI9" t="s">
        <v>550</v>
      </c>
      <c r="BJ9" t="s">
        <v>567</v>
      </c>
      <c r="BK9" t="s">
        <v>566</v>
      </c>
      <c r="BM9" t="s">
        <v>587</v>
      </c>
      <c r="BP9" t="s">
        <v>566</v>
      </c>
      <c r="BU9">
        <v>0</v>
      </c>
      <c r="BV9" t="s">
        <v>567</v>
      </c>
      <c r="BW9">
        <v>1908867</v>
      </c>
      <c r="BZ9">
        <v>0</v>
      </c>
    </row>
    <row r="10" spans="1:78">
      <c r="A10" s="1">
        <f>HYPERLINK("https://lsnyc.legalserver.org/matter/dynamic-profile/view/1908225","19-1908225")</f>
        <v>0</v>
      </c>
      <c r="B10" t="s">
        <v>86</v>
      </c>
      <c r="C10" t="s">
        <v>189</v>
      </c>
      <c r="D10" t="s">
        <v>291</v>
      </c>
      <c r="G10" t="s">
        <v>304</v>
      </c>
      <c r="K10" t="s">
        <v>379</v>
      </c>
      <c r="L10" t="s">
        <v>382</v>
      </c>
      <c r="M10" t="s">
        <v>384</v>
      </c>
      <c r="O10">
        <v>30</v>
      </c>
      <c r="P10" t="s">
        <v>392</v>
      </c>
      <c r="Q10" t="s">
        <v>397</v>
      </c>
      <c r="R10" t="s">
        <v>401</v>
      </c>
      <c r="S10" t="s">
        <v>403</v>
      </c>
      <c r="T10" t="s">
        <v>412</v>
      </c>
      <c r="U10" t="s">
        <v>505</v>
      </c>
      <c r="V10">
        <v>10031</v>
      </c>
      <c r="W10">
        <v>1</v>
      </c>
      <c r="X10">
        <v>1</v>
      </c>
      <c r="Y10">
        <v>2</v>
      </c>
      <c r="Z10" t="s">
        <v>512</v>
      </c>
      <c r="AB10" t="s">
        <v>549</v>
      </c>
      <c r="AE10" t="s">
        <v>550</v>
      </c>
      <c r="AG10" t="s">
        <v>550</v>
      </c>
      <c r="AH10" t="s">
        <v>550</v>
      </c>
      <c r="AI10" t="s">
        <v>550</v>
      </c>
      <c r="AK10">
        <v>3.15</v>
      </c>
      <c r="AL10" t="s">
        <v>551</v>
      </c>
      <c r="AN10" t="s">
        <v>555</v>
      </c>
      <c r="AO10">
        <v>30</v>
      </c>
      <c r="AP10" t="s">
        <v>304</v>
      </c>
      <c r="AQ10" t="s">
        <v>562</v>
      </c>
      <c r="AR10" t="s">
        <v>566</v>
      </c>
      <c r="AS10">
        <v>0</v>
      </c>
      <c r="AU10" t="s">
        <v>570</v>
      </c>
      <c r="AX10" t="s">
        <v>578</v>
      </c>
      <c r="AY10" t="s">
        <v>567</v>
      </c>
      <c r="AZ10" t="s">
        <v>565</v>
      </c>
      <c r="BA10" t="s">
        <v>581</v>
      </c>
      <c r="BC10" t="s">
        <v>550</v>
      </c>
      <c r="BD10" t="s">
        <v>550</v>
      </c>
      <c r="BE10" t="s">
        <v>550</v>
      </c>
      <c r="BF10" t="s">
        <v>550</v>
      </c>
      <c r="BG10" t="s">
        <v>550</v>
      </c>
      <c r="BH10" t="s">
        <v>550</v>
      </c>
      <c r="BI10" t="s">
        <v>550</v>
      </c>
      <c r="BJ10" t="s">
        <v>567</v>
      </c>
      <c r="BK10" t="s">
        <v>566</v>
      </c>
      <c r="BM10" t="s">
        <v>587</v>
      </c>
      <c r="BP10" t="s">
        <v>566</v>
      </c>
      <c r="BT10" t="s">
        <v>590</v>
      </c>
      <c r="BU10">
        <v>0.15</v>
      </c>
      <c r="BV10" t="s">
        <v>567</v>
      </c>
      <c r="BW10">
        <v>1908882</v>
      </c>
      <c r="BY10" t="s">
        <v>590</v>
      </c>
      <c r="BZ10">
        <v>24</v>
      </c>
    </row>
    <row r="11" spans="1:78">
      <c r="A11" s="1">
        <f>HYPERLINK("https://lsnyc.legalserver.org/matter/dynamic-profile/view/1906611","19-1906611")</f>
        <v>0</v>
      </c>
      <c r="B11" t="s">
        <v>87</v>
      </c>
      <c r="C11" t="s">
        <v>190</v>
      </c>
      <c r="D11" t="s">
        <v>295</v>
      </c>
      <c r="G11" t="s">
        <v>305</v>
      </c>
      <c r="K11" t="s">
        <v>379</v>
      </c>
      <c r="L11" t="s">
        <v>382</v>
      </c>
      <c r="M11" t="s">
        <v>385</v>
      </c>
      <c r="O11">
        <v>86</v>
      </c>
      <c r="P11" t="s">
        <v>392</v>
      </c>
      <c r="Q11" t="s">
        <v>399</v>
      </c>
      <c r="R11" t="s">
        <v>402</v>
      </c>
      <c r="S11" t="s">
        <v>403</v>
      </c>
      <c r="T11" t="s">
        <v>413</v>
      </c>
      <c r="U11" t="s">
        <v>505</v>
      </c>
      <c r="V11">
        <v>10027</v>
      </c>
      <c r="W11">
        <v>0</v>
      </c>
      <c r="X11">
        <v>2</v>
      </c>
      <c r="Y11">
        <v>2</v>
      </c>
      <c r="Z11" t="s">
        <v>506</v>
      </c>
      <c r="AB11" t="s">
        <v>549</v>
      </c>
      <c r="AE11" t="s">
        <v>550</v>
      </c>
      <c r="AG11" t="s">
        <v>550</v>
      </c>
      <c r="AH11" t="s">
        <v>550</v>
      </c>
      <c r="AI11" t="s">
        <v>550</v>
      </c>
      <c r="AK11">
        <v>0</v>
      </c>
      <c r="AL11" t="s">
        <v>551</v>
      </c>
      <c r="AO11">
        <v>85</v>
      </c>
      <c r="AP11" t="s">
        <v>305</v>
      </c>
      <c r="AQ11" t="s">
        <v>562</v>
      </c>
      <c r="AR11" t="s">
        <v>566</v>
      </c>
      <c r="AS11">
        <v>0</v>
      </c>
      <c r="AX11" t="s">
        <v>578</v>
      </c>
      <c r="AY11" t="s">
        <v>567</v>
      </c>
      <c r="AZ11" t="s">
        <v>565</v>
      </c>
      <c r="BA11" t="s">
        <v>580</v>
      </c>
      <c r="BC11" t="s">
        <v>550</v>
      </c>
      <c r="BD11" t="s">
        <v>550</v>
      </c>
      <c r="BE11" t="s">
        <v>550</v>
      </c>
      <c r="BF11" t="s">
        <v>550</v>
      </c>
      <c r="BG11" t="s">
        <v>550</v>
      </c>
      <c r="BH11" t="s">
        <v>550</v>
      </c>
      <c r="BI11" t="s">
        <v>550</v>
      </c>
      <c r="BJ11" t="s">
        <v>567</v>
      </c>
      <c r="BK11" t="s">
        <v>566</v>
      </c>
      <c r="BM11" t="s">
        <v>587</v>
      </c>
      <c r="BP11" t="s">
        <v>566</v>
      </c>
      <c r="BU11">
        <v>0</v>
      </c>
      <c r="BV11" t="s">
        <v>567</v>
      </c>
      <c r="BW11">
        <v>1884429</v>
      </c>
      <c r="BY11" t="s">
        <v>305</v>
      </c>
      <c r="BZ11">
        <v>130</v>
      </c>
    </row>
    <row r="12" spans="1:78">
      <c r="A12" s="1">
        <f>HYPERLINK("https://lsnyc.legalserver.org/matter/dynamic-profile/view/1906465","19-1906465")</f>
        <v>0</v>
      </c>
      <c r="B12" t="s">
        <v>88</v>
      </c>
      <c r="C12" t="s">
        <v>191</v>
      </c>
      <c r="D12" t="s">
        <v>295</v>
      </c>
      <c r="G12" t="s">
        <v>306</v>
      </c>
      <c r="K12" t="s">
        <v>379</v>
      </c>
      <c r="L12" t="s">
        <v>381</v>
      </c>
      <c r="M12" t="s">
        <v>385</v>
      </c>
      <c r="O12">
        <v>57</v>
      </c>
      <c r="P12" t="s">
        <v>392</v>
      </c>
      <c r="Q12" t="s">
        <v>399</v>
      </c>
      <c r="R12" t="s">
        <v>402</v>
      </c>
      <c r="S12" t="s">
        <v>403</v>
      </c>
      <c r="T12" t="s">
        <v>414</v>
      </c>
      <c r="U12" t="s">
        <v>505</v>
      </c>
      <c r="V12">
        <v>10027</v>
      </c>
      <c r="W12">
        <v>0</v>
      </c>
      <c r="X12">
        <v>2</v>
      </c>
      <c r="Y12">
        <v>2</v>
      </c>
      <c r="Z12" t="s">
        <v>513</v>
      </c>
      <c r="AB12" t="s">
        <v>549</v>
      </c>
      <c r="AE12" t="s">
        <v>550</v>
      </c>
      <c r="AG12" t="s">
        <v>550</v>
      </c>
      <c r="AH12" t="s">
        <v>550</v>
      </c>
      <c r="AI12" t="s">
        <v>550</v>
      </c>
      <c r="AK12">
        <v>0</v>
      </c>
      <c r="AL12" t="s">
        <v>551</v>
      </c>
      <c r="AO12">
        <v>57</v>
      </c>
      <c r="AP12" t="s">
        <v>306</v>
      </c>
      <c r="AQ12" t="s">
        <v>562</v>
      </c>
      <c r="AR12" t="s">
        <v>566</v>
      </c>
      <c r="AS12">
        <v>58.26</v>
      </c>
      <c r="AX12" t="s">
        <v>578</v>
      </c>
      <c r="AY12" t="s">
        <v>567</v>
      </c>
      <c r="AZ12" t="s">
        <v>565</v>
      </c>
      <c r="BA12" t="s">
        <v>580</v>
      </c>
      <c r="BC12" t="s">
        <v>550</v>
      </c>
      <c r="BD12" t="s">
        <v>550</v>
      </c>
      <c r="BE12" t="s">
        <v>550</v>
      </c>
      <c r="BF12" t="s">
        <v>550</v>
      </c>
      <c r="BG12" t="s">
        <v>550</v>
      </c>
      <c r="BH12" t="s">
        <v>550</v>
      </c>
      <c r="BI12" t="s">
        <v>550</v>
      </c>
      <c r="BJ12" t="s">
        <v>567</v>
      </c>
      <c r="BK12" t="s">
        <v>566</v>
      </c>
      <c r="BM12" t="s">
        <v>587</v>
      </c>
      <c r="BP12" t="s">
        <v>566</v>
      </c>
      <c r="BU12">
        <v>0</v>
      </c>
      <c r="BV12" t="s">
        <v>567</v>
      </c>
      <c r="BW12">
        <v>1889849</v>
      </c>
      <c r="BY12" t="s">
        <v>306</v>
      </c>
      <c r="BZ12">
        <v>133</v>
      </c>
    </row>
    <row r="13" spans="1:78">
      <c r="A13" s="1">
        <f>HYPERLINK("https://lsnyc.legalserver.org/matter/dynamic-profile/view/1906507","19-1906507")</f>
        <v>0</v>
      </c>
      <c r="B13" t="s">
        <v>89</v>
      </c>
      <c r="C13" t="s">
        <v>192</v>
      </c>
      <c r="D13" t="s">
        <v>295</v>
      </c>
      <c r="G13" t="s">
        <v>306</v>
      </c>
      <c r="K13" t="s">
        <v>379</v>
      </c>
      <c r="L13" t="s">
        <v>381</v>
      </c>
      <c r="M13" t="s">
        <v>385</v>
      </c>
      <c r="O13">
        <v>28</v>
      </c>
      <c r="P13" t="s">
        <v>392</v>
      </c>
      <c r="Q13" t="s">
        <v>399</v>
      </c>
      <c r="R13" t="s">
        <v>402</v>
      </c>
      <c r="S13" t="s">
        <v>403</v>
      </c>
      <c r="T13" t="s">
        <v>415</v>
      </c>
      <c r="U13" t="s">
        <v>505</v>
      </c>
      <c r="V13">
        <v>10026</v>
      </c>
      <c r="W13">
        <v>1</v>
      </c>
      <c r="X13">
        <v>1</v>
      </c>
      <c r="Y13">
        <v>2</v>
      </c>
      <c r="Z13" t="s">
        <v>514</v>
      </c>
      <c r="AB13" t="s">
        <v>549</v>
      </c>
      <c r="AE13" t="s">
        <v>550</v>
      </c>
      <c r="AG13" t="s">
        <v>550</v>
      </c>
      <c r="AH13" t="s">
        <v>550</v>
      </c>
      <c r="AI13" t="s">
        <v>550</v>
      </c>
      <c r="AK13">
        <v>0</v>
      </c>
      <c r="AL13" t="s">
        <v>551</v>
      </c>
      <c r="AO13">
        <v>28</v>
      </c>
      <c r="AP13" t="s">
        <v>306</v>
      </c>
      <c r="AQ13" t="s">
        <v>562</v>
      </c>
      <c r="AR13" t="s">
        <v>566</v>
      </c>
      <c r="AS13">
        <v>47.7</v>
      </c>
      <c r="AX13" t="s">
        <v>578</v>
      </c>
      <c r="AY13" t="s">
        <v>567</v>
      </c>
      <c r="AZ13" t="s">
        <v>565</v>
      </c>
      <c r="BA13" t="s">
        <v>580</v>
      </c>
      <c r="BC13" t="s">
        <v>550</v>
      </c>
      <c r="BD13" t="s">
        <v>550</v>
      </c>
      <c r="BE13" t="s">
        <v>550</v>
      </c>
      <c r="BF13" t="s">
        <v>550</v>
      </c>
      <c r="BG13" t="s">
        <v>550</v>
      </c>
      <c r="BH13" t="s">
        <v>550</v>
      </c>
      <c r="BI13" t="s">
        <v>550</v>
      </c>
      <c r="BJ13" t="s">
        <v>567</v>
      </c>
      <c r="BK13" t="s">
        <v>566</v>
      </c>
      <c r="BM13" t="s">
        <v>587</v>
      </c>
      <c r="BP13" t="s">
        <v>566</v>
      </c>
      <c r="BU13">
        <v>0</v>
      </c>
      <c r="BV13" t="s">
        <v>567</v>
      </c>
      <c r="BW13">
        <v>1893453</v>
      </c>
      <c r="BY13" t="s">
        <v>306</v>
      </c>
      <c r="BZ13">
        <v>133</v>
      </c>
    </row>
    <row r="14" spans="1:78">
      <c r="A14" s="1">
        <f>HYPERLINK("https://lsnyc.legalserver.org/matter/dynamic-profile/view/1906515","19-1906515")</f>
        <v>0</v>
      </c>
      <c r="B14" t="s">
        <v>90</v>
      </c>
      <c r="C14" t="s">
        <v>193</v>
      </c>
      <c r="D14" t="s">
        <v>295</v>
      </c>
      <c r="G14" t="s">
        <v>306</v>
      </c>
      <c r="K14" t="s">
        <v>379</v>
      </c>
      <c r="L14" t="s">
        <v>382</v>
      </c>
      <c r="M14" t="s">
        <v>387</v>
      </c>
      <c r="O14">
        <v>72</v>
      </c>
      <c r="P14" t="s">
        <v>393</v>
      </c>
      <c r="Q14" t="s">
        <v>399</v>
      </c>
      <c r="R14" t="s">
        <v>402</v>
      </c>
      <c r="S14" t="s">
        <v>403</v>
      </c>
      <c r="T14" t="s">
        <v>416</v>
      </c>
      <c r="U14" t="s">
        <v>505</v>
      </c>
      <c r="V14">
        <v>10030</v>
      </c>
      <c r="W14">
        <v>0</v>
      </c>
      <c r="X14">
        <v>2</v>
      </c>
      <c r="Y14">
        <v>2</v>
      </c>
      <c r="Z14" t="s">
        <v>515</v>
      </c>
      <c r="AB14" t="s">
        <v>549</v>
      </c>
      <c r="AE14" t="s">
        <v>550</v>
      </c>
      <c r="AG14" t="s">
        <v>550</v>
      </c>
      <c r="AH14" t="s">
        <v>550</v>
      </c>
      <c r="AI14" t="s">
        <v>550</v>
      </c>
      <c r="AK14">
        <v>0</v>
      </c>
      <c r="AL14" t="s">
        <v>552</v>
      </c>
      <c r="AO14">
        <v>72</v>
      </c>
      <c r="AP14" t="s">
        <v>306</v>
      </c>
      <c r="AQ14" t="s">
        <v>562</v>
      </c>
      <c r="AR14" t="s">
        <v>566</v>
      </c>
      <c r="AS14">
        <v>88.98999999999999</v>
      </c>
      <c r="AV14" t="s">
        <v>575</v>
      </c>
      <c r="AX14" t="s">
        <v>578</v>
      </c>
      <c r="AY14" t="s">
        <v>567</v>
      </c>
      <c r="AZ14" t="s">
        <v>565</v>
      </c>
      <c r="BA14" t="s">
        <v>580</v>
      </c>
      <c r="BC14" t="s">
        <v>550</v>
      </c>
      <c r="BD14" t="s">
        <v>550</v>
      </c>
      <c r="BE14" t="s">
        <v>550</v>
      </c>
      <c r="BF14" t="s">
        <v>550</v>
      </c>
      <c r="BG14" t="s">
        <v>550</v>
      </c>
      <c r="BH14" t="s">
        <v>550</v>
      </c>
      <c r="BI14" t="s">
        <v>550</v>
      </c>
      <c r="BJ14" t="s">
        <v>567</v>
      </c>
      <c r="BK14" t="s">
        <v>566</v>
      </c>
      <c r="BM14" t="s">
        <v>587</v>
      </c>
      <c r="BP14" t="s">
        <v>566</v>
      </c>
      <c r="BU14">
        <v>0</v>
      </c>
      <c r="BV14" t="s">
        <v>567</v>
      </c>
      <c r="BW14">
        <v>1854911</v>
      </c>
      <c r="BY14" t="s">
        <v>306</v>
      </c>
      <c r="BZ14">
        <v>133</v>
      </c>
    </row>
    <row r="15" spans="1:78">
      <c r="A15" s="1">
        <f>HYPERLINK("https://lsnyc.legalserver.org/matter/dynamic-profile/view/1904928","19-1904928")</f>
        <v>0</v>
      </c>
      <c r="B15" t="s">
        <v>91</v>
      </c>
      <c r="C15" t="s">
        <v>194</v>
      </c>
      <c r="D15" t="s">
        <v>291</v>
      </c>
      <c r="G15" t="s">
        <v>307</v>
      </c>
      <c r="K15" t="s">
        <v>379</v>
      </c>
      <c r="L15" t="s">
        <v>382</v>
      </c>
      <c r="M15" t="s">
        <v>388</v>
      </c>
      <c r="O15">
        <v>80</v>
      </c>
      <c r="P15" t="s">
        <v>392</v>
      </c>
      <c r="Q15" t="s">
        <v>396</v>
      </c>
      <c r="R15" t="s">
        <v>401</v>
      </c>
      <c r="S15" t="s">
        <v>403</v>
      </c>
      <c r="T15" t="s">
        <v>417</v>
      </c>
      <c r="U15" t="s">
        <v>505</v>
      </c>
      <c r="V15">
        <v>10014</v>
      </c>
      <c r="W15">
        <v>0</v>
      </c>
      <c r="X15">
        <v>1</v>
      </c>
      <c r="Y15">
        <v>1</v>
      </c>
      <c r="Z15" t="s">
        <v>516</v>
      </c>
      <c r="AB15" t="s">
        <v>549</v>
      </c>
      <c r="AE15" t="s">
        <v>550</v>
      </c>
      <c r="AG15" t="s">
        <v>550</v>
      </c>
      <c r="AH15" t="s">
        <v>550</v>
      </c>
      <c r="AI15" t="s">
        <v>550</v>
      </c>
      <c r="AK15">
        <v>3</v>
      </c>
      <c r="AL15" t="s">
        <v>551</v>
      </c>
      <c r="AN15" t="s">
        <v>555</v>
      </c>
      <c r="AO15">
        <v>79</v>
      </c>
      <c r="AP15" t="s">
        <v>307</v>
      </c>
      <c r="AQ15" t="s">
        <v>562</v>
      </c>
      <c r="AR15" t="s">
        <v>566</v>
      </c>
      <c r="AS15">
        <v>155.64</v>
      </c>
      <c r="AX15" t="s">
        <v>578</v>
      </c>
      <c r="AY15" t="s">
        <v>567</v>
      </c>
      <c r="AZ15" t="s">
        <v>565</v>
      </c>
      <c r="BA15" t="s">
        <v>582</v>
      </c>
      <c r="BC15" t="s">
        <v>550</v>
      </c>
      <c r="BD15" t="s">
        <v>550</v>
      </c>
      <c r="BE15" t="s">
        <v>550</v>
      </c>
      <c r="BF15" t="s">
        <v>550</v>
      </c>
      <c r="BG15" t="s">
        <v>550</v>
      </c>
      <c r="BH15" t="s">
        <v>550</v>
      </c>
      <c r="BI15" t="s">
        <v>550</v>
      </c>
      <c r="BJ15" t="s">
        <v>567</v>
      </c>
      <c r="BK15" t="s">
        <v>566</v>
      </c>
      <c r="BP15" t="s">
        <v>566</v>
      </c>
      <c r="BT15" t="s">
        <v>591</v>
      </c>
      <c r="BU15">
        <v>2</v>
      </c>
      <c r="BV15" t="s">
        <v>567</v>
      </c>
      <c r="BW15">
        <v>1905583</v>
      </c>
      <c r="BY15" t="s">
        <v>655</v>
      </c>
      <c r="BZ15">
        <v>73</v>
      </c>
    </row>
    <row r="16" spans="1:78">
      <c r="A16" s="1">
        <f>HYPERLINK("https://lsnyc.legalserver.org/matter/dynamic-profile/view/1904940","19-1904940")</f>
        <v>0</v>
      </c>
      <c r="B16" t="s">
        <v>92</v>
      </c>
      <c r="C16" t="s">
        <v>195</v>
      </c>
      <c r="D16" t="s">
        <v>296</v>
      </c>
      <c r="G16" t="s">
        <v>307</v>
      </c>
      <c r="K16" t="s">
        <v>379</v>
      </c>
      <c r="L16" t="s">
        <v>382</v>
      </c>
      <c r="M16" t="s">
        <v>385</v>
      </c>
      <c r="O16">
        <v>30</v>
      </c>
      <c r="P16" t="s">
        <v>392</v>
      </c>
      <c r="Q16" t="s">
        <v>396</v>
      </c>
      <c r="R16" t="s">
        <v>401</v>
      </c>
      <c r="S16" t="s">
        <v>403</v>
      </c>
      <c r="T16" t="s">
        <v>418</v>
      </c>
      <c r="U16" t="s">
        <v>505</v>
      </c>
      <c r="V16">
        <v>10026</v>
      </c>
      <c r="W16">
        <v>0</v>
      </c>
      <c r="X16">
        <v>3</v>
      </c>
      <c r="Y16">
        <v>3</v>
      </c>
      <c r="Z16" t="s">
        <v>517</v>
      </c>
      <c r="AB16" t="s">
        <v>549</v>
      </c>
      <c r="AE16" t="s">
        <v>550</v>
      </c>
      <c r="AG16" t="s">
        <v>550</v>
      </c>
      <c r="AH16" t="s">
        <v>550</v>
      </c>
      <c r="AI16" t="s">
        <v>550</v>
      </c>
      <c r="AK16">
        <v>4</v>
      </c>
      <c r="AL16" t="s">
        <v>551</v>
      </c>
      <c r="AN16" t="s">
        <v>554</v>
      </c>
      <c r="AO16">
        <v>29</v>
      </c>
      <c r="AP16" t="s">
        <v>307</v>
      </c>
      <c r="AQ16" t="s">
        <v>562</v>
      </c>
      <c r="AR16" t="s">
        <v>566</v>
      </c>
      <c r="AS16">
        <v>84.39</v>
      </c>
      <c r="AX16" t="s">
        <v>578</v>
      </c>
      <c r="AY16" t="s">
        <v>567</v>
      </c>
      <c r="AZ16" t="s">
        <v>565</v>
      </c>
      <c r="BA16" t="s">
        <v>580</v>
      </c>
      <c r="BC16" t="s">
        <v>550</v>
      </c>
      <c r="BD16" t="s">
        <v>550</v>
      </c>
      <c r="BE16" t="s">
        <v>550</v>
      </c>
      <c r="BF16" t="s">
        <v>550</v>
      </c>
      <c r="BG16" t="s">
        <v>550</v>
      </c>
      <c r="BH16" t="s">
        <v>550</v>
      </c>
      <c r="BI16" t="s">
        <v>550</v>
      </c>
      <c r="BJ16" t="s">
        <v>567</v>
      </c>
      <c r="BK16" t="s">
        <v>566</v>
      </c>
      <c r="BP16" t="s">
        <v>566</v>
      </c>
      <c r="BT16" t="s">
        <v>592</v>
      </c>
      <c r="BU16">
        <v>4</v>
      </c>
      <c r="BV16" t="s">
        <v>567</v>
      </c>
      <c r="BW16">
        <v>1905595</v>
      </c>
      <c r="BZ16">
        <v>0</v>
      </c>
    </row>
    <row r="17" spans="1:78">
      <c r="A17" s="1">
        <f>HYPERLINK("https://lsnyc.legalserver.org/matter/dynamic-profile/view/1905004","19-1905004")</f>
        <v>0</v>
      </c>
      <c r="B17" t="s">
        <v>93</v>
      </c>
      <c r="C17" t="s">
        <v>196</v>
      </c>
      <c r="D17" t="s">
        <v>291</v>
      </c>
      <c r="G17" t="s">
        <v>307</v>
      </c>
      <c r="K17" t="s">
        <v>379</v>
      </c>
      <c r="L17" t="s">
        <v>381</v>
      </c>
      <c r="M17" t="s">
        <v>385</v>
      </c>
      <c r="O17">
        <v>19</v>
      </c>
      <c r="P17" t="s">
        <v>392</v>
      </c>
      <c r="Q17" t="s">
        <v>396</v>
      </c>
      <c r="R17" t="s">
        <v>401</v>
      </c>
      <c r="S17" t="s">
        <v>403</v>
      </c>
      <c r="T17" t="s">
        <v>419</v>
      </c>
      <c r="U17" t="s">
        <v>505</v>
      </c>
      <c r="V17">
        <v>10039</v>
      </c>
      <c r="W17">
        <v>2</v>
      </c>
      <c r="X17">
        <v>2</v>
      </c>
      <c r="Y17">
        <v>4</v>
      </c>
      <c r="Z17" t="s">
        <v>518</v>
      </c>
      <c r="AB17" t="s">
        <v>549</v>
      </c>
      <c r="AE17" t="s">
        <v>550</v>
      </c>
      <c r="AG17" t="s">
        <v>550</v>
      </c>
      <c r="AH17" t="s">
        <v>550</v>
      </c>
      <c r="AI17" t="s">
        <v>550</v>
      </c>
      <c r="AK17">
        <v>6.5</v>
      </c>
      <c r="AL17" t="s">
        <v>551</v>
      </c>
      <c r="AN17" t="s">
        <v>555</v>
      </c>
      <c r="AO17">
        <v>19</v>
      </c>
      <c r="AP17" t="s">
        <v>307</v>
      </c>
      <c r="AQ17" t="s">
        <v>562</v>
      </c>
      <c r="AR17" t="s">
        <v>566</v>
      </c>
      <c r="AS17">
        <v>77.45</v>
      </c>
      <c r="AX17" t="s">
        <v>578</v>
      </c>
      <c r="AY17" t="s">
        <v>567</v>
      </c>
      <c r="AZ17" t="s">
        <v>565</v>
      </c>
      <c r="BA17" t="s">
        <v>580</v>
      </c>
      <c r="BC17" t="s">
        <v>550</v>
      </c>
      <c r="BD17" t="s">
        <v>550</v>
      </c>
      <c r="BE17" t="s">
        <v>550</v>
      </c>
      <c r="BF17" t="s">
        <v>550</v>
      </c>
      <c r="BG17" t="s">
        <v>550</v>
      </c>
      <c r="BH17" t="s">
        <v>550</v>
      </c>
      <c r="BI17" t="s">
        <v>550</v>
      </c>
      <c r="BJ17" t="s">
        <v>567</v>
      </c>
      <c r="BK17" t="s">
        <v>566</v>
      </c>
      <c r="BP17" t="s">
        <v>566</v>
      </c>
      <c r="BT17" t="s">
        <v>593</v>
      </c>
      <c r="BU17">
        <v>2</v>
      </c>
      <c r="BV17" t="s">
        <v>567</v>
      </c>
      <c r="BW17">
        <v>1905659</v>
      </c>
      <c r="BZ17">
        <v>0</v>
      </c>
    </row>
    <row r="18" spans="1:78">
      <c r="A18" s="1">
        <f>HYPERLINK("https://lsnyc.legalserver.org/matter/dynamic-profile/view/1904746","19-1904746")</f>
        <v>0</v>
      </c>
      <c r="B18" t="s">
        <v>94</v>
      </c>
      <c r="C18" t="s">
        <v>197</v>
      </c>
      <c r="D18" t="s">
        <v>294</v>
      </c>
      <c r="G18" t="s">
        <v>308</v>
      </c>
      <c r="J18" t="s">
        <v>378</v>
      </c>
      <c r="K18" t="s">
        <v>379</v>
      </c>
      <c r="L18" t="s">
        <v>381</v>
      </c>
      <c r="M18" t="s">
        <v>385</v>
      </c>
      <c r="O18">
        <v>66</v>
      </c>
      <c r="Q18" t="s">
        <v>398</v>
      </c>
      <c r="R18" t="s">
        <v>401</v>
      </c>
      <c r="S18" t="s">
        <v>403</v>
      </c>
      <c r="T18" t="s">
        <v>420</v>
      </c>
      <c r="U18" t="s">
        <v>505</v>
      </c>
      <c r="V18">
        <v>10031</v>
      </c>
      <c r="W18">
        <v>0</v>
      </c>
      <c r="X18">
        <v>1</v>
      </c>
      <c r="Y18">
        <v>1</v>
      </c>
      <c r="Z18" t="s">
        <v>519</v>
      </c>
      <c r="AB18" t="s">
        <v>549</v>
      </c>
      <c r="AE18" t="s">
        <v>550</v>
      </c>
      <c r="AG18" t="s">
        <v>550</v>
      </c>
      <c r="AH18" t="s">
        <v>550</v>
      </c>
      <c r="AI18" t="s">
        <v>550</v>
      </c>
      <c r="AK18">
        <v>2</v>
      </c>
      <c r="AL18" t="s">
        <v>551</v>
      </c>
      <c r="AO18">
        <v>65</v>
      </c>
      <c r="AP18" t="s">
        <v>308</v>
      </c>
      <c r="AR18" t="s">
        <v>565</v>
      </c>
      <c r="AS18">
        <v>278.62</v>
      </c>
      <c r="AU18" t="s">
        <v>571</v>
      </c>
      <c r="AX18" t="s">
        <v>578</v>
      </c>
      <c r="AY18" t="s">
        <v>567</v>
      </c>
      <c r="AZ18" t="s">
        <v>566</v>
      </c>
      <c r="BA18" t="s">
        <v>580</v>
      </c>
      <c r="BC18" t="s">
        <v>550</v>
      </c>
      <c r="BD18" t="s">
        <v>550</v>
      </c>
      <c r="BE18" t="s">
        <v>550</v>
      </c>
      <c r="BF18" t="s">
        <v>550</v>
      </c>
      <c r="BG18" t="s">
        <v>550</v>
      </c>
      <c r="BH18" t="s">
        <v>550</v>
      </c>
      <c r="BI18" t="s">
        <v>550</v>
      </c>
      <c r="BJ18" t="s">
        <v>567</v>
      </c>
      <c r="BK18" t="s">
        <v>566</v>
      </c>
      <c r="BP18" t="s">
        <v>566</v>
      </c>
      <c r="BT18" t="s">
        <v>594</v>
      </c>
      <c r="BU18">
        <v>2</v>
      </c>
      <c r="BV18" t="s">
        <v>567</v>
      </c>
      <c r="BW18">
        <v>567434</v>
      </c>
      <c r="BZ18">
        <v>0</v>
      </c>
    </row>
    <row r="19" spans="1:78">
      <c r="A19" s="1">
        <f>HYPERLINK("https://lsnyc.legalserver.org/matter/dynamic-profile/view/1902734","19-1902734")</f>
        <v>0</v>
      </c>
      <c r="B19" t="s">
        <v>95</v>
      </c>
      <c r="C19" t="s">
        <v>198</v>
      </c>
      <c r="D19" t="s">
        <v>296</v>
      </c>
      <c r="G19" t="s">
        <v>309</v>
      </c>
      <c r="K19" t="s">
        <v>379</v>
      </c>
      <c r="L19" t="s">
        <v>382</v>
      </c>
      <c r="M19" t="s">
        <v>385</v>
      </c>
      <c r="O19">
        <v>77</v>
      </c>
      <c r="P19" t="s">
        <v>392</v>
      </c>
      <c r="Q19" t="s">
        <v>397</v>
      </c>
      <c r="R19" t="s">
        <v>401</v>
      </c>
      <c r="S19" t="s">
        <v>403</v>
      </c>
      <c r="T19" t="s">
        <v>421</v>
      </c>
      <c r="U19" t="s">
        <v>505</v>
      </c>
      <c r="V19">
        <v>10027</v>
      </c>
      <c r="W19">
        <v>0</v>
      </c>
      <c r="X19">
        <v>1</v>
      </c>
      <c r="Y19">
        <v>1</v>
      </c>
      <c r="Z19" t="s">
        <v>520</v>
      </c>
      <c r="AB19" t="s">
        <v>549</v>
      </c>
      <c r="AE19" t="s">
        <v>550</v>
      </c>
      <c r="AG19" t="s">
        <v>550</v>
      </c>
      <c r="AH19" t="s">
        <v>550</v>
      </c>
      <c r="AI19" t="s">
        <v>550</v>
      </c>
      <c r="AK19">
        <v>3</v>
      </c>
      <c r="AL19" t="s">
        <v>551</v>
      </c>
      <c r="AN19" t="s">
        <v>555</v>
      </c>
      <c r="AO19">
        <v>77</v>
      </c>
      <c r="AP19" t="s">
        <v>309</v>
      </c>
      <c r="AQ19" t="s">
        <v>562</v>
      </c>
      <c r="AR19" t="s">
        <v>566</v>
      </c>
      <c r="AS19">
        <v>151.13</v>
      </c>
      <c r="AX19" t="s">
        <v>578</v>
      </c>
      <c r="AY19" t="s">
        <v>567</v>
      </c>
      <c r="AZ19" t="s">
        <v>565</v>
      </c>
      <c r="BA19" t="s">
        <v>580</v>
      </c>
      <c r="BC19" t="s">
        <v>550</v>
      </c>
      <c r="BD19" t="s">
        <v>550</v>
      </c>
      <c r="BE19" t="s">
        <v>550</v>
      </c>
      <c r="BF19" t="s">
        <v>550</v>
      </c>
      <c r="BG19" t="s">
        <v>550</v>
      </c>
      <c r="BH19" t="s">
        <v>550</v>
      </c>
      <c r="BI19" t="s">
        <v>550</v>
      </c>
      <c r="BJ19" t="s">
        <v>567</v>
      </c>
      <c r="BK19" t="s">
        <v>566</v>
      </c>
      <c r="BM19" t="s">
        <v>587</v>
      </c>
      <c r="BP19" t="s">
        <v>566</v>
      </c>
      <c r="BT19" t="s">
        <v>595</v>
      </c>
      <c r="BU19">
        <v>3</v>
      </c>
      <c r="BV19" t="s">
        <v>567</v>
      </c>
      <c r="BW19">
        <v>1903389</v>
      </c>
      <c r="BY19" t="s">
        <v>304</v>
      </c>
      <c r="BZ19">
        <v>109</v>
      </c>
    </row>
    <row r="20" spans="1:78">
      <c r="A20" s="1">
        <f>HYPERLINK("https://lsnyc.legalserver.org/matter/dynamic-profile/view/1902802","19-1902802")</f>
        <v>0</v>
      </c>
      <c r="B20" t="s">
        <v>96</v>
      </c>
      <c r="C20" t="s">
        <v>199</v>
      </c>
      <c r="D20" t="s">
        <v>296</v>
      </c>
      <c r="G20" t="s">
        <v>309</v>
      </c>
      <c r="K20" t="s">
        <v>379</v>
      </c>
      <c r="L20" t="s">
        <v>382</v>
      </c>
      <c r="M20" t="s">
        <v>385</v>
      </c>
      <c r="O20">
        <v>65</v>
      </c>
      <c r="P20" t="s">
        <v>392</v>
      </c>
      <c r="Q20" t="s">
        <v>397</v>
      </c>
      <c r="R20" t="s">
        <v>401</v>
      </c>
      <c r="S20" t="s">
        <v>403</v>
      </c>
      <c r="T20" t="s">
        <v>422</v>
      </c>
      <c r="U20" t="s">
        <v>505</v>
      </c>
      <c r="V20">
        <v>10027</v>
      </c>
      <c r="W20">
        <v>0</v>
      </c>
      <c r="X20">
        <v>1</v>
      </c>
      <c r="Y20">
        <v>1</v>
      </c>
      <c r="Z20" t="s">
        <v>515</v>
      </c>
      <c r="AB20" t="s">
        <v>549</v>
      </c>
      <c r="AE20" t="s">
        <v>550</v>
      </c>
      <c r="AG20" t="s">
        <v>550</v>
      </c>
      <c r="AH20" t="s">
        <v>550</v>
      </c>
      <c r="AI20" t="s">
        <v>550</v>
      </c>
      <c r="AK20">
        <v>3</v>
      </c>
      <c r="AL20" t="s">
        <v>551</v>
      </c>
      <c r="AN20" t="s">
        <v>555</v>
      </c>
      <c r="AO20">
        <v>64</v>
      </c>
      <c r="AP20" t="s">
        <v>309</v>
      </c>
      <c r="AQ20" t="s">
        <v>562</v>
      </c>
      <c r="AR20" t="s">
        <v>566</v>
      </c>
      <c r="AS20">
        <v>80.06</v>
      </c>
      <c r="AX20" t="s">
        <v>578</v>
      </c>
      <c r="AY20" t="s">
        <v>567</v>
      </c>
      <c r="AZ20" t="s">
        <v>565</v>
      </c>
      <c r="BA20" t="s">
        <v>580</v>
      </c>
      <c r="BC20" t="s">
        <v>550</v>
      </c>
      <c r="BD20" t="s">
        <v>550</v>
      </c>
      <c r="BE20" t="s">
        <v>550</v>
      </c>
      <c r="BF20" t="s">
        <v>550</v>
      </c>
      <c r="BG20" t="s">
        <v>550</v>
      </c>
      <c r="BH20" t="s">
        <v>550</v>
      </c>
      <c r="BI20" t="s">
        <v>550</v>
      </c>
      <c r="BJ20" t="s">
        <v>567</v>
      </c>
      <c r="BK20" t="s">
        <v>566</v>
      </c>
      <c r="BM20" t="s">
        <v>587</v>
      </c>
      <c r="BP20" t="s">
        <v>566</v>
      </c>
      <c r="BT20" t="s">
        <v>596</v>
      </c>
      <c r="BU20">
        <v>3</v>
      </c>
      <c r="BV20" t="s">
        <v>567</v>
      </c>
      <c r="BW20">
        <v>1903457</v>
      </c>
      <c r="BZ20">
        <v>0</v>
      </c>
    </row>
    <row r="21" spans="1:78">
      <c r="A21" s="1">
        <f>HYPERLINK("https://lsnyc.legalserver.org/matter/dynamic-profile/view/1900831","19-1900831")</f>
        <v>0</v>
      </c>
      <c r="B21" t="s">
        <v>97</v>
      </c>
      <c r="C21" t="s">
        <v>200</v>
      </c>
      <c r="D21" t="s">
        <v>294</v>
      </c>
      <c r="G21" t="s">
        <v>310</v>
      </c>
      <c r="J21" t="s">
        <v>378</v>
      </c>
      <c r="K21" t="s">
        <v>379</v>
      </c>
      <c r="L21" t="s">
        <v>381</v>
      </c>
      <c r="M21" t="s">
        <v>388</v>
      </c>
      <c r="O21">
        <v>59</v>
      </c>
      <c r="P21" t="s">
        <v>394</v>
      </c>
      <c r="Q21" t="s">
        <v>398</v>
      </c>
      <c r="R21" t="s">
        <v>401</v>
      </c>
      <c r="S21" t="s">
        <v>403</v>
      </c>
      <c r="T21" t="s">
        <v>423</v>
      </c>
      <c r="U21" t="s">
        <v>505</v>
      </c>
      <c r="V21">
        <v>10025</v>
      </c>
      <c r="W21">
        <v>0</v>
      </c>
      <c r="X21">
        <v>3</v>
      </c>
      <c r="Y21">
        <v>3</v>
      </c>
      <c r="Z21" t="s">
        <v>521</v>
      </c>
      <c r="AB21" t="s">
        <v>549</v>
      </c>
      <c r="AE21" t="s">
        <v>550</v>
      </c>
      <c r="AG21" t="s">
        <v>550</v>
      </c>
      <c r="AH21" t="s">
        <v>550</v>
      </c>
      <c r="AI21" t="s">
        <v>550</v>
      </c>
      <c r="AK21">
        <v>0</v>
      </c>
      <c r="AL21" t="s">
        <v>551</v>
      </c>
      <c r="AN21" t="s">
        <v>556</v>
      </c>
      <c r="AO21">
        <v>59</v>
      </c>
      <c r="AP21" t="s">
        <v>310</v>
      </c>
      <c r="AR21" t="s">
        <v>565</v>
      </c>
      <c r="AS21">
        <v>256.92</v>
      </c>
      <c r="AU21" t="s">
        <v>569</v>
      </c>
      <c r="AX21" t="s">
        <v>578</v>
      </c>
      <c r="AY21" t="s">
        <v>567</v>
      </c>
      <c r="AZ21" t="s">
        <v>566</v>
      </c>
      <c r="BA21" t="s">
        <v>583</v>
      </c>
      <c r="BC21" t="s">
        <v>550</v>
      </c>
      <c r="BD21" t="s">
        <v>550</v>
      </c>
      <c r="BE21" t="s">
        <v>550</v>
      </c>
      <c r="BF21" t="s">
        <v>550</v>
      </c>
      <c r="BG21" t="s">
        <v>550</v>
      </c>
      <c r="BH21" t="s">
        <v>550</v>
      </c>
      <c r="BI21" t="s">
        <v>550</v>
      </c>
      <c r="BJ21" t="s">
        <v>567</v>
      </c>
      <c r="BK21" t="s">
        <v>566</v>
      </c>
      <c r="BP21" t="s">
        <v>566</v>
      </c>
      <c r="BU21">
        <v>0</v>
      </c>
      <c r="BV21" t="s">
        <v>567</v>
      </c>
      <c r="BW21">
        <v>337451</v>
      </c>
      <c r="BZ21">
        <v>0</v>
      </c>
    </row>
    <row r="22" spans="1:78">
      <c r="A22" s="1">
        <f>HYPERLINK("https://lsnyc.legalserver.org/matter/dynamic-profile/view/1899779","19-1899779")</f>
        <v>0</v>
      </c>
      <c r="B22" t="s">
        <v>98</v>
      </c>
      <c r="C22" t="s">
        <v>201</v>
      </c>
      <c r="D22" t="s">
        <v>296</v>
      </c>
      <c r="G22" t="s">
        <v>311</v>
      </c>
      <c r="K22" t="s">
        <v>379</v>
      </c>
      <c r="L22" t="s">
        <v>381</v>
      </c>
      <c r="M22" t="s">
        <v>385</v>
      </c>
      <c r="O22">
        <v>51</v>
      </c>
      <c r="P22" t="s">
        <v>392</v>
      </c>
      <c r="Q22" t="s">
        <v>397</v>
      </c>
      <c r="R22" t="s">
        <v>401</v>
      </c>
      <c r="S22" t="s">
        <v>403</v>
      </c>
      <c r="T22" t="s">
        <v>424</v>
      </c>
      <c r="U22" t="s">
        <v>505</v>
      </c>
      <c r="V22">
        <v>10026</v>
      </c>
      <c r="W22">
        <v>0</v>
      </c>
      <c r="X22">
        <v>3</v>
      </c>
      <c r="Y22">
        <v>3</v>
      </c>
      <c r="Z22" t="s">
        <v>506</v>
      </c>
      <c r="AB22" t="s">
        <v>549</v>
      </c>
      <c r="AE22" t="s">
        <v>550</v>
      </c>
      <c r="AG22" t="s">
        <v>550</v>
      </c>
      <c r="AH22" t="s">
        <v>550</v>
      </c>
      <c r="AI22" t="s">
        <v>550</v>
      </c>
      <c r="AK22">
        <v>2.5</v>
      </c>
      <c r="AL22" t="s">
        <v>551</v>
      </c>
      <c r="AN22" t="s">
        <v>555</v>
      </c>
      <c r="AO22">
        <v>50</v>
      </c>
      <c r="AP22" t="s">
        <v>311</v>
      </c>
      <c r="AQ22" t="s">
        <v>563</v>
      </c>
      <c r="AR22" t="s">
        <v>566</v>
      </c>
      <c r="AS22">
        <v>0</v>
      </c>
      <c r="AX22" t="s">
        <v>578</v>
      </c>
      <c r="AY22" t="s">
        <v>567</v>
      </c>
      <c r="AZ22" t="s">
        <v>565</v>
      </c>
      <c r="BA22" t="s">
        <v>580</v>
      </c>
      <c r="BC22" t="s">
        <v>550</v>
      </c>
      <c r="BD22" t="s">
        <v>550</v>
      </c>
      <c r="BE22" t="s">
        <v>550</v>
      </c>
      <c r="BF22" t="s">
        <v>550</v>
      </c>
      <c r="BG22" t="s">
        <v>550</v>
      </c>
      <c r="BH22" t="s">
        <v>550</v>
      </c>
      <c r="BI22" t="s">
        <v>550</v>
      </c>
      <c r="BJ22" t="s">
        <v>567</v>
      </c>
      <c r="BK22" t="s">
        <v>566</v>
      </c>
      <c r="BM22" t="s">
        <v>587</v>
      </c>
      <c r="BP22" t="s">
        <v>566</v>
      </c>
      <c r="BT22" t="s">
        <v>308</v>
      </c>
      <c r="BU22">
        <v>2</v>
      </c>
      <c r="BV22" t="s">
        <v>567</v>
      </c>
      <c r="BW22">
        <v>1900428</v>
      </c>
      <c r="BZ22">
        <v>0</v>
      </c>
    </row>
    <row r="23" spans="1:78">
      <c r="A23" s="1">
        <f>HYPERLINK("https://lsnyc.legalserver.org/matter/dynamic-profile/view/1899495","19-1899495")</f>
        <v>0</v>
      </c>
      <c r="B23" t="s">
        <v>99</v>
      </c>
      <c r="C23" t="s">
        <v>202</v>
      </c>
      <c r="D23" t="s">
        <v>294</v>
      </c>
      <c r="G23" t="s">
        <v>312</v>
      </c>
      <c r="J23" t="s">
        <v>378</v>
      </c>
      <c r="K23" t="s">
        <v>379</v>
      </c>
      <c r="L23" t="s">
        <v>381</v>
      </c>
      <c r="M23" t="s">
        <v>389</v>
      </c>
      <c r="O23">
        <v>86</v>
      </c>
      <c r="P23" t="s">
        <v>392</v>
      </c>
      <c r="Q23" t="s">
        <v>397</v>
      </c>
      <c r="R23" t="s">
        <v>401</v>
      </c>
      <c r="S23" t="s">
        <v>403</v>
      </c>
      <c r="T23" t="s">
        <v>425</v>
      </c>
      <c r="U23" t="s">
        <v>505</v>
      </c>
      <c r="V23">
        <v>10027</v>
      </c>
      <c r="W23">
        <v>0</v>
      </c>
      <c r="X23">
        <v>1</v>
      </c>
      <c r="Y23">
        <v>1</v>
      </c>
      <c r="Z23" t="s">
        <v>516</v>
      </c>
      <c r="AB23" t="s">
        <v>549</v>
      </c>
      <c r="AE23" t="s">
        <v>550</v>
      </c>
      <c r="AG23" t="s">
        <v>550</v>
      </c>
      <c r="AH23" t="s">
        <v>550</v>
      </c>
      <c r="AI23" t="s">
        <v>550</v>
      </c>
      <c r="AK23">
        <v>0</v>
      </c>
      <c r="AL23" t="s">
        <v>551</v>
      </c>
      <c r="AO23">
        <v>85</v>
      </c>
      <c r="AP23" t="s">
        <v>313</v>
      </c>
      <c r="AR23" t="s">
        <v>565</v>
      </c>
      <c r="AS23">
        <v>84.36</v>
      </c>
      <c r="AU23" t="s">
        <v>570</v>
      </c>
      <c r="AX23" t="s">
        <v>578</v>
      </c>
      <c r="AY23" t="s">
        <v>567</v>
      </c>
      <c r="AZ23" t="s">
        <v>565</v>
      </c>
      <c r="BA23" t="s">
        <v>581</v>
      </c>
      <c r="BC23" t="s">
        <v>550</v>
      </c>
      <c r="BD23" t="s">
        <v>550</v>
      </c>
      <c r="BE23" t="s">
        <v>550</v>
      </c>
      <c r="BF23" t="s">
        <v>550</v>
      </c>
      <c r="BG23" t="s">
        <v>550</v>
      </c>
      <c r="BH23" t="s">
        <v>550</v>
      </c>
      <c r="BI23" t="s">
        <v>550</v>
      </c>
      <c r="BJ23" t="s">
        <v>567</v>
      </c>
      <c r="BK23" t="s">
        <v>566</v>
      </c>
      <c r="BM23" t="s">
        <v>587</v>
      </c>
      <c r="BP23" t="s">
        <v>566</v>
      </c>
      <c r="BU23">
        <v>0</v>
      </c>
      <c r="BV23" t="s">
        <v>567</v>
      </c>
      <c r="BW23">
        <v>1900143</v>
      </c>
      <c r="BZ23">
        <v>0</v>
      </c>
    </row>
    <row r="24" spans="1:78">
      <c r="A24" s="1">
        <f>HYPERLINK("https://lsnyc.legalserver.org/matter/dynamic-profile/view/1899315","19-1899315")</f>
        <v>0</v>
      </c>
      <c r="B24" t="s">
        <v>100</v>
      </c>
      <c r="C24" t="s">
        <v>203</v>
      </c>
      <c r="D24" t="s">
        <v>294</v>
      </c>
      <c r="G24" t="s">
        <v>313</v>
      </c>
      <c r="J24" t="s">
        <v>378</v>
      </c>
      <c r="K24" t="s">
        <v>379</v>
      </c>
      <c r="L24" t="s">
        <v>381</v>
      </c>
      <c r="M24" t="s">
        <v>388</v>
      </c>
      <c r="O24">
        <v>44</v>
      </c>
      <c r="P24" t="s">
        <v>392</v>
      </c>
      <c r="Q24" t="s">
        <v>398</v>
      </c>
      <c r="R24" t="s">
        <v>401</v>
      </c>
      <c r="S24" t="s">
        <v>403</v>
      </c>
      <c r="T24" t="s">
        <v>426</v>
      </c>
      <c r="U24" t="s">
        <v>505</v>
      </c>
      <c r="V24">
        <v>10031</v>
      </c>
      <c r="W24">
        <v>2</v>
      </c>
      <c r="X24">
        <v>2</v>
      </c>
      <c r="Y24">
        <v>4</v>
      </c>
      <c r="Z24" t="s">
        <v>515</v>
      </c>
      <c r="AB24" t="s">
        <v>549</v>
      </c>
      <c r="AE24" t="s">
        <v>550</v>
      </c>
      <c r="AG24" t="s">
        <v>550</v>
      </c>
      <c r="AH24" t="s">
        <v>550</v>
      </c>
      <c r="AI24" t="s">
        <v>550</v>
      </c>
      <c r="AK24">
        <v>0</v>
      </c>
      <c r="AL24" t="s">
        <v>551</v>
      </c>
      <c r="AO24">
        <v>44</v>
      </c>
      <c r="AP24" t="s">
        <v>313</v>
      </c>
      <c r="AR24" t="s">
        <v>565</v>
      </c>
      <c r="AS24">
        <v>111.07</v>
      </c>
      <c r="AX24" t="s">
        <v>578</v>
      </c>
      <c r="AY24" t="s">
        <v>567</v>
      </c>
      <c r="AZ24" t="s">
        <v>565</v>
      </c>
      <c r="BA24" t="s">
        <v>581</v>
      </c>
      <c r="BC24" t="s">
        <v>550</v>
      </c>
      <c r="BD24" t="s">
        <v>550</v>
      </c>
      <c r="BE24" t="s">
        <v>550</v>
      </c>
      <c r="BF24" t="s">
        <v>550</v>
      </c>
      <c r="BG24" t="s">
        <v>550</v>
      </c>
      <c r="BH24" t="s">
        <v>550</v>
      </c>
      <c r="BI24" t="s">
        <v>550</v>
      </c>
      <c r="BJ24" t="s">
        <v>567</v>
      </c>
      <c r="BK24" t="s">
        <v>566</v>
      </c>
      <c r="BM24" t="s">
        <v>587</v>
      </c>
      <c r="BP24" t="s">
        <v>566</v>
      </c>
      <c r="BU24">
        <v>0</v>
      </c>
      <c r="BV24" t="s">
        <v>567</v>
      </c>
      <c r="BW24">
        <v>1899963</v>
      </c>
      <c r="BZ24">
        <v>0</v>
      </c>
    </row>
    <row r="25" spans="1:78">
      <c r="A25" s="1">
        <f>HYPERLINK("https://lsnyc.legalserver.org/matter/dynamic-profile/view/1899332","19-1899332")</f>
        <v>0</v>
      </c>
      <c r="B25" t="s">
        <v>101</v>
      </c>
      <c r="C25" t="s">
        <v>204</v>
      </c>
      <c r="D25" t="s">
        <v>294</v>
      </c>
      <c r="G25" t="s">
        <v>313</v>
      </c>
      <c r="J25" t="s">
        <v>378</v>
      </c>
      <c r="K25" t="s">
        <v>379</v>
      </c>
      <c r="L25" t="s">
        <v>381</v>
      </c>
      <c r="M25" t="s">
        <v>385</v>
      </c>
      <c r="O25">
        <v>65</v>
      </c>
      <c r="P25" t="s">
        <v>392</v>
      </c>
      <c r="Q25" t="s">
        <v>397</v>
      </c>
      <c r="R25" t="s">
        <v>401</v>
      </c>
      <c r="S25" t="s">
        <v>403</v>
      </c>
      <c r="T25" t="s">
        <v>427</v>
      </c>
      <c r="U25" t="s">
        <v>505</v>
      </c>
      <c r="V25">
        <v>10031</v>
      </c>
      <c r="W25">
        <v>0</v>
      </c>
      <c r="X25">
        <v>2</v>
      </c>
      <c r="Y25">
        <v>2</v>
      </c>
      <c r="Z25" t="s">
        <v>522</v>
      </c>
      <c r="AB25" t="s">
        <v>549</v>
      </c>
      <c r="AE25" t="s">
        <v>550</v>
      </c>
      <c r="AG25" t="s">
        <v>550</v>
      </c>
      <c r="AH25" t="s">
        <v>550</v>
      </c>
      <c r="AI25" t="s">
        <v>550</v>
      </c>
      <c r="AK25">
        <v>0</v>
      </c>
      <c r="AL25" t="s">
        <v>551</v>
      </c>
      <c r="AO25">
        <v>65</v>
      </c>
      <c r="AP25" t="s">
        <v>313</v>
      </c>
      <c r="AR25" t="s">
        <v>565</v>
      </c>
      <c r="AS25">
        <v>428.27</v>
      </c>
      <c r="AU25" t="s">
        <v>572</v>
      </c>
      <c r="AX25" t="s">
        <v>578</v>
      </c>
      <c r="AY25" t="s">
        <v>567</v>
      </c>
      <c r="AZ25" t="s">
        <v>566</v>
      </c>
      <c r="BA25" t="s">
        <v>581</v>
      </c>
      <c r="BC25" t="s">
        <v>550</v>
      </c>
      <c r="BD25" t="s">
        <v>550</v>
      </c>
      <c r="BE25" t="s">
        <v>550</v>
      </c>
      <c r="BF25" t="s">
        <v>550</v>
      </c>
      <c r="BG25" t="s">
        <v>550</v>
      </c>
      <c r="BH25" t="s">
        <v>550</v>
      </c>
      <c r="BI25" t="s">
        <v>550</v>
      </c>
      <c r="BJ25" t="s">
        <v>567</v>
      </c>
      <c r="BK25" t="s">
        <v>566</v>
      </c>
      <c r="BM25" t="s">
        <v>587</v>
      </c>
      <c r="BP25" t="s">
        <v>566</v>
      </c>
      <c r="BU25">
        <v>0</v>
      </c>
      <c r="BV25" t="s">
        <v>567</v>
      </c>
      <c r="BW25">
        <v>1899980</v>
      </c>
      <c r="BZ25">
        <v>0</v>
      </c>
    </row>
    <row r="26" spans="1:78">
      <c r="A26" s="1">
        <f>HYPERLINK("https://lsnyc.legalserver.org/matter/dynamic-profile/view/1899343","19-1899343")</f>
        <v>0</v>
      </c>
      <c r="B26" t="s">
        <v>102</v>
      </c>
      <c r="C26" t="s">
        <v>205</v>
      </c>
      <c r="D26" t="s">
        <v>294</v>
      </c>
      <c r="G26" t="s">
        <v>313</v>
      </c>
      <c r="J26" t="s">
        <v>378</v>
      </c>
      <c r="K26" t="s">
        <v>379</v>
      </c>
      <c r="L26" t="s">
        <v>381</v>
      </c>
      <c r="M26" t="s">
        <v>380</v>
      </c>
      <c r="O26">
        <v>41</v>
      </c>
      <c r="P26" t="s">
        <v>392</v>
      </c>
      <c r="Q26" t="s">
        <v>396</v>
      </c>
      <c r="R26" t="s">
        <v>401</v>
      </c>
      <c r="S26" t="s">
        <v>403</v>
      </c>
      <c r="T26" t="s">
        <v>428</v>
      </c>
      <c r="U26" t="s">
        <v>505</v>
      </c>
      <c r="V26">
        <v>10035</v>
      </c>
      <c r="W26">
        <v>2</v>
      </c>
      <c r="X26">
        <v>2</v>
      </c>
      <c r="Y26">
        <v>4</v>
      </c>
      <c r="Z26" t="s">
        <v>523</v>
      </c>
      <c r="AB26" t="s">
        <v>549</v>
      </c>
      <c r="AE26" t="s">
        <v>550</v>
      </c>
      <c r="AG26" t="s">
        <v>550</v>
      </c>
      <c r="AH26" t="s">
        <v>550</v>
      </c>
      <c r="AI26" t="s">
        <v>550</v>
      </c>
      <c r="AK26">
        <v>0</v>
      </c>
      <c r="AL26" t="s">
        <v>551</v>
      </c>
      <c r="AO26">
        <v>40</v>
      </c>
      <c r="AP26" t="s">
        <v>313</v>
      </c>
      <c r="AR26" t="s">
        <v>565</v>
      </c>
      <c r="AS26">
        <v>18.08</v>
      </c>
      <c r="AU26" t="s">
        <v>568</v>
      </c>
      <c r="AX26" t="s">
        <v>578</v>
      </c>
      <c r="AY26" t="s">
        <v>567</v>
      </c>
      <c r="AZ26" t="s">
        <v>565</v>
      </c>
      <c r="BA26" t="s">
        <v>580</v>
      </c>
      <c r="BC26" t="s">
        <v>550</v>
      </c>
      <c r="BD26" t="s">
        <v>550</v>
      </c>
      <c r="BE26" t="s">
        <v>550</v>
      </c>
      <c r="BF26" t="s">
        <v>550</v>
      </c>
      <c r="BG26" t="s">
        <v>550</v>
      </c>
      <c r="BH26" t="s">
        <v>550</v>
      </c>
      <c r="BI26" t="s">
        <v>550</v>
      </c>
      <c r="BJ26" t="s">
        <v>567</v>
      </c>
      <c r="BK26" t="s">
        <v>566</v>
      </c>
      <c r="BM26" t="s">
        <v>587</v>
      </c>
      <c r="BP26" t="s">
        <v>566</v>
      </c>
      <c r="BU26">
        <v>0</v>
      </c>
      <c r="BV26" t="s">
        <v>567</v>
      </c>
      <c r="BW26">
        <v>1899991</v>
      </c>
      <c r="BY26" t="s">
        <v>656</v>
      </c>
      <c r="BZ26">
        <v>218</v>
      </c>
    </row>
    <row r="27" spans="1:78">
      <c r="A27" s="1">
        <f>HYPERLINK("https://lsnyc.legalserver.org/matter/dynamic-profile/view/1899350","19-1899350")</f>
        <v>0</v>
      </c>
      <c r="B27" t="s">
        <v>103</v>
      </c>
      <c r="C27" t="s">
        <v>206</v>
      </c>
      <c r="D27" t="s">
        <v>294</v>
      </c>
      <c r="G27" t="s">
        <v>313</v>
      </c>
      <c r="J27" t="s">
        <v>378</v>
      </c>
      <c r="K27" t="s">
        <v>379</v>
      </c>
      <c r="L27" t="s">
        <v>381</v>
      </c>
      <c r="M27" t="s">
        <v>384</v>
      </c>
      <c r="O27">
        <v>46</v>
      </c>
      <c r="P27" t="s">
        <v>393</v>
      </c>
      <c r="Q27" t="s">
        <v>397</v>
      </c>
      <c r="R27" t="s">
        <v>401</v>
      </c>
      <c r="S27" t="s">
        <v>403</v>
      </c>
      <c r="T27" t="s">
        <v>429</v>
      </c>
      <c r="U27" t="s">
        <v>505</v>
      </c>
      <c r="V27">
        <v>10031</v>
      </c>
      <c r="W27">
        <v>2</v>
      </c>
      <c r="X27">
        <v>4</v>
      </c>
      <c r="Y27">
        <v>6</v>
      </c>
      <c r="Z27" t="s">
        <v>515</v>
      </c>
      <c r="AB27" t="s">
        <v>549</v>
      </c>
      <c r="AE27" t="s">
        <v>550</v>
      </c>
      <c r="AG27" t="s">
        <v>550</v>
      </c>
      <c r="AH27" t="s">
        <v>550</v>
      </c>
      <c r="AI27" t="s">
        <v>550</v>
      </c>
      <c r="AK27">
        <v>0</v>
      </c>
      <c r="AL27" t="s">
        <v>551</v>
      </c>
      <c r="AO27">
        <v>45</v>
      </c>
      <c r="AP27" t="s">
        <v>313</v>
      </c>
      <c r="AR27" t="s">
        <v>565</v>
      </c>
      <c r="AS27">
        <v>96.98</v>
      </c>
      <c r="AU27" t="s">
        <v>570</v>
      </c>
      <c r="AX27" t="s">
        <v>578</v>
      </c>
      <c r="AY27" t="s">
        <v>567</v>
      </c>
      <c r="AZ27" t="s">
        <v>565</v>
      </c>
      <c r="BA27" t="s">
        <v>581</v>
      </c>
      <c r="BC27" t="s">
        <v>550</v>
      </c>
      <c r="BD27" t="s">
        <v>550</v>
      </c>
      <c r="BE27" t="s">
        <v>550</v>
      </c>
      <c r="BF27" t="s">
        <v>550</v>
      </c>
      <c r="BG27" t="s">
        <v>550</v>
      </c>
      <c r="BH27" t="s">
        <v>550</v>
      </c>
      <c r="BI27" t="s">
        <v>550</v>
      </c>
      <c r="BJ27" t="s">
        <v>567</v>
      </c>
      <c r="BK27" t="s">
        <v>566</v>
      </c>
      <c r="BM27" t="s">
        <v>587</v>
      </c>
      <c r="BP27" t="s">
        <v>566</v>
      </c>
      <c r="BU27">
        <v>0</v>
      </c>
      <c r="BV27" t="s">
        <v>567</v>
      </c>
      <c r="BW27">
        <v>1899998</v>
      </c>
      <c r="BZ27">
        <v>0</v>
      </c>
    </row>
    <row r="28" spans="1:78">
      <c r="A28" s="1">
        <f>HYPERLINK("https://lsnyc.legalserver.org/matter/dynamic-profile/view/1898754","19-1898754")</f>
        <v>0</v>
      </c>
      <c r="B28" t="s">
        <v>104</v>
      </c>
      <c r="C28" t="s">
        <v>207</v>
      </c>
      <c r="D28" t="s">
        <v>291</v>
      </c>
      <c r="G28" t="s">
        <v>314</v>
      </c>
      <c r="K28" t="s">
        <v>379</v>
      </c>
      <c r="L28" t="s">
        <v>382</v>
      </c>
      <c r="M28" t="s">
        <v>385</v>
      </c>
      <c r="O28">
        <v>45</v>
      </c>
      <c r="P28" t="s">
        <v>392</v>
      </c>
      <c r="Q28" t="s">
        <v>397</v>
      </c>
      <c r="R28" t="s">
        <v>401</v>
      </c>
      <c r="S28" t="s">
        <v>403</v>
      </c>
      <c r="T28" t="s">
        <v>430</v>
      </c>
      <c r="U28" t="s">
        <v>505</v>
      </c>
      <c r="V28">
        <v>10037</v>
      </c>
      <c r="W28">
        <v>0</v>
      </c>
      <c r="X28">
        <v>1</v>
      </c>
      <c r="Y28">
        <v>1</v>
      </c>
      <c r="Z28" t="s">
        <v>506</v>
      </c>
      <c r="AB28" t="s">
        <v>549</v>
      </c>
      <c r="AE28" t="s">
        <v>550</v>
      </c>
      <c r="AG28" t="s">
        <v>550</v>
      </c>
      <c r="AH28" t="s">
        <v>550</v>
      </c>
      <c r="AI28" t="s">
        <v>550</v>
      </c>
      <c r="AK28">
        <v>19.1</v>
      </c>
      <c r="AL28" t="s">
        <v>551</v>
      </c>
      <c r="AN28" t="s">
        <v>555</v>
      </c>
      <c r="AO28">
        <v>45</v>
      </c>
      <c r="AP28" t="s">
        <v>558</v>
      </c>
      <c r="AQ28" t="s">
        <v>563</v>
      </c>
      <c r="AR28" t="s">
        <v>566</v>
      </c>
      <c r="AS28">
        <v>0</v>
      </c>
      <c r="AX28" t="s">
        <v>578</v>
      </c>
      <c r="AY28" t="s">
        <v>567</v>
      </c>
      <c r="AZ28" t="s">
        <v>565</v>
      </c>
      <c r="BA28" t="s">
        <v>580</v>
      </c>
      <c r="BC28" t="s">
        <v>550</v>
      </c>
      <c r="BD28" t="s">
        <v>550</v>
      </c>
      <c r="BE28" t="s">
        <v>550</v>
      </c>
      <c r="BF28" t="s">
        <v>550</v>
      </c>
      <c r="BG28" t="s">
        <v>550</v>
      </c>
      <c r="BH28" t="s">
        <v>550</v>
      </c>
      <c r="BI28" t="s">
        <v>550</v>
      </c>
      <c r="BJ28" t="s">
        <v>567</v>
      </c>
      <c r="BK28" t="s">
        <v>566</v>
      </c>
      <c r="BP28" t="s">
        <v>566</v>
      </c>
      <c r="BT28" t="s">
        <v>597</v>
      </c>
      <c r="BU28">
        <v>0.4</v>
      </c>
      <c r="BV28" t="s">
        <v>567</v>
      </c>
      <c r="BW28">
        <v>1864911</v>
      </c>
      <c r="BZ28">
        <v>0</v>
      </c>
    </row>
    <row r="29" spans="1:78">
      <c r="A29" s="1">
        <f>HYPERLINK("https://lsnyc.legalserver.org/matter/dynamic-profile/view/1897857","19-1897857")</f>
        <v>0</v>
      </c>
      <c r="B29" t="s">
        <v>105</v>
      </c>
      <c r="C29" t="s">
        <v>208</v>
      </c>
      <c r="D29" t="s">
        <v>291</v>
      </c>
      <c r="G29" t="s">
        <v>315</v>
      </c>
      <c r="K29" t="s">
        <v>379</v>
      </c>
      <c r="L29" t="s">
        <v>382</v>
      </c>
      <c r="M29" t="s">
        <v>385</v>
      </c>
      <c r="O29">
        <v>56</v>
      </c>
      <c r="P29" t="s">
        <v>392</v>
      </c>
      <c r="Q29" t="s">
        <v>397</v>
      </c>
      <c r="R29" t="s">
        <v>401</v>
      </c>
      <c r="S29" t="s">
        <v>403</v>
      </c>
      <c r="T29" t="s">
        <v>431</v>
      </c>
      <c r="U29" t="s">
        <v>505</v>
      </c>
      <c r="V29">
        <v>10024</v>
      </c>
      <c r="W29">
        <v>0</v>
      </c>
      <c r="X29">
        <v>1</v>
      </c>
      <c r="Y29">
        <v>1</v>
      </c>
      <c r="Z29" t="s">
        <v>524</v>
      </c>
      <c r="AB29" t="s">
        <v>549</v>
      </c>
      <c r="AE29" t="s">
        <v>550</v>
      </c>
      <c r="AG29" t="s">
        <v>550</v>
      </c>
      <c r="AH29" t="s">
        <v>550</v>
      </c>
      <c r="AI29" t="s">
        <v>550</v>
      </c>
      <c r="AK29">
        <v>3</v>
      </c>
      <c r="AL29" t="s">
        <v>551</v>
      </c>
      <c r="AN29" t="s">
        <v>556</v>
      </c>
      <c r="AO29">
        <v>56</v>
      </c>
      <c r="AP29" t="s">
        <v>315</v>
      </c>
      <c r="AQ29" t="s">
        <v>562</v>
      </c>
      <c r="AR29" t="s">
        <v>566</v>
      </c>
      <c r="AS29">
        <v>82.63</v>
      </c>
      <c r="AX29" t="s">
        <v>578</v>
      </c>
      <c r="AY29" t="s">
        <v>567</v>
      </c>
      <c r="AZ29" t="s">
        <v>565</v>
      </c>
      <c r="BA29" t="s">
        <v>583</v>
      </c>
      <c r="BC29" t="s">
        <v>550</v>
      </c>
      <c r="BD29" t="s">
        <v>550</v>
      </c>
      <c r="BE29" t="s">
        <v>550</v>
      </c>
      <c r="BF29" t="s">
        <v>550</v>
      </c>
      <c r="BG29" t="s">
        <v>550</v>
      </c>
      <c r="BH29" t="s">
        <v>550</v>
      </c>
      <c r="BI29" t="s">
        <v>550</v>
      </c>
      <c r="BJ29" t="s">
        <v>567</v>
      </c>
      <c r="BK29" t="s">
        <v>566</v>
      </c>
      <c r="BP29" t="s">
        <v>566</v>
      </c>
      <c r="BT29" t="s">
        <v>303</v>
      </c>
      <c r="BU29">
        <v>2</v>
      </c>
      <c r="BV29" t="s">
        <v>567</v>
      </c>
      <c r="BW29">
        <v>1898500</v>
      </c>
      <c r="BY29" t="s">
        <v>620</v>
      </c>
      <c r="BZ29">
        <v>88</v>
      </c>
    </row>
    <row r="30" spans="1:78">
      <c r="A30" s="1">
        <f>HYPERLINK("https://lsnyc.legalserver.org/matter/dynamic-profile/view/1897920","19-1897920")</f>
        <v>0</v>
      </c>
      <c r="B30" t="s">
        <v>106</v>
      </c>
      <c r="C30" t="s">
        <v>209</v>
      </c>
      <c r="D30" t="s">
        <v>296</v>
      </c>
      <c r="G30" t="s">
        <v>315</v>
      </c>
      <c r="K30" t="s">
        <v>379</v>
      </c>
      <c r="L30" t="s">
        <v>381</v>
      </c>
      <c r="M30" t="s">
        <v>384</v>
      </c>
      <c r="O30">
        <v>53</v>
      </c>
      <c r="P30" t="s">
        <v>393</v>
      </c>
      <c r="Q30" t="s">
        <v>397</v>
      </c>
      <c r="R30" t="s">
        <v>401</v>
      </c>
      <c r="S30" t="s">
        <v>403</v>
      </c>
      <c r="T30" t="s">
        <v>432</v>
      </c>
      <c r="U30" t="s">
        <v>505</v>
      </c>
      <c r="V30">
        <v>10031</v>
      </c>
      <c r="W30">
        <v>0</v>
      </c>
      <c r="X30">
        <v>1</v>
      </c>
      <c r="Y30">
        <v>1</v>
      </c>
      <c r="Z30" t="s">
        <v>525</v>
      </c>
      <c r="AB30" t="s">
        <v>549</v>
      </c>
      <c r="AE30" t="s">
        <v>550</v>
      </c>
      <c r="AG30" t="s">
        <v>550</v>
      </c>
      <c r="AH30" t="s">
        <v>550</v>
      </c>
      <c r="AI30" t="s">
        <v>550</v>
      </c>
      <c r="AK30">
        <v>2.5</v>
      </c>
      <c r="AL30" t="s">
        <v>551</v>
      </c>
      <c r="AN30" t="s">
        <v>555</v>
      </c>
      <c r="AO30">
        <v>52</v>
      </c>
      <c r="AP30" t="s">
        <v>315</v>
      </c>
      <c r="AQ30" t="s">
        <v>562</v>
      </c>
      <c r="AR30" t="s">
        <v>566</v>
      </c>
      <c r="AS30">
        <v>132.78</v>
      </c>
      <c r="AX30" t="s">
        <v>578</v>
      </c>
      <c r="AY30" t="s">
        <v>567</v>
      </c>
      <c r="AZ30" t="s">
        <v>565</v>
      </c>
      <c r="BA30" t="s">
        <v>581</v>
      </c>
      <c r="BC30" t="s">
        <v>550</v>
      </c>
      <c r="BD30" t="s">
        <v>550</v>
      </c>
      <c r="BE30" t="s">
        <v>550</v>
      </c>
      <c r="BF30" t="s">
        <v>550</v>
      </c>
      <c r="BG30" t="s">
        <v>550</v>
      </c>
      <c r="BH30" t="s">
        <v>550</v>
      </c>
      <c r="BI30" t="s">
        <v>550</v>
      </c>
      <c r="BJ30" t="s">
        <v>567</v>
      </c>
      <c r="BK30" t="s">
        <v>566</v>
      </c>
      <c r="BP30" t="s">
        <v>566</v>
      </c>
      <c r="BT30" t="s">
        <v>598</v>
      </c>
      <c r="BU30">
        <v>2.5</v>
      </c>
      <c r="BV30" t="s">
        <v>567</v>
      </c>
      <c r="BW30">
        <v>198156</v>
      </c>
      <c r="BY30" t="s">
        <v>657</v>
      </c>
      <c r="BZ30">
        <v>222</v>
      </c>
    </row>
    <row r="31" spans="1:78">
      <c r="A31" s="1">
        <f>HYPERLINK("https://lsnyc.legalserver.org/matter/dynamic-profile/view/1897927","19-1897927")</f>
        <v>0</v>
      </c>
      <c r="B31" t="s">
        <v>107</v>
      </c>
      <c r="C31" t="s">
        <v>210</v>
      </c>
      <c r="D31" t="s">
        <v>296</v>
      </c>
      <c r="G31" t="s">
        <v>315</v>
      </c>
      <c r="K31" t="s">
        <v>379</v>
      </c>
      <c r="L31" t="s">
        <v>381</v>
      </c>
      <c r="M31" t="s">
        <v>385</v>
      </c>
      <c r="O31">
        <v>44</v>
      </c>
      <c r="P31" t="s">
        <v>392</v>
      </c>
      <c r="Q31" t="s">
        <v>397</v>
      </c>
      <c r="R31" t="s">
        <v>401</v>
      </c>
      <c r="S31" t="s">
        <v>403</v>
      </c>
      <c r="T31" t="s">
        <v>433</v>
      </c>
      <c r="U31" t="s">
        <v>505</v>
      </c>
      <c r="V31">
        <v>10027</v>
      </c>
      <c r="W31">
        <v>0</v>
      </c>
      <c r="X31">
        <v>1</v>
      </c>
      <c r="Y31">
        <v>1</v>
      </c>
      <c r="Z31" t="s">
        <v>515</v>
      </c>
      <c r="AB31" t="s">
        <v>549</v>
      </c>
      <c r="AE31" t="s">
        <v>550</v>
      </c>
      <c r="AG31" t="s">
        <v>550</v>
      </c>
      <c r="AH31" t="s">
        <v>550</v>
      </c>
      <c r="AI31" t="s">
        <v>550</v>
      </c>
      <c r="AK31">
        <v>5.5</v>
      </c>
      <c r="AL31" t="s">
        <v>551</v>
      </c>
      <c r="AN31" t="s">
        <v>555</v>
      </c>
      <c r="AO31">
        <v>43</v>
      </c>
      <c r="AP31" t="s">
        <v>315</v>
      </c>
      <c r="AQ31" t="s">
        <v>562</v>
      </c>
      <c r="AR31" t="s">
        <v>566</v>
      </c>
      <c r="AS31">
        <v>5.76</v>
      </c>
      <c r="AX31" t="s">
        <v>578</v>
      </c>
      <c r="AY31" t="s">
        <v>567</v>
      </c>
      <c r="AZ31" t="s">
        <v>565</v>
      </c>
      <c r="BA31" t="s">
        <v>580</v>
      </c>
      <c r="BC31" t="s">
        <v>550</v>
      </c>
      <c r="BD31" t="s">
        <v>550</v>
      </c>
      <c r="BE31" t="s">
        <v>550</v>
      </c>
      <c r="BF31" t="s">
        <v>550</v>
      </c>
      <c r="BG31" t="s">
        <v>550</v>
      </c>
      <c r="BH31" t="s">
        <v>550</v>
      </c>
      <c r="BI31" t="s">
        <v>550</v>
      </c>
      <c r="BJ31" t="s">
        <v>567</v>
      </c>
      <c r="BK31" t="s">
        <v>566</v>
      </c>
      <c r="BM31" t="s">
        <v>587</v>
      </c>
      <c r="BP31" t="s">
        <v>566</v>
      </c>
      <c r="BT31" t="s">
        <v>592</v>
      </c>
      <c r="BU31">
        <v>1.5</v>
      </c>
      <c r="BV31" t="s">
        <v>567</v>
      </c>
      <c r="BW31">
        <v>766884</v>
      </c>
      <c r="BZ31">
        <v>0</v>
      </c>
    </row>
    <row r="32" spans="1:78">
      <c r="A32" s="1">
        <f>HYPERLINK("https://lsnyc.legalserver.org/matter/dynamic-profile/view/1896816","19-1896816")</f>
        <v>0</v>
      </c>
      <c r="B32" t="s">
        <v>108</v>
      </c>
      <c r="C32" t="s">
        <v>211</v>
      </c>
      <c r="D32" t="s">
        <v>294</v>
      </c>
      <c r="G32" t="s">
        <v>316</v>
      </c>
      <c r="J32" t="s">
        <v>378</v>
      </c>
      <c r="K32" t="s">
        <v>379</v>
      </c>
      <c r="L32" t="s">
        <v>381</v>
      </c>
      <c r="M32" t="s">
        <v>384</v>
      </c>
      <c r="O32">
        <v>52</v>
      </c>
      <c r="P32" t="s">
        <v>392</v>
      </c>
      <c r="Q32" t="s">
        <v>398</v>
      </c>
      <c r="R32" t="s">
        <v>401</v>
      </c>
      <c r="S32" t="s">
        <v>403</v>
      </c>
      <c r="T32" t="s">
        <v>434</v>
      </c>
      <c r="U32" t="s">
        <v>505</v>
      </c>
      <c r="V32">
        <v>10031</v>
      </c>
      <c r="W32">
        <v>0</v>
      </c>
      <c r="X32">
        <v>2</v>
      </c>
      <c r="Y32">
        <v>2</v>
      </c>
      <c r="Z32" t="s">
        <v>526</v>
      </c>
      <c r="AB32" t="s">
        <v>549</v>
      </c>
      <c r="AE32" t="s">
        <v>550</v>
      </c>
      <c r="AG32" t="s">
        <v>550</v>
      </c>
      <c r="AH32" t="s">
        <v>550</v>
      </c>
      <c r="AI32" t="s">
        <v>550</v>
      </c>
      <c r="AK32">
        <v>1.5</v>
      </c>
      <c r="AL32" t="s">
        <v>551</v>
      </c>
      <c r="AN32" t="s">
        <v>556</v>
      </c>
      <c r="AO32">
        <v>51</v>
      </c>
      <c r="AP32" t="s">
        <v>316</v>
      </c>
      <c r="AR32" t="s">
        <v>565</v>
      </c>
      <c r="AS32">
        <v>55.49</v>
      </c>
      <c r="AU32" t="s">
        <v>571</v>
      </c>
      <c r="AX32" t="s">
        <v>578</v>
      </c>
      <c r="AY32" t="s">
        <v>567</v>
      </c>
      <c r="AZ32" t="s">
        <v>565</v>
      </c>
      <c r="BA32" t="s">
        <v>581</v>
      </c>
      <c r="BC32" t="s">
        <v>550</v>
      </c>
      <c r="BD32" t="s">
        <v>550</v>
      </c>
      <c r="BE32" t="s">
        <v>550</v>
      </c>
      <c r="BF32" t="s">
        <v>550</v>
      </c>
      <c r="BG32" t="s">
        <v>550</v>
      </c>
      <c r="BH32" t="s">
        <v>550</v>
      </c>
      <c r="BI32" t="s">
        <v>550</v>
      </c>
      <c r="BJ32" t="s">
        <v>567</v>
      </c>
      <c r="BK32" t="s">
        <v>566</v>
      </c>
      <c r="BL32" t="s">
        <v>566</v>
      </c>
      <c r="BP32" t="s">
        <v>566</v>
      </c>
      <c r="BT32" t="s">
        <v>315</v>
      </c>
      <c r="BU32">
        <v>1.5</v>
      </c>
      <c r="BV32" t="s">
        <v>567</v>
      </c>
      <c r="BW32">
        <v>293513</v>
      </c>
      <c r="BZ32">
        <v>0</v>
      </c>
    </row>
    <row r="33" spans="1:78">
      <c r="A33" s="1">
        <f>HYPERLINK("https://lsnyc.legalserver.org/matter/dynamic-profile/view/1896162","19-1896162")</f>
        <v>0</v>
      </c>
      <c r="B33" t="s">
        <v>109</v>
      </c>
      <c r="C33" t="s">
        <v>212</v>
      </c>
      <c r="D33" t="s">
        <v>296</v>
      </c>
      <c r="G33" t="s">
        <v>317</v>
      </c>
      <c r="K33" t="s">
        <v>379</v>
      </c>
      <c r="L33" t="s">
        <v>382</v>
      </c>
      <c r="M33" t="s">
        <v>385</v>
      </c>
      <c r="O33">
        <v>58</v>
      </c>
      <c r="P33" t="s">
        <v>392</v>
      </c>
      <c r="Q33" t="s">
        <v>397</v>
      </c>
      <c r="R33" t="s">
        <v>401</v>
      </c>
      <c r="S33" t="s">
        <v>403</v>
      </c>
      <c r="T33" t="s">
        <v>435</v>
      </c>
      <c r="U33" t="s">
        <v>505</v>
      </c>
      <c r="V33">
        <v>10025</v>
      </c>
      <c r="W33">
        <v>0</v>
      </c>
      <c r="X33">
        <v>1</v>
      </c>
      <c r="Y33">
        <v>1</v>
      </c>
      <c r="Z33" t="s">
        <v>515</v>
      </c>
      <c r="AB33" t="s">
        <v>549</v>
      </c>
      <c r="AE33" t="s">
        <v>550</v>
      </c>
      <c r="AG33" t="s">
        <v>550</v>
      </c>
      <c r="AH33" t="s">
        <v>550</v>
      </c>
      <c r="AI33" t="s">
        <v>550</v>
      </c>
      <c r="AK33">
        <v>1.8</v>
      </c>
      <c r="AL33" t="s">
        <v>551</v>
      </c>
      <c r="AN33" t="s">
        <v>555</v>
      </c>
      <c r="AO33">
        <v>57</v>
      </c>
      <c r="AP33" t="s">
        <v>317</v>
      </c>
      <c r="AQ33" t="s">
        <v>562</v>
      </c>
      <c r="AR33" t="s">
        <v>566</v>
      </c>
      <c r="AS33">
        <v>208.17</v>
      </c>
      <c r="AX33" t="s">
        <v>578</v>
      </c>
      <c r="AY33" t="s">
        <v>567</v>
      </c>
      <c r="AZ33" t="s">
        <v>566</v>
      </c>
      <c r="BC33" t="s">
        <v>550</v>
      </c>
      <c r="BD33" t="s">
        <v>550</v>
      </c>
      <c r="BE33" t="s">
        <v>550</v>
      </c>
      <c r="BF33" t="s">
        <v>550</v>
      </c>
      <c r="BG33" t="s">
        <v>550</v>
      </c>
      <c r="BH33" t="s">
        <v>550</v>
      </c>
      <c r="BI33" t="s">
        <v>550</v>
      </c>
      <c r="BJ33" t="s">
        <v>567</v>
      </c>
      <c r="BK33" t="s">
        <v>566</v>
      </c>
      <c r="BP33" t="s">
        <v>566</v>
      </c>
      <c r="BT33" t="s">
        <v>599</v>
      </c>
      <c r="BU33">
        <v>1.8</v>
      </c>
      <c r="BV33" t="s">
        <v>567</v>
      </c>
      <c r="BW33">
        <v>1896804</v>
      </c>
      <c r="BY33" t="s">
        <v>658</v>
      </c>
      <c r="BZ33">
        <v>151</v>
      </c>
    </row>
    <row r="34" spans="1:78">
      <c r="A34" s="1">
        <f>HYPERLINK("https://lsnyc.legalserver.org/matter/dynamic-profile/view/1893897","19-1893897")</f>
        <v>0</v>
      </c>
      <c r="B34" t="s">
        <v>110</v>
      </c>
      <c r="C34" t="s">
        <v>213</v>
      </c>
      <c r="D34" t="s">
        <v>294</v>
      </c>
      <c r="G34" t="s">
        <v>318</v>
      </c>
      <c r="J34" t="s">
        <v>378</v>
      </c>
      <c r="K34" t="s">
        <v>379</v>
      </c>
      <c r="L34" t="s">
        <v>381</v>
      </c>
      <c r="M34" t="s">
        <v>385</v>
      </c>
      <c r="O34">
        <v>65</v>
      </c>
      <c r="P34" t="s">
        <v>392</v>
      </c>
      <c r="Q34" t="s">
        <v>397</v>
      </c>
      <c r="R34" t="s">
        <v>401</v>
      </c>
      <c r="S34" t="s">
        <v>403</v>
      </c>
      <c r="T34" t="s">
        <v>436</v>
      </c>
      <c r="U34" t="s">
        <v>505</v>
      </c>
      <c r="V34">
        <v>10031</v>
      </c>
      <c r="W34">
        <v>0</v>
      </c>
      <c r="X34">
        <v>1</v>
      </c>
      <c r="Y34">
        <v>1</v>
      </c>
      <c r="Z34" t="s">
        <v>526</v>
      </c>
      <c r="AB34" t="s">
        <v>549</v>
      </c>
      <c r="AE34" t="s">
        <v>550</v>
      </c>
      <c r="AG34" t="s">
        <v>550</v>
      </c>
      <c r="AH34" t="s">
        <v>550</v>
      </c>
      <c r="AI34" t="s">
        <v>550</v>
      </c>
      <c r="AK34">
        <v>9.300000000000001</v>
      </c>
      <c r="AL34" t="s">
        <v>551</v>
      </c>
      <c r="AN34" t="s">
        <v>555</v>
      </c>
      <c r="AO34">
        <v>64</v>
      </c>
      <c r="AP34" t="s">
        <v>318</v>
      </c>
      <c r="AR34" t="s">
        <v>565</v>
      </c>
      <c r="AS34">
        <v>58.41</v>
      </c>
      <c r="AX34" t="s">
        <v>578</v>
      </c>
      <c r="AY34" t="s">
        <v>567</v>
      </c>
      <c r="AZ34" t="s">
        <v>565</v>
      </c>
      <c r="BA34" t="s">
        <v>581</v>
      </c>
      <c r="BC34" t="s">
        <v>550</v>
      </c>
      <c r="BD34" t="s">
        <v>550</v>
      </c>
      <c r="BE34" t="s">
        <v>550</v>
      </c>
      <c r="BF34" t="s">
        <v>550</v>
      </c>
      <c r="BG34" t="s">
        <v>550</v>
      </c>
      <c r="BH34" t="s">
        <v>550</v>
      </c>
      <c r="BI34" t="s">
        <v>550</v>
      </c>
      <c r="BJ34" t="s">
        <v>567</v>
      </c>
      <c r="BK34" t="s">
        <v>566</v>
      </c>
      <c r="BP34" t="s">
        <v>566</v>
      </c>
      <c r="BT34" t="s">
        <v>600</v>
      </c>
      <c r="BU34">
        <v>3</v>
      </c>
      <c r="BV34" t="s">
        <v>567</v>
      </c>
      <c r="BW34">
        <v>1894535</v>
      </c>
      <c r="BZ34">
        <v>0</v>
      </c>
    </row>
    <row r="35" spans="1:78">
      <c r="A35" s="1">
        <f>HYPERLINK("https://lsnyc.legalserver.org/matter/dynamic-profile/view/1892817","19-1892817")</f>
        <v>0</v>
      </c>
      <c r="B35" t="s">
        <v>89</v>
      </c>
      <c r="C35" t="s">
        <v>192</v>
      </c>
      <c r="D35" t="s">
        <v>296</v>
      </c>
      <c r="G35" t="s">
        <v>319</v>
      </c>
      <c r="K35" t="s">
        <v>379</v>
      </c>
      <c r="L35" t="s">
        <v>381</v>
      </c>
      <c r="M35" t="s">
        <v>385</v>
      </c>
      <c r="O35">
        <v>28</v>
      </c>
      <c r="P35" t="s">
        <v>392</v>
      </c>
      <c r="Q35" t="s">
        <v>397</v>
      </c>
      <c r="R35" t="s">
        <v>401</v>
      </c>
      <c r="S35" t="s">
        <v>403</v>
      </c>
      <c r="T35" t="s">
        <v>415</v>
      </c>
      <c r="U35" t="s">
        <v>505</v>
      </c>
      <c r="V35">
        <v>10026</v>
      </c>
      <c r="W35">
        <v>1</v>
      </c>
      <c r="X35">
        <v>1</v>
      </c>
      <c r="Y35">
        <v>2</v>
      </c>
      <c r="Z35" t="s">
        <v>514</v>
      </c>
      <c r="AB35" t="s">
        <v>549</v>
      </c>
      <c r="AE35" t="s">
        <v>550</v>
      </c>
      <c r="AG35" t="s">
        <v>550</v>
      </c>
      <c r="AH35" t="s">
        <v>550</v>
      </c>
      <c r="AI35" t="s">
        <v>550</v>
      </c>
      <c r="AK35">
        <v>8.800000000000001</v>
      </c>
      <c r="AL35" t="s">
        <v>551</v>
      </c>
      <c r="AN35" t="s">
        <v>555</v>
      </c>
      <c r="AO35">
        <v>28</v>
      </c>
      <c r="AP35" t="s">
        <v>319</v>
      </c>
      <c r="AQ35" t="s">
        <v>562</v>
      </c>
      <c r="AR35" t="s">
        <v>566</v>
      </c>
      <c r="AS35">
        <v>22.29</v>
      </c>
      <c r="AX35" t="s">
        <v>578</v>
      </c>
      <c r="AY35" t="s">
        <v>567</v>
      </c>
      <c r="AZ35" t="s">
        <v>565</v>
      </c>
      <c r="BA35" t="s">
        <v>580</v>
      </c>
      <c r="BC35" t="s">
        <v>550</v>
      </c>
      <c r="BD35" t="s">
        <v>550</v>
      </c>
      <c r="BE35" t="s">
        <v>550</v>
      </c>
      <c r="BF35" t="s">
        <v>550</v>
      </c>
      <c r="BG35" t="s">
        <v>550</v>
      </c>
      <c r="BH35" t="s">
        <v>550</v>
      </c>
      <c r="BI35" t="s">
        <v>550</v>
      </c>
      <c r="BJ35" t="s">
        <v>567</v>
      </c>
      <c r="BK35" t="s">
        <v>566</v>
      </c>
      <c r="BP35" t="s">
        <v>566</v>
      </c>
      <c r="BT35" t="s">
        <v>601</v>
      </c>
      <c r="BU35">
        <v>2</v>
      </c>
      <c r="BV35" t="s">
        <v>567</v>
      </c>
      <c r="BW35">
        <v>1893453</v>
      </c>
      <c r="BZ35">
        <v>0</v>
      </c>
    </row>
    <row r="36" spans="1:78">
      <c r="A36" s="1">
        <f>HYPERLINK("https://lsnyc.legalserver.org/matter/dynamic-profile/view/1892867","19-1892867")</f>
        <v>0</v>
      </c>
      <c r="B36" t="s">
        <v>111</v>
      </c>
      <c r="C36" t="s">
        <v>214</v>
      </c>
      <c r="D36" t="s">
        <v>296</v>
      </c>
      <c r="G36" t="s">
        <v>319</v>
      </c>
      <c r="K36" t="s">
        <v>379</v>
      </c>
      <c r="L36" t="s">
        <v>382</v>
      </c>
      <c r="M36" t="s">
        <v>384</v>
      </c>
      <c r="O36">
        <v>57</v>
      </c>
      <c r="P36" t="s">
        <v>393</v>
      </c>
      <c r="Q36" t="s">
        <v>396</v>
      </c>
      <c r="R36" t="s">
        <v>401</v>
      </c>
      <c r="S36" t="s">
        <v>403</v>
      </c>
      <c r="T36" t="s">
        <v>437</v>
      </c>
      <c r="U36" t="s">
        <v>505</v>
      </c>
      <c r="V36">
        <v>10026</v>
      </c>
      <c r="W36">
        <v>0</v>
      </c>
      <c r="X36">
        <v>2</v>
      </c>
      <c r="Y36">
        <v>2</v>
      </c>
      <c r="Z36" t="s">
        <v>521</v>
      </c>
      <c r="AB36" t="s">
        <v>549</v>
      </c>
      <c r="AE36" t="s">
        <v>550</v>
      </c>
      <c r="AG36" t="s">
        <v>550</v>
      </c>
      <c r="AH36" t="s">
        <v>550</v>
      </c>
      <c r="AI36" t="s">
        <v>550</v>
      </c>
      <c r="AK36">
        <v>6.5</v>
      </c>
      <c r="AL36" t="s">
        <v>552</v>
      </c>
      <c r="AN36" t="s">
        <v>554</v>
      </c>
      <c r="AO36">
        <v>56</v>
      </c>
      <c r="AP36" t="s">
        <v>319</v>
      </c>
      <c r="AQ36" t="s">
        <v>562</v>
      </c>
      <c r="AR36" t="s">
        <v>566</v>
      </c>
      <c r="AS36">
        <v>256.18</v>
      </c>
      <c r="AV36" t="s">
        <v>576</v>
      </c>
      <c r="AX36" t="s">
        <v>578</v>
      </c>
      <c r="AY36" t="s">
        <v>567</v>
      </c>
      <c r="AZ36" t="s">
        <v>566</v>
      </c>
      <c r="BC36" t="s">
        <v>550</v>
      </c>
      <c r="BD36" t="s">
        <v>550</v>
      </c>
      <c r="BE36" t="s">
        <v>550</v>
      </c>
      <c r="BF36" t="s">
        <v>550</v>
      </c>
      <c r="BG36" t="s">
        <v>550</v>
      </c>
      <c r="BH36" t="s">
        <v>550</v>
      </c>
      <c r="BI36" t="s">
        <v>550</v>
      </c>
      <c r="BJ36" t="s">
        <v>567</v>
      </c>
      <c r="BK36" t="s">
        <v>566</v>
      </c>
      <c r="BP36" t="s">
        <v>566</v>
      </c>
      <c r="BT36" t="s">
        <v>602</v>
      </c>
      <c r="BU36">
        <v>2</v>
      </c>
      <c r="BV36" t="s">
        <v>567</v>
      </c>
      <c r="BW36">
        <v>1893503</v>
      </c>
      <c r="BZ36">
        <v>0</v>
      </c>
    </row>
    <row r="37" spans="1:78">
      <c r="A37" s="1">
        <f>HYPERLINK("https://lsnyc.legalserver.org/matter/dynamic-profile/view/1892874","19-1892874")</f>
        <v>0</v>
      </c>
      <c r="B37" t="s">
        <v>112</v>
      </c>
      <c r="C37" t="s">
        <v>215</v>
      </c>
      <c r="D37" t="s">
        <v>296</v>
      </c>
      <c r="G37" t="s">
        <v>319</v>
      </c>
      <c r="K37" t="s">
        <v>379</v>
      </c>
      <c r="L37" t="s">
        <v>381</v>
      </c>
      <c r="M37" t="s">
        <v>385</v>
      </c>
      <c r="O37">
        <v>52</v>
      </c>
      <c r="P37" t="s">
        <v>392</v>
      </c>
      <c r="Q37" t="s">
        <v>397</v>
      </c>
      <c r="R37" t="s">
        <v>401</v>
      </c>
      <c r="S37" t="s">
        <v>403</v>
      </c>
      <c r="T37" t="s">
        <v>438</v>
      </c>
      <c r="U37" t="s">
        <v>505</v>
      </c>
      <c r="V37">
        <v>10026</v>
      </c>
      <c r="W37">
        <v>0</v>
      </c>
      <c r="X37">
        <v>1</v>
      </c>
      <c r="Y37">
        <v>1</v>
      </c>
      <c r="Z37" t="s">
        <v>506</v>
      </c>
      <c r="AB37" t="s">
        <v>549</v>
      </c>
      <c r="AE37" t="s">
        <v>550</v>
      </c>
      <c r="AG37" t="s">
        <v>550</v>
      </c>
      <c r="AH37" t="s">
        <v>550</v>
      </c>
      <c r="AI37" t="s">
        <v>550</v>
      </c>
      <c r="AK37">
        <v>15.35</v>
      </c>
      <c r="AL37" t="s">
        <v>551</v>
      </c>
      <c r="AN37" t="s">
        <v>555</v>
      </c>
      <c r="AO37">
        <v>51</v>
      </c>
      <c r="AP37" t="s">
        <v>319</v>
      </c>
      <c r="AQ37" t="s">
        <v>562</v>
      </c>
      <c r="AR37" t="s">
        <v>566</v>
      </c>
      <c r="AS37">
        <v>0</v>
      </c>
      <c r="AX37" t="s">
        <v>578</v>
      </c>
      <c r="AY37" t="s">
        <v>567</v>
      </c>
      <c r="AZ37" t="s">
        <v>565</v>
      </c>
      <c r="BA37" t="s">
        <v>580</v>
      </c>
      <c r="BC37" t="s">
        <v>550</v>
      </c>
      <c r="BD37" t="s">
        <v>550</v>
      </c>
      <c r="BE37" t="s">
        <v>550</v>
      </c>
      <c r="BF37" t="s">
        <v>550</v>
      </c>
      <c r="BG37" t="s">
        <v>550</v>
      </c>
      <c r="BH37" t="s">
        <v>550</v>
      </c>
      <c r="BI37" t="s">
        <v>550</v>
      </c>
      <c r="BJ37" t="s">
        <v>567</v>
      </c>
      <c r="BK37" t="s">
        <v>566</v>
      </c>
      <c r="BP37" t="s">
        <v>566</v>
      </c>
      <c r="BT37" t="s">
        <v>603</v>
      </c>
      <c r="BU37">
        <v>0.5</v>
      </c>
      <c r="BV37" t="s">
        <v>567</v>
      </c>
      <c r="BW37">
        <v>1893510</v>
      </c>
      <c r="BY37" t="s">
        <v>603</v>
      </c>
      <c r="BZ37">
        <v>18</v>
      </c>
    </row>
    <row r="38" spans="1:78">
      <c r="A38" s="1">
        <f>HYPERLINK("https://lsnyc.legalserver.org/matter/dynamic-profile/view/1892916","19-1892916")</f>
        <v>0</v>
      </c>
      <c r="B38" t="s">
        <v>113</v>
      </c>
      <c r="C38" t="s">
        <v>216</v>
      </c>
      <c r="D38" t="s">
        <v>296</v>
      </c>
      <c r="G38" t="s">
        <v>319</v>
      </c>
      <c r="K38" t="s">
        <v>379</v>
      </c>
      <c r="L38" t="s">
        <v>382</v>
      </c>
      <c r="M38" t="s">
        <v>384</v>
      </c>
      <c r="O38">
        <v>55</v>
      </c>
      <c r="P38" t="s">
        <v>393</v>
      </c>
      <c r="Q38" t="s">
        <v>397</v>
      </c>
      <c r="R38" t="s">
        <v>401</v>
      </c>
      <c r="S38" t="s">
        <v>403</v>
      </c>
      <c r="T38" t="s">
        <v>439</v>
      </c>
      <c r="U38" t="s">
        <v>505</v>
      </c>
      <c r="V38">
        <v>10031</v>
      </c>
      <c r="W38">
        <v>2</v>
      </c>
      <c r="X38">
        <v>4</v>
      </c>
      <c r="Y38">
        <v>6</v>
      </c>
      <c r="Z38" t="s">
        <v>515</v>
      </c>
      <c r="AB38" t="s">
        <v>549</v>
      </c>
      <c r="AE38" t="s">
        <v>550</v>
      </c>
      <c r="AG38" t="s">
        <v>550</v>
      </c>
      <c r="AH38" t="s">
        <v>550</v>
      </c>
      <c r="AI38" t="s">
        <v>550</v>
      </c>
      <c r="AK38">
        <v>7.5</v>
      </c>
      <c r="AL38" t="s">
        <v>551</v>
      </c>
      <c r="AN38" t="s">
        <v>555</v>
      </c>
      <c r="AO38">
        <v>54</v>
      </c>
      <c r="AP38" t="s">
        <v>319</v>
      </c>
      <c r="AQ38" t="s">
        <v>562</v>
      </c>
      <c r="AR38" t="s">
        <v>566</v>
      </c>
      <c r="AS38">
        <v>98.29000000000001</v>
      </c>
      <c r="AX38" t="s">
        <v>578</v>
      </c>
      <c r="AY38" t="s">
        <v>567</v>
      </c>
      <c r="AZ38" t="s">
        <v>565</v>
      </c>
      <c r="BA38" t="s">
        <v>580</v>
      </c>
      <c r="BC38" t="s">
        <v>550</v>
      </c>
      <c r="BD38" t="s">
        <v>550</v>
      </c>
      <c r="BE38" t="s">
        <v>550</v>
      </c>
      <c r="BF38" t="s">
        <v>550</v>
      </c>
      <c r="BG38" t="s">
        <v>550</v>
      </c>
      <c r="BH38" t="s">
        <v>550</v>
      </c>
      <c r="BI38" t="s">
        <v>550</v>
      </c>
      <c r="BJ38" t="s">
        <v>567</v>
      </c>
      <c r="BK38" t="s">
        <v>566</v>
      </c>
      <c r="BM38" t="s">
        <v>587</v>
      </c>
      <c r="BP38" t="s">
        <v>566</v>
      </c>
      <c r="BT38" t="s">
        <v>604</v>
      </c>
      <c r="BU38">
        <v>2</v>
      </c>
      <c r="BV38" t="s">
        <v>567</v>
      </c>
      <c r="BW38">
        <v>1893552</v>
      </c>
      <c r="BZ38">
        <v>0</v>
      </c>
    </row>
    <row r="39" spans="1:78">
      <c r="A39" s="1">
        <f>HYPERLINK("https://lsnyc.legalserver.org/matter/dynamic-profile/view/1892937","19-1892937")</f>
        <v>0</v>
      </c>
      <c r="B39" t="s">
        <v>114</v>
      </c>
      <c r="C39" t="s">
        <v>217</v>
      </c>
      <c r="D39" t="s">
        <v>291</v>
      </c>
      <c r="G39" t="s">
        <v>319</v>
      </c>
      <c r="K39" t="s">
        <v>379</v>
      </c>
      <c r="L39" t="s">
        <v>381</v>
      </c>
      <c r="M39" t="s">
        <v>385</v>
      </c>
      <c r="O39">
        <v>36</v>
      </c>
      <c r="P39" t="s">
        <v>392</v>
      </c>
      <c r="Q39" t="s">
        <v>396</v>
      </c>
      <c r="R39" t="s">
        <v>401</v>
      </c>
      <c r="S39" t="s">
        <v>403</v>
      </c>
      <c r="T39" t="s">
        <v>440</v>
      </c>
      <c r="U39" t="s">
        <v>505</v>
      </c>
      <c r="V39">
        <v>10009</v>
      </c>
      <c r="W39">
        <v>2</v>
      </c>
      <c r="X39">
        <v>1</v>
      </c>
      <c r="Y39">
        <v>3</v>
      </c>
      <c r="Z39" t="s">
        <v>527</v>
      </c>
      <c r="AB39" t="s">
        <v>549</v>
      </c>
      <c r="AE39" t="s">
        <v>550</v>
      </c>
      <c r="AG39" t="s">
        <v>550</v>
      </c>
      <c r="AH39" t="s">
        <v>550</v>
      </c>
      <c r="AI39" t="s">
        <v>550</v>
      </c>
      <c r="AK39">
        <v>24.1</v>
      </c>
      <c r="AL39" t="s">
        <v>551</v>
      </c>
      <c r="AN39" t="s">
        <v>555</v>
      </c>
      <c r="AO39">
        <v>35</v>
      </c>
      <c r="AP39" t="s">
        <v>319</v>
      </c>
      <c r="AQ39" t="s">
        <v>562</v>
      </c>
      <c r="AR39" t="s">
        <v>566</v>
      </c>
      <c r="AS39">
        <v>85.33</v>
      </c>
      <c r="AX39" t="s">
        <v>578</v>
      </c>
      <c r="AY39" t="s">
        <v>567</v>
      </c>
      <c r="AZ39" t="s">
        <v>565</v>
      </c>
      <c r="BA39" t="s">
        <v>584</v>
      </c>
      <c r="BC39" t="s">
        <v>550</v>
      </c>
      <c r="BD39" t="s">
        <v>550</v>
      </c>
      <c r="BE39" t="s">
        <v>550</v>
      </c>
      <c r="BF39" t="s">
        <v>550</v>
      </c>
      <c r="BG39" t="s">
        <v>550</v>
      </c>
      <c r="BH39" t="s">
        <v>550</v>
      </c>
      <c r="BI39" t="s">
        <v>550</v>
      </c>
      <c r="BJ39" t="s">
        <v>567</v>
      </c>
      <c r="BK39" t="s">
        <v>566</v>
      </c>
      <c r="BM39" t="s">
        <v>587</v>
      </c>
      <c r="BP39" t="s">
        <v>566</v>
      </c>
      <c r="BT39" t="s">
        <v>605</v>
      </c>
      <c r="BU39">
        <v>2</v>
      </c>
      <c r="BV39" t="s">
        <v>567</v>
      </c>
      <c r="BW39">
        <v>1853901</v>
      </c>
      <c r="BY39" t="s">
        <v>659</v>
      </c>
      <c r="BZ39">
        <v>232</v>
      </c>
    </row>
    <row r="40" spans="1:78">
      <c r="A40" s="1">
        <f>HYPERLINK("https://lsnyc.legalserver.org/matter/dynamic-profile/view/1892749","19-1892749")</f>
        <v>0</v>
      </c>
      <c r="B40" t="s">
        <v>115</v>
      </c>
      <c r="C40" t="s">
        <v>218</v>
      </c>
      <c r="D40" t="s">
        <v>292</v>
      </c>
      <c r="G40" t="s">
        <v>320</v>
      </c>
      <c r="J40" t="s">
        <v>378</v>
      </c>
      <c r="K40" t="s">
        <v>379</v>
      </c>
      <c r="L40" t="s">
        <v>381</v>
      </c>
      <c r="M40" t="s">
        <v>384</v>
      </c>
      <c r="O40">
        <v>50</v>
      </c>
      <c r="Q40" t="s">
        <v>397</v>
      </c>
      <c r="R40" t="s">
        <v>401</v>
      </c>
      <c r="S40" t="s">
        <v>403</v>
      </c>
      <c r="T40" t="s">
        <v>441</v>
      </c>
      <c r="U40" t="s">
        <v>505</v>
      </c>
      <c r="V40">
        <v>10031</v>
      </c>
      <c r="W40">
        <v>2</v>
      </c>
      <c r="X40">
        <v>3</v>
      </c>
      <c r="Y40">
        <v>5</v>
      </c>
      <c r="Z40" t="s">
        <v>528</v>
      </c>
      <c r="AB40" t="s">
        <v>549</v>
      </c>
      <c r="AE40" t="s">
        <v>550</v>
      </c>
      <c r="AG40" t="s">
        <v>550</v>
      </c>
      <c r="AH40" t="s">
        <v>550</v>
      </c>
      <c r="AI40" t="s">
        <v>550</v>
      </c>
      <c r="AK40">
        <v>3.3</v>
      </c>
      <c r="AL40" t="s">
        <v>551</v>
      </c>
      <c r="AN40" t="s">
        <v>555</v>
      </c>
      <c r="AO40">
        <v>49</v>
      </c>
      <c r="AP40" t="s">
        <v>320</v>
      </c>
      <c r="AR40" t="s">
        <v>565</v>
      </c>
      <c r="AS40">
        <v>111.13</v>
      </c>
      <c r="AU40" t="s">
        <v>570</v>
      </c>
      <c r="AX40" t="s">
        <v>578</v>
      </c>
      <c r="AY40" t="s">
        <v>567</v>
      </c>
      <c r="AZ40" t="s">
        <v>565</v>
      </c>
      <c r="BA40" t="s">
        <v>581</v>
      </c>
      <c r="BC40" t="s">
        <v>550</v>
      </c>
      <c r="BD40" t="s">
        <v>550</v>
      </c>
      <c r="BE40" t="s">
        <v>550</v>
      </c>
      <c r="BF40" t="s">
        <v>550</v>
      </c>
      <c r="BG40" t="s">
        <v>550</v>
      </c>
      <c r="BH40" t="s">
        <v>550</v>
      </c>
      <c r="BI40" t="s">
        <v>550</v>
      </c>
      <c r="BJ40" t="s">
        <v>567</v>
      </c>
      <c r="BK40" t="s">
        <v>566</v>
      </c>
      <c r="BM40" t="s">
        <v>587</v>
      </c>
      <c r="BP40" t="s">
        <v>566</v>
      </c>
      <c r="BT40" t="s">
        <v>606</v>
      </c>
      <c r="BU40">
        <v>1.5</v>
      </c>
      <c r="BV40" t="s">
        <v>567</v>
      </c>
      <c r="BW40">
        <v>1893385</v>
      </c>
      <c r="BZ40">
        <v>0</v>
      </c>
    </row>
    <row r="41" spans="1:78">
      <c r="A41" s="1">
        <f>HYPERLINK("https://lsnyc.legalserver.org/matter/dynamic-profile/view/1890100","19-1890100")</f>
        <v>0</v>
      </c>
      <c r="B41" t="s">
        <v>116</v>
      </c>
      <c r="C41" t="s">
        <v>209</v>
      </c>
      <c r="D41" t="s">
        <v>296</v>
      </c>
      <c r="G41" t="s">
        <v>321</v>
      </c>
      <c r="K41" t="s">
        <v>379</v>
      </c>
      <c r="L41" t="s">
        <v>381</v>
      </c>
      <c r="M41" t="s">
        <v>384</v>
      </c>
      <c r="O41">
        <v>46</v>
      </c>
      <c r="P41" t="s">
        <v>393</v>
      </c>
      <c r="Q41" t="s">
        <v>397</v>
      </c>
      <c r="R41" t="s">
        <v>401</v>
      </c>
      <c r="S41" t="s">
        <v>403</v>
      </c>
      <c r="T41" t="s">
        <v>442</v>
      </c>
      <c r="U41" t="s">
        <v>505</v>
      </c>
      <c r="V41">
        <v>10027</v>
      </c>
      <c r="W41">
        <v>0</v>
      </c>
      <c r="X41">
        <v>2</v>
      </c>
      <c r="Y41">
        <v>2</v>
      </c>
      <c r="Z41" t="s">
        <v>527</v>
      </c>
      <c r="AB41" t="s">
        <v>549</v>
      </c>
      <c r="AE41" t="s">
        <v>550</v>
      </c>
      <c r="AG41" t="s">
        <v>550</v>
      </c>
      <c r="AH41" t="s">
        <v>550</v>
      </c>
      <c r="AI41" t="s">
        <v>550</v>
      </c>
      <c r="AK41">
        <v>17.95</v>
      </c>
      <c r="AL41" t="s">
        <v>551</v>
      </c>
      <c r="AN41" t="s">
        <v>555</v>
      </c>
      <c r="AO41">
        <v>45</v>
      </c>
      <c r="AP41" t="s">
        <v>321</v>
      </c>
      <c r="AQ41" t="s">
        <v>562</v>
      </c>
      <c r="AR41" t="s">
        <v>566</v>
      </c>
      <c r="AS41">
        <v>161.44</v>
      </c>
      <c r="AX41" t="s">
        <v>578</v>
      </c>
      <c r="AY41" t="s">
        <v>567</v>
      </c>
      <c r="AZ41" t="s">
        <v>565</v>
      </c>
      <c r="BA41" t="s">
        <v>580</v>
      </c>
      <c r="BC41" t="s">
        <v>550</v>
      </c>
      <c r="BD41" t="s">
        <v>550</v>
      </c>
      <c r="BE41" t="s">
        <v>550</v>
      </c>
      <c r="BF41" t="s">
        <v>550</v>
      </c>
      <c r="BG41" t="s">
        <v>550</v>
      </c>
      <c r="BH41" t="s">
        <v>550</v>
      </c>
      <c r="BI41" t="s">
        <v>550</v>
      </c>
      <c r="BJ41" t="s">
        <v>567</v>
      </c>
      <c r="BK41" t="s">
        <v>566</v>
      </c>
      <c r="BP41" t="s">
        <v>566</v>
      </c>
      <c r="BT41" t="s">
        <v>302</v>
      </c>
      <c r="BU41">
        <v>3</v>
      </c>
      <c r="BV41" t="s">
        <v>567</v>
      </c>
      <c r="BW41">
        <v>830499</v>
      </c>
      <c r="BY41" t="s">
        <v>660</v>
      </c>
      <c r="BZ41">
        <v>49</v>
      </c>
    </row>
    <row r="42" spans="1:78">
      <c r="A42" s="1">
        <f>HYPERLINK("https://lsnyc.legalserver.org/matter/dynamic-profile/view/1890161","19-1890161")</f>
        <v>0</v>
      </c>
      <c r="B42" t="s">
        <v>117</v>
      </c>
      <c r="C42" t="s">
        <v>219</v>
      </c>
      <c r="D42" t="s">
        <v>296</v>
      </c>
      <c r="G42" t="s">
        <v>321</v>
      </c>
      <c r="K42" t="s">
        <v>379</v>
      </c>
      <c r="L42" t="s">
        <v>381</v>
      </c>
      <c r="M42" t="s">
        <v>385</v>
      </c>
      <c r="O42">
        <v>42</v>
      </c>
      <c r="P42" t="s">
        <v>392</v>
      </c>
      <c r="Q42" t="s">
        <v>397</v>
      </c>
      <c r="R42" t="s">
        <v>401</v>
      </c>
      <c r="S42" t="s">
        <v>403</v>
      </c>
      <c r="T42" t="s">
        <v>443</v>
      </c>
      <c r="U42" t="s">
        <v>505</v>
      </c>
      <c r="V42">
        <v>10027</v>
      </c>
      <c r="W42">
        <v>2</v>
      </c>
      <c r="X42">
        <v>3</v>
      </c>
      <c r="Y42">
        <v>5</v>
      </c>
      <c r="Z42" t="s">
        <v>515</v>
      </c>
      <c r="AB42" t="s">
        <v>549</v>
      </c>
      <c r="AE42" t="s">
        <v>550</v>
      </c>
      <c r="AG42" t="s">
        <v>550</v>
      </c>
      <c r="AH42" t="s">
        <v>550</v>
      </c>
      <c r="AI42" t="s">
        <v>550</v>
      </c>
      <c r="AK42">
        <v>20.75</v>
      </c>
      <c r="AL42" t="s">
        <v>551</v>
      </c>
      <c r="AN42" t="s">
        <v>555</v>
      </c>
      <c r="AO42">
        <v>41</v>
      </c>
      <c r="AP42" t="s">
        <v>321</v>
      </c>
      <c r="AQ42" t="s">
        <v>562</v>
      </c>
      <c r="AR42" t="s">
        <v>566</v>
      </c>
      <c r="AS42">
        <v>165.73</v>
      </c>
      <c r="AX42" t="s">
        <v>578</v>
      </c>
      <c r="AY42" t="s">
        <v>567</v>
      </c>
      <c r="AZ42" t="s">
        <v>565</v>
      </c>
      <c r="BA42" t="s">
        <v>580</v>
      </c>
      <c r="BC42" t="s">
        <v>550</v>
      </c>
      <c r="BD42" t="s">
        <v>550</v>
      </c>
      <c r="BE42" t="s">
        <v>550</v>
      </c>
      <c r="BF42" t="s">
        <v>550</v>
      </c>
      <c r="BG42" t="s">
        <v>550</v>
      </c>
      <c r="BH42" t="s">
        <v>550</v>
      </c>
      <c r="BI42" t="s">
        <v>550</v>
      </c>
      <c r="BJ42" t="s">
        <v>567</v>
      </c>
      <c r="BK42" t="s">
        <v>566</v>
      </c>
      <c r="BM42" t="s">
        <v>587</v>
      </c>
      <c r="BP42" t="s">
        <v>566</v>
      </c>
      <c r="BT42" t="s">
        <v>607</v>
      </c>
      <c r="BU42">
        <v>2</v>
      </c>
      <c r="BV42" t="s">
        <v>567</v>
      </c>
      <c r="BW42">
        <v>1833509</v>
      </c>
      <c r="BY42" t="s">
        <v>620</v>
      </c>
      <c r="BZ42">
        <v>88</v>
      </c>
    </row>
    <row r="43" spans="1:78">
      <c r="A43" s="1">
        <f>HYPERLINK("https://lsnyc.legalserver.org/matter/dynamic-profile/view/1889217","19-1889217")</f>
        <v>0</v>
      </c>
      <c r="B43" t="s">
        <v>88</v>
      </c>
      <c r="C43" t="s">
        <v>191</v>
      </c>
      <c r="D43" t="s">
        <v>296</v>
      </c>
      <c r="G43" t="s">
        <v>322</v>
      </c>
      <c r="K43" t="s">
        <v>379</v>
      </c>
      <c r="L43" t="s">
        <v>381</v>
      </c>
      <c r="M43" t="s">
        <v>385</v>
      </c>
      <c r="O43">
        <v>57</v>
      </c>
      <c r="P43" t="s">
        <v>392</v>
      </c>
      <c r="Q43" t="s">
        <v>397</v>
      </c>
      <c r="R43" t="s">
        <v>401</v>
      </c>
      <c r="S43" t="s">
        <v>403</v>
      </c>
      <c r="T43" t="s">
        <v>414</v>
      </c>
      <c r="U43" t="s">
        <v>505</v>
      </c>
      <c r="V43">
        <v>10027</v>
      </c>
      <c r="W43">
        <v>0</v>
      </c>
      <c r="X43">
        <v>2</v>
      </c>
      <c r="Y43">
        <v>2</v>
      </c>
      <c r="Z43" t="s">
        <v>513</v>
      </c>
      <c r="AB43" t="s">
        <v>549</v>
      </c>
      <c r="AE43" t="s">
        <v>550</v>
      </c>
      <c r="AG43" t="s">
        <v>550</v>
      </c>
      <c r="AH43" t="s">
        <v>550</v>
      </c>
      <c r="AI43" t="s">
        <v>550</v>
      </c>
      <c r="AK43">
        <v>1.25</v>
      </c>
      <c r="AL43" t="s">
        <v>551</v>
      </c>
      <c r="AN43" t="s">
        <v>555</v>
      </c>
      <c r="AO43">
        <v>56</v>
      </c>
      <c r="AP43" t="s">
        <v>322</v>
      </c>
      <c r="AQ43" t="s">
        <v>562</v>
      </c>
      <c r="AR43" t="s">
        <v>566</v>
      </c>
      <c r="AS43">
        <v>58.26</v>
      </c>
      <c r="AX43" t="s">
        <v>578</v>
      </c>
      <c r="AY43" t="s">
        <v>567</v>
      </c>
      <c r="AZ43" t="s">
        <v>565</v>
      </c>
      <c r="BA43" t="s">
        <v>580</v>
      </c>
      <c r="BC43" t="s">
        <v>550</v>
      </c>
      <c r="BD43" t="s">
        <v>550</v>
      </c>
      <c r="BE43" t="s">
        <v>550</v>
      </c>
      <c r="BF43" t="s">
        <v>550</v>
      </c>
      <c r="BG43" t="s">
        <v>550</v>
      </c>
      <c r="BH43" t="s">
        <v>550</v>
      </c>
      <c r="BI43" t="s">
        <v>550</v>
      </c>
      <c r="BJ43" t="s">
        <v>567</v>
      </c>
      <c r="BK43" t="s">
        <v>566</v>
      </c>
      <c r="BM43" t="s">
        <v>587</v>
      </c>
      <c r="BP43" t="s">
        <v>566</v>
      </c>
      <c r="BT43" t="s">
        <v>608</v>
      </c>
      <c r="BU43">
        <v>1</v>
      </c>
      <c r="BV43" t="s">
        <v>567</v>
      </c>
      <c r="BW43">
        <v>1889849</v>
      </c>
      <c r="BX43" t="s">
        <v>653</v>
      </c>
      <c r="BY43" t="s">
        <v>661</v>
      </c>
      <c r="BZ43">
        <v>257</v>
      </c>
    </row>
    <row r="44" spans="1:78">
      <c r="A44" s="1">
        <f>HYPERLINK("https://lsnyc.legalserver.org/matter/dynamic-profile/view/1888712","19-1888712")</f>
        <v>0</v>
      </c>
      <c r="B44" t="s">
        <v>118</v>
      </c>
      <c r="C44" t="s">
        <v>220</v>
      </c>
      <c r="D44" t="s">
        <v>291</v>
      </c>
      <c r="G44" t="s">
        <v>323</v>
      </c>
      <c r="K44" t="s">
        <v>379</v>
      </c>
      <c r="L44" t="s">
        <v>381</v>
      </c>
      <c r="M44" t="s">
        <v>385</v>
      </c>
      <c r="O44">
        <v>30</v>
      </c>
      <c r="P44" t="s">
        <v>392</v>
      </c>
      <c r="Q44" t="s">
        <v>396</v>
      </c>
      <c r="R44" t="s">
        <v>401</v>
      </c>
      <c r="S44" t="s">
        <v>403</v>
      </c>
      <c r="T44" t="s">
        <v>444</v>
      </c>
      <c r="U44" t="s">
        <v>505</v>
      </c>
      <c r="V44">
        <v>10002</v>
      </c>
      <c r="W44">
        <v>0</v>
      </c>
      <c r="X44">
        <v>2</v>
      </c>
      <c r="Y44">
        <v>2</v>
      </c>
      <c r="Z44" t="s">
        <v>515</v>
      </c>
      <c r="AB44" t="s">
        <v>549</v>
      </c>
      <c r="AE44" t="s">
        <v>550</v>
      </c>
      <c r="AG44" t="s">
        <v>550</v>
      </c>
      <c r="AH44" t="s">
        <v>550</v>
      </c>
      <c r="AI44" t="s">
        <v>550</v>
      </c>
      <c r="AK44">
        <v>13</v>
      </c>
      <c r="AL44" t="s">
        <v>551</v>
      </c>
      <c r="AN44" t="s">
        <v>555</v>
      </c>
      <c r="AO44">
        <v>29</v>
      </c>
      <c r="AP44" t="s">
        <v>323</v>
      </c>
      <c r="AQ44" t="s">
        <v>562</v>
      </c>
      <c r="AR44" t="s">
        <v>566</v>
      </c>
      <c r="AS44">
        <v>153.76</v>
      </c>
      <c r="AX44" t="s">
        <v>578</v>
      </c>
      <c r="AY44" t="s">
        <v>567</v>
      </c>
      <c r="AZ44" t="s">
        <v>565</v>
      </c>
      <c r="BC44" t="s">
        <v>550</v>
      </c>
      <c r="BD44" t="s">
        <v>550</v>
      </c>
      <c r="BE44" t="s">
        <v>550</v>
      </c>
      <c r="BF44" t="s">
        <v>550</v>
      </c>
      <c r="BG44" t="s">
        <v>550</v>
      </c>
      <c r="BH44" t="s">
        <v>550</v>
      </c>
      <c r="BI44" t="s">
        <v>550</v>
      </c>
      <c r="BJ44" t="s">
        <v>567</v>
      </c>
      <c r="BK44" t="s">
        <v>566</v>
      </c>
      <c r="BP44" t="s">
        <v>566</v>
      </c>
      <c r="BT44" t="s">
        <v>601</v>
      </c>
      <c r="BU44">
        <v>3</v>
      </c>
      <c r="BV44" t="s">
        <v>567</v>
      </c>
      <c r="BW44">
        <v>1889344</v>
      </c>
      <c r="BY44" t="s">
        <v>620</v>
      </c>
      <c r="BZ44">
        <v>88</v>
      </c>
    </row>
    <row r="45" spans="1:78">
      <c r="A45" s="1">
        <f>HYPERLINK("https://lsnyc.legalserver.org/matter/dynamic-profile/view/1888727","19-1888727")</f>
        <v>0</v>
      </c>
      <c r="B45" t="s">
        <v>119</v>
      </c>
      <c r="C45" t="s">
        <v>221</v>
      </c>
      <c r="D45" t="s">
        <v>296</v>
      </c>
      <c r="G45" t="s">
        <v>323</v>
      </c>
      <c r="K45" t="s">
        <v>379</v>
      </c>
      <c r="L45" t="s">
        <v>381</v>
      </c>
      <c r="M45" t="s">
        <v>388</v>
      </c>
      <c r="O45">
        <v>63</v>
      </c>
      <c r="P45" t="s">
        <v>392</v>
      </c>
      <c r="Q45" t="s">
        <v>397</v>
      </c>
      <c r="R45" t="s">
        <v>401</v>
      </c>
      <c r="S45" t="s">
        <v>403</v>
      </c>
      <c r="T45" t="s">
        <v>445</v>
      </c>
      <c r="U45" t="s">
        <v>505</v>
      </c>
      <c r="V45">
        <v>10025</v>
      </c>
      <c r="W45">
        <v>0</v>
      </c>
      <c r="X45">
        <v>3</v>
      </c>
      <c r="Y45">
        <v>3</v>
      </c>
      <c r="Z45" t="s">
        <v>529</v>
      </c>
      <c r="AB45" t="s">
        <v>549</v>
      </c>
      <c r="AE45" t="s">
        <v>550</v>
      </c>
      <c r="AG45" t="s">
        <v>550</v>
      </c>
      <c r="AH45" t="s">
        <v>550</v>
      </c>
      <c r="AI45" t="s">
        <v>550</v>
      </c>
      <c r="AK45">
        <v>24.05</v>
      </c>
      <c r="AL45" t="s">
        <v>551</v>
      </c>
      <c r="AN45" t="s">
        <v>555</v>
      </c>
      <c r="AO45">
        <v>62</v>
      </c>
      <c r="AP45" t="s">
        <v>323</v>
      </c>
      <c r="AQ45" t="s">
        <v>562</v>
      </c>
      <c r="AR45" t="s">
        <v>566</v>
      </c>
      <c r="AS45">
        <v>187.53</v>
      </c>
      <c r="AX45" t="s">
        <v>578</v>
      </c>
      <c r="AY45" t="s">
        <v>567</v>
      </c>
      <c r="AZ45" t="s">
        <v>565</v>
      </c>
      <c r="BA45" t="s">
        <v>583</v>
      </c>
      <c r="BC45" t="s">
        <v>550</v>
      </c>
      <c r="BD45" t="s">
        <v>550</v>
      </c>
      <c r="BE45" t="s">
        <v>550</v>
      </c>
      <c r="BF45" t="s">
        <v>550</v>
      </c>
      <c r="BG45" t="s">
        <v>550</v>
      </c>
      <c r="BH45" t="s">
        <v>550</v>
      </c>
      <c r="BI45" t="s">
        <v>550</v>
      </c>
      <c r="BJ45" t="s">
        <v>567</v>
      </c>
      <c r="BK45" t="s">
        <v>566</v>
      </c>
      <c r="BP45" t="s">
        <v>566</v>
      </c>
      <c r="BT45" t="s">
        <v>609</v>
      </c>
      <c r="BU45">
        <v>1.5</v>
      </c>
      <c r="BV45" t="s">
        <v>567</v>
      </c>
      <c r="BW45">
        <v>1889359</v>
      </c>
      <c r="BY45" t="s">
        <v>609</v>
      </c>
      <c r="BZ45">
        <v>42</v>
      </c>
    </row>
    <row r="46" spans="1:78">
      <c r="A46" s="1">
        <f>HYPERLINK("https://lsnyc.legalserver.org/matter/dynamic-profile/view/1888735","19-1888735")</f>
        <v>0</v>
      </c>
      <c r="B46" t="s">
        <v>92</v>
      </c>
      <c r="C46" t="s">
        <v>222</v>
      </c>
      <c r="D46" t="s">
        <v>296</v>
      </c>
      <c r="G46" t="s">
        <v>323</v>
      </c>
      <c r="K46" t="s">
        <v>379</v>
      </c>
      <c r="L46" t="s">
        <v>381</v>
      </c>
      <c r="M46" t="s">
        <v>385</v>
      </c>
      <c r="O46">
        <v>50</v>
      </c>
      <c r="P46" t="s">
        <v>392</v>
      </c>
      <c r="Q46" t="s">
        <v>397</v>
      </c>
      <c r="R46" t="s">
        <v>401</v>
      </c>
      <c r="S46" t="s">
        <v>403</v>
      </c>
      <c r="T46" t="s">
        <v>446</v>
      </c>
      <c r="U46" t="s">
        <v>505</v>
      </c>
      <c r="V46">
        <v>10027</v>
      </c>
      <c r="W46">
        <v>0</v>
      </c>
      <c r="X46">
        <v>1</v>
      </c>
      <c r="Y46">
        <v>1</v>
      </c>
      <c r="Z46" t="s">
        <v>530</v>
      </c>
      <c r="AB46" t="s">
        <v>549</v>
      </c>
      <c r="AE46" t="s">
        <v>550</v>
      </c>
      <c r="AG46" t="s">
        <v>550</v>
      </c>
      <c r="AH46" t="s">
        <v>550</v>
      </c>
      <c r="AI46" t="s">
        <v>550</v>
      </c>
      <c r="AK46">
        <v>7.25</v>
      </c>
      <c r="AL46" t="s">
        <v>551</v>
      </c>
      <c r="AN46" t="s">
        <v>555</v>
      </c>
      <c r="AO46">
        <v>49</v>
      </c>
      <c r="AP46" t="s">
        <v>323</v>
      </c>
      <c r="AQ46" t="s">
        <v>562</v>
      </c>
      <c r="AR46" t="s">
        <v>566</v>
      </c>
      <c r="AS46">
        <v>191.72</v>
      </c>
      <c r="AX46" t="s">
        <v>578</v>
      </c>
      <c r="AY46" t="s">
        <v>567</v>
      </c>
      <c r="AZ46" t="s">
        <v>565</v>
      </c>
      <c r="BA46" t="s">
        <v>580</v>
      </c>
      <c r="BC46" t="s">
        <v>550</v>
      </c>
      <c r="BD46" t="s">
        <v>550</v>
      </c>
      <c r="BE46" t="s">
        <v>550</v>
      </c>
      <c r="BF46" t="s">
        <v>550</v>
      </c>
      <c r="BG46" t="s">
        <v>550</v>
      </c>
      <c r="BH46" t="s">
        <v>550</v>
      </c>
      <c r="BI46" t="s">
        <v>550</v>
      </c>
      <c r="BJ46" t="s">
        <v>567</v>
      </c>
      <c r="BK46" t="s">
        <v>566</v>
      </c>
      <c r="BP46" t="s">
        <v>566</v>
      </c>
      <c r="BT46" t="s">
        <v>609</v>
      </c>
      <c r="BU46">
        <v>0.75</v>
      </c>
      <c r="BV46" t="s">
        <v>567</v>
      </c>
      <c r="BW46">
        <v>1859042</v>
      </c>
      <c r="BY46" t="s">
        <v>609</v>
      </c>
      <c r="BZ46">
        <v>42</v>
      </c>
    </row>
    <row r="47" spans="1:78">
      <c r="A47" s="1">
        <f>HYPERLINK("https://lsnyc.legalserver.org/matter/dynamic-profile/view/1888908","19-1888908")</f>
        <v>0</v>
      </c>
      <c r="B47" t="s">
        <v>81</v>
      </c>
      <c r="C47" t="s">
        <v>223</v>
      </c>
      <c r="D47" t="s">
        <v>294</v>
      </c>
      <c r="G47" t="s">
        <v>323</v>
      </c>
      <c r="J47" t="s">
        <v>378</v>
      </c>
      <c r="K47" t="s">
        <v>379</v>
      </c>
      <c r="L47" t="s">
        <v>381</v>
      </c>
      <c r="M47" t="s">
        <v>384</v>
      </c>
      <c r="O47">
        <v>69</v>
      </c>
      <c r="Q47" t="s">
        <v>397</v>
      </c>
      <c r="R47" t="s">
        <v>401</v>
      </c>
      <c r="S47" t="s">
        <v>403</v>
      </c>
      <c r="T47" t="s">
        <v>441</v>
      </c>
      <c r="U47" t="s">
        <v>505</v>
      </c>
      <c r="V47">
        <v>10031</v>
      </c>
      <c r="W47">
        <v>0</v>
      </c>
      <c r="X47">
        <v>1</v>
      </c>
      <c r="Y47">
        <v>1</v>
      </c>
      <c r="Z47" t="s">
        <v>531</v>
      </c>
      <c r="AB47" t="s">
        <v>549</v>
      </c>
      <c r="AE47" t="s">
        <v>550</v>
      </c>
      <c r="AG47" t="s">
        <v>550</v>
      </c>
      <c r="AH47" t="s">
        <v>550</v>
      </c>
      <c r="AI47" t="s">
        <v>550</v>
      </c>
      <c r="AK47">
        <v>0</v>
      </c>
      <c r="AL47" t="s">
        <v>551</v>
      </c>
      <c r="AO47">
        <v>68</v>
      </c>
      <c r="AP47" t="s">
        <v>323</v>
      </c>
      <c r="AR47" t="s">
        <v>565</v>
      </c>
      <c r="AS47">
        <v>76.86</v>
      </c>
      <c r="AX47" t="s">
        <v>578</v>
      </c>
      <c r="AY47" t="s">
        <v>567</v>
      </c>
      <c r="AZ47" t="s">
        <v>565</v>
      </c>
      <c r="BA47" t="s">
        <v>581</v>
      </c>
      <c r="BC47" t="s">
        <v>550</v>
      </c>
      <c r="BD47" t="s">
        <v>550</v>
      </c>
      <c r="BE47" t="s">
        <v>550</v>
      </c>
      <c r="BF47" t="s">
        <v>550</v>
      </c>
      <c r="BG47" t="s">
        <v>550</v>
      </c>
      <c r="BH47" t="s">
        <v>550</v>
      </c>
      <c r="BI47" t="s">
        <v>550</v>
      </c>
      <c r="BJ47" t="s">
        <v>567</v>
      </c>
      <c r="BK47" t="s">
        <v>566</v>
      </c>
      <c r="BP47" t="s">
        <v>566</v>
      </c>
      <c r="BU47">
        <v>0</v>
      </c>
      <c r="BV47" t="s">
        <v>567</v>
      </c>
      <c r="BW47">
        <v>1889540</v>
      </c>
      <c r="BZ47">
        <v>0</v>
      </c>
    </row>
    <row r="48" spans="1:78">
      <c r="A48" s="1">
        <f>HYPERLINK("https://lsnyc.legalserver.org/matter/dynamic-profile/view/1889003","19-1889003")</f>
        <v>0</v>
      </c>
      <c r="B48" t="s">
        <v>120</v>
      </c>
      <c r="C48" t="s">
        <v>224</v>
      </c>
      <c r="D48" t="s">
        <v>294</v>
      </c>
      <c r="G48" t="s">
        <v>323</v>
      </c>
      <c r="J48" t="s">
        <v>378</v>
      </c>
      <c r="K48" t="s">
        <v>379</v>
      </c>
      <c r="L48" t="s">
        <v>381</v>
      </c>
      <c r="M48" t="s">
        <v>384</v>
      </c>
      <c r="O48">
        <v>87</v>
      </c>
      <c r="Q48" t="s">
        <v>397</v>
      </c>
      <c r="R48" t="s">
        <v>401</v>
      </c>
      <c r="S48" t="s">
        <v>403</v>
      </c>
      <c r="T48" t="s">
        <v>441</v>
      </c>
      <c r="U48" t="s">
        <v>505</v>
      </c>
      <c r="V48">
        <v>10031</v>
      </c>
      <c r="W48">
        <v>0</v>
      </c>
      <c r="X48">
        <v>2</v>
      </c>
      <c r="Y48">
        <v>2</v>
      </c>
      <c r="Z48" t="s">
        <v>516</v>
      </c>
      <c r="AB48" t="s">
        <v>549</v>
      </c>
      <c r="AE48" t="s">
        <v>550</v>
      </c>
      <c r="AG48" t="s">
        <v>550</v>
      </c>
      <c r="AH48" t="s">
        <v>550</v>
      </c>
      <c r="AI48" t="s">
        <v>550</v>
      </c>
      <c r="AK48">
        <v>0</v>
      </c>
      <c r="AL48" t="s">
        <v>551</v>
      </c>
      <c r="AO48">
        <v>87</v>
      </c>
      <c r="AP48" t="s">
        <v>559</v>
      </c>
      <c r="AR48" t="s">
        <v>565</v>
      </c>
      <c r="AS48">
        <v>56.77</v>
      </c>
      <c r="AU48" t="s">
        <v>570</v>
      </c>
      <c r="AX48" t="s">
        <v>578</v>
      </c>
      <c r="AY48" t="s">
        <v>567</v>
      </c>
      <c r="AZ48" t="s">
        <v>565</v>
      </c>
      <c r="BA48" t="s">
        <v>581</v>
      </c>
      <c r="BC48" t="s">
        <v>550</v>
      </c>
      <c r="BD48" t="s">
        <v>550</v>
      </c>
      <c r="BE48" t="s">
        <v>550</v>
      </c>
      <c r="BF48" t="s">
        <v>550</v>
      </c>
      <c r="BG48" t="s">
        <v>550</v>
      </c>
      <c r="BH48" t="s">
        <v>550</v>
      </c>
      <c r="BI48" t="s">
        <v>550</v>
      </c>
      <c r="BJ48" t="s">
        <v>567</v>
      </c>
      <c r="BK48" t="s">
        <v>566</v>
      </c>
      <c r="BP48" t="s">
        <v>566</v>
      </c>
      <c r="BU48">
        <v>0</v>
      </c>
      <c r="BV48" t="s">
        <v>567</v>
      </c>
      <c r="BW48">
        <v>1889635</v>
      </c>
      <c r="BZ48">
        <v>0</v>
      </c>
    </row>
    <row r="49" spans="1:78">
      <c r="A49" s="1">
        <f>HYPERLINK("https://lsnyc.legalserver.org/matter/dynamic-profile/view/1889035","19-1889035")</f>
        <v>0</v>
      </c>
      <c r="B49" t="s">
        <v>121</v>
      </c>
      <c r="C49" t="s">
        <v>225</v>
      </c>
      <c r="D49" t="s">
        <v>294</v>
      </c>
      <c r="G49" t="s">
        <v>323</v>
      </c>
      <c r="J49" t="s">
        <v>378</v>
      </c>
      <c r="K49" t="s">
        <v>379</v>
      </c>
      <c r="L49" t="s">
        <v>381</v>
      </c>
      <c r="M49" t="s">
        <v>384</v>
      </c>
      <c r="O49">
        <v>73</v>
      </c>
      <c r="P49" t="s">
        <v>393</v>
      </c>
      <c r="Q49" t="s">
        <v>397</v>
      </c>
      <c r="R49" t="s">
        <v>401</v>
      </c>
      <c r="S49" t="s">
        <v>403</v>
      </c>
      <c r="T49" t="s">
        <v>441</v>
      </c>
      <c r="U49" t="s">
        <v>505</v>
      </c>
      <c r="V49">
        <v>10031</v>
      </c>
      <c r="W49">
        <v>0</v>
      </c>
      <c r="X49">
        <v>3</v>
      </c>
      <c r="Y49">
        <v>3</v>
      </c>
      <c r="Z49" t="s">
        <v>530</v>
      </c>
      <c r="AB49" t="s">
        <v>549</v>
      </c>
      <c r="AE49" t="s">
        <v>550</v>
      </c>
      <c r="AG49" t="s">
        <v>550</v>
      </c>
      <c r="AH49" t="s">
        <v>550</v>
      </c>
      <c r="AI49" t="s">
        <v>550</v>
      </c>
      <c r="AK49">
        <v>0</v>
      </c>
      <c r="AL49" t="s">
        <v>552</v>
      </c>
      <c r="AO49">
        <v>72</v>
      </c>
      <c r="AP49" t="s">
        <v>323</v>
      </c>
      <c r="AR49" t="s">
        <v>565</v>
      </c>
      <c r="AS49">
        <v>100.17</v>
      </c>
      <c r="AU49" t="s">
        <v>570</v>
      </c>
      <c r="AV49" t="s">
        <v>576</v>
      </c>
      <c r="AX49" t="s">
        <v>578</v>
      </c>
      <c r="AY49" t="s">
        <v>567</v>
      </c>
      <c r="AZ49" t="s">
        <v>565</v>
      </c>
      <c r="BA49" t="s">
        <v>581</v>
      </c>
      <c r="BC49" t="s">
        <v>550</v>
      </c>
      <c r="BD49" t="s">
        <v>550</v>
      </c>
      <c r="BE49" t="s">
        <v>550</v>
      </c>
      <c r="BF49" t="s">
        <v>550</v>
      </c>
      <c r="BG49" t="s">
        <v>550</v>
      </c>
      <c r="BH49" t="s">
        <v>550</v>
      </c>
      <c r="BI49" t="s">
        <v>550</v>
      </c>
      <c r="BJ49" t="s">
        <v>567</v>
      </c>
      <c r="BK49" t="s">
        <v>566</v>
      </c>
      <c r="BP49" t="s">
        <v>566</v>
      </c>
      <c r="BU49">
        <v>0</v>
      </c>
      <c r="BV49" t="s">
        <v>567</v>
      </c>
      <c r="BW49">
        <v>1889667</v>
      </c>
      <c r="BZ49">
        <v>0</v>
      </c>
    </row>
    <row r="50" spans="1:78">
      <c r="A50" s="1">
        <f>HYPERLINK("https://lsnyc.legalserver.org/matter/dynamic-profile/view/1887769","19-1887769")</f>
        <v>0</v>
      </c>
      <c r="B50" t="s">
        <v>122</v>
      </c>
      <c r="C50" t="s">
        <v>226</v>
      </c>
      <c r="D50" t="s">
        <v>294</v>
      </c>
      <c r="E50" t="s">
        <v>291</v>
      </c>
      <c r="G50" t="s">
        <v>324</v>
      </c>
      <c r="J50" t="s">
        <v>378</v>
      </c>
      <c r="K50" t="s">
        <v>379</v>
      </c>
      <c r="L50" t="s">
        <v>381</v>
      </c>
      <c r="M50" t="s">
        <v>384</v>
      </c>
      <c r="O50">
        <v>73</v>
      </c>
      <c r="P50" t="s">
        <v>393</v>
      </c>
      <c r="Q50" t="s">
        <v>397</v>
      </c>
      <c r="R50" t="s">
        <v>401</v>
      </c>
      <c r="S50" t="s">
        <v>403</v>
      </c>
      <c r="T50" t="s">
        <v>441</v>
      </c>
      <c r="U50" t="s">
        <v>505</v>
      </c>
      <c r="V50">
        <v>10031</v>
      </c>
      <c r="W50">
        <v>4</v>
      </c>
      <c r="X50">
        <v>1</v>
      </c>
      <c r="Y50">
        <v>5</v>
      </c>
      <c r="Z50" t="s">
        <v>515</v>
      </c>
      <c r="AB50" t="s">
        <v>549</v>
      </c>
      <c r="AE50" t="s">
        <v>550</v>
      </c>
      <c r="AG50" t="s">
        <v>550</v>
      </c>
      <c r="AH50" t="s">
        <v>550</v>
      </c>
      <c r="AI50" t="s">
        <v>550</v>
      </c>
      <c r="AK50">
        <v>8</v>
      </c>
      <c r="AL50" t="s">
        <v>551</v>
      </c>
      <c r="AO50">
        <v>72</v>
      </c>
      <c r="AP50" t="s">
        <v>324</v>
      </c>
      <c r="AR50" t="s">
        <v>565</v>
      </c>
      <c r="AS50">
        <v>53.03</v>
      </c>
      <c r="AU50" t="s">
        <v>571</v>
      </c>
      <c r="AX50" t="s">
        <v>578</v>
      </c>
      <c r="AY50" t="s">
        <v>567</v>
      </c>
      <c r="AZ50" t="s">
        <v>565</v>
      </c>
      <c r="BA50" t="s">
        <v>581</v>
      </c>
      <c r="BC50" t="s">
        <v>550</v>
      </c>
      <c r="BD50" t="s">
        <v>550</v>
      </c>
      <c r="BE50" t="s">
        <v>550</v>
      </c>
      <c r="BF50" t="s">
        <v>550</v>
      </c>
      <c r="BG50" t="s">
        <v>550</v>
      </c>
      <c r="BH50" t="s">
        <v>550</v>
      </c>
      <c r="BI50" t="s">
        <v>550</v>
      </c>
      <c r="BJ50" t="s">
        <v>567</v>
      </c>
      <c r="BK50" t="s">
        <v>566</v>
      </c>
      <c r="BP50" t="s">
        <v>566</v>
      </c>
      <c r="BT50" t="s">
        <v>606</v>
      </c>
      <c r="BU50">
        <v>1</v>
      </c>
      <c r="BV50" t="s">
        <v>567</v>
      </c>
      <c r="BW50">
        <v>1872863</v>
      </c>
      <c r="BZ50">
        <v>0</v>
      </c>
    </row>
    <row r="51" spans="1:78">
      <c r="A51" s="1">
        <f>HYPERLINK("https://lsnyc.legalserver.org/matter/dynamic-profile/view/1887627","19-1887627")</f>
        <v>0</v>
      </c>
      <c r="B51" t="s">
        <v>123</v>
      </c>
      <c r="C51" t="s">
        <v>227</v>
      </c>
      <c r="D51" t="s">
        <v>294</v>
      </c>
      <c r="E51" t="s">
        <v>291</v>
      </c>
      <c r="G51" t="s">
        <v>325</v>
      </c>
      <c r="J51" t="s">
        <v>378</v>
      </c>
      <c r="K51" t="s">
        <v>379</v>
      </c>
      <c r="L51" t="s">
        <v>381</v>
      </c>
      <c r="M51" t="s">
        <v>385</v>
      </c>
      <c r="O51">
        <v>82</v>
      </c>
      <c r="P51" t="s">
        <v>392</v>
      </c>
      <c r="Q51" t="s">
        <v>397</v>
      </c>
      <c r="R51" t="s">
        <v>401</v>
      </c>
      <c r="S51" t="s">
        <v>403</v>
      </c>
      <c r="T51" t="s">
        <v>447</v>
      </c>
      <c r="U51" t="s">
        <v>505</v>
      </c>
      <c r="V51">
        <v>10027</v>
      </c>
      <c r="W51">
        <v>0</v>
      </c>
      <c r="X51">
        <v>1</v>
      </c>
      <c r="Y51">
        <v>1</v>
      </c>
      <c r="Z51" t="s">
        <v>532</v>
      </c>
      <c r="AB51" t="s">
        <v>549</v>
      </c>
      <c r="AE51" t="s">
        <v>550</v>
      </c>
      <c r="AG51" t="s">
        <v>550</v>
      </c>
      <c r="AH51" t="s">
        <v>550</v>
      </c>
      <c r="AI51" t="s">
        <v>550</v>
      </c>
      <c r="AK51">
        <v>20.1</v>
      </c>
      <c r="AL51" t="s">
        <v>551</v>
      </c>
      <c r="AN51" t="s">
        <v>555</v>
      </c>
      <c r="AO51">
        <v>81</v>
      </c>
      <c r="AP51" t="s">
        <v>325</v>
      </c>
      <c r="AR51" t="s">
        <v>565</v>
      </c>
      <c r="AS51">
        <v>187.81</v>
      </c>
      <c r="AX51" t="s">
        <v>578</v>
      </c>
      <c r="AY51" t="s">
        <v>567</v>
      </c>
      <c r="AZ51" t="s">
        <v>565</v>
      </c>
      <c r="BA51" t="s">
        <v>580</v>
      </c>
      <c r="BC51" t="s">
        <v>550</v>
      </c>
      <c r="BD51" t="s">
        <v>550</v>
      </c>
      <c r="BE51" t="s">
        <v>550</v>
      </c>
      <c r="BF51" t="s">
        <v>550</v>
      </c>
      <c r="BG51" t="s">
        <v>550</v>
      </c>
      <c r="BH51" t="s">
        <v>550</v>
      </c>
      <c r="BI51" t="s">
        <v>550</v>
      </c>
      <c r="BJ51" t="s">
        <v>567</v>
      </c>
      <c r="BK51" t="s">
        <v>566</v>
      </c>
      <c r="BP51" t="s">
        <v>566</v>
      </c>
      <c r="BT51" t="s">
        <v>610</v>
      </c>
      <c r="BU51">
        <v>2.5</v>
      </c>
      <c r="BV51" t="s">
        <v>567</v>
      </c>
      <c r="BW51">
        <v>767404</v>
      </c>
      <c r="BY51" t="s">
        <v>660</v>
      </c>
      <c r="BZ51">
        <v>49</v>
      </c>
    </row>
    <row r="52" spans="1:78">
      <c r="A52" s="1">
        <f>HYPERLINK("https://lsnyc.legalserver.org/matter/dynamic-profile/view/1886449","18-1886449")</f>
        <v>0</v>
      </c>
      <c r="B52" t="s">
        <v>124</v>
      </c>
      <c r="C52" t="s">
        <v>228</v>
      </c>
      <c r="D52" t="s">
        <v>296</v>
      </c>
      <c r="G52" t="s">
        <v>326</v>
      </c>
      <c r="K52" t="s">
        <v>379</v>
      </c>
      <c r="L52" t="s">
        <v>381</v>
      </c>
      <c r="M52" t="s">
        <v>385</v>
      </c>
      <c r="O52">
        <v>45</v>
      </c>
      <c r="P52" t="s">
        <v>392</v>
      </c>
      <c r="Q52" t="s">
        <v>397</v>
      </c>
      <c r="R52" t="s">
        <v>401</v>
      </c>
      <c r="S52" t="s">
        <v>403</v>
      </c>
      <c r="T52" t="s">
        <v>448</v>
      </c>
      <c r="U52" t="s">
        <v>505</v>
      </c>
      <c r="V52">
        <v>10027</v>
      </c>
      <c r="W52">
        <v>3</v>
      </c>
      <c r="X52">
        <v>2</v>
      </c>
      <c r="Y52">
        <v>5</v>
      </c>
      <c r="Z52" t="s">
        <v>515</v>
      </c>
      <c r="AB52" t="s">
        <v>549</v>
      </c>
      <c r="AE52" t="s">
        <v>550</v>
      </c>
      <c r="AG52" t="s">
        <v>550</v>
      </c>
      <c r="AH52" t="s">
        <v>550</v>
      </c>
      <c r="AI52" t="s">
        <v>550</v>
      </c>
      <c r="AK52">
        <v>9.699999999999999</v>
      </c>
      <c r="AL52" t="s">
        <v>551</v>
      </c>
      <c r="AN52" t="s">
        <v>554</v>
      </c>
      <c r="AO52">
        <v>44</v>
      </c>
      <c r="AP52" t="s">
        <v>326</v>
      </c>
      <c r="AQ52" t="s">
        <v>562</v>
      </c>
      <c r="AR52" t="s">
        <v>566</v>
      </c>
      <c r="AS52">
        <v>50.82</v>
      </c>
      <c r="AX52" t="s">
        <v>578</v>
      </c>
      <c r="AY52" t="s">
        <v>567</v>
      </c>
      <c r="AZ52" t="s">
        <v>565</v>
      </c>
      <c r="BC52" t="s">
        <v>550</v>
      </c>
      <c r="BD52" t="s">
        <v>550</v>
      </c>
      <c r="BE52" t="s">
        <v>550</v>
      </c>
      <c r="BF52" t="s">
        <v>550</v>
      </c>
      <c r="BG52" t="s">
        <v>550</v>
      </c>
      <c r="BH52" t="s">
        <v>550</v>
      </c>
      <c r="BI52" t="s">
        <v>550</v>
      </c>
      <c r="BJ52" t="s">
        <v>567</v>
      </c>
      <c r="BK52" t="s">
        <v>566</v>
      </c>
      <c r="BP52" t="s">
        <v>566</v>
      </c>
      <c r="BT52" t="s">
        <v>611</v>
      </c>
      <c r="BU52">
        <v>1.5</v>
      </c>
      <c r="BV52" t="s">
        <v>567</v>
      </c>
      <c r="BW52">
        <v>1887077</v>
      </c>
      <c r="BY52" t="s">
        <v>658</v>
      </c>
      <c r="BZ52">
        <v>151</v>
      </c>
    </row>
    <row r="53" spans="1:78">
      <c r="A53" s="1">
        <f>HYPERLINK("https://lsnyc.legalserver.org/matter/dynamic-profile/view/1884131","18-1884131")</f>
        <v>0</v>
      </c>
      <c r="B53" t="s">
        <v>125</v>
      </c>
      <c r="C53" t="s">
        <v>229</v>
      </c>
      <c r="D53" t="s">
        <v>296</v>
      </c>
      <c r="G53" t="s">
        <v>327</v>
      </c>
      <c r="K53" t="s">
        <v>379</v>
      </c>
      <c r="L53" t="s">
        <v>381</v>
      </c>
      <c r="M53" t="s">
        <v>384</v>
      </c>
      <c r="O53">
        <v>36</v>
      </c>
      <c r="P53" t="s">
        <v>395</v>
      </c>
      <c r="Q53" t="s">
        <v>397</v>
      </c>
      <c r="R53" t="s">
        <v>401</v>
      </c>
      <c r="S53" t="s">
        <v>403</v>
      </c>
      <c r="T53" t="s">
        <v>449</v>
      </c>
      <c r="U53" t="s">
        <v>505</v>
      </c>
      <c r="V53">
        <v>10027</v>
      </c>
      <c r="W53">
        <v>5</v>
      </c>
      <c r="X53">
        <v>2</v>
      </c>
      <c r="Y53">
        <v>7</v>
      </c>
      <c r="Z53" t="s">
        <v>533</v>
      </c>
      <c r="AB53" t="s">
        <v>549</v>
      </c>
      <c r="AE53" t="s">
        <v>550</v>
      </c>
      <c r="AG53" t="s">
        <v>550</v>
      </c>
      <c r="AH53" t="s">
        <v>550</v>
      </c>
      <c r="AI53" t="s">
        <v>550</v>
      </c>
      <c r="AK53">
        <v>34.75</v>
      </c>
      <c r="AL53" t="s">
        <v>552</v>
      </c>
      <c r="AN53" t="s">
        <v>555</v>
      </c>
      <c r="AO53">
        <v>35</v>
      </c>
      <c r="AP53" t="s">
        <v>327</v>
      </c>
      <c r="AQ53" t="s">
        <v>562</v>
      </c>
      <c r="AR53" t="s">
        <v>566</v>
      </c>
      <c r="AS53">
        <v>53.28</v>
      </c>
      <c r="AV53" t="s">
        <v>577</v>
      </c>
      <c r="AX53" t="s">
        <v>578</v>
      </c>
      <c r="AY53" t="s">
        <v>567</v>
      </c>
      <c r="AZ53" t="s">
        <v>565</v>
      </c>
      <c r="BA53" t="s">
        <v>581</v>
      </c>
      <c r="BC53" t="s">
        <v>550</v>
      </c>
      <c r="BD53" t="s">
        <v>550</v>
      </c>
      <c r="BE53" t="s">
        <v>550</v>
      </c>
      <c r="BF53" t="s">
        <v>550</v>
      </c>
      <c r="BG53" t="s">
        <v>550</v>
      </c>
      <c r="BH53" t="s">
        <v>550</v>
      </c>
      <c r="BI53" t="s">
        <v>550</v>
      </c>
      <c r="BJ53" t="s">
        <v>567</v>
      </c>
      <c r="BK53" t="s">
        <v>566</v>
      </c>
      <c r="BM53" t="s">
        <v>587</v>
      </c>
      <c r="BP53" t="s">
        <v>566</v>
      </c>
      <c r="BT53" t="s">
        <v>591</v>
      </c>
      <c r="BU53">
        <v>3.5</v>
      </c>
      <c r="BV53" t="s">
        <v>567</v>
      </c>
      <c r="BW53">
        <v>1884756</v>
      </c>
      <c r="BY53" t="s">
        <v>655</v>
      </c>
      <c r="BZ53">
        <v>73</v>
      </c>
    </row>
    <row r="54" spans="1:78">
      <c r="A54" s="1">
        <f>HYPERLINK("https://lsnyc.legalserver.org/matter/dynamic-profile/view/1883804","18-1883804")</f>
        <v>0</v>
      </c>
      <c r="B54" t="s">
        <v>87</v>
      </c>
      <c r="C54" t="s">
        <v>190</v>
      </c>
      <c r="D54" t="s">
        <v>296</v>
      </c>
      <c r="G54" t="s">
        <v>328</v>
      </c>
      <c r="K54" t="s">
        <v>379</v>
      </c>
      <c r="L54" t="s">
        <v>382</v>
      </c>
      <c r="M54" t="s">
        <v>385</v>
      </c>
      <c r="O54">
        <v>86</v>
      </c>
      <c r="P54" t="s">
        <v>392</v>
      </c>
      <c r="Q54" t="s">
        <v>397</v>
      </c>
      <c r="R54" t="s">
        <v>401</v>
      </c>
      <c r="S54" t="s">
        <v>403</v>
      </c>
      <c r="T54" t="s">
        <v>413</v>
      </c>
      <c r="U54" t="s">
        <v>505</v>
      </c>
      <c r="V54">
        <v>10027</v>
      </c>
      <c r="W54">
        <v>0</v>
      </c>
      <c r="X54">
        <v>2</v>
      </c>
      <c r="Y54">
        <v>2</v>
      </c>
      <c r="Z54" t="s">
        <v>506</v>
      </c>
      <c r="AB54" t="s">
        <v>549</v>
      </c>
      <c r="AE54" t="s">
        <v>550</v>
      </c>
      <c r="AG54" t="s">
        <v>550</v>
      </c>
      <c r="AH54" t="s">
        <v>550</v>
      </c>
      <c r="AI54" t="s">
        <v>550</v>
      </c>
      <c r="AK54">
        <v>16.3</v>
      </c>
      <c r="AL54" t="s">
        <v>551</v>
      </c>
      <c r="AN54" t="s">
        <v>555</v>
      </c>
      <c r="AO54">
        <v>85</v>
      </c>
      <c r="AP54" t="s">
        <v>328</v>
      </c>
      <c r="AQ54" t="s">
        <v>562</v>
      </c>
      <c r="AR54" t="s">
        <v>566</v>
      </c>
      <c r="AS54">
        <v>0</v>
      </c>
      <c r="AX54" t="s">
        <v>578</v>
      </c>
      <c r="AY54" t="s">
        <v>567</v>
      </c>
      <c r="AZ54" t="s">
        <v>565</v>
      </c>
      <c r="BA54" t="s">
        <v>580</v>
      </c>
      <c r="BC54" t="s">
        <v>550</v>
      </c>
      <c r="BD54" t="s">
        <v>550</v>
      </c>
      <c r="BE54" t="s">
        <v>550</v>
      </c>
      <c r="BF54" t="s">
        <v>550</v>
      </c>
      <c r="BG54" t="s">
        <v>550</v>
      </c>
      <c r="BH54" t="s">
        <v>550</v>
      </c>
      <c r="BI54" t="s">
        <v>550</v>
      </c>
      <c r="BJ54" t="s">
        <v>567</v>
      </c>
      <c r="BK54" t="s">
        <v>566</v>
      </c>
      <c r="BP54" t="s">
        <v>566</v>
      </c>
      <c r="BT54" t="s">
        <v>302</v>
      </c>
      <c r="BU54">
        <v>2.5</v>
      </c>
      <c r="BV54" t="s">
        <v>567</v>
      </c>
      <c r="BW54">
        <v>1884429</v>
      </c>
      <c r="BY54" t="s">
        <v>660</v>
      </c>
      <c r="BZ54">
        <v>49</v>
      </c>
    </row>
    <row r="55" spans="1:78">
      <c r="A55" s="1">
        <f>HYPERLINK("https://lsnyc.legalserver.org/matter/dynamic-profile/view/1883831","18-1883831")</f>
        <v>0</v>
      </c>
      <c r="B55" t="s">
        <v>126</v>
      </c>
      <c r="C55" t="s">
        <v>230</v>
      </c>
      <c r="D55" t="s">
        <v>296</v>
      </c>
      <c r="G55" t="s">
        <v>328</v>
      </c>
      <c r="K55" t="s">
        <v>379</v>
      </c>
      <c r="L55" t="s">
        <v>382</v>
      </c>
      <c r="M55" t="s">
        <v>390</v>
      </c>
      <c r="O55">
        <v>27</v>
      </c>
      <c r="P55" t="s">
        <v>392</v>
      </c>
      <c r="Q55" t="s">
        <v>397</v>
      </c>
      <c r="R55" t="s">
        <v>401</v>
      </c>
      <c r="S55" t="s">
        <v>403</v>
      </c>
      <c r="T55" t="s">
        <v>450</v>
      </c>
      <c r="U55" t="s">
        <v>505</v>
      </c>
      <c r="V55">
        <v>10031</v>
      </c>
      <c r="W55">
        <v>0</v>
      </c>
      <c r="X55">
        <v>1</v>
      </c>
      <c r="Y55">
        <v>1</v>
      </c>
      <c r="Z55" t="s">
        <v>515</v>
      </c>
      <c r="AB55" t="s">
        <v>549</v>
      </c>
      <c r="AE55" t="s">
        <v>550</v>
      </c>
      <c r="AG55" t="s">
        <v>550</v>
      </c>
      <c r="AH55" t="s">
        <v>550</v>
      </c>
      <c r="AI55" t="s">
        <v>550</v>
      </c>
      <c r="AK55">
        <v>7</v>
      </c>
      <c r="AL55" t="s">
        <v>551</v>
      </c>
      <c r="AN55" t="s">
        <v>555</v>
      </c>
      <c r="AO55">
        <v>26</v>
      </c>
      <c r="AP55" t="s">
        <v>328</v>
      </c>
      <c r="AQ55" t="s">
        <v>562</v>
      </c>
      <c r="AR55" t="s">
        <v>566</v>
      </c>
      <c r="AS55">
        <v>172.98</v>
      </c>
      <c r="AX55" t="s">
        <v>578</v>
      </c>
      <c r="AY55" t="s">
        <v>567</v>
      </c>
      <c r="AZ55" t="s">
        <v>565</v>
      </c>
      <c r="BA55" t="s">
        <v>581</v>
      </c>
      <c r="BC55" t="s">
        <v>550</v>
      </c>
      <c r="BD55" t="s">
        <v>550</v>
      </c>
      <c r="BE55" t="s">
        <v>550</v>
      </c>
      <c r="BF55" t="s">
        <v>550</v>
      </c>
      <c r="BG55" t="s">
        <v>550</v>
      </c>
      <c r="BH55" t="s">
        <v>550</v>
      </c>
      <c r="BI55" t="s">
        <v>550</v>
      </c>
      <c r="BJ55" t="s">
        <v>567</v>
      </c>
      <c r="BK55" t="s">
        <v>566</v>
      </c>
      <c r="BM55" t="s">
        <v>587</v>
      </c>
      <c r="BP55" t="s">
        <v>566</v>
      </c>
      <c r="BT55" t="s">
        <v>612</v>
      </c>
      <c r="BU55">
        <v>2</v>
      </c>
      <c r="BV55" t="s">
        <v>567</v>
      </c>
      <c r="BW55">
        <v>1884456</v>
      </c>
      <c r="BX55" t="s">
        <v>654</v>
      </c>
      <c r="BY55" t="s">
        <v>662</v>
      </c>
      <c r="BZ55">
        <v>287</v>
      </c>
    </row>
    <row r="56" spans="1:78">
      <c r="A56" s="1">
        <f>HYPERLINK("https://lsnyc.legalserver.org/matter/dynamic-profile/view/1883526","18-1883526")</f>
        <v>0</v>
      </c>
      <c r="B56" t="s">
        <v>127</v>
      </c>
      <c r="C56" t="s">
        <v>231</v>
      </c>
      <c r="D56" t="s">
        <v>294</v>
      </c>
      <c r="E56" t="s">
        <v>291</v>
      </c>
      <c r="G56" t="s">
        <v>329</v>
      </c>
      <c r="J56" t="s">
        <v>378</v>
      </c>
      <c r="K56" t="s">
        <v>379</v>
      </c>
      <c r="L56" t="s">
        <v>381</v>
      </c>
      <c r="M56" t="s">
        <v>384</v>
      </c>
      <c r="O56">
        <v>73</v>
      </c>
      <c r="Q56" t="s">
        <v>397</v>
      </c>
      <c r="R56" t="s">
        <v>401</v>
      </c>
      <c r="S56" t="s">
        <v>403</v>
      </c>
      <c r="T56" t="s">
        <v>451</v>
      </c>
      <c r="U56" t="s">
        <v>505</v>
      </c>
      <c r="V56">
        <v>10027</v>
      </c>
      <c r="W56">
        <v>0</v>
      </c>
      <c r="X56">
        <v>1</v>
      </c>
      <c r="Y56">
        <v>1</v>
      </c>
      <c r="Z56" t="s">
        <v>531</v>
      </c>
      <c r="AB56" t="s">
        <v>549</v>
      </c>
      <c r="AE56" t="s">
        <v>550</v>
      </c>
      <c r="AG56" t="s">
        <v>550</v>
      </c>
      <c r="AH56" t="s">
        <v>550</v>
      </c>
      <c r="AI56" t="s">
        <v>550</v>
      </c>
      <c r="AK56">
        <v>0</v>
      </c>
      <c r="AL56" t="s">
        <v>551</v>
      </c>
      <c r="AO56">
        <v>71</v>
      </c>
      <c r="AP56" t="s">
        <v>329</v>
      </c>
      <c r="AR56" t="s">
        <v>565</v>
      </c>
      <c r="AS56">
        <v>83.72</v>
      </c>
      <c r="AU56" t="s">
        <v>573</v>
      </c>
      <c r="AX56" t="s">
        <v>578</v>
      </c>
      <c r="AY56" t="s">
        <v>567</v>
      </c>
      <c r="AZ56" t="s">
        <v>565</v>
      </c>
      <c r="BA56" t="s">
        <v>581</v>
      </c>
      <c r="BC56" t="s">
        <v>550</v>
      </c>
      <c r="BD56" t="s">
        <v>550</v>
      </c>
      <c r="BE56" t="s">
        <v>550</v>
      </c>
      <c r="BF56" t="s">
        <v>550</v>
      </c>
      <c r="BG56" t="s">
        <v>550</v>
      </c>
      <c r="BH56" t="s">
        <v>550</v>
      </c>
      <c r="BI56" t="s">
        <v>550</v>
      </c>
      <c r="BJ56" t="s">
        <v>567</v>
      </c>
      <c r="BK56" t="s">
        <v>566</v>
      </c>
      <c r="BP56" t="s">
        <v>566</v>
      </c>
      <c r="BU56">
        <v>0</v>
      </c>
      <c r="BV56" t="s">
        <v>567</v>
      </c>
      <c r="BW56">
        <v>1884151</v>
      </c>
      <c r="BZ56">
        <v>0</v>
      </c>
    </row>
    <row r="57" spans="1:78">
      <c r="A57" s="1">
        <f>HYPERLINK("https://lsnyc.legalserver.org/matter/dynamic-profile/view/1882510","18-1882510")</f>
        <v>0</v>
      </c>
      <c r="B57" t="s">
        <v>128</v>
      </c>
      <c r="C57" t="s">
        <v>232</v>
      </c>
      <c r="D57" t="s">
        <v>296</v>
      </c>
      <c r="E57" t="s">
        <v>294</v>
      </c>
      <c r="G57" t="s">
        <v>330</v>
      </c>
      <c r="K57" t="s">
        <v>379</v>
      </c>
      <c r="L57" t="s">
        <v>381</v>
      </c>
      <c r="M57" t="s">
        <v>385</v>
      </c>
      <c r="O57">
        <v>58</v>
      </c>
      <c r="P57" t="s">
        <v>392</v>
      </c>
      <c r="Q57" t="s">
        <v>400</v>
      </c>
      <c r="R57" t="s">
        <v>401</v>
      </c>
      <c r="S57" t="s">
        <v>403</v>
      </c>
      <c r="T57" t="s">
        <v>434</v>
      </c>
      <c r="U57" t="s">
        <v>505</v>
      </c>
      <c r="V57">
        <v>10031</v>
      </c>
      <c r="W57">
        <v>0</v>
      </c>
      <c r="X57">
        <v>2</v>
      </c>
      <c r="Y57">
        <v>2</v>
      </c>
      <c r="Z57" t="s">
        <v>527</v>
      </c>
      <c r="AB57" t="s">
        <v>549</v>
      </c>
      <c r="AE57" t="s">
        <v>550</v>
      </c>
      <c r="AG57" t="s">
        <v>550</v>
      </c>
      <c r="AH57" t="s">
        <v>550</v>
      </c>
      <c r="AI57" t="s">
        <v>550</v>
      </c>
      <c r="AK57">
        <v>13.2</v>
      </c>
      <c r="AL57" t="s">
        <v>551</v>
      </c>
      <c r="AN57" t="s">
        <v>555</v>
      </c>
      <c r="AO57">
        <v>56</v>
      </c>
      <c r="AP57" t="s">
        <v>330</v>
      </c>
      <c r="AQ57" t="s">
        <v>562</v>
      </c>
      <c r="AR57" t="s">
        <v>566</v>
      </c>
      <c r="AS57">
        <v>52.2</v>
      </c>
      <c r="AX57" t="s">
        <v>578</v>
      </c>
      <c r="AY57" t="s">
        <v>567</v>
      </c>
      <c r="AZ57" t="s">
        <v>565</v>
      </c>
      <c r="BA57" t="s">
        <v>581</v>
      </c>
      <c r="BC57" t="s">
        <v>550</v>
      </c>
      <c r="BD57" t="s">
        <v>550</v>
      </c>
      <c r="BE57" t="s">
        <v>550</v>
      </c>
      <c r="BF57" t="s">
        <v>550</v>
      </c>
      <c r="BG57" t="s">
        <v>550</v>
      </c>
      <c r="BH57" t="s">
        <v>550</v>
      </c>
      <c r="BI57" t="s">
        <v>550</v>
      </c>
      <c r="BJ57" t="s">
        <v>567</v>
      </c>
      <c r="BK57" t="s">
        <v>566</v>
      </c>
      <c r="BM57" t="s">
        <v>587</v>
      </c>
      <c r="BP57" t="s">
        <v>566</v>
      </c>
      <c r="BT57" t="s">
        <v>613</v>
      </c>
      <c r="BU57">
        <v>3</v>
      </c>
      <c r="BV57" t="s">
        <v>567</v>
      </c>
      <c r="BW57">
        <v>1883135</v>
      </c>
      <c r="BZ57">
        <v>0</v>
      </c>
    </row>
    <row r="58" spans="1:78">
      <c r="A58" s="1">
        <f>HYPERLINK("https://lsnyc.legalserver.org/matter/dynamic-profile/view/1881316","18-1881316")</f>
        <v>0</v>
      </c>
      <c r="B58" t="s">
        <v>129</v>
      </c>
      <c r="C58" t="s">
        <v>233</v>
      </c>
      <c r="D58" t="s">
        <v>291</v>
      </c>
      <c r="G58" t="s">
        <v>331</v>
      </c>
      <c r="K58" t="s">
        <v>379</v>
      </c>
      <c r="L58" t="s">
        <v>381</v>
      </c>
      <c r="M58" t="s">
        <v>385</v>
      </c>
      <c r="O58">
        <v>61</v>
      </c>
      <c r="P58" t="s">
        <v>392</v>
      </c>
      <c r="Q58" t="s">
        <v>400</v>
      </c>
      <c r="R58" t="s">
        <v>401</v>
      </c>
      <c r="S58" t="s">
        <v>403</v>
      </c>
      <c r="T58" t="s">
        <v>452</v>
      </c>
      <c r="U58" t="s">
        <v>505</v>
      </c>
      <c r="V58">
        <v>10025</v>
      </c>
      <c r="W58">
        <v>0</v>
      </c>
      <c r="X58">
        <v>1</v>
      </c>
      <c r="Y58">
        <v>1</v>
      </c>
      <c r="Z58" t="s">
        <v>515</v>
      </c>
      <c r="AB58" t="s">
        <v>549</v>
      </c>
      <c r="AE58" t="s">
        <v>550</v>
      </c>
      <c r="AG58" t="s">
        <v>550</v>
      </c>
      <c r="AH58" t="s">
        <v>550</v>
      </c>
      <c r="AI58" t="s">
        <v>550</v>
      </c>
      <c r="AK58">
        <v>11.45</v>
      </c>
      <c r="AL58" t="s">
        <v>551</v>
      </c>
      <c r="AN58" t="s">
        <v>555</v>
      </c>
      <c r="AO58">
        <v>60</v>
      </c>
      <c r="AP58" t="s">
        <v>331</v>
      </c>
      <c r="AQ58" t="s">
        <v>562</v>
      </c>
      <c r="AR58" t="s">
        <v>566</v>
      </c>
      <c r="AS58">
        <v>164.74</v>
      </c>
      <c r="AX58" t="s">
        <v>578</v>
      </c>
      <c r="AY58" t="s">
        <v>567</v>
      </c>
      <c r="AZ58" t="s">
        <v>565</v>
      </c>
      <c r="BC58" t="s">
        <v>550</v>
      </c>
      <c r="BD58" t="s">
        <v>550</v>
      </c>
      <c r="BE58" t="s">
        <v>550</v>
      </c>
      <c r="BF58" t="s">
        <v>550</v>
      </c>
      <c r="BG58" t="s">
        <v>550</v>
      </c>
      <c r="BH58" t="s">
        <v>550</v>
      </c>
      <c r="BI58" t="s">
        <v>550</v>
      </c>
      <c r="BJ58" t="s">
        <v>567</v>
      </c>
      <c r="BK58" t="s">
        <v>566</v>
      </c>
      <c r="BP58" t="s">
        <v>566</v>
      </c>
      <c r="BT58" t="s">
        <v>614</v>
      </c>
      <c r="BU58">
        <v>2</v>
      </c>
      <c r="BV58" t="s">
        <v>567</v>
      </c>
      <c r="BW58">
        <v>1881938</v>
      </c>
      <c r="BY58" t="s">
        <v>655</v>
      </c>
      <c r="BZ58">
        <v>73</v>
      </c>
    </row>
    <row r="59" spans="1:78">
      <c r="A59" s="1">
        <f>HYPERLINK("https://lsnyc.legalserver.org/matter/dynamic-profile/view/1881359","18-1881359")</f>
        <v>0</v>
      </c>
      <c r="B59" t="s">
        <v>130</v>
      </c>
      <c r="C59" t="s">
        <v>234</v>
      </c>
      <c r="D59" t="s">
        <v>291</v>
      </c>
      <c r="G59" t="s">
        <v>331</v>
      </c>
      <c r="K59" t="s">
        <v>379</v>
      </c>
      <c r="L59" t="s">
        <v>381</v>
      </c>
      <c r="M59" t="s">
        <v>388</v>
      </c>
      <c r="O59">
        <v>46</v>
      </c>
      <c r="P59" t="s">
        <v>392</v>
      </c>
      <c r="Q59" t="s">
        <v>397</v>
      </c>
      <c r="R59" t="s">
        <v>401</v>
      </c>
      <c r="S59" t="s">
        <v>403</v>
      </c>
      <c r="T59" t="s">
        <v>453</v>
      </c>
      <c r="U59" t="s">
        <v>505</v>
      </c>
      <c r="V59">
        <v>10011</v>
      </c>
      <c r="W59">
        <v>2</v>
      </c>
      <c r="X59">
        <v>1</v>
      </c>
      <c r="Y59">
        <v>3</v>
      </c>
      <c r="Z59" t="s">
        <v>506</v>
      </c>
      <c r="AB59" t="s">
        <v>549</v>
      </c>
      <c r="AE59" t="s">
        <v>550</v>
      </c>
      <c r="AG59" t="s">
        <v>550</v>
      </c>
      <c r="AH59" t="s">
        <v>550</v>
      </c>
      <c r="AI59" t="s">
        <v>550</v>
      </c>
      <c r="AK59">
        <v>0.25</v>
      </c>
      <c r="AL59" t="s">
        <v>551</v>
      </c>
      <c r="AN59" t="s">
        <v>556</v>
      </c>
      <c r="AO59">
        <v>45</v>
      </c>
      <c r="AP59" t="s">
        <v>331</v>
      </c>
      <c r="AQ59" t="s">
        <v>562</v>
      </c>
      <c r="AR59" t="s">
        <v>566</v>
      </c>
      <c r="AS59">
        <v>0</v>
      </c>
      <c r="AX59" t="s">
        <v>578</v>
      </c>
      <c r="AY59" t="s">
        <v>567</v>
      </c>
      <c r="AZ59" t="s">
        <v>565</v>
      </c>
      <c r="BC59" t="s">
        <v>550</v>
      </c>
      <c r="BD59" t="s">
        <v>550</v>
      </c>
      <c r="BE59" t="s">
        <v>550</v>
      </c>
      <c r="BF59" t="s">
        <v>550</v>
      </c>
      <c r="BG59" t="s">
        <v>550</v>
      </c>
      <c r="BH59" t="s">
        <v>550</v>
      </c>
      <c r="BI59" t="s">
        <v>550</v>
      </c>
      <c r="BJ59" t="s">
        <v>567</v>
      </c>
      <c r="BK59" t="s">
        <v>566</v>
      </c>
      <c r="BP59" t="s">
        <v>566</v>
      </c>
      <c r="BT59" t="s">
        <v>615</v>
      </c>
      <c r="BU59">
        <v>0.25</v>
      </c>
      <c r="BV59" t="s">
        <v>567</v>
      </c>
      <c r="BW59">
        <v>1881981</v>
      </c>
      <c r="BZ59">
        <v>0</v>
      </c>
    </row>
    <row r="60" spans="1:78">
      <c r="A60" s="1">
        <f>HYPERLINK("https://lsnyc.legalserver.org/matter/dynamic-profile/view/1881077","18-1881077")</f>
        <v>0</v>
      </c>
      <c r="B60" t="s">
        <v>131</v>
      </c>
      <c r="C60" t="s">
        <v>235</v>
      </c>
      <c r="D60" t="s">
        <v>294</v>
      </c>
      <c r="G60" t="s">
        <v>332</v>
      </c>
      <c r="J60" t="s">
        <v>378</v>
      </c>
      <c r="K60" t="s">
        <v>379</v>
      </c>
      <c r="L60" t="s">
        <v>382</v>
      </c>
      <c r="M60" t="s">
        <v>384</v>
      </c>
      <c r="O60">
        <v>85</v>
      </c>
      <c r="P60" t="s">
        <v>392</v>
      </c>
      <c r="Q60" t="s">
        <v>397</v>
      </c>
      <c r="R60" t="s">
        <v>401</v>
      </c>
      <c r="S60" t="s">
        <v>403</v>
      </c>
      <c r="T60" t="s">
        <v>454</v>
      </c>
      <c r="U60" t="s">
        <v>505</v>
      </c>
      <c r="V60">
        <v>10031</v>
      </c>
      <c r="W60">
        <v>4</v>
      </c>
      <c r="X60">
        <v>3</v>
      </c>
      <c r="Y60">
        <v>7</v>
      </c>
      <c r="Z60" t="s">
        <v>507</v>
      </c>
      <c r="AB60" t="s">
        <v>549</v>
      </c>
      <c r="AE60" t="s">
        <v>550</v>
      </c>
      <c r="AG60" t="s">
        <v>550</v>
      </c>
      <c r="AH60" t="s">
        <v>550</v>
      </c>
      <c r="AI60" t="s">
        <v>550</v>
      </c>
      <c r="AK60">
        <v>0</v>
      </c>
      <c r="AL60" t="s">
        <v>551</v>
      </c>
      <c r="AO60">
        <v>84</v>
      </c>
      <c r="AP60" t="s">
        <v>333</v>
      </c>
      <c r="AR60" t="s">
        <v>565</v>
      </c>
      <c r="AS60">
        <v>36.26</v>
      </c>
      <c r="AX60" t="s">
        <v>578</v>
      </c>
      <c r="AY60" t="s">
        <v>567</v>
      </c>
      <c r="AZ60" t="s">
        <v>565</v>
      </c>
      <c r="BA60" t="s">
        <v>581</v>
      </c>
      <c r="BC60" t="s">
        <v>550</v>
      </c>
      <c r="BD60" t="s">
        <v>550</v>
      </c>
      <c r="BE60" t="s">
        <v>550</v>
      </c>
      <c r="BF60" t="s">
        <v>550</v>
      </c>
      <c r="BG60" t="s">
        <v>550</v>
      </c>
      <c r="BH60" t="s">
        <v>550</v>
      </c>
      <c r="BI60" t="s">
        <v>550</v>
      </c>
      <c r="BJ60" t="s">
        <v>567</v>
      </c>
      <c r="BK60" t="s">
        <v>566</v>
      </c>
      <c r="BM60" t="s">
        <v>587</v>
      </c>
      <c r="BP60" t="s">
        <v>566</v>
      </c>
      <c r="BU60">
        <v>0</v>
      </c>
      <c r="BV60" t="s">
        <v>567</v>
      </c>
      <c r="BW60">
        <v>1881698</v>
      </c>
      <c r="BZ60">
        <v>0</v>
      </c>
    </row>
    <row r="61" spans="1:78">
      <c r="A61" s="1">
        <f>HYPERLINK("https://lsnyc.legalserver.org/matter/dynamic-profile/view/1881091","18-1881091")</f>
        <v>0</v>
      </c>
      <c r="B61" t="s">
        <v>132</v>
      </c>
      <c r="C61" t="s">
        <v>236</v>
      </c>
      <c r="D61" t="s">
        <v>294</v>
      </c>
      <c r="G61" t="s">
        <v>332</v>
      </c>
      <c r="J61" t="s">
        <v>378</v>
      </c>
      <c r="K61" t="s">
        <v>379</v>
      </c>
      <c r="L61" t="s">
        <v>381</v>
      </c>
      <c r="M61" t="s">
        <v>384</v>
      </c>
      <c r="O61">
        <v>74</v>
      </c>
      <c r="P61" t="s">
        <v>392</v>
      </c>
      <c r="Q61" t="s">
        <v>397</v>
      </c>
      <c r="R61" t="s">
        <v>401</v>
      </c>
      <c r="S61" t="s">
        <v>403</v>
      </c>
      <c r="T61" t="s">
        <v>455</v>
      </c>
      <c r="U61" t="s">
        <v>505</v>
      </c>
      <c r="V61">
        <v>10031</v>
      </c>
      <c r="W61">
        <v>0</v>
      </c>
      <c r="X61">
        <v>1</v>
      </c>
      <c r="Y61">
        <v>1</v>
      </c>
      <c r="Z61" t="s">
        <v>526</v>
      </c>
      <c r="AB61" t="s">
        <v>549</v>
      </c>
      <c r="AE61" t="s">
        <v>550</v>
      </c>
      <c r="AG61" t="s">
        <v>550</v>
      </c>
      <c r="AH61" t="s">
        <v>550</v>
      </c>
      <c r="AI61" t="s">
        <v>550</v>
      </c>
      <c r="AK61">
        <v>0</v>
      </c>
      <c r="AL61" t="s">
        <v>552</v>
      </c>
      <c r="AO61">
        <v>73</v>
      </c>
      <c r="AP61" t="s">
        <v>333</v>
      </c>
      <c r="AR61" t="s">
        <v>565</v>
      </c>
      <c r="AS61">
        <v>76.11</v>
      </c>
      <c r="AV61" t="s">
        <v>576</v>
      </c>
      <c r="AX61" t="s">
        <v>578</v>
      </c>
      <c r="AY61" t="s">
        <v>567</v>
      </c>
      <c r="AZ61" t="s">
        <v>565</v>
      </c>
      <c r="BA61" t="s">
        <v>581</v>
      </c>
      <c r="BC61" t="s">
        <v>550</v>
      </c>
      <c r="BD61" t="s">
        <v>550</v>
      </c>
      <c r="BE61" t="s">
        <v>550</v>
      </c>
      <c r="BF61" t="s">
        <v>550</v>
      </c>
      <c r="BG61" t="s">
        <v>550</v>
      </c>
      <c r="BH61" t="s">
        <v>550</v>
      </c>
      <c r="BI61" t="s">
        <v>550</v>
      </c>
      <c r="BJ61" t="s">
        <v>567</v>
      </c>
      <c r="BK61" t="s">
        <v>566</v>
      </c>
      <c r="BM61" t="s">
        <v>587</v>
      </c>
      <c r="BP61" t="s">
        <v>566</v>
      </c>
      <c r="BU61">
        <v>0</v>
      </c>
      <c r="BV61" t="s">
        <v>567</v>
      </c>
      <c r="BW61">
        <v>1881712</v>
      </c>
      <c r="BZ61">
        <v>0</v>
      </c>
    </row>
    <row r="62" spans="1:78">
      <c r="A62" s="1">
        <f>HYPERLINK("https://lsnyc.legalserver.org/matter/dynamic-profile/view/1881075","18-1881075")</f>
        <v>0</v>
      </c>
      <c r="B62" t="s">
        <v>114</v>
      </c>
      <c r="C62" t="s">
        <v>237</v>
      </c>
      <c r="D62" t="s">
        <v>294</v>
      </c>
      <c r="G62" t="s">
        <v>333</v>
      </c>
      <c r="J62" t="s">
        <v>378</v>
      </c>
      <c r="K62" t="s">
        <v>379</v>
      </c>
      <c r="L62" t="s">
        <v>381</v>
      </c>
      <c r="M62" t="s">
        <v>385</v>
      </c>
      <c r="O62">
        <v>85</v>
      </c>
      <c r="P62" t="s">
        <v>392</v>
      </c>
      <c r="Q62" t="s">
        <v>396</v>
      </c>
      <c r="R62" t="s">
        <v>401</v>
      </c>
      <c r="S62" t="s">
        <v>403</v>
      </c>
      <c r="T62" t="s">
        <v>456</v>
      </c>
      <c r="U62" t="s">
        <v>505</v>
      </c>
      <c r="V62">
        <v>10027</v>
      </c>
      <c r="W62">
        <v>2</v>
      </c>
      <c r="X62">
        <v>1</v>
      </c>
      <c r="Y62">
        <v>3</v>
      </c>
      <c r="Z62" t="s">
        <v>507</v>
      </c>
      <c r="AB62" t="s">
        <v>549</v>
      </c>
      <c r="AE62" t="s">
        <v>550</v>
      </c>
      <c r="AG62" t="s">
        <v>550</v>
      </c>
      <c r="AH62" t="s">
        <v>550</v>
      </c>
      <c r="AI62" t="s">
        <v>550</v>
      </c>
      <c r="AK62">
        <v>0.3</v>
      </c>
      <c r="AL62" t="s">
        <v>551</v>
      </c>
      <c r="AO62">
        <v>84</v>
      </c>
      <c r="AP62" t="s">
        <v>333</v>
      </c>
      <c r="AQ62" t="s">
        <v>562</v>
      </c>
      <c r="AR62" t="s">
        <v>566</v>
      </c>
      <c r="AS62">
        <v>46.2</v>
      </c>
      <c r="AU62" t="s">
        <v>568</v>
      </c>
      <c r="AX62" t="s">
        <v>578</v>
      </c>
      <c r="AY62" t="s">
        <v>567</v>
      </c>
      <c r="AZ62" t="s">
        <v>565</v>
      </c>
      <c r="BA62" t="s">
        <v>581</v>
      </c>
      <c r="BC62" t="s">
        <v>550</v>
      </c>
      <c r="BD62" t="s">
        <v>550</v>
      </c>
      <c r="BE62" t="s">
        <v>550</v>
      </c>
      <c r="BF62" t="s">
        <v>550</v>
      </c>
      <c r="BG62" t="s">
        <v>550</v>
      </c>
      <c r="BH62" t="s">
        <v>550</v>
      </c>
      <c r="BI62" t="s">
        <v>550</v>
      </c>
      <c r="BJ62" t="s">
        <v>567</v>
      </c>
      <c r="BK62" t="s">
        <v>566</v>
      </c>
      <c r="BP62" t="s">
        <v>566</v>
      </c>
      <c r="BT62" t="s">
        <v>616</v>
      </c>
      <c r="BU62">
        <v>0.3</v>
      </c>
      <c r="BV62" t="s">
        <v>567</v>
      </c>
      <c r="BW62">
        <v>313478</v>
      </c>
      <c r="BZ62">
        <v>0</v>
      </c>
    </row>
    <row r="63" spans="1:78">
      <c r="A63" s="1">
        <f>HYPERLINK("https://lsnyc.legalserver.org/matter/dynamic-profile/view/1878055","18-1878055")</f>
        <v>0</v>
      </c>
      <c r="B63" t="s">
        <v>133</v>
      </c>
      <c r="C63" t="s">
        <v>238</v>
      </c>
      <c r="D63" t="s">
        <v>291</v>
      </c>
      <c r="G63" t="s">
        <v>334</v>
      </c>
      <c r="K63" t="s">
        <v>379</v>
      </c>
      <c r="L63" t="s">
        <v>381</v>
      </c>
      <c r="M63" t="s">
        <v>384</v>
      </c>
      <c r="O63">
        <v>53</v>
      </c>
      <c r="P63" t="s">
        <v>392</v>
      </c>
      <c r="Q63" t="s">
        <v>396</v>
      </c>
      <c r="R63" t="s">
        <v>401</v>
      </c>
      <c r="S63" t="s">
        <v>403</v>
      </c>
      <c r="T63" t="s">
        <v>457</v>
      </c>
      <c r="U63" t="s">
        <v>505</v>
      </c>
      <c r="V63">
        <v>10038</v>
      </c>
      <c r="W63">
        <v>0</v>
      </c>
      <c r="X63">
        <v>2</v>
      </c>
      <c r="Y63">
        <v>2</v>
      </c>
      <c r="Z63" t="s">
        <v>513</v>
      </c>
      <c r="AB63" t="s">
        <v>549</v>
      </c>
      <c r="AE63" t="s">
        <v>550</v>
      </c>
      <c r="AG63" t="s">
        <v>550</v>
      </c>
      <c r="AH63" t="s">
        <v>550</v>
      </c>
      <c r="AI63" t="s">
        <v>550</v>
      </c>
      <c r="AK63">
        <v>8.4</v>
      </c>
      <c r="AL63" t="s">
        <v>551</v>
      </c>
      <c r="AN63" t="s">
        <v>555</v>
      </c>
      <c r="AO63">
        <v>52</v>
      </c>
      <c r="AP63" t="s">
        <v>334</v>
      </c>
      <c r="AQ63" t="s">
        <v>562</v>
      </c>
      <c r="AR63" t="s">
        <v>566</v>
      </c>
      <c r="AS63">
        <v>49.21</v>
      </c>
      <c r="AX63" t="s">
        <v>578</v>
      </c>
      <c r="AY63" t="s">
        <v>567</v>
      </c>
      <c r="AZ63" t="s">
        <v>565</v>
      </c>
      <c r="BA63" t="s">
        <v>579</v>
      </c>
      <c r="BC63" t="s">
        <v>550</v>
      </c>
      <c r="BD63" t="s">
        <v>550</v>
      </c>
      <c r="BE63" t="s">
        <v>550</v>
      </c>
      <c r="BF63" t="s">
        <v>550</v>
      </c>
      <c r="BG63" t="s">
        <v>550</v>
      </c>
      <c r="BH63" t="s">
        <v>550</v>
      </c>
      <c r="BI63" t="s">
        <v>550</v>
      </c>
      <c r="BJ63" t="s">
        <v>567</v>
      </c>
      <c r="BK63" t="s">
        <v>566</v>
      </c>
      <c r="BM63" t="s">
        <v>587</v>
      </c>
      <c r="BP63" t="s">
        <v>566</v>
      </c>
      <c r="BT63" t="s">
        <v>558</v>
      </c>
      <c r="BU63">
        <v>0.2</v>
      </c>
      <c r="BV63" t="s">
        <v>567</v>
      </c>
      <c r="BW63">
        <v>1878669</v>
      </c>
      <c r="BZ63">
        <v>0</v>
      </c>
    </row>
    <row r="64" spans="1:78">
      <c r="A64" s="1">
        <f>HYPERLINK("https://lsnyc.legalserver.org/matter/dynamic-profile/view/1878065","18-1878065")</f>
        <v>0</v>
      </c>
      <c r="B64" t="s">
        <v>134</v>
      </c>
      <c r="C64" t="s">
        <v>182</v>
      </c>
      <c r="D64" t="s">
        <v>296</v>
      </c>
      <c r="G64" t="s">
        <v>334</v>
      </c>
      <c r="K64" t="s">
        <v>379</v>
      </c>
      <c r="L64" t="s">
        <v>381</v>
      </c>
      <c r="M64" t="s">
        <v>385</v>
      </c>
      <c r="O64">
        <v>55</v>
      </c>
      <c r="P64" t="s">
        <v>392</v>
      </c>
      <c r="Q64" t="s">
        <v>397</v>
      </c>
      <c r="R64" t="s">
        <v>401</v>
      </c>
      <c r="S64" t="s">
        <v>403</v>
      </c>
      <c r="T64" t="s">
        <v>458</v>
      </c>
      <c r="U64" t="s">
        <v>505</v>
      </c>
      <c r="V64">
        <v>10031</v>
      </c>
      <c r="W64">
        <v>0</v>
      </c>
      <c r="X64">
        <v>1</v>
      </c>
      <c r="Y64">
        <v>1</v>
      </c>
      <c r="Z64" t="s">
        <v>506</v>
      </c>
      <c r="AB64" t="s">
        <v>549</v>
      </c>
      <c r="AE64" t="s">
        <v>550</v>
      </c>
      <c r="AG64" t="s">
        <v>550</v>
      </c>
      <c r="AH64" t="s">
        <v>550</v>
      </c>
      <c r="AI64" t="s">
        <v>550</v>
      </c>
      <c r="AK64">
        <v>45.3</v>
      </c>
      <c r="AL64" t="s">
        <v>551</v>
      </c>
      <c r="AN64" t="s">
        <v>555</v>
      </c>
      <c r="AO64">
        <v>53</v>
      </c>
      <c r="AP64" t="s">
        <v>334</v>
      </c>
      <c r="AQ64" t="s">
        <v>562</v>
      </c>
      <c r="AR64" t="s">
        <v>566</v>
      </c>
      <c r="AS64">
        <v>0</v>
      </c>
      <c r="AX64" t="s">
        <v>578</v>
      </c>
      <c r="AY64" t="s">
        <v>567</v>
      </c>
      <c r="AZ64" t="s">
        <v>565</v>
      </c>
      <c r="BA64" t="s">
        <v>581</v>
      </c>
      <c r="BC64" t="s">
        <v>550</v>
      </c>
      <c r="BD64" t="s">
        <v>550</v>
      </c>
      <c r="BE64" t="s">
        <v>550</v>
      </c>
      <c r="BF64" t="s">
        <v>550</v>
      </c>
      <c r="BG64" t="s">
        <v>550</v>
      </c>
      <c r="BH64" t="s">
        <v>550</v>
      </c>
      <c r="BI64" t="s">
        <v>550</v>
      </c>
      <c r="BJ64" t="s">
        <v>567</v>
      </c>
      <c r="BK64" t="s">
        <v>566</v>
      </c>
      <c r="BM64" t="s">
        <v>587</v>
      </c>
      <c r="BP64" t="s">
        <v>566</v>
      </c>
      <c r="BT64" t="s">
        <v>597</v>
      </c>
      <c r="BU64">
        <v>0.25</v>
      </c>
      <c r="BV64" t="s">
        <v>567</v>
      </c>
      <c r="BW64">
        <v>1878679</v>
      </c>
      <c r="BX64" t="s">
        <v>653</v>
      </c>
      <c r="BY64" t="s">
        <v>597</v>
      </c>
      <c r="BZ64">
        <v>31</v>
      </c>
    </row>
    <row r="65" spans="1:78">
      <c r="A65" s="1">
        <f>HYPERLINK("https://lsnyc.legalserver.org/matter/dynamic-profile/view/1878083","18-1878083")</f>
        <v>0</v>
      </c>
      <c r="B65" t="s">
        <v>135</v>
      </c>
      <c r="C65" t="s">
        <v>239</v>
      </c>
      <c r="D65" t="s">
        <v>291</v>
      </c>
      <c r="G65" t="s">
        <v>334</v>
      </c>
      <c r="K65" t="s">
        <v>379</v>
      </c>
      <c r="L65" t="s">
        <v>381</v>
      </c>
      <c r="M65" t="s">
        <v>385</v>
      </c>
      <c r="O65">
        <v>64</v>
      </c>
      <c r="P65" t="s">
        <v>392</v>
      </c>
      <c r="Q65" t="s">
        <v>397</v>
      </c>
      <c r="R65" t="s">
        <v>401</v>
      </c>
      <c r="S65" t="s">
        <v>403</v>
      </c>
      <c r="T65" t="s">
        <v>459</v>
      </c>
      <c r="U65" t="s">
        <v>505</v>
      </c>
      <c r="V65">
        <v>10030</v>
      </c>
      <c r="W65">
        <v>1</v>
      </c>
      <c r="X65">
        <v>2</v>
      </c>
      <c r="Y65">
        <v>3</v>
      </c>
      <c r="Z65" t="s">
        <v>534</v>
      </c>
      <c r="AB65" t="s">
        <v>549</v>
      </c>
      <c r="AE65" t="s">
        <v>550</v>
      </c>
      <c r="AG65" t="s">
        <v>550</v>
      </c>
      <c r="AH65" t="s">
        <v>550</v>
      </c>
      <c r="AI65" t="s">
        <v>550</v>
      </c>
      <c r="AK65">
        <v>0.25</v>
      </c>
      <c r="AL65" t="s">
        <v>551</v>
      </c>
      <c r="AN65" t="s">
        <v>556</v>
      </c>
      <c r="AO65">
        <v>62</v>
      </c>
      <c r="AP65" t="s">
        <v>334</v>
      </c>
      <c r="AQ65" t="s">
        <v>562</v>
      </c>
      <c r="AR65" t="s">
        <v>566</v>
      </c>
      <c r="AS65">
        <v>80.95999999999999</v>
      </c>
      <c r="AX65" t="s">
        <v>578</v>
      </c>
      <c r="AY65" t="s">
        <v>567</v>
      </c>
      <c r="AZ65" t="s">
        <v>565</v>
      </c>
      <c r="BA65" t="s">
        <v>580</v>
      </c>
      <c r="BC65" t="s">
        <v>550</v>
      </c>
      <c r="BD65" t="s">
        <v>550</v>
      </c>
      <c r="BE65" t="s">
        <v>550</v>
      </c>
      <c r="BF65" t="s">
        <v>550</v>
      </c>
      <c r="BG65" t="s">
        <v>550</v>
      </c>
      <c r="BH65" t="s">
        <v>550</v>
      </c>
      <c r="BI65" t="s">
        <v>550</v>
      </c>
      <c r="BJ65" t="s">
        <v>567</v>
      </c>
      <c r="BK65" t="s">
        <v>566</v>
      </c>
      <c r="BM65" t="s">
        <v>587</v>
      </c>
      <c r="BP65" t="s">
        <v>566</v>
      </c>
      <c r="BT65" t="s">
        <v>615</v>
      </c>
      <c r="BU65">
        <v>0.25</v>
      </c>
      <c r="BV65" t="s">
        <v>567</v>
      </c>
      <c r="BW65">
        <v>1878697</v>
      </c>
      <c r="BX65" t="s">
        <v>653</v>
      </c>
      <c r="BY65" t="s">
        <v>615</v>
      </c>
      <c r="BZ65">
        <v>127</v>
      </c>
    </row>
    <row r="66" spans="1:78">
      <c r="A66" s="1">
        <f>HYPERLINK("https://lsnyc.legalserver.org/matter/dynamic-profile/view/1878113","18-1878113")</f>
        <v>0</v>
      </c>
      <c r="B66" t="s">
        <v>136</v>
      </c>
      <c r="C66" t="s">
        <v>240</v>
      </c>
      <c r="D66" t="s">
        <v>291</v>
      </c>
      <c r="G66" t="s">
        <v>334</v>
      </c>
      <c r="K66" t="s">
        <v>379</v>
      </c>
      <c r="L66" t="s">
        <v>381</v>
      </c>
      <c r="M66" t="s">
        <v>385</v>
      </c>
      <c r="O66">
        <v>66</v>
      </c>
      <c r="P66" t="s">
        <v>392</v>
      </c>
      <c r="Q66" t="s">
        <v>397</v>
      </c>
      <c r="R66" t="s">
        <v>401</v>
      </c>
      <c r="S66" t="s">
        <v>403</v>
      </c>
      <c r="T66" t="s">
        <v>460</v>
      </c>
      <c r="U66" t="s">
        <v>505</v>
      </c>
      <c r="V66">
        <v>10030</v>
      </c>
      <c r="W66">
        <v>0</v>
      </c>
      <c r="X66">
        <v>1</v>
      </c>
      <c r="Y66">
        <v>1</v>
      </c>
      <c r="Z66" t="s">
        <v>526</v>
      </c>
      <c r="AB66" t="s">
        <v>549</v>
      </c>
      <c r="AE66" t="s">
        <v>550</v>
      </c>
      <c r="AG66" t="s">
        <v>550</v>
      </c>
      <c r="AH66" t="s">
        <v>550</v>
      </c>
      <c r="AI66" t="s">
        <v>550</v>
      </c>
      <c r="AK66">
        <v>13.4</v>
      </c>
      <c r="AL66" t="s">
        <v>551</v>
      </c>
      <c r="AN66" t="s">
        <v>555</v>
      </c>
      <c r="AO66">
        <v>65</v>
      </c>
      <c r="AP66" t="s">
        <v>334</v>
      </c>
      <c r="AQ66" t="s">
        <v>562</v>
      </c>
      <c r="AR66" t="s">
        <v>566</v>
      </c>
      <c r="AS66">
        <v>91.04000000000001</v>
      </c>
      <c r="AX66" t="s">
        <v>578</v>
      </c>
      <c r="AY66" t="s">
        <v>567</v>
      </c>
      <c r="AZ66" t="s">
        <v>565</v>
      </c>
      <c r="BA66" t="s">
        <v>580</v>
      </c>
      <c r="BC66" t="s">
        <v>550</v>
      </c>
      <c r="BD66" t="s">
        <v>550</v>
      </c>
      <c r="BE66" t="s">
        <v>550</v>
      </c>
      <c r="BF66" t="s">
        <v>550</v>
      </c>
      <c r="BG66" t="s">
        <v>550</v>
      </c>
      <c r="BH66" t="s">
        <v>550</v>
      </c>
      <c r="BI66" t="s">
        <v>550</v>
      </c>
      <c r="BJ66" t="s">
        <v>567</v>
      </c>
      <c r="BK66" t="s">
        <v>566</v>
      </c>
      <c r="BM66" t="s">
        <v>587</v>
      </c>
      <c r="BP66" t="s">
        <v>566</v>
      </c>
      <c r="BT66" t="s">
        <v>308</v>
      </c>
      <c r="BU66">
        <v>2.5</v>
      </c>
      <c r="BV66" t="s">
        <v>567</v>
      </c>
      <c r="BW66">
        <v>1878727</v>
      </c>
      <c r="BX66" t="s">
        <v>653</v>
      </c>
      <c r="BZ66">
        <v>0</v>
      </c>
    </row>
    <row r="67" spans="1:78">
      <c r="A67" s="1">
        <f>HYPERLINK("https://lsnyc.legalserver.org/matter/dynamic-profile/view/1878123","18-1878123")</f>
        <v>0</v>
      </c>
      <c r="B67" t="s">
        <v>137</v>
      </c>
      <c r="C67" t="s">
        <v>241</v>
      </c>
      <c r="D67" t="s">
        <v>296</v>
      </c>
      <c r="G67" t="s">
        <v>334</v>
      </c>
      <c r="K67" t="s">
        <v>379</v>
      </c>
      <c r="L67" t="s">
        <v>382</v>
      </c>
      <c r="M67" t="s">
        <v>384</v>
      </c>
      <c r="O67">
        <v>76</v>
      </c>
      <c r="P67" t="s">
        <v>393</v>
      </c>
      <c r="Q67" t="s">
        <v>397</v>
      </c>
      <c r="R67" t="s">
        <v>401</v>
      </c>
      <c r="S67" t="s">
        <v>403</v>
      </c>
      <c r="T67" t="s">
        <v>461</v>
      </c>
      <c r="U67" t="s">
        <v>505</v>
      </c>
      <c r="V67">
        <v>10027</v>
      </c>
      <c r="W67">
        <v>0</v>
      </c>
      <c r="X67">
        <v>1</v>
      </c>
      <c r="Y67">
        <v>1</v>
      </c>
      <c r="Z67" t="s">
        <v>535</v>
      </c>
      <c r="AB67" t="s">
        <v>549</v>
      </c>
      <c r="AE67" t="s">
        <v>550</v>
      </c>
      <c r="AG67" t="s">
        <v>550</v>
      </c>
      <c r="AH67" t="s">
        <v>550</v>
      </c>
      <c r="AI67" t="s">
        <v>550</v>
      </c>
      <c r="AK67">
        <v>0</v>
      </c>
      <c r="AL67" t="s">
        <v>551</v>
      </c>
      <c r="AN67" t="s">
        <v>555</v>
      </c>
      <c r="AO67">
        <v>75</v>
      </c>
      <c r="AP67" t="s">
        <v>334</v>
      </c>
      <c r="AQ67" t="s">
        <v>562</v>
      </c>
      <c r="AR67" t="s">
        <v>566</v>
      </c>
      <c r="AS67">
        <v>87.58</v>
      </c>
      <c r="AX67" t="s">
        <v>578</v>
      </c>
      <c r="AY67" t="s">
        <v>567</v>
      </c>
      <c r="AZ67" t="s">
        <v>565</v>
      </c>
      <c r="BA67" t="s">
        <v>580</v>
      </c>
      <c r="BC67" t="s">
        <v>550</v>
      </c>
      <c r="BD67" t="s">
        <v>550</v>
      </c>
      <c r="BE67" t="s">
        <v>550</v>
      </c>
      <c r="BF67" t="s">
        <v>550</v>
      </c>
      <c r="BG67" t="s">
        <v>550</v>
      </c>
      <c r="BH67" t="s">
        <v>550</v>
      </c>
      <c r="BI67" t="s">
        <v>550</v>
      </c>
      <c r="BJ67" t="s">
        <v>567</v>
      </c>
      <c r="BK67" t="s">
        <v>566</v>
      </c>
      <c r="BM67" t="s">
        <v>587</v>
      </c>
      <c r="BP67" t="s">
        <v>566</v>
      </c>
      <c r="BU67">
        <v>0</v>
      </c>
      <c r="BV67" t="s">
        <v>567</v>
      </c>
      <c r="BW67">
        <v>1878737</v>
      </c>
      <c r="BX67" t="s">
        <v>653</v>
      </c>
      <c r="BY67" t="s">
        <v>334</v>
      </c>
      <c r="BZ67">
        <v>450</v>
      </c>
    </row>
    <row r="68" spans="1:78">
      <c r="A68" s="1">
        <f>HYPERLINK("https://lsnyc.legalserver.org/matter/dynamic-profile/view/1878134","18-1878134")</f>
        <v>0</v>
      </c>
      <c r="B68" t="s">
        <v>78</v>
      </c>
      <c r="C68" t="s">
        <v>242</v>
      </c>
      <c r="D68" t="s">
        <v>296</v>
      </c>
      <c r="G68" t="s">
        <v>334</v>
      </c>
      <c r="K68" t="s">
        <v>379</v>
      </c>
      <c r="L68" t="s">
        <v>381</v>
      </c>
      <c r="M68" t="s">
        <v>385</v>
      </c>
      <c r="O68">
        <v>39</v>
      </c>
      <c r="P68" t="s">
        <v>392</v>
      </c>
      <c r="Q68" t="s">
        <v>397</v>
      </c>
      <c r="R68" t="s">
        <v>401</v>
      </c>
      <c r="S68" t="s">
        <v>403</v>
      </c>
      <c r="T68" t="s">
        <v>462</v>
      </c>
      <c r="U68" t="s">
        <v>505</v>
      </c>
      <c r="V68">
        <v>10027</v>
      </c>
      <c r="W68">
        <v>3</v>
      </c>
      <c r="X68">
        <v>2</v>
      </c>
      <c r="Y68">
        <v>5</v>
      </c>
      <c r="Z68" t="s">
        <v>515</v>
      </c>
      <c r="AB68" t="s">
        <v>549</v>
      </c>
      <c r="AE68" t="s">
        <v>550</v>
      </c>
      <c r="AG68" t="s">
        <v>550</v>
      </c>
      <c r="AH68" t="s">
        <v>550</v>
      </c>
      <c r="AI68" t="s">
        <v>550</v>
      </c>
      <c r="AK68">
        <v>10.95</v>
      </c>
      <c r="AL68" t="s">
        <v>551</v>
      </c>
      <c r="AN68" t="s">
        <v>555</v>
      </c>
      <c r="AO68">
        <v>38</v>
      </c>
      <c r="AP68" t="s">
        <v>334</v>
      </c>
      <c r="AQ68" t="s">
        <v>562</v>
      </c>
      <c r="AR68" t="s">
        <v>566</v>
      </c>
      <c r="AS68">
        <v>135.96</v>
      </c>
      <c r="AX68" t="s">
        <v>578</v>
      </c>
      <c r="AY68" t="s">
        <v>567</v>
      </c>
      <c r="AZ68" t="s">
        <v>565</v>
      </c>
      <c r="BA68" t="s">
        <v>581</v>
      </c>
      <c r="BC68" t="s">
        <v>550</v>
      </c>
      <c r="BD68" t="s">
        <v>550</v>
      </c>
      <c r="BE68" t="s">
        <v>550</v>
      </c>
      <c r="BF68" t="s">
        <v>550</v>
      </c>
      <c r="BG68" t="s">
        <v>550</v>
      </c>
      <c r="BH68" t="s">
        <v>550</v>
      </c>
      <c r="BI68" t="s">
        <v>550</v>
      </c>
      <c r="BJ68" t="s">
        <v>567</v>
      </c>
      <c r="BK68" t="s">
        <v>566</v>
      </c>
      <c r="BM68" t="s">
        <v>587</v>
      </c>
      <c r="BP68" t="s">
        <v>566</v>
      </c>
      <c r="BT68" t="s">
        <v>594</v>
      </c>
      <c r="BU68">
        <v>2</v>
      </c>
      <c r="BV68" t="s">
        <v>567</v>
      </c>
      <c r="BW68">
        <v>1878748</v>
      </c>
      <c r="BX68" t="s">
        <v>653</v>
      </c>
      <c r="BY68" t="s">
        <v>619</v>
      </c>
      <c r="BZ68">
        <v>108</v>
      </c>
    </row>
    <row r="69" spans="1:78">
      <c r="A69" s="1">
        <f>HYPERLINK("https://lsnyc.legalserver.org/matter/dynamic-profile/view/1878177","18-1878177")</f>
        <v>0</v>
      </c>
      <c r="B69" t="s">
        <v>138</v>
      </c>
      <c r="C69" t="s">
        <v>243</v>
      </c>
      <c r="D69" t="s">
        <v>291</v>
      </c>
      <c r="G69" t="s">
        <v>334</v>
      </c>
      <c r="K69" t="s">
        <v>379</v>
      </c>
      <c r="L69" t="s">
        <v>381</v>
      </c>
      <c r="M69" t="s">
        <v>384</v>
      </c>
      <c r="O69">
        <v>69</v>
      </c>
      <c r="P69" t="s">
        <v>393</v>
      </c>
      <c r="Q69" t="s">
        <v>397</v>
      </c>
      <c r="R69" t="s">
        <v>401</v>
      </c>
      <c r="S69" t="s">
        <v>403</v>
      </c>
      <c r="T69" t="s">
        <v>463</v>
      </c>
      <c r="U69" t="s">
        <v>505</v>
      </c>
      <c r="V69">
        <v>10033</v>
      </c>
      <c r="W69">
        <v>0</v>
      </c>
      <c r="X69">
        <v>1</v>
      </c>
      <c r="Y69">
        <v>1</v>
      </c>
      <c r="Z69" t="s">
        <v>531</v>
      </c>
      <c r="AB69" t="s">
        <v>549</v>
      </c>
      <c r="AE69" t="s">
        <v>550</v>
      </c>
      <c r="AG69" t="s">
        <v>550</v>
      </c>
      <c r="AH69" t="s">
        <v>550</v>
      </c>
      <c r="AI69" t="s">
        <v>550</v>
      </c>
      <c r="AK69">
        <v>11.8</v>
      </c>
      <c r="AL69" t="s">
        <v>551</v>
      </c>
      <c r="AN69" t="s">
        <v>555</v>
      </c>
      <c r="AO69">
        <v>68</v>
      </c>
      <c r="AP69" t="s">
        <v>334</v>
      </c>
      <c r="AQ69" t="s">
        <v>562</v>
      </c>
      <c r="AR69" t="s">
        <v>566</v>
      </c>
      <c r="AS69">
        <v>35.58</v>
      </c>
      <c r="AX69" t="s">
        <v>578</v>
      </c>
      <c r="AY69" t="s">
        <v>567</v>
      </c>
      <c r="AZ69" t="s">
        <v>565</v>
      </c>
      <c r="BA69" t="s">
        <v>585</v>
      </c>
      <c r="BC69" t="s">
        <v>550</v>
      </c>
      <c r="BD69" t="s">
        <v>550</v>
      </c>
      <c r="BE69" t="s">
        <v>550</v>
      </c>
      <c r="BF69" t="s">
        <v>550</v>
      </c>
      <c r="BG69" t="s">
        <v>550</v>
      </c>
      <c r="BH69" t="s">
        <v>550</v>
      </c>
      <c r="BI69" t="s">
        <v>550</v>
      </c>
      <c r="BJ69" t="s">
        <v>567</v>
      </c>
      <c r="BK69" t="s">
        <v>566</v>
      </c>
      <c r="BM69" t="s">
        <v>587</v>
      </c>
      <c r="BP69" t="s">
        <v>566</v>
      </c>
      <c r="BT69" t="s">
        <v>617</v>
      </c>
      <c r="BU69">
        <v>1.5</v>
      </c>
      <c r="BV69" t="s">
        <v>567</v>
      </c>
      <c r="BW69">
        <v>1878792</v>
      </c>
      <c r="BX69" t="s">
        <v>653</v>
      </c>
      <c r="BY69" t="s">
        <v>661</v>
      </c>
      <c r="BZ69">
        <v>257</v>
      </c>
    </row>
    <row r="70" spans="1:78">
      <c r="A70" s="1">
        <f>HYPERLINK("https://lsnyc.legalserver.org/matter/dynamic-profile/view/1877762","18-1877762")</f>
        <v>0</v>
      </c>
      <c r="B70" t="s">
        <v>139</v>
      </c>
      <c r="C70" t="s">
        <v>244</v>
      </c>
      <c r="D70" t="s">
        <v>294</v>
      </c>
      <c r="G70" t="s">
        <v>335</v>
      </c>
      <c r="J70" t="s">
        <v>378</v>
      </c>
      <c r="K70" t="s">
        <v>379</v>
      </c>
      <c r="L70" t="s">
        <v>382</v>
      </c>
      <c r="M70" t="s">
        <v>384</v>
      </c>
      <c r="O70">
        <v>29</v>
      </c>
      <c r="Q70" t="s">
        <v>397</v>
      </c>
      <c r="R70" t="s">
        <v>401</v>
      </c>
      <c r="S70" t="s">
        <v>403</v>
      </c>
      <c r="T70" t="s">
        <v>464</v>
      </c>
      <c r="U70" t="s">
        <v>505</v>
      </c>
      <c r="V70">
        <v>10031</v>
      </c>
      <c r="W70">
        <v>1</v>
      </c>
      <c r="X70">
        <v>2</v>
      </c>
      <c r="Y70">
        <v>3</v>
      </c>
      <c r="Z70" t="s">
        <v>515</v>
      </c>
      <c r="AB70" t="s">
        <v>549</v>
      </c>
      <c r="AE70" t="s">
        <v>550</v>
      </c>
      <c r="AG70" t="s">
        <v>550</v>
      </c>
      <c r="AH70" t="s">
        <v>550</v>
      </c>
      <c r="AI70" t="s">
        <v>550</v>
      </c>
      <c r="AK70">
        <v>0</v>
      </c>
      <c r="AL70" t="s">
        <v>551</v>
      </c>
      <c r="AO70">
        <v>28</v>
      </c>
      <c r="AP70" t="s">
        <v>336</v>
      </c>
      <c r="AR70" t="s">
        <v>565</v>
      </c>
      <c r="AS70">
        <v>288.74</v>
      </c>
      <c r="AU70" t="s">
        <v>570</v>
      </c>
      <c r="AX70" t="s">
        <v>578</v>
      </c>
      <c r="AY70" t="s">
        <v>567</v>
      </c>
      <c r="AZ70" t="s">
        <v>566</v>
      </c>
      <c r="BA70" t="s">
        <v>581</v>
      </c>
      <c r="BC70" t="s">
        <v>550</v>
      </c>
      <c r="BD70" t="s">
        <v>550</v>
      </c>
      <c r="BE70" t="s">
        <v>550</v>
      </c>
      <c r="BF70" t="s">
        <v>550</v>
      </c>
      <c r="BG70" t="s">
        <v>550</v>
      </c>
      <c r="BH70" t="s">
        <v>550</v>
      </c>
      <c r="BI70" t="s">
        <v>550</v>
      </c>
      <c r="BJ70" t="s">
        <v>567</v>
      </c>
      <c r="BK70" t="s">
        <v>566</v>
      </c>
      <c r="BP70" t="s">
        <v>566</v>
      </c>
      <c r="BU70">
        <v>0</v>
      </c>
      <c r="BV70" t="s">
        <v>567</v>
      </c>
      <c r="BW70">
        <v>1878375</v>
      </c>
      <c r="BZ70">
        <v>0</v>
      </c>
    </row>
    <row r="71" spans="1:78">
      <c r="A71" s="1">
        <f>HYPERLINK("https://lsnyc.legalserver.org/matter/dynamic-profile/view/1877673","18-1877673")</f>
        <v>0</v>
      </c>
      <c r="B71" t="s">
        <v>140</v>
      </c>
      <c r="C71" t="s">
        <v>245</v>
      </c>
      <c r="D71" t="s">
        <v>294</v>
      </c>
      <c r="E71" t="s">
        <v>291</v>
      </c>
      <c r="G71" t="s">
        <v>336</v>
      </c>
      <c r="J71" t="s">
        <v>378</v>
      </c>
      <c r="K71" t="s">
        <v>379</v>
      </c>
      <c r="L71" t="s">
        <v>381</v>
      </c>
      <c r="M71" t="s">
        <v>384</v>
      </c>
      <c r="O71">
        <v>63</v>
      </c>
      <c r="P71" t="s">
        <v>392</v>
      </c>
      <c r="Q71" t="s">
        <v>397</v>
      </c>
      <c r="R71" t="s">
        <v>401</v>
      </c>
      <c r="S71" t="s">
        <v>403</v>
      </c>
      <c r="T71" t="s">
        <v>465</v>
      </c>
      <c r="U71" t="s">
        <v>505</v>
      </c>
      <c r="V71">
        <v>10031</v>
      </c>
      <c r="W71">
        <v>0</v>
      </c>
      <c r="X71">
        <v>1</v>
      </c>
      <c r="Y71">
        <v>1</v>
      </c>
      <c r="Z71" t="s">
        <v>526</v>
      </c>
      <c r="AB71" t="s">
        <v>549</v>
      </c>
      <c r="AE71" t="s">
        <v>550</v>
      </c>
      <c r="AG71" t="s">
        <v>550</v>
      </c>
      <c r="AH71" t="s">
        <v>550</v>
      </c>
      <c r="AI71" t="s">
        <v>550</v>
      </c>
      <c r="AK71">
        <v>4.8</v>
      </c>
      <c r="AL71" t="s">
        <v>551</v>
      </c>
      <c r="AO71">
        <v>62</v>
      </c>
      <c r="AP71" t="s">
        <v>336</v>
      </c>
      <c r="AR71" t="s">
        <v>565</v>
      </c>
      <c r="AS71">
        <v>93.70999999999999</v>
      </c>
      <c r="AU71" t="s">
        <v>570</v>
      </c>
      <c r="AX71" t="s">
        <v>578</v>
      </c>
      <c r="AY71" t="s">
        <v>567</v>
      </c>
      <c r="AZ71" t="s">
        <v>565</v>
      </c>
      <c r="BA71" t="s">
        <v>581</v>
      </c>
      <c r="BC71" t="s">
        <v>550</v>
      </c>
      <c r="BD71" t="s">
        <v>550</v>
      </c>
      <c r="BE71" t="s">
        <v>550</v>
      </c>
      <c r="BF71" t="s">
        <v>550</v>
      </c>
      <c r="BG71" t="s">
        <v>550</v>
      </c>
      <c r="BH71" t="s">
        <v>550</v>
      </c>
      <c r="BI71" t="s">
        <v>550</v>
      </c>
      <c r="BJ71" t="s">
        <v>567</v>
      </c>
      <c r="BK71" t="s">
        <v>566</v>
      </c>
      <c r="BP71" t="s">
        <v>566</v>
      </c>
      <c r="BT71" t="s">
        <v>618</v>
      </c>
      <c r="BU71">
        <v>1.8</v>
      </c>
      <c r="BV71" t="s">
        <v>567</v>
      </c>
      <c r="BW71">
        <v>1878286</v>
      </c>
      <c r="BZ71">
        <v>0</v>
      </c>
    </row>
    <row r="72" spans="1:78">
      <c r="A72" s="1">
        <f>HYPERLINK("https://lsnyc.legalserver.org/matter/dynamic-profile/view/1877768","18-1877768")</f>
        <v>0</v>
      </c>
      <c r="B72" t="s">
        <v>141</v>
      </c>
      <c r="C72" t="s">
        <v>246</v>
      </c>
      <c r="D72" t="s">
        <v>294</v>
      </c>
      <c r="E72" t="s">
        <v>291</v>
      </c>
      <c r="G72" t="s">
        <v>336</v>
      </c>
      <c r="J72" t="s">
        <v>378</v>
      </c>
      <c r="K72" t="s">
        <v>379</v>
      </c>
      <c r="L72" t="s">
        <v>381</v>
      </c>
      <c r="M72" t="s">
        <v>384</v>
      </c>
      <c r="O72">
        <v>50</v>
      </c>
      <c r="P72" t="s">
        <v>393</v>
      </c>
      <c r="Q72" t="s">
        <v>397</v>
      </c>
      <c r="R72" t="s">
        <v>401</v>
      </c>
      <c r="S72" t="s">
        <v>403</v>
      </c>
      <c r="T72" t="s">
        <v>466</v>
      </c>
      <c r="U72" t="s">
        <v>505</v>
      </c>
      <c r="V72">
        <v>10031</v>
      </c>
      <c r="W72">
        <v>0</v>
      </c>
      <c r="X72">
        <v>5</v>
      </c>
      <c r="Y72">
        <v>5</v>
      </c>
      <c r="Z72" t="s">
        <v>515</v>
      </c>
      <c r="AB72" t="s">
        <v>549</v>
      </c>
      <c r="AE72" t="s">
        <v>550</v>
      </c>
      <c r="AG72" t="s">
        <v>550</v>
      </c>
      <c r="AH72" t="s">
        <v>550</v>
      </c>
      <c r="AI72" t="s">
        <v>550</v>
      </c>
      <c r="AK72">
        <v>0</v>
      </c>
      <c r="AL72" t="s">
        <v>552</v>
      </c>
      <c r="AO72">
        <v>49</v>
      </c>
      <c r="AP72" t="s">
        <v>336</v>
      </c>
      <c r="AR72" t="s">
        <v>565</v>
      </c>
      <c r="AS72">
        <v>88.38</v>
      </c>
      <c r="AU72" t="s">
        <v>574</v>
      </c>
      <c r="AV72" t="s">
        <v>576</v>
      </c>
      <c r="AX72" t="s">
        <v>578</v>
      </c>
      <c r="AY72" t="s">
        <v>567</v>
      </c>
      <c r="AZ72" t="s">
        <v>565</v>
      </c>
      <c r="BA72" t="s">
        <v>581</v>
      </c>
      <c r="BC72" t="s">
        <v>550</v>
      </c>
      <c r="BD72" t="s">
        <v>550</v>
      </c>
      <c r="BE72" t="s">
        <v>550</v>
      </c>
      <c r="BF72" t="s">
        <v>550</v>
      </c>
      <c r="BG72" t="s">
        <v>550</v>
      </c>
      <c r="BH72" t="s">
        <v>550</v>
      </c>
      <c r="BI72" t="s">
        <v>550</v>
      </c>
      <c r="BJ72" t="s">
        <v>567</v>
      </c>
      <c r="BK72" t="s">
        <v>566</v>
      </c>
      <c r="BP72" t="s">
        <v>566</v>
      </c>
      <c r="BU72">
        <v>0</v>
      </c>
      <c r="BV72" t="s">
        <v>567</v>
      </c>
      <c r="BW72">
        <v>1878381</v>
      </c>
      <c r="BZ72">
        <v>0</v>
      </c>
    </row>
    <row r="73" spans="1:78">
      <c r="A73" s="1">
        <f>HYPERLINK("https://lsnyc.legalserver.org/matter/dynamic-profile/view/1877778","18-1877778")</f>
        <v>0</v>
      </c>
      <c r="B73" t="s">
        <v>142</v>
      </c>
      <c r="C73" t="s">
        <v>247</v>
      </c>
      <c r="D73" t="s">
        <v>294</v>
      </c>
      <c r="G73" t="s">
        <v>336</v>
      </c>
      <c r="J73" t="s">
        <v>378</v>
      </c>
      <c r="K73" t="s">
        <v>379</v>
      </c>
      <c r="L73" t="s">
        <v>381</v>
      </c>
      <c r="M73" t="s">
        <v>390</v>
      </c>
      <c r="O73">
        <v>61</v>
      </c>
      <c r="Q73" t="s">
        <v>397</v>
      </c>
      <c r="R73" t="s">
        <v>401</v>
      </c>
      <c r="S73" t="s">
        <v>403</v>
      </c>
      <c r="T73" t="s">
        <v>467</v>
      </c>
      <c r="U73" t="s">
        <v>505</v>
      </c>
      <c r="V73">
        <v>10023</v>
      </c>
      <c r="W73">
        <v>0</v>
      </c>
      <c r="X73">
        <v>1</v>
      </c>
      <c r="Y73">
        <v>1</v>
      </c>
      <c r="Z73" t="s">
        <v>507</v>
      </c>
      <c r="AB73" t="s">
        <v>549</v>
      </c>
      <c r="AE73" t="s">
        <v>550</v>
      </c>
      <c r="AG73" t="s">
        <v>550</v>
      </c>
      <c r="AH73" t="s">
        <v>550</v>
      </c>
      <c r="AI73" t="s">
        <v>550</v>
      </c>
      <c r="AK73">
        <v>28.35</v>
      </c>
      <c r="AL73" t="s">
        <v>551</v>
      </c>
      <c r="AO73">
        <v>60</v>
      </c>
      <c r="AP73" t="s">
        <v>336</v>
      </c>
      <c r="AR73" t="s">
        <v>565</v>
      </c>
      <c r="AS73">
        <v>74.14</v>
      </c>
      <c r="AU73" t="s">
        <v>570</v>
      </c>
      <c r="AX73" t="s">
        <v>578</v>
      </c>
      <c r="AY73" t="s">
        <v>567</v>
      </c>
      <c r="AZ73" t="s">
        <v>565</v>
      </c>
      <c r="BA73" t="s">
        <v>583</v>
      </c>
      <c r="BC73" t="s">
        <v>550</v>
      </c>
      <c r="BD73" t="s">
        <v>550</v>
      </c>
      <c r="BE73" t="s">
        <v>550</v>
      </c>
      <c r="BF73" t="s">
        <v>550</v>
      </c>
      <c r="BG73" t="s">
        <v>550</v>
      </c>
      <c r="BH73" t="s">
        <v>550</v>
      </c>
      <c r="BI73" t="s">
        <v>550</v>
      </c>
      <c r="BJ73" t="s">
        <v>567</v>
      </c>
      <c r="BK73" t="s">
        <v>566</v>
      </c>
      <c r="BP73" t="s">
        <v>566</v>
      </c>
      <c r="BT73" t="s">
        <v>619</v>
      </c>
      <c r="BU73">
        <v>3</v>
      </c>
      <c r="BV73" t="s">
        <v>567</v>
      </c>
      <c r="BW73">
        <v>1878391</v>
      </c>
      <c r="BZ73">
        <v>0</v>
      </c>
    </row>
    <row r="74" spans="1:78">
      <c r="A74" s="1">
        <f>HYPERLINK("https://lsnyc.legalserver.org/matter/dynamic-profile/view/1875933","18-1875933")</f>
        <v>0</v>
      </c>
      <c r="B74" t="s">
        <v>143</v>
      </c>
      <c r="C74" t="s">
        <v>248</v>
      </c>
      <c r="D74" t="s">
        <v>291</v>
      </c>
      <c r="G74" t="s">
        <v>337</v>
      </c>
      <c r="K74" t="s">
        <v>379</v>
      </c>
      <c r="L74" t="s">
        <v>381</v>
      </c>
      <c r="M74" t="s">
        <v>390</v>
      </c>
      <c r="O74">
        <v>60</v>
      </c>
      <c r="P74" t="s">
        <v>392</v>
      </c>
      <c r="Q74" t="s">
        <v>400</v>
      </c>
      <c r="R74" t="s">
        <v>401</v>
      </c>
      <c r="S74" t="s">
        <v>403</v>
      </c>
      <c r="T74" t="s">
        <v>468</v>
      </c>
      <c r="U74" t="s">
        <v>505</v>
      </c>
      <c r="V74">
        <v>10009</v>
      </c>
      <c r="W74">
        <v>0</v>
      </c>
      <c r="X74">
        <v>1</v>
      </c>
      <c r="Y74">
        <v>1</v>
      </c>
      <c r="Z74" t="s">
        <v>520</v>
      </c>
      <c r="AB74" t="s">
        <v>549</v>
      </c>
      <c r="AE74" t="s">
        <v>550</v>
      </c>
      <c r="AG74" t="s">
        <v>550</v>
      </c>
      <c r="AH74" t="s">
        <v>550</v>
      </c>
      <c r="AI74" t="s">
        <v>550</v>
      </c>
      <c r="AK74">
        <v>62.8</v>
      </c>
      <c r="AL74" t="s">
        <v>551</v>
      </c>
      <c r="AN74" t="s">
        <v>555</v>
      </c>
      <c r="AO74">
        <v>59</v>
      </c>
      <c r="AP74" t="s">
        <v>337</v>
      </c>
      <c r="AQ74" t="s">
        <v>562</v>
      </c>
      <c r="AR74" t="s">
        <v>566</v>
      </c>
      <c r="AS74">
        <v>85.20999999999999</v>
      </c>
      <c r="AX74" t="s">
        <v>578</v>
      </c>
      <c r="AY74" t="s">
        <v>567</v>
      </c>
      <c r="AZ74" t="s">
        <v>565</v>
      </c>
      <c r="BA74" t="s">
        <v>584</v>
      </c>
      <c r="BC74" t="s">
        <v>550</v>
      </c>
      <c r="BD74" t="s">
        <v>550</v>
      </c>
      <c r="BE74" t="s">
        <v>550</v>
      </c>
      <c r="BF74" t="s">
        <v>550</v>
      </c>
      <c r="BG74" t="s">
        <v>550</v>
      </c>
      <c r="BH74" t="s">
        <v>550</v>
      </c>
      <c r="BI74" t="s">
        <v>550</v>
      </c>
      <c r="BJ74" t="s">
        <v>567</v>
      </c>
      <c r="BK74" t="s">
        <v>566</v>
      </c>
      <c r="BP74" t="s">
        <v>566</v>
      </c>
      <c r="BT74" t="s">
        <v>305</v>
      </c>
      <c r="BU74">
        <v>3</v>
      </c>
      <c r="BV74" t="s">
        <v>567</v>
      </c>
      <c r="BW74">
        <v>1876542</v>
      </c>
      <c r="BZ74">
        <v>0</v>
      </c>
    </row>
    <row r="75" spans="1:78">
      <c r="A75" s="1">
        <f>HYPERLINK("https://lsnyc.legalserver.org/matter/dynamic-profile/view/1875722","18-1875722")</f>
        <v>0</v>
      </c>
      <c r="B75" t="s">
        <v>90</v>
      </c>
      <c r="C75" t="s">
        <v>193</v>
      </c>
      <c r="D75" t="s">
        <v>291</v>
      </c>
      <c r="G75" t="s">
        <v>338</v>
      </c>
      <c r="K75" t="s">
        <v>379</v>
      </c>
      <c r="L75" t="s">
        <v>382</v>
      </c>
      <c r="M75" t="s">
        <v>387</v>
      </c>
      <c r="O75">
        <v>72</v>
      </c>
      <c r="P75" t="s">
        <v>393</v>
      </c>
      <c r="Q75" t="s">
        <v>397</v>
      </c>
      <c r="R75" t="s">
        <v>401</v>
      </c>
      <c r="S75" t="s">
        <v>403</v>
      </c>
      <c r="T75" t="s">
        <v>416</v>
      </c>
      <c r="U75" t="s">
        <v>505</v>
      </c>
      <c r="V75">
        <v>10030</v>
      </c>
      <c r="W75">
        <v>0</v>
      </c>
      <c r="X75">
        <v>2</v>
      </c>
      <c r="Y75">
        <v>2</v>
      </c>
      <c r="Z75" t="s">
        <v>515</v>
      </c>
      <c r="AB75" t="s">
        <v>549</v>
      </c>
      <c r="AE75" t="s">
        <v>550</v>
      </c>
      <c r="AG75" t="s">
        <v>550</v>
      </c>
      <c r="AH75" t="s">
        <v>550</v>
      </c>
      <c r="AI75" t="s">
        <v>550</v>
      </c>
      <c r="AK75">
        <v>10.2</v>
      </c>
      <c r="AL75" t="s">
        <v>552</v>
      </c>
      <c r="AN75" t="s">
        <v>555</v>
      </c>
      <c r="AO75">
        <v>71</v>
      </c>
      <c r="AP75" t="s">
        <v>338</v>
      </c>
      <c r="AQ75" t="s">
        <v>562</v>
      </c>
      <c r="AR75" t="s">
        <v>566</v>
      </c>
      <c r="AS75">
        <v>91.42</v>
      </c>
      <c r="AV75" t="s">
        <v>575</v>
      </c>
      <c r="AX75" t="s">
        <v>578</v>
      </c>
      <c r="AY75" t="s">
        <v>567</v>
      </c>
      <c r="AZ75" t="s">
        <v>565</v>
      </c>
      <c r="BA75" t="s">
        <v>580</v>
      </c>
      <c r="BC75" t="s">
        <v>550</v>
      </c>
      <c r="BD75" t="s">
        <v>550</v>
      </c>
      <c r="BE75" t="s">
        <v>550</v>
      </c>
      <c r="BF75" t="s">
        <v>550</v>
      </c>
      <c r="BG75" t="s">
        <v>550</v>
      </c>
      <c r="BH75" t="s">
        <v>550</v>
      </c>
      <c r="BI75" t="s">
        <v>550</v>
      </c>
      <c r="BJ75" t="s">
        <v>567</v>
      </c>
      <c r="BK75" t="s">
        <v>566</v>
      </c>
      <c r="BM75" t="s">
        <v>587</v>
      </c>
      <c r="BP75" t="s">
        <v>566</v>
      </c>
      <c r="BT75" t="s">
        <v>620</v>
      </c>
      <c r="BU75">
        <v>2</v>
      </c>
      <c r="BV75" t="s">
        <v>567</v>
      </c>
      <c r="BW75">
        <v>1854911</v>
      </c>
      <c r="BX75" t="s">
        <v>653</v>
      </c>
      <c r="BZ75">
        <v>0</v>
      </c>
    </row>
    <row r="76" spans="1:78">
      <c r="A76" s="1">
        <f>HYPERLINK("https://lsnyc.legalserver.org/matter/dynamic-profile/view/1875730","18-1875730")</f>
        <v>0</v>
      </c>
      <c r="B76" t="s">
        <v>144</v>
      </c>
      <c r="C76" t="s">
        <v>249</v>
      </c>
      <c r="D76" t="s">
        <v>296</v>
      </c>
      <c r="G76" t="s">
        <v>338</v>
      </c>
      <c r="K76" t="s">
        <v>379</v>
      </c>
      <c r="L76" t="s">
        <v>381</v>
      </c>
      <c r="M76" t="s">
        <v>384</v>
      </c>
      <c r="O76">
        <v>65</v>
      </c>
      <c r="P76" t="s">
        <v>393</v>
      </c>
      <c r="Q76" t="s">
        <v>397</v>
      </c>
      <c r="R76" t="s">
        <v>401</v>
      </c>
      <c r="S76" t="s">
        <v>403</v>
      </c>
      <c r="T76" t="s">
        <v>469</v>
      </c>
      <c r="U76" t="s">
        <v>505</v>
      </c>
      <c r="V76">
        <v>10031</v>
      </c>
      <c r="W76">
        <v>0</v>
      </c>
      <c r="X76">
        <v>2</v>
      </c>
      <c r="Y76">
        <v>2</v>
      </c>
      <c r="Z76" t="s">
        <v>512</v>
      </c>
      <c r="AB76" t="s">
        <v>549</v>
      </c>
      <c r="AE76" t="s">
        <v>550</v>
      </c>
      <c r="AG76" t="s">
        <v>550</v>
      </c>
      <c r="AH76" t="s">
        <v>550</v>
      </c>
      <c r="AI76" t="s">
        <v>550</v>
      </c>
      <c r="AK76">
        <v>0.25</v>
      </c>
      <c r="AL76" t="s">
        <v>551</v>
      </c>
      <c r="AN76" t="s">
        <v>556</v>
      </c>
      <c r="AO76">
        <v>64</v>
      </c>
      <c r="AP76" t="s">
        <v>338</v>
      </c>
      <c r="AQ76" t="s">
        <v>562</v>
      </c>
      <c r="AR76" t="s">
        <v>566</v>
      </c>
      <c r="AS76">
        <v>0</v>
      </c>
      <c r="AX76" t="s">
        <v>578</v>
      </c>
      <c r="AY76" t="s">
        <v>567</v>
      </c>
      <c r="AZ76" t="s">
        <v>565</v>
      </c>
      <c r="BC76" t="s">
        <v>550</v>
      </c>
      <c r="BD76" t="s">
        <v>550</v>
      </c>
      <c r="BE76" t="s">
        <v>550</v>
      </c>
      <c r="BF76" t="s">
        <v>550</v>
      </c>
      <c r="BG76" t="s">
        <v>550</v>
      </c>
      <c r="BH76" t="s">
        <v>550</v>
      </c>
      <c r="BI76" t="s">
        <v>550</v>
      </c>
      <c r="BJ76" t="s">
        <v>567</v>
      </c>
      <c r="BK76" t="s">
        <v>566</v>
      </c>
      <c r="BP76" t="s">
        <v>566</v>
      </c>
      <c r="BT76" t="s">
        <v>615</v>
      </c>
      <c r="BU76">
        <v>0.25</v>
      </c>
      <c r="BV76" t="s">
        <v>567</v>
      </c>
      <c r="BW76">
        <v>1876339</v>
      </c>
      <c r="BY76" t="s">
        <v>615</v>
      </c>
      <c r="BZ76">
        <v>127</v>
      </c>
    </row>
    <row r="77" spans="1:78">
      <c r="A77" s="1">
        <f>HYPERLINK("https://lsnyc.legalserver.org/matter/dynamic-profile/view/1875791","18-1875791")</f>
        <v>0</v>
      </c>
      <c r="B77" t="s">
        <v>145</v>
      </c>
      <c r="C77" t="s">
        <v>250</v>
      </c>
      <c r="D77" t="s">
        <v>296</v>
      </c>
      <c r="G77" t="s">
        <v>338</v>
      </c>
      <c r="K77" t="s">
        <v>379</v>
      </c>
      <c r="L77" t="s">
        <v>381</v>
      </c>
      <c r="M77" t="s">
        <v>384</v>
      </c>
      <c r="O77">
        <v>70</v>
      </c>
      <c r="P77" t="s">
        <v>393</v>
      </c>
      <c r="Q77" t="s">
        <v>397</v>
      </c>
      <c r="R77" t="s">
        <v>401</v>
      </c>
      <c r="S77" t="s">
        <v>403</v>
      </c>
      <c r="T77" t="s">
        <v>470</v>
      </c>
      <c r="U77" t="s">
        <v>505</v>
      </c>
      <c r="V77">
        <v>10025</v>
      </c>
      <c r="W77">
        <v>0</v>
      </c>
      <c r="X77">
        <v>3</v>
      </c>
      <c r="Y77">
        <v>3</v>
      </c>
      <c r="Z77" t="s">
        <v>536</v>
      </c>
      <c r="AB77" t="s">
        <v>549</v>
      </c>
      <c r="AE77" t="s">
        <v>550</v>
      </c>
      <c r="AG77" t="s">
        <v>550</v>
      </c>
      <c r="AH77" t="s">
        <v>550</v>
      </c>
      <c r="AI77" t="s">
        <v>550</v>
      </c>
      <c r="AK77">
        <v>0.4</v>
      </c>
      <c r="AL77" t="s">
        <v>551</v>
      </c>
      <c r="AN77" t="s">
        <v>554</v>
      </c>
      <c r="AO77">
        <v>68</v>
      </c>
      <c r="AP77" t="s">
        <v>338</v>
      </c>
      <c r="AQ77" t="s">
        <v>562</v>
      </c>
      <c r="AR77" t="s">
        <v>566</v>
      </c>
      <c r="AS77">
        <v>95.40000000000001</v>
      </c>
      <c r="AX77" t="s">
        <v>578</v>
      </c>
      <c r="AY77" t="s">
        <v>567</v>
      </c>
      <c r="AZ77" t="s">
        <v>565</v>
      </c>
      <c r="BA77" t="s">
        <v>581</v>
      </c>
      <c r="BC77" t="s">
        <v>550</v>
      </c>
      <c r="BD77" t="s">
        <v>550</v>
      </c>
      <c r="BE77" t="s">
        <v>550</v>
      </c>
      <c r="BF77" t="s">
        <v>550</v>
      </c>
      <c r="BG77" t="s">
        <v>550</v>
      </c>
      <c r="BH77" t="s">
        <v>550</v>
      </c>
      <c r="BI77" t="s">
        <v>550</v>
      </c>
      <c r="BJ77" t="s">
        <v>567</v>
      </c>
      <c r="BK77" t="s">
        <v>566</v>
      </c>
      <c r="BM77" t="s">
        <v>587</v>
      </c>
      <c r="BP77" t="s">
        <v>566</v>
      </c>
      <c r="BT77" t="s">
        <v>621</v>
      </c>
      <c r="BU77">
        <v>0.4</v>
      </c>
      <c r="BV77" t="s">
        <v>567</v>
      </c>
      <c r="BW77">
        <v>1876400</v>
      </c>
      <c r="BX77" t="s">
        <v>653</v>
      </c>
      <c r="BZ77">
        <v>0</v>
      </c>
    </row>
    <row r="78" spans="1:78">
      <c r="A78" s="1">
        <f>HYPERLINK("https://lsnyc.legalserver.org/matter/dynamic-profile/view/1875363","18-1875363")</f>
        <v>0</v>
      </c>
      <c r="B78" t="s">
        <v>146</v>
      </c>
      <c r="C78" t="s">
        <v>251</v>
      </c>
      <c r="D78" t="s">
        <v>296</v>
      </c>
      <c r="G78" t="s">
        <v>339</v>
      </c>
      <c r="K78" t="s">
        <v>379</v>
      </c>
      <c r="L78" t="s">
        <v>381</v>
      </c>
      <c r="M78" t="s">
        <v>385</v>
      </c>
      <c r="O78">
        <v>43</v>
      </c>
      <c r="P78" t="s">
        <v>392</v>
      </c>
      <c r="Q78" t="s">
        <v>397</v>
      </c>
      <c r="R78" t="s">
        <v>401</v>
      </c>
      <c r="S78" t="s">
        <v>403</v>
      </c>
      <c r="T78" t="s">
        <v>471</v>
      </c>
      <c r="U78" t="s">
        <v>505</v>
      </c>
      <c r="V78">
        <v>10027</v>
      </c>
      <c r="W78">
        <v>1</v>
      </c>
      <c r="X78">
        <v>1</v>
      </c>
      <c r="Y78">
        <v>2</v>
      </c>
      <c r="Z78" t="s">
        <v>506</v>
      </c>
      <c r="AB78" t="s">
        <v>549</v>
      </c>
      <c r="AE78" t="s">
        <v>550</v>
      </c>
      <c r="AG78" t="s">
        <v>550</v>
      </c>
      <c r="AH78" t="s">
        <v>550</v>
      </c>
      <c r="AI78" t="s">
        <v>550</v>
      </c>
      <c r="AK78">
        <v>45.85</v>
      </c>
      <c r="AL78" t="s">
        <v>551</v>
      </c>
      <c r="AN78" t="s">
        <v>555</v>
      </c>
      <c r="AO78">
        <v>41</v>
      </c>
      <c r="AP78" t="s">
        <v>339</v>
      </c>
      <c r="AQ78" t="s">
        <v>562</v>
      </c>
      <c r="AR78" t="s">
        <v>566</v>
      </c>
      <c r="AS78">
        <v>0</v>
      </c>
      <c r="AX78" t="s">
        <v>578</v>
      </c>
      <c r="AY78" t="s">
        <v>567</v>
      </c>
      <c r="AZ78" t="s">
        <v>565</v>
      </c>
      <c r="BA78" t="s">
        <v>580</v>
      </c>
      <c r="BC78" t="s">
        <v>550</v>
      </c>
      <c r="BD78" t="s">
        <v>550</v>
      </c>
      <c r="BE78" t="s">
        <v>550</v>
      </c>
      <c r="BF78" t="s">
        <v>550</v>
      </c>
      <c r="BG78" t="s">
        <v>550</v>
      </c>
      <c r="BH78" t="s">
        <v>550</v>
      </c>
      <c r="BI78" t="s">
        <v>550</v>
      </c>
      <c r="BJ78" t="s">
        <v>567</v>
      </c>
      <c r="BK78" t="s">
        <v>566</v>
      </c>
      <c r="BM78" t="s">
        <v>587</v>
      </c>
      <c r="BP78" t="s">
        <v>566</v>
      </c>
      <c r="BT78" t="s">
        <v>622</v>
      </c>
      <c r="BU78">
        <v>4</v>
      </c>
      <c r="BV78" t="s">
        <v>567</v>
      </c>
      <c r="BW78">
        <v>1875971</v>
      </c>
      <c r="BZ78">
        <v>0</v>
      </c>
    </row>
    <row r="79" spans="1:78">
      <c r="A79" s="1">
        <f>HYPERLINK("https://lsnyc.legalserver.org/matter/dynamic-profile/view/1874527","18-1874527")</f>
        <v>0</v>
      </c>
      <c r="B79" t="s">
        <v>147</v>
      </c>
      <c r="C79" t="s">
        <v>252</v>
      </c>
      <c r="D79" t="s">
        <v>296</v>
      </c>
      <c r="G79" t="s">
        <v>340</v>
      </c>
      <c r="K79" t="s">
        <v>379</v>
      </c>
      <c r="L79" t="s">
        <v>381</v>
      </c>
      <c r="M79" t="s">
        <v>384</v>
      </c>
      <c r="O79">
        <v>68</v>
      </c>
      <c r="P79" t="s">
        <v>393</v>
      </c>
      <c r="Q79" t="s">
        <v>397</v>
      </c>
      <c r="R79" t="s">
        <v>401</v>
      </c>
      <c r="S79" t="s">
        <v>403</v>
      </c>
      <c r="T79" t="s">
        <v>472</v>
      </c>
      <c r="U79" t="s">
        <v>505</v>
      </c>
      <c r="V79">
        <v>10027</v>
      </c>
      <c r="W79">
        <v>0</v>
      </c>
      <c r="X79">
        <v>2</v>
      </c>
      <c r="Y79">
        <v>2</v>
      </c>
      <c r="Z79" t="s">
        <v>513</v>
      </c>
      <c r="AB79" t="s">
        <v>549</v>
      </c>
      <c r="AE79" t="s">
        <v>550</v>
      </c>
      <c r="AG79" t="s">
        <v>550</v>
      </c>
      <c r="AH79" t="s">
        <v>550</v>
      </c>
      <c r="AI79" t="s">
        <v>550</v>
      </c>
      <c r="AK79">
        <v>2.6</v>
      </c>
      <c r="AL79" t="s">
        <v>551</v>
      </c>
      <c r="AN79" t="s">
        <v>555</v>
      </c>
      <c r="AO79">
        <v>67</v>
      </c>
      <c r="AP79" t="s">
        <v>340</v>
      </c>
      <c r="AQ79" t="s">
        <v>562</v>
      </c>
      <c r="AR79" t="s">
        <v>566</v>
      </c>
      <c r="AS79">
        <v>53.58</v>
      </c>
      <c r="AX79" t="s">
        <v>578</v>
      </c>
      <c r="AY79" t="s">
        <v>567</v>
      </c>
      <c r="AZ79" t="s">
        <v>565</v>
      </c>
      <c r="BA79" t="s">
        <v>581</v>
      </c>
      <c r="BC79" t="s">
        <v>550</v>
      </c>
      <c r="BD79" t="s">
        <v>550</v>
      </c>
      <c r="BE79" t="s">
        <v>550</v>
      </c>
      <c r="BF79" t="s">
        <v>550</v>
      </c>
      <c r="BG79" t="s">
        <v>550</v>
      </c>
      <c r="BH79" t="s">
        <v>550</v>
      </c>
      <c r="BI79" t="s">
        <v>550</v>
      </c>
      <c r="BJ79" t="s">
        <v>567</v>
      </c>
      <c r="BK79" t="s">
        <v>566</v>
      </c>
      <c r="BP79" t="s">
        <v>566</v>
      </c>
      <c r="BT79" t="s">
        <v>623</v>
      </c>
      <c r="BU79">
        <v>0.1</v>
      </c>
      <c r="BV79" t="s">
        <v>567</v>
      </c>
      <c r="BW79">
        <v>1875132</v>
      </c>
      <c r="BZ79">
        <v>0</v>
      </c>
    </row>
    <row r="80" spans="1:78">
      <c r="A80" s="1">
        <f>HYPERLINK("https://lsnyc.legalserver.org/matter/dynamic-profile/view/1874561","18-1874561")</f>
        <v>0</v>
      </c>
      <c r="B80" t="s">
        <v>148</v>
      </c>
      <c r="C80" t="s">
        <v>253</v>
      </c>
      <c r="D80" t="s">
        <v>296</v>
      </c>
      <c r="G80" t="s">
        <v>340</v>
      </c>
      <c r="K80" t="s">
        <v>379</v>
      </c>
      <c r="L80" t="s">
        <v>382</v>
      </c>
      <c r="M80" t="s">
        <v>385</v>
      </c>
      <c r="O80">
        <v>68</v>
      </c>
      <c r="P80" t="s">
        <v>392</v>
      </c>
      <c r="Q80" t="s">
        <v>397</v>
      </c>
      <c r="R80" t="s">
        <v>401</v>
      </c>
      <c r="S80" t="s">
        <v>403</v>
      </c>
      <c r="T80" t="s">
        <v>473</v>
      </c>
      <c r="U80" t="s">
        <v>505</v>
      </c>
      <c r="V80">
        <v>10027</v>
      </c>
      <c r="W80">
        <v>0</v>
      </c>
      <c r="X80">
        <v>1</v>
      </c>
      <c r="Y80">
        <v>1</v>
      </c>
      <c r="Z80" t="s">
        <v>535</v>
      </c>
      <c r="AB80" t="s">
        <v>549</v>
      </c>
      <c r="AE80" t="s">
        <v>550</v>
      </c>
      <c r="AG80" t="s">
        <v>550</v>
      </c>
      <c r="AH80" t="s">
        <v>550</v>
      </c>
      <c r="AI80" t="s">
        <v>550</v>
      </c>
      <c r="AK80">
        <v>0</v>
      </c>
      <c r="AL80" t="s">
        <v>551</v>
      </c>
      <c r="AN80" t="s">
        <v>555</v>
      </c>
      <c r="AO80">
        <v>67</v>
      </c>
      <c r="AP80" t="s">
        <v>340</v>
      </c>
      <c r="AQ80" t="s">
        <v>562</v>
      </c>
      <c r="AR80" t="s">
        <v>566</v>
      </c>
      <c r="AS80">
        <v>158.15</v>
      </c>
      <c r="AX80" t="s">
        <v>578</v>
      </c>
      <c r="AY80" t="s">
        <v>567</v>
      </c>
      <c r="AZ80" t="s">
        <v>565</v>
      </c>
      <c r="BC80" t="s">
        <v>550</v>
      </c>
      <c r="BD80" t="s">
        <v>550</v>
      </c>
      <c r="BE80" t="s">
        <v>550</v>
      </c>
      <c r="BF80" t="s">
        <v>550</v>
      </c>
      <c r="BG80" t="s">
        <v>550</v>
      </c>
      <c r="BH80" t="s">
        <v>550</v>
      </c>
      <c r="BI80" t="s">
        <v>550</v>
      </c>
      <c r="BJ80" t="s">
        <v>567</v>
      </c>
      <c r="BK80" t="s">
        <v>566</v>
      </c>
      <c r="BP80" t="s">
        <v>566</v>
      </c>
      <c r="BU80">
        <v>0</v>
      </c>
      <c r="BV80" t="s">
        <v>567</v>
      </c>
      <c r="BW80">
        <v>1875166</v>
      </c>
      <c r="BY80" t="s">
        <v>340</v>
      </c>
      <c r="BZ80">
        <v>492</v>
      </c>
    </row>
    <row r="81" spans="1:78">
      <c r="A81" s="1">
        <f>HYPERLINK("https://lsnyc.legalserver.org/matter/dynamic-profile/view/1874631","18-1874631")</f>
        <v>0</v>
      </c>
      <c r="B81" t="s">
        <v>149</v>
      </c>
      <c r="C81" t="s">
        <v>254</v>
      </c>
      <c r="D81" t="s">
        <v>291</v>
      </c>
      <c r="G81" t="s">
        <v>340</v>
      </c>
      <c r="K81" t="s">
        <v>379</v>
      </c>
      <c r="L81" t="s">
        <v>381</v>
      </c>
      <c r="M81" t="s">
        <v>385</v>
      </c>
      <c r="O81">
        <v>55</v>
      </c>
      <c r="P81" t="s">
        <v>392</v>
      </c>
      <c r="Q81" t="s">
        <v>397</v>
      </c>
      <c r="R81" t="s">
        <v>401</v>
      </c>
      <c r="S81" t="s">
        <v>403</v>
      </c>
      <c r="T81" t="s">
        <v>474</v>
      </c>
      <c r="U81" t="s">
        <v>505</v>
      </c>
      <c r="V81">
        <v>10032</v>
      </c>
      <c r="W81">
        <v>0</v>
      </c>
      <c r="X81">
        <v>1</v>
      </c>
      <c r="Y81">
        <v>1</v>
      </c>
      <c r="Z81" t="s">
        <v>515</v>
      </c>
      <c r="AB81" t="s">
        <v>549</v>
      </c>
      <c r="AE81" t="s">
        <v>550</v>
      </c>
      <c r="AG81" t="s">
        <v>550</v>
      </c>
      <c r="AH81" t="s">
        <v>550</v>
      </c>
      <c r="AI81" t="s">
        <v>550</v>
      </c>
      <c r="AK81">
        <v>0</v>
      </c>
      <c r="AL81" t="s">
        <v>551</v>
      </c>
      <c r="AN81" t="s">
        <v>554</v>
      </c>
      <c r="AO81">
        <v>54</v>
      </c>
      <c r="AP81" t="s">
        <v>340</v>
      </c>
      <c r="AQ81" t="s">
        <v>562</v>
      </c>
      <c r="AR81" t="s">
        <v>566</v>
      </c>
      <c r="AS81">
        <v>79.5</v>
      </c>
      <c r="AU81" t="s">
        <v>570</v>
      </c>
      <c r="AX81" t="s">
        <v>578</v>
      </c>
      <c r="AY81" t="s">
        <v>567</v>
      </c>
      <c r="AZ81" t="s">
        <v>565</v>
      </c>
      <c r="BA81" t="s">
        <v>581</v>
      </c>
      <c r="BC81" t="s">
        <v>550</v>
      </c>
      <c r="BD81" t="s">
        <v>550</v>
      </c>
      <c r="BE81" t="s">
        <v>550</v>
      </c>
      <c r="BF81" t="s">
        <v>550</v>
      </c>
      <c r="BG81" t="s">
        <v>550</v>
      </c>
      <c r="BH81" t="s">
        <v>550</v>
      </c>
      <c r="BI81" t="s">
        <v>550</v>
      </c>
      <c r="BJ81" t="s">
        <v>567</v>
      </c>
      <c r="BK81" t="s">
        <v>566</v>
      </c>
      <c r="BM81" t="s">
        <v>587</v>
      </c>
      <c r="BP81" t="s">
        <v>566</v>
      </c>
      <c r="BU81">
        <v>0</v>
      </c>
      <c r="BV81" t="s">
        <v>567</v>
      </c>
      <c r="BW81">
        <v>1875236</v>
      </c>
      <c r="BZ81">
        <v>0</v>
      </c>
    </row>
    <row r="82" spans="1:78">
      <c r="A82" s="1">
        <f>HYPERLINK("https://lsnyc.legalserver.org/matter/dynamic-profile/view/1874644","18-1874644")</f>
        <v>0</v>
      </c>
      <c r="B82" t="s">
        <v>150</v>
      </c>
      <c r="C82" t="s">
        <v>255</v>
      </c>
      <c r="D82" t="s">
        <v>297</v>
      </c>
      <c r="G82" t="s">
        <v>340</v>
      </c>
      <c r="K82" t="s">
        <v>379</v>
      </c>
      <c r="L82" t="s">
        <v>381</v>
      </c>
      <c r="M82" t="s">
        <v>385</v>
      </c>
      <c r="O82">
        <v>41</v>
      </c>
      <c r="P82" t="s">
        <v>392</v>
      </c>
      <c r="Q82" t="s">
        <v>396</v>
      </c>
      <c r="R82" t="s">
        <v>401</v>
      </c>
      <c r="S82" t="s">
        <v>403</v>
      </c>
      <c r="T82" t="s">
        <v>475</v>
      </c>
      <c r="U82" t="s">
        <v>505</v>
      </c>
      <c r="V82">
        <v>10027</v>
      </c>
      <c r="W82">
        <v>1</v>
      </c>
      <c r="X82">
        <v>1</v>
      </c>
      <c r="Y82">
        <v>2</v>
      </c>
      <c r="Z82" t="s">
        <v>535</v>
      </c>
      <c r="AB82" t="s">
        <v>549</v>
      </c>
      <c r="AE82" t="s">
        <v>550</v>
      </c>
      <c r="AG82" t="s">
        <v>550</v>
      </c>
      <c r="AH82" t="s">
        <v>550</v>
      </c>
      <c r="AI82" t="s">
        <v>550</v>
      </c>
      <c r="AK82">
        <v>3</v>
      </c>
      <c r="AL82" t="s">
        <v>551</v>
      </c>
      <c r="AO82">
        <v>40</v>
      </c>
      <c r="AP82" t="s">
        <v>340</v>
      </c>
      <c r="AQ82" t="s">
        <v>562</v>
      </c>
      <c r="AR82" t="s">
        <v>566</v>
      </c>
      <c r="AS82">
        <v>65.61</v>
      </c>
      <c r="AU82" t="s">
        <v>568</v>
      </c>
      <c r="AX82" t="s">
        <v>578</v>
      </c>
      <c r="AY82" t="s">
        <v>567</v>
      </c>
      <c r="AZ82" t="s">
        <v>565</v>
      </c>
      <c r="BA82" t="s">
        <v>581</v>
      </c>
      <c r="BC82" t="s">
        <v>550</v>
      </c>
      <c r="BD82" t="s">
        <v>550</v>
      </c>
      <c r="BE82" t="s">
        <v>550</v>
      </c>
      <c r="BF82" t="s">
        <v>550</v>
      </c>
      <c r="BG82" t="s">
        <v>550</v>
      </c>
      <c r="BH82" t="s">
        <v>550</v>
      </c>
      <c r="BI82" t="s">
        <v>550</v>
      </c>
      <c r="BJ82" t="s">
        <v>567</v>
      </c>
      <c r="BK82" t="s">
        <v>566</v>
      </c>
      <c r="BM82" t="s">
        <v>587</v>
      </c>
      <c r="BP82" t="s">
        <v>566</v>
      </c>
      <c r="BT82" t="s">
        <v>339</v>
      </c>
      <c r="BU82">
        <v>3</v>
      </c>
      <c r="BV82" t="s">
        <v>567</v>
      </c>
      <c r="BW82">
        <v>196071</v>
      </c>
      <c r="BZ82">
        <v>0</v>
      </c>
    </row>
    <row r="83" spans="1:78">
      <c r="A83" s="1">
        <f>HYPERLINK("https://lsnyc.legalserver.org/matter/dynamic-profile/view/1873711","18-1873711")</f>
        <v>0</v>
      </c>
      <c r="B83" t="s">
        <v>151</v>
      </c>
      <c r="C83" t="s">
        <v>256</v>
      </c>
      <c r="D83" t="s">
        <v>298</v>
      </c>
      <c r="G83" t="s">
        <v>341</v>
      </c>
      <c r="K83" t="s">
        <v>379</v>
      </c>
      <c r="L83" t="s">
        <v>381</v>
      </c>
      <c r="M83" t="s">
        <v>385</v>
      </c>
      <c r="O83">
        <v>33</v>
      </c>
      <c r="P83" t="s">
        <v>392</v>
      </c>
      <c r="Q83" t="s">
        <v>397</v>
      </c>
      <c r="R83" t="s">
        <v>401</v>
      </c>
      <c r="S83" t="s">
        <v>403</v>
      </c>
      <c r="T83" t="s">
        <v>476</v>
      </c>
      <c r="U83" t="s">
        <v>505</v>
      </c>
      <c r="V83">
        <v>10027</v>
      </c>
      <c r="W83">
        <v>2</v>
      </c>
      <c r="X83">
        <v>1</v>
      </c>
      <c r="Y83">
        <v>3</v>
      </c>
      <c r="Z83" t="s">
        <v>537</v>
      </c>
      <c r="AB83" t="s">
        <v>549</v>
      </c>
      <c r="AE83" t="s">
        <v>550</v>
      </c>
      <c r="AG83" t="s">
        <v>550</v>
      </c>
      <c r="AH83" t="s">
        <v>550</v>
      </c>
      <c r="AI83" t="s">
        <v>550</v>
      </c>
      <c r="AK83">
        <v>12</v>
      </c>
      <c r="AL83" t="s">
        <v>551</v>
      </c>
      <c r="AN83" t="s">
        <v>555</v>
      </c>
      <c r="AO83">
        <v>31</v>
      </c>
      <c r="AP83" t="s">
        <v>341</v>
      </c>
      <c r="AQ83" t="s">
        <v>562</v>
      </c>
      <c r="AR83" t="s">
        <v>566</v>
      </c>
      <c r="AS83">
        <v>34.65</v>
      </c>
      <c r="AU83" t="s">
        <v>570</v>
      </c>
      <c r="AX83" t="s">
        <v>578</v>
      </c>
      <c r="AY83" t="s">
        <v>567</v>
      </c>
      <c r="AZ83" t="s">
        <v>565</v>
      </c>
      <c r="BC83" t="s">
        <v>550</v>
      </c>
      <c r="BD83" t="s">
        <v>550</v>
      </c>
      <c r="BE83" t="s">
        <v>550</v>
      </c>
      <c r="BF83" t="s">
        <v>550</v>
      </c>
      <c r="BG83" t="s">
        <v>550</v>
      </c>
      <c r="BH83" t="s">
        <v>550</v>
      </c>
      <c r="BI83" t="s">
        <v>550</v>
      </c>
      <c r="BJ83" t="s">
        <v>567</v>
      </c>
      <c r="BK83" t="s">
        <v>566</v>
      </c>
      <c r="BP83" t="s">
        <v>566</v>
      </c>
      <c r="BT83" t="s">
        <v>624</v>
      </c>
      <c r="BU83">
        <v>2</v>
      </c>
      <c r="BV83" t="s">
        <v>567</v>
      </c>
      <c r="BW83">
        <v>723362</v>
      </c>
      <c r="BY83" t="s">
        <v>594</v>
      </c>
      <c r="BZ83">
        <v>135</v>
      </c>
    </row>
    <row r="84" spans="1:78">
      <c r="A84" s="1">
        <f>HYPERLINK("https://lsnyc.legalserver.org/matter/dynamic-profile/view/1873715","18-1873715")</f>
        <v>0</v>
      </c>
      <c r="B84" t="s">
        <v>151</v>
      </c>
      <c r="C84" t="s">
        <v>256</v>
      </c>
      <c r="D84" t="s">
        <v>298</v>
      </c>
      <c r="G84" t="s">
        <v>341</v>
      </c>
      <c r="K84" t="s">
        <v>379</v>
      </c>
      <c r="L84" t="s">
        <v>381</v>
      </c>
      <c r="M84" t="s">
        <v>385</v>
      </c>
      <c r="O84">
        <v>33</v>
      </c>
      <c r="P84" t="s">
        <v>392</v>
      </c>
      <c r="Q84" t="s">
        <v>397</v>
      </c>
      <c r="R84" t="s">
        <v>401</v>
      </c>
      <c r="S84" t="s">
        <v>403</v>
      </c>
      <c r="T84" t="s">
        <v>476</v>
      </c>
      <c r="U84" t="s">
        <v>505</v>
      </c>
      <c r="V84">
        <v>10027</v>
      </c>
      <c r="W84">
        <v>2</v>
      </c>
      <c r="X84">
        <v>1</v>
      </c>
      <c r="Y84">
        <v>3</v>
      </c>
      <c r="Z84" t="s">
        <v>537</v>
      </c>
      <c r="AB84" t="s">
        <v>549</v>
      </c>
      <c r="AE84" t="s">
        <v>550</v>
      </c>
      <c r="AG84" t="s">
        <v>550</v>
      </c>
      <c r="AH84" t="s">
        <v>550</v>
      </c>
      <c r="AI84" t="s">
        <v>550</v>
      </c>
      <c r="AK84">
        <v>13.8</v>
      </c>
      <c r="AL84" t="s">
        <v>551</v>
      </c>
      <c r="AN84" t="s">
        <v>555</v>
      </c>
      <c r="AO84">
        <v>31</v>
      </c>
      <c r="AP84" t="s">
        <v>341</v>
      </c>
      <c r="AQ84" t="s">
        <v>562</v>
      </c>
      <c r="AR84" t="s">
        <v>567</v>
      </c>
      <c r="AS84">
        <v>34.65</v>
      </c>
      <c r="AX84" t="s">
        <v>578</v>
      </c>
      <c r="AY84" t="s">
        <v>567</v>
      </c>
      <c r="AZ84" t="s">
        <v>565</v>
      </c>
      <c r="BC84" t="s">
        <v>550</v>
      </c>
      <c r="BD84" t="s">
        <v>550</v>
      </c>
      <c r="BE84" t="s">
        <v>550</v>
      </c>
      <c r="BF84" t="s">
        <v>550</v>
      </c>
      <c r="BG84" t="s">
        <v>550</v>
      </c>
      <c r="BH84" t="s">
        <v>550</v>
      </c>
      <c r="BI84" t="s">
        <v>550</v>
      </c>
      <c r="BJ84" t="s">
        <v>567</v>
      </c>
      <c r="BK84" t="s">
        <v>566</v>
      </c>
      <c r="BP84" t="s">
        <v>566</v>
      </c>
      <c r="BT84" t="s">
        <v>625</v>
      </c>
      <c r="BU84">
        <v>2</v>
      </c>
      <c r="BV84" t="s">
        <v>567</v>
      </c>
      <c r="BW84">
        <v>723362</v>
      </c>
      <c r="BY84" t="s">
        <v>619</v>
      </c>
      <c r="BZ84">
        <v>108</v>
      </c>
    </row>
    <row r="85" spans="1:78">
      <c r="A85" s="1">
        <f>HYPERLINK("https://lsnyc.legalserver.org/matter/dynamic-profile/view/1872798","18-1872798")</f>
        <v>0</v>
      </c>
      <c r="B85" t="s">
        <v>152</v>
      </c>
      <c r="C85" t="s">
        <v>257</v>
      </c>
      <c r="D85" t="s">
        <v>291</v>
      </c>
      <c r="G85" t="s">
        <v>342</v>
      </c>
      <c r="K85" t="s">
        <v>379</v>
      </c>
      <c r="L85" t="s">
        <v>382</v>
      </c>
      <c r="M85" t="s">
        <v>385</v>
      </c>
      <c r="O85">
        <v>62</v>
      </c>
      <c r="Q85" t="s">
        <v>397</v>
      </c>
      <c r="R85" t="s">
        <v>401</v>
      </c>
      <c r="S85" t="s">
        <v>403</v>
      </c>
      <c r="T85" t="s">
        <v>477</v>
      </c>
      <c r="U85" t="s">
        <v>505</v>
      </c>
      <c r="V85">
        <v>10032</v>
      </c>
      <c r="W85">
        <v>0</v>
      </c>
      <c r="X85">
        <v>1</v>
      </c>
      <c r="Y85">
        <v>1</v>
      </c>
      <c r="Z85" t="s">
        <v>513</v>
      </c>
      <c r="AB85" t="s">
        <v>549</v>
      </c>
      <c r="AE85" t="s">
        <v>550</v>
      </c>
      <c r="AG85" t="s">
        <v>550</v>
      </c>
      <c r="AH85" t="s">
        <v>550</v>
      </c>
      <c r="AI85" t="s">
        <v>550</v>
      </c>
      <c r="AK85">
        <v>23.2</v>
      </c>
      <c r="AL85" t="s">
        <v>551</v>
      </c>
      <c r="AN85" t="s">
        <v>555</v>
      </c>
      <c r="AO85">
        <v>61</v>
      </c>
      <c r="AP85" t="s">
        <v>342</v>
      </c>
      <c r="AQ85" t="s">
        <v>563</v>
      </c>
      <c r="AR85" t="s">
        <v>566</v>
      </c>
      <c r="AS85">
        <v>81.05</v>
      </c>
      <c r="AX85" t="s">
        <v>578</v>
      </c>
      <c r="AY85" t="s">
        <v>567</v>
      </c>
      <c r="AZ85" t="s">
        <v>565</v>
      </c>
      <c r="BA85" t="s">
        <v>581</v>
      </c>
      <c r="BC85" t="s">
        <v>550</v>
      </c>
      <c r="BD85" t="s">
        <v>550</v>
      </c>
      <c r="BE85" t="s">
        <v>550</v>
      </c>
      <c r="BF85" t="s">
        <v>550</v>
      </c>
      <c r="BG85" t="s">
        <v>550</v>
      </c>
      <c r="BH85" t="s">
        <v>550</v>
      </c>
      <c r="BI85" t="s">
        <v>550</v>
      </c>
      <c r="BJ85" t="s">
        <v>567</v>
      </c>
      <c r="BK85" t="s">
        <v>566</v>
      </c>
      <c r="BM85" t="s">
        <v>587</v>
      </c>
      <c r="BP85" t="s">
        <v>566</v>
      </c>
      <c r="BT85" t="s">
        <v>626</v>
      </c>
      <c r="BU85">
        <v>2</v>
      </c>
      <c r="BV85" t="s">
        <v>567</v>
      </c>
      <c r="BW85">
        <v>1873400</v>
      </c>
      <c r="BZ85">
        <v>0</v>
      </c>
    </row>
    <row r="86" spans="1:78">
      <c r="A86" s="1">
        <f>HYPERLINK("https://lsnyc.legalserver.org/matter/dynamic-profile/view/1872634","18-1872634")</f>
        <v>0</v>
      </c>
      <c r="B86" t="s">
        <v>153</v>
      </c>
      <c r="C86" t="s">
        <v>258</v>
      </c>
      <c r="D86" t="s">
        <v>296</v>
      </c>
      <c r="G86" t="s">
        <v>343</v>
      </c>
      <c r="K86" t="s">
        <v>379</v>
      </c>
      <c r="L86" t="s">
        <v>382</v>
      </c>
      <c r="M86" t="s">
        <v>385</v>
      </c>
      <c r="O86">
        <v>45</v>
      </c>
      <c r="P86" t="s">
        <v>392</v>
      </c>
      <c r="Q86" t="s">
        <v>397</v>
      </c>
      <c r="R86" t="s">
        <v>401</v>
      </c>
      <c r="S86" t="s">
        <v>403</v>
      </c>
      <c r="T86" t="s">
        <v>478</v>
      </c>
      <c r="U86" t="s">
        <v>505</v>
      </c>
      <c r="V86">
        <v>10026</v>
      </c>
      <c r="W86">
        <v>0</v>
      </c>
      <c r="X86">
        <v>1</v>
      </c>
      <c r="Y86">
        <v>1</v>
      </c>
      <c r="Z86" t="s">
        <v>529</v>
      </c>
      <c r="AB86" t="s">
        <v>549</v>
      </c>
      <c r="AE86" t="s">
        <v>550</v>
      </c>
      <c r="AG86" t="s">
        <v>550</v>
      </c>
      <c r="AH86" t="s">
        <v>550</v>
      </c>
      <c r="AI86" t="s">
        <v>550</v>
      </c>
      <c r="AK86">
        <v>4</v>
      </c>
      <c r="AL86" t="s">
        <v>551</v>
      </c>
      <c r="AN86" t="s">
        <v>555</v>
      </c>
      <c r="AO86">
        <v>43</v>
      </c>
      <c r="AP86" t="s">
        <v>343</v>
      </c>
      <c r="AQ86" t="s">
        <v>562</v>
      </c>
      <c r="AR86" t="s">
        <v>566</v>
      </c>
      <c r="AS86">
        <v>189.46</v>
      </c>
      <c r="AX86" t="s">
        <v>578</v>
      </c>
      <c r="AY86" t="s">
        <v>567</v>
      </c>
      <c r="AZ86" t="s">
        <v>565</v>
      </c>
      <c r="BC86" t="s">
        <v>550</v>
      </c>
      <c r="BD86" t="s">
        <v>550</v>
      </c>
      <c r="BE86" t="s">
        <v>550</v>
      </c>
      <c r="BF86" t="s">
        <v>550</v>
      </c>
      <c r="BG86" t="s">
        <v>550</v>
      </c>
      <c r="BH86" t="s">
        <v>550</v>
      </c>
      <c r="BI86" t="s">
        <v>550</v>
      </c>
      <c r="BJ86" t="s">
        <v>567</v>
      </c>
      <c r="BK86" t="s">
        <v>566</v>
      </c>
      <c r="BP86" t="s">
        <v>566</v>
      </c>
      <c r="BT86" t="s">
        <v>627</v>
      </c>
      <c r="BU86">
        <v>3</v>
      </c>
      <c r="BV86" t="s">
        <v>567</v>
      </c>
      <c r="BW86">
        <v>1873236</v>
      </c>
      <c r="BY86" t="s">
        <v>663</v>
      </c>
      <c r="BZ86">
        <v>464</v>
      </c>
    </row>
    <row r="87" spans="1:78">
      <c r="A87" s="1">
        <f>HYPERLINK("https://lsnyc.legalserver.org/matter/dynamic-profile/view/1872639","18-1872639")</f>
        <v>0</v>
      </c>
      <c r="B87" t="s">
        <v>154</v>
      </c>
      <c r="C87" t="s">
        <v>259</v>
      </c>
      <c r="D87" t="s">
        <v>291</v>
      </c>
      <c r="G87" t="s">
        <v>343</v>
      </c>
      <c r="K87" t="s">
        <v>379</v>
      </c>
      <c r="L87" t="s">
        <v>381</v>
      </c>
      <c r="M87" t="s">
        <v>384</v>
      </c>
      <c r="O87">
        <v>60</v>
      </c>
      <c r="Q87" t="s">
        <v>397</v>
      </c>
      <c r="R87" t="s">
        <v>401</v>
      </c>
      <c r="S87" t="s">
        <v>403</v>
      </c>
      <c r="T87" t="s">
        <v>412</v>
      </c>
      <c r="U87" t="s">
        <v>505</v>
      </c>
      <c r="V87">
        <v>10031</v>
      </c>
      <c r="W87">
        <v>0</v>
      </c>
      <c r="X87">
        <v>3</v>
      </c>
      <c r="Y87">
        <v>3</v>
      </c>
      <c r="Z87" t="s">
        <v>538</v>
      </c>
      <c r="AB87" t="s">
        <v>549</v>
      </c>
      <c r="AE87" t="s">
        <v>550</v>
      </c>
      <c r="AG87" t="s">
        <v>550</v>
      </c>
      <c r="AH87" t="s">
        <v>550</v>
      </c>
      <c r="AI87" t="s">
        <v>550</v>
      </c>
      <c r="AK87">
        <v>35.8</v>
      </c>
      <c r="AL87" t="s">
        <v>551</v>
      </c>
      <c r="AN87" t="s">
        <v>555</v>
      </c>
      <c r="AO87">
        <v>58</v>
      </c>
      <c r="AP87" t="s">
        <v>343</v>
      </c>
      <c r="AQ87" t="s">
        <v>562</v>
      </c>
      <c r="AR87" t="s">
        <v>566</v>
      </c>
      <c r="AS87">
        <v>111.45</v>
      </c>
      <c r="AX87" t="s">
        <v>578</v>
      </c>
      <c r="AY87" t="s">
        <v>567</v>
      </c>
      <c r="AZ87" t="s">
        <v>565</v>
      </c>
      <c r="BC87" t="s">
        <v>550</v>
      </c>
      <c r="BD87" t="s">
        <v>550</v>
      </c>
      <c r="BE87" t="s">
        <v>550</v>
      </c>
      <c r="BF87" t="s">
        <v>550</v>
      </c>
      <c r="BG87" t="s">
        <v>550</v>
      </c>
      <c r="BH87" t="s">
        <v>550</v>
      </c>
      <c r="BI87" t="s">
        <v>550</v>
      </c>
      <c r="BJ87" t="s">
        <v>567</v>
      </c>
      <c r="BK87" t="s">
        <v>566</v>
      </c>
      <c r="BM87" t="s">
        <v>587</v>
      </c>
      <c r="BP87" t="s">
        <v>566</v>
      </c>
      <c r="BT87" t="s">
        <v>628</v>
      </c>
      <c r="BU87">
        <v>4</v>
      </c>
      <c r="BV87" t="s">
        <v>567</v>
      </c>
      <c r="BW87">
        <v>1873241</v>
      </c>
      <c r="BZ87">
        <v>0</v>
      </c>
    </row>
    <row r="88" spans="1:78">
      <c r="A88" s="1">
        <f>HYPERLINK("https://lsnyc.legalserver.org/matter/dynamic-profile/view/1872198","18-1872198")</f>
        <v>0</v>
      </c>
      <c r="B88" t="s">
        <v>155</v>
      </c>
      <c r="C88" t="s">
        <v>260</v>
      </c>
      <c r="D88" t="s">
        <v>294</v>
      </c>
      <c r="G88" t="s">
        <v>344</v>
      </c>
      <c r="J88" t="s">
        <v>378</v>
      </c>
      <c r="K88" t="s">
        <v>379</v>
      </c>
      <c r="L88" t="s">
        <v>381</v>
      </c>
      <c r="M88" t="s">
        <v>384</v>
      </c>
      <c r="O88">
        <v>51</v>
      </c>
      <c r="P88" t="s">
        <v>392</v>
      </c>
      <c r="Q88" t="s">
        <v>398</v>
      </c>
      <c r="R88" t="s">
        <v>401</v>
      </c>
      <c r="S88" t="s">
        <v>403</v>
      </c>
      <c r="T88" t="s">
        <v>466</v>
      </c>
      <c r="U88" t="s">
        <v>505</v>
      </c>
      <c r="V88">
        <v>10031</v>
      </c>
      <c r="W88">
        <v>0</v>
      </c>
      <c r="X88">
        <v>2</v>
      </c>
      <c r="Y88">
        <v>2</v>
      </c>
      <c r="Z88" t="s">
        <v>539</v>
      </c>
      <c r="AB88" t="s">
        <v>549</v>
      </c>
      <c r="AE88" t="s">
        <v>550</v>
      </c>
      <c r="AG88" t="s">
        <v>550</v>
      </c>
      <c r="AH88" t="s">
        <v>550</v>
      </c>
      <c r="AI88" t="s">
        <v>550</v>
      </c>
      <c r="AK88">
        <v>2</v>
      </c>
      <c r="AL88" t="s">
        <v>551</v>
      </c>
      <c r="AO88">
        <v>49</v>
      </c>
      <c r="AP88" t="s">
        <v>344</v>
      </c>
      <c r="AR88" t="s">
        <v>565</v>
      </c>
      <c r="AS88">
        <v>453.22</v>
      </c>
      <c r="AU88" t="s">
        <v>569</v>
      </c>
      <c r="AX88" t="s">
        <v>578</v>
      </c>
      <c r="AY88" t="s">
        <v>567</v>
      </c>
      <c r="AZ88" t="s">
        <v>566</v>
      </c>
      <c r="BA88" t="s">
        <v>581</v>
      </c>
      <c r="BC88" t="s">
        <v>550</v>
      </c>
      <c r="BD88" t="s">
        <v>550</v>
      </c>
      <c r="BE88" t="s">
        <v>550</v>
      </c>
      <c r="BF88" t="s">
        <v>550</v>
      </c>
      <c r="BG88" t="s">
        <v>550</v>
      </c>
      <c r="BH88" t="s">
        <v>550</v>
      </c>
      <c r="BI88" t="s">
        <v>550</v>
      </c>
      <c r="BJ88" t="s">
        <v>567</v>
      </c>
      <c r="BK88" t="s">
        <v>566</v>
      </c>
      <c r="BP88" t="s">
        <v>566</v>
      </c>
      <c r="BT88" t="s">
        <v>629</v>
      </c>
      <c r="BU88">
        <v>2</v>
      </c>
      <c r="BV88" t="s">
        <v>567</v>
      </c>
      <c r="BW88">
        <v>761817</v>
      </c>
      <c r="BZ88">
        <v>0</v>
      </c>
    </row>
    <row r="89" spans="1:78">
      <c r="A89" s="1">
        <f>HYPERLINK("https://lsnyc.legalserver.org/matter/dynamic-profile/view/1872264","18-1872264")</f>
        <v>0</v>
      </c>
      <c r="B89" t="s">
        <v>116</v>
      </c>
      <c r="C89" t="s">
        <v>261</v>
      </c>
      <c r="D89" t="s">
        <v>294</v>
      </c>
      <c r="G89" t="s">
        <v>344</v>
      </c>
      <c r="J89" t="s">
        <v>378</v>
      </c>
      <c r="K89" t="s">
        <v>379</v>
      </c>
      <c r="L89" t="s">
        <v>382</v>
      </c>
      <c r="M89" t="s">
        <v>387</v>
      </c>
      <c r="O89">
        <v>65</v>
      </c>
      <c r="Q89" t="s">
        <v>397</v>
      </c>
      <c r="R89" t="s">
        <v>401</v>
      </c>
      <c r="S89" t="s">
        <v>403</v>
      </c>
      <c r="T89" t="s">
        <v>479</v>
      </c>
      <c r="U89" t="s">
        <v>505</v>
      </c>
      <c r="V89">
        <v>10029</v>
      </c>
      <c r="W89">
        <v>0</v>
      </c>
      <c r="X89">
        <v>2</v>
      </c>
      <c r="Y89">
        <v>2</v>
      </c>
      <c r="Z89" t="s">
        <v>515</v>
      </c>
      <c r="AB89" t="s">
        <v>549</v>
      </c>
      <c r="AE89" t="s">
        <v>550</v>
      </c>
      <c r="AG89" t="s">
        <v>550</v>
      </c>
      <c r="AH89" t="s">
        <v>550</v>
      </c>
      <c r="AI89" t="s">
        <v>550</v>
      </c>
      <c r="AK89">
        <v>0</v>
      </c>
      <c r="AL89" t="s">
        <v>551</v>
      </c>
      <c r="AN89" t="s">
        <v>554</v>
      </c>
      <c r="AO89">
        <v>63</v>
      </c>
      <c r="AP89" t="s">
        <v>560</v>
      </c>
      <c r="AR89" t="s">
        <v>565</v>
      </c>
      <c r="AS89">
        <v>157.96</v>
      </c>
      <c r="AX89" t="s">
        <v>578</v>
      </c>
      <c r="AY89" t="s">
        <v>567</v>
      </c>
      <c r="AZ89" t="s">
        <v>565</v>
      </c>
      <c r="BA89" t="s">
        <v>586</v>
      </c>
      <c r="BC89" t="s">
        <v>550</v>
      </c>
      <c r="BD89" t="s">
        <v>550</v>
      </c>
      <c r="BE89" t="s">
        <v>550</v>
      </c>
      <c r="BF89" t="s">
        <v>550</v>
      </c>
      <c r="BG89" t="s">
        <v>550</v>
      </c>
      <c r="BH89" t="s">
        <v>550</v>
      </c>
      <c r="BI89" t="s">
        <v>550</v>
      </c>
      <c r="BJ89" t="s">
        <v>567</v>
      </c>
      <c r="BK89" t="s">
        <v>566</v>
      </c>
      <c r="BM89" t="s">
        <v>587</v>
      </c>
      <c r="BP89" t="s">
        <v>566</v>
      </c>
      <c r="BU89">
        <v>0</v>
      </c>
      <c r="BV89" t="s">
        <v>567</v>
      </c>
      <c r="BW89">
        <v>1872866</v>
      </c>
      <c r="BY89" t="s">
        <v>560</v>
      </c>
      <c r="BZ89">
        <v>518</v>
      </c>
    </row>
    <row r="90" spans="1:78">
      <c r="A90" s="1">
        <f>HYPERLINK("https://lsnyc.legalserver.org/matter/dynamic-profile/view/1872268","18-1872268")</f>
        <v>0</v>
      </c>
      <c r="B90" t="s">
        <v>156</v>
      </c>
      <c r="C90" t="s">
        <v>262</v>
      </c>
      <c r="D90" t="s">
        <v>294</v>
      </c>
      <c r="G90" t="s">
        <v>344</v>
      </c>
      <c r="J90" t="s">
        <v>378</v>
      </c>
      <c r="K90" t="s">
        <v>379</v>
      </c>
      <c r="L90" t="s">
        <v>382</v>
      </c>
      <c r="M90" t="s">
        <v>380</v>
      </c>
      <c r="O90">
        <v>81</v>
      </c>
      <c r="Q90" t="s">
        <v>397</v>
      </c>
      <c r="R90" t="s">
        <v>401</v>
      </c>
      <c r="S90" t="s">
        <v>403</v>
      </c>
      <c r="T90" t="s">
        <v>480</v>
      </c>
      <c r="U90" t="s">
        <v>505</v>
      </c>
      <c r="V90">
        <v>10027</v>
      </c>
      <c r="W90">
        <v>0</v>
      </c>
      <c r="X90">
        <v>1</v>
      </c>
      <c r="Y90">
        <v>1</v>
      </c>
      <c r="Z90" t="s">
        <v>526</v>
      </c>
      <c r="AB90" t="s">
        <v>549</v>
      </c>
      <c r="AE90" t="s">
        <v>550</v>
      </c>
      <c r="AG90" t="s">
        <v>550</v>
      </c>
      <c r="AH90" t="s">
        <v>550</v>
      </c>
      <c r="AI90" t="s">
        <v>550</v>
      </c>
      <c r="AK90">
        <v>0</v>
      </c>
      <c r="AL90" t="s">
        <v>551</v>
      </c>
      <c r="AN90" t="s">
        <v>554</v>
      </c>
      <c r="AO90">
        <v>80</v>
      </c>
      <c r="AP90" t="s">
        <v>560</v>
      </c>
      <c r="AR90" t="s">
        <v>565</v>
      </c>
      <c r="AS90">
        <v>107.08</v>
      </c>
      <c r="AX90" t="s">
        <v>578</v>
      </c>
      <c r="AY90" t="s">
        <v>567</v>
      </c>
      <c r="AZ90" t="s">
        <v>565</v>
      </c>
      <c r="BA90" t="s">
        <v>580</v>
      </c>
      <c r="BC90" t="s">
        <v>550</v>
      </c>
      <c r="BD90" t="s">
        <v>550</v>
      </c>
      <c r="BE90" t="s">
        <v>550</v>
      </c>
      <c r="BF90" t="s">
        <v>550</v>
      </c>
      <c r="BG90" t="s">
        <v>550</v>
      </c>
      <c r="BH90" t="s">
        <v>550</v>
      </c>
      <c r="BI90" t="s">
        <v>550</v>
      </c>
      <c r="BJ90" t="s">
        <v>567</v>
      </c>
      <c r="BK90" t="s">
        <v>566</v>
      </c>
      <c r="BM90" t="s">
        <v>587</v>
      </c>
      <c r="BP90" t="s">
        <v>566</v>
      </c>
      <c r="BU90">
        <v>0</v>
      </c>
      <c r="BV90" t="s">
        <v>567</v>
      </c>
      <c r="BW90">
        <v>1872870</v>
      </c>
      <c r="BZ90">
        <v>0</v>
      </c>
    </row>
    <row r="91" spans="1:78">
      <c r="A91" s="1">
        <f>HYPERLINK("https://lsnyc.legalserver.org/matter/dynamic-profile/view/1872272","18-1872272")</f>
        <v>0</v>
      </c>
      <c r="B91" t="s">
        <v>157</v>
      </c>
      <c r="C91" t="s">
        <v>263</v>
      </c>
      <c r="D91" t="s">
        <v>294</v>
      </c>
      <c r="G91" t="s">
        <v>344</v>
      </c>
      <c r="J91" t="s">
        <v>378</v>
      </c>
      <c r="K91" t="s">
        <v>379</v>
      </c>
      <c r="L91" t="s">
        <v>382</v>
      </c>
      <c r="M91" t="s">
        <v>390</v>
      </c>
      <c r="O91">
        <v>56</v>
      </c>
      <c r="P91" t="s">
        <v>392</v>
      </c>
      <c r="Q91" t="s">
        <v>397</v>
      </c>
      <c r="R91" t="s">
        <v>401</v>
      </c>
      <c r="S91" t="s">
        <v>403</v>
      </c>
      <c r="T91" t="s">
        <v>481</v>
      </c>
      <c r="U91" t="s">
        <v>505</v>
      </c>
      <c r="V91">
        <v>10031</v>
      </c>
      <c r="W91">
        <v>0</v>
      </c>
      <c r="X91">
        <v>2</v>
      </c>
      <c r="Y91">
        <v>2</v>
      </c>
      <c r="Z91" t="s">
        <v>515</v>
      </c>
      <c r="AB91" t="s">
        <v>549</v>
      </c>
      <c r="AE91" t="s">
        <v>550</v>
      </c>
      <c r="AG91" t="s">
        <v>550</v>
      </c>
      <c r="AH91" t="s">
        <v>550</v>
      </c>
      <c r="AI91" t="s">
        <v>550</v>
      </c>
      <c r="AK91">
        <v>0</v>
      </c>
      <c r="AL91" t="s">
        <v>551</v>
      </c>
      <c r="AO91">
        <v>55</v>
      </c>
      <c r="AP91" t="s">
        <v>344</v>
      </c>
      <c r="AR91" t="s">
        <v>565</v>
      </c>
      <c r="AS91">
        <v>173.75</v>
      </c>
      <c r="AU91" t="s">
        <v>570</v>
      </c>
      <c r="AV91" t="s">
        <v>576</v>
      </c>
      <c r="AX91" t="s">
        <v>578</v>
      </c>
      <c r="AY91" t="s">
        <v>567</v>
      </c>
      <c r="AZ91" t="s">
        <v>565</v>
      </c>
      <c r="BA91" t="s">
        <v>581</v>
      </c>
      <c r="BC91" t="s">
        <v>550</v>
      </c>
      <c r="BD91" t="s">
        <v>550</v>
      </c>
      <c r="BE91" t="s">
        <v>550</v>
      </c>
      <c r="BF91" t="s">
        <v>550</v>
      </c>
      <c r="BG91" t="s">
        <v>550</v>
      </c>
      <c r="BH91" t="s">
        <v>550</v>
      </c>
      <c r="BI91" t="s">
        <v>550</v>
      </c>
      <c r="BJ91" t="s">
        <v>567</v>
      </c>
      <c r="BK91" t="s">
        <v>566</v>
      </c>
      <c r="BP91" t="s">
        <v>566</v>
      </c>
      <c r="BU91">
        <v>0</v>
      </c>
      <c r="BV91" t="s">
        <v>567</v>
      </c>
      <c r="BW91">
        <v>726960</v>
      </c>
      <c r="BY91" t="s">
        <v>560</v>
      </c>
      <c r="BZ91">
        <v>518</v>
      </c>
    </row>
    <row r="92" spans="1:78">
      <c r="A92" s="1">
        <f>HYPERLINK("https://lsnyc.legalserver.org/matter/dynamic-profile/view/1868525","18-1868525")</f>
        <v>0</v>
      </c>
      <c r="B92" t="s">
        <v>125</v>
      </c>
      <c r="C92" t="s">
        <v>260</v>
      </c>
      <c r="D92" t="s">
        <v>296</v>
      </c>
      <c r="G92" t="s">
        <v>345</v>
      </c>
      <c r="K92" t="s">
        <v>379</v>
      </c>
      <c r="L92" t="s">
        <v>381</v>
      </c>
      <c r="M92" t="s">
        <v>380</v>
      </c>
      <c r="O92">
        <v>56</v>
      </c>
      <c r="Q92" t="s">
        <v>397</v>
      </c>
      <c r="R92" t="s">
        <v>401</v>
      </c>
      <c r="S92" t="s">
        <v>403</v>
      </c>
      <c r="T92" t="s">
        <v>482</v>
      </c>
      <c r="U92" t="s">
        <v>505</v>
      </c>
      <c r="V92">
        <v>10027</v>
      </c>
      <c r="W92">
        <v>0</v>
      </c>
      <c r="X92">
        <v>1</v>
      </c>
      <c r="Y92">
        <v>1</v>
      </c>
      <c r="Z92" t="s">
        <v>535</v>
      </c>
      <c r="AB92" t="s">
        <v>549</v>
      </c>
      <c r="AE92" t="s">
        <v>550</v>
      </c>
      <c r="AG92" t="s">
        <v>550</v>
      </c>
      <c r="AH92" t="s">
        <v>550</v>
      </c>
      <c r="AI92" t="s">
        <v>550</v>
      </c>
      <c r="AK92">
        <v>16.3</v>
      </c>
      <c r="AL92" t="s">
        <v>551</v>
      </c>
      <c r="AN92" t="s">
        <v>555</v>
      </c>
      <c r="AO92">
        <v>54</v>
      </c>
      <c r="AP92" t="s">
        <v>345</v>
      </c>
      <c r="AQ92" t="s">
        <v>562</v>
      </c>
      <c r="AR92" t="s">
        <v>566</v>
      </c>
      <c r="AS92">
        <v>101.22</v>
      </c>
      <c r="AX92" t="s">
        <v>578</v>
      </c>
      <c r="AY92" t="s">
        <v>567</v>
      </c>
      <c r="AZ92" t="s">
        <v>565</v>
      </c>
      <c r="BA92" t="s">
        <v>580</v>
      </c>
      <c r="BC92" t="s">
        <v>550</v>
      </c>
      <c r="BD92" t="s">
        <v>550</v>
      </c>
      <c r="BE92" t="s">
        <v>550</v>
      </c>
      <c r="BF92" t="s">
        <v>550</v>
      </c>
      <c r="BG92" t="s">
        <v>550</v>
      </c>
      <c r="BH92" t="s">
        <v>550</v>
      </c>
      <c r="BI92" t="s">
        <v>550</v>
      </c>
      <c r="BJ92" t="s">
        <v>567</v>
      </c>
      <c r="BK92" t="s">
        <v>566</v>
      </c>
      <c r="BM92" t="s">
        <v>587</v>
      </c>
      <c r="BP92" t="s">
        <v>566</v>
      </c>
      <c r="BT92" t="s">
        <v>630</v>
      </c>
      <c r="BU92">
        <v>4</v>
      </c>
      <c r="BV92" t="s">
        <v>567</v>
      </c>
      <c r="BW92">
        <v>1869122</v>
      </c>
      <c r="BZ92">
        <v>0</v>
      </c>
    </row>
    <row r="93" spans="1:78">
      <c r="A93" s="1">
        <f>HYPERLINK("https://lsnyc.legalserver.org/matter/dynamic-profile/view/1867613","18-1867613")</f>
        <v>0</v>
      </c>
      <c r="B93" t="s">
        <v>158</v>
      </c>
      <c r="C93" t="s">
        <v>264</v>
      </c>
      <c r="D93" t="s">
        <v>291</v>
      </c>
      <c r="G93" t="s">
        <v>346</v>
      </c>
      <c r="K93" t="s">
        <v>379</v>
      </c>
      <c r="L93" t="s">
        <v>382</v>
      </c>
      <c r="M93" t="s">
        <v>384</v>
      </c>
      <c r="O93">
        <v>61</v>
      </c>
      <c r="P93" t="s">
        <v>393</v>
      </c>
      <c r="Q93" t="s">
        <v>397</v>
      </c>
      <c r="R93" t="s">
        <v>401</v>
      </c>
      <c r="S93" t="s">
        <v>403</v>
      </c>
      <c r="T93" t="s">
        <v>483</v>
      </c>
      <c r="U93" t="s">
        <v>505</v>
      </c>
      <c r="V93">
        <v>10032</v>
      </c>
      <c r="W93">
        <v>0</v>
      </c>
      <c r="X93">
        <v>2</v>
      </c>
      <c r="Y93">
        <v>2</v>
      </c>
      <c r="Z93" t="s">
        <v>515</v>
      </c>
      <c r="AB93" t="s">
        <v>549</v>
      </c>
      <c r="AE93" t="s">
        <v>550</v>
      </c>
      <c r="AG93" t="s">
        <v>550</v>
      </c>
      <c r="AH93" t="s">
        <v>550</v>
      </c>
      <c r="AI93" t="s">
        <v>550</v>
      </c>
      <c r="AK93">
        <v>1.9</v>
      </c>
      <c r="AL93" t="s">
        <v>552</v>
      </c>
      <c r="AN93" t="s">
        <v>556</v>
      </c>
      <c r="AO93">
        <v>60</v>
      </c>
      <c r="AP93" t="s">
        <v>346</v>
      </c>
      <c r="AQ93" t="s">
        <v>563</v>
      </c>
      <c r="AR93" t="s">
        <v>566</v>
      </c>
      <c r="AS93">
        <v>94.78</v>
      </c>
      <c r="AV93" t="s">
        <v>576</v>
      </c>
      <c r="AX93" t="s">
        <v>578</v>
      </c>
      <c r="AY93" t="s">
        <v>567</v>
      </c>
      <c r="AZ93" t="s">
        <v>565</v>
      </c>
      <c r="BA93" t="s">
        <v>581</v>
      </c>
      <c r="BC93" t="s">
        <v>550</v>
      </c>
      <c r="BD93" t="s">
        <v>550</v>
      </c>
      <c r="BE93" t="s">
        <v>550</v>
      </c>
      <c r="BF93" t="s">
        <v>550</v>
      </c>
      <c r="BG93" t="s">
        <v>550</v>
      </c>
      <c r="BH93" t="s">
        <v>550</v>
      </c>
      <c r="BI93" t="s">
        <v>550</v>
      </c>
      <c r="BJ93" t="s">
        <v>567</v>
      </c>
      <c r="BK93" t="s">
        <v>566</v>
      </c>
      <c r="BM93" t="s">
        <v>587</v>
      </c>
      <c r="BP93" t="s">
        <v>566</v>
      </c>
      <c r="BT93" t="s">
        <v>631</v>
      </c>
      <c r="BU93">
        <v>0.3</v>
      </c>
      <c r="BV93" t="s">
        <v>567</v>
      </c>
      <c r="BW93">
        <v>1868205</v>
      </c>
      <c r="BY93" t="s">
        <v>631</v>
      </c>
      <c r="BZ93">
        <v>549</v>
      </c>
    </row>
    <row r="94" spans="1:78">
      <c r="A94" s="1">
        <f>HYPERLINK("https://lsnyc.legalserver.org/matter/dynamic-profile/view/1866694","18-1866694")</f>
        <v>0</v>
      </c>
      <c r="B94" t="s">
        <v>159</v>
      </c>
      <c r="C94" t="s">
        <v>265</v>
      </c>
      <c r="D94" t="s">
        <v>292</v>
      </c>
      <c r="G94" t="s">
        <v>347</v>
      </c>
      <c r="K94" t="s">
        <v>379</v>
      </c>
      <c r="L94" t="s">
        <v>381</v>
      </c>
      <c r="M94" t="s">
        <v>388</v>
      </c>
      <c r="O94">
        <v>63</v>
      </c>
      <c r="P94" t="s">
        <v>392</v>
      </c>
      <c r="Q94" t="s">
        <v>397</v>
      </c>
      <c r="R94" t="s">
        <v>401</v>
      </c>
      <c r="S94" t="s">
        <v>403</v>
      </c>
      <c r="T94" t="s">
        <v>484</v>
      </c>
      <c r="U94" t="s">
        <v>505</v>
      </c>
      <c r="V94">
        <v>10034</v>
      </c>
      <c r="W94">
        <v>0</v>
      </c>
      <c r="X94">
        <v>1</v>
      </c>
      <c r="Y94">
        <v>1</v>
      </c>
      <c r="Z94" t="s">
        <v>540</v>
      </c>
      <c r="AB94" t="s">
        <v>549</v>
      </c>
      <c r="AE94" t="s">
        <v>550</v>
      </c>
      <c r="AG94" t="s">
        <v>550</v>
      </c>
      <c r="AH94" t="s">
        <v>550</v>
      </c>
      <c r="AI94" t="s">
        <v>550</v>
      </c>
      <c r="AK94">
        <v>1.6</v>
      </c>
      <c r="AL94" t="s">
        <v>551</v>
      </c>
      <c r="AN94" t="s">
        <v>556</v>
      </c>
      <c r="AO94">
        <v>61</v>
      </c>
      <c r="AP94" t="s">
        <v>347</v>
      </c>
      <c r="AQ94" t="s">
        <v>564</v>
      </c>
      <c r="AR94" t="s">
        <v>567</v>
      </c>
      <c r="AS94">
        <v>77.3</v>
      </c>
      <c r="AX94" t="s">
        <v>578</v>
      </c>
      <c r="AY94" t="s">
        <v>567</v>
      </c>
      <c r="AZ94" t="s">
        <v>565</v>
      </c>
      <c r="BA94" t="s">
        <v>585</v>
      </c>
      <c r="BC94" t="s">
        <v>550</v>
      </c>
      <c r="BD94" t="s">
        <v>550</v>
      </c>
      <c r="BE94" t="s">
        <v>550</v>
      </c>
      <c r="BF94" t="s">
        <v>550</v>
      </c>
      <c r="BG94" t="s">
        <v>550</v>
      </c>
      <c r="BH94" t="s">
        <v>550</v>
      </c>
      <c r="BI94" t="s">
        <v>550</v>
      </c>
      <c r="BJ94" t="s">
        <v>567</v>
      </c>
      <c r="BK94" t="s">
        <v>566</v>
      </c>
      <c r="BL94" t="s">
        <v>565</v>
      </c>
      <c r="BM94" t="s">
        <v>587</v>
      </c>
      <c r="BP94" t="s">
        <v>566</v>
      </c>
      <c r="BT94" t="s">
        <v>632</v>
      </c>
      <c r="BU94">
        <v>0.1</v>
      </c>
      <c r="BV94" t="s">
        <v>567</v>
      </c>
      <c r="BW94">
        <v>1867285</v>
      </c>
      <c r="BY94" t="s">
        <v>632</v>
      </c>
      <c r="BZ94">
        <v>374</v>
      </c>
    </row>
    <row r="95" spans="1:78">
      <c r="A95" s="1">
        <f>HYPERLINK("https://lsnyc.legalserver.org/matter/dynamic-profile/view/1864328","18-1864328")</f>
        <v>0</v>
      </c>
      <c r="B95" t="s">
        <v>104</v>
      </c>
      <c r="C95" t="s">
        <v>207</v>
      </c>
      <c r="D95" t="s">
        <v>291</v>
      </c>
      <c r="G95" t="s">
        <v>348</v>
      </c>
      <c r="K95" t="s">
        <v>379</v>
      </c>
      <c r="L95" t="s">
        <v>382</v>
      </c>
      <c r="M95" t="s">
        <v>385</v>
      </c>
      <c r="O95">
        <v>45</v>
      </c>
      <c r="P95" t="s">
        <v>392</v>
      </c>
      <c r="Q95" t="s">
        <v>397</v>
      </c>
      <c r="R95" t="s">
        <v>401</v>
      </c>
      <c r="S95" t="s">
        <v>403</v>
      </c>
      <c r="T95" t="s">
        <v>430</v>
      </c>
      <c r="U95" t="s">
        <v>505</v>
      </c>
      <c r="V95">
        <v>10037</v>
      </c>
      <c r="W95">
        <v>0</v>
      </c>
      <c r="X95">
        <v>1</v>
      </c>
      <c r="Y95">
        <v>1</v>
      </c>
      <c r="Z95" t="s">
        <v>506</v>
      </c>
      <c r="AB95" t="s">
        <v>549</v>
      </c>
      <c r="AE95" t="s">
        <v>550</v>
      </c>
      <c r="AG95" t="s">
        <v>550</v>
      </c>
      <c r="AH95" t="s">
        <v>550</v>
      </c>
      <c r="AI95" t="s">
        <v>550</v>
      </c>
      <c r="AK95">
        <v>44.55</v>
      </c>
      <c r="AL95" t="s">
        <v>551</v>
      </c>
      <c r="AN95" t="s">
        <v>555</v>
      </c>
      <c r="AO95">
        <v>44</v>
      </c>
      <c r="AP95" t="s">
        <v>348</v>
      </c>
      <c r="AQ95" t="s">
        <v>563</v>
      </c>
      <c r="AR95" t="s">
        <v>566</v>
      </c>
      <c r="AS95">
        <v>0</v>
      </c>
      <c r="AX95" t="s">
        <v>578</v>
      </c>
      <c r="AY95" t="s">
        <v>567</v>
      </c>
      <c r="AZ95" t="s">
        <v>565</v>
      </c>
      <c r="BA95" t="s">
        <v>580</v>
      </c>
      <c r="BC95" t="s">
        <v>550</v>
      </c>
      <c r="BD95" t="s">
        <v>550</v>
      </c>
      <c r="BE95" t="s">
        <v>550</v>
      </c>
      <c r="BF95" t="s">
        <v>550</v>
      </c>
      <c r="BG95" t="s">
        <v>550</v>
      </c>
      <c r="BH95" t="s">
        <v>550</v>
      </c>
      <c r="BI95" t="s">
        <v>550</v>
      </c>
      <c r="BJ95" t="s">
        <v>567</v>
      </c>
      <c r="BK95" t="s">
        <v>566</v>
      </c>
      <c r="BM95" t="s">
        <v>587</v>
      </c>
      <c r="BP95" t="s">
        <v>566</v>
      </c>
      <c r="BT95" t="s">
        <v>633</v>
      </c>
      <c r="BU95">
        <v>0.2</v>
      </c>
      <c r="BV95" t="s">
        <v>567</v>
      </c>
      <c r="BW95">
        <v>1864911</v>
      </c>
      <c r="BY95" t="s">
        <v>664</v>
      </c>
      <c r="BZ95">
        <v>144</v>
      </c>
    </row>
    <row r="96" spans="1:78">
      <c r="A96" s="1">
        <f>HYPERLINK("https://lsnyc.legalserver.org/matter/dynamic-profile/view/1861508","18-1861508")</f>
        <v>0</v>
      </c>
      <c r="B96" t="s">
        <v>160</v>
      </c>
      <c r="C96" t="s">
        <v>266</v>
      </c>
      <c r="D96" t="s">
        <v>296</v>
      </c>
      <c r="G96" t="s">
        <v>349</v>
      </c>
      <c r="K96" t="s">
        <v>379</v>
      </c>
      <c r="L96" t="s">
        <v>381</v>
      </c>
      <c r="M96" t="s">
        <v>385</v>
      </c>
      <c r="O96">
        <v>30</v>
      </c>
      <c r="P96" t="s">
        <v>392</v>
      </c>
      <c r="Q96" t="s">
        <v>397</v>
      </c>
      <c r="R96" t="s">
        <v>401</v>
      </c>
      <c r="S96" t="s">
        <v>403</v>
      </c>
      <c r="T96" t="s">
        <v>485</v>
      </c>
      <c r="U96" t="s">
        <v>505</v>
      </c>
      <c r="V96">
        <v>10026</v>
      </c>
      <c r="W96">
        <v>1</v>
      </c>
      <c r="X96">
        <v>1</v>
      </c>
      <c r="Y96">
        <v>2</v>
      </c>
      <c r="Z96" t="s">
        <v>527</v>
      </c>
      <c r="AB96" t="s">
        <v>549</v>
      </c>
      <c r="AE96" t="s">
        <v>550</v>
      </c>
      <c r="AG96" t="s">
        <v>550</v>
      </c>
      <c r="AH96" t="s">
        <v>550</v>
      </c>
      <c r="AI96" t="s">
        <v>550</v>
      </c>
      <c r="AK96">
        <v>56.9</v>
      </c>
      <c r="AL96" t="s">
        <v>551</v>
      </c>
      <c r="AN96" t="s">
        <v>555</v>
      </c>
      <c r="AO96">
        <v>28</v>
      </c>
      <c r="AP96" t="s">
        <v>349</v>
      </c>
      <c r="AQ96" t="s">
        <v>562</v>
      </c>
      <c r="AR96" t="s">
        <v>566</v>
      </c>
      <c r="AS96">
        <v>145.81</v>
      </c>
      <c r="AX96" t="s">
        <v>578</v>
      </c>
      <c r="AY96" t="s">
        <v>567</v>
      </c>
      <c r="AZ96" t="s">
        <v>565</v>
      </c>
      <c r="BA96" t="s">
        <v>580</v>
      </c>
      <c r="BC96" t="s">
        <v>550</v>
      </c>
      <c r="BD96" t="s">
        <v>550</v>
      </c>
      <c r="BE96" t="s">
        <v>550</v>
      </c>
      <c r="BF96" t="s">
        <v>550</v>
      </c>
      <c r="BG96" t="s">
        <v>550</v>
      </c>
      <c r="BH96" t="s">
        <v>550</v>
      </c>
      <c r="BI96" t="s">
        <v>550</v>
      </c>
      <c r="BJ96" t="s">
        <v>567</v>
      </c>
      <c r="BK96" t="s">
        <v>566</v>
      </c>
      <c r="BM96" t="s">
        <v>587</v>
      </c>
      <c r="BP96" t="s">
        <v>566</v>
      </c>
      <c r="BT96" t="s">
        <v>634</v>
      </c>
      <c r="BU96">
        <v>3</v>
      </c>
      <c r="BV96" t="s">
        <v>567</v>
      </c>
      <c r="BW96">
        <v>1862085</v>
      </c>
      <c r="BY96" t="s">
        <v>660</v>
      </c>
      <c r="BZ96">
        <v>49</v>
      </c>
    </row>
    <row r="97" spans="1:78">
      <c r="A97" s="1">
        <f>HYPERLINK("https://lsnyc.legalserver.org/matter/dynamic-profile/view/1858470","18-1858470")</f>
        <v>0</v>
      </c>
      <c r="B97" t="s">
        <v>81</v>
      </c>
      <c r="C97" t="s">
        <v>267</v>
      </c>
      <c r="D97" t="s">
        <v>292</v>
      </c>
      <c r="G97" t="s">
        <v>350</v>
      </c>
      <c r="K97" t="s">
        <v>379</v>
      </c>
      <c r="L97" t="s">
        <v>381</v>
      </c>
      <c r="M97" t="s">
        <v>384</v>
      </c>
      <c r="O97">
        <v>61</v>
      </c>
      <c r="P97" t="s">
        <v>393</v>
      </c>
      <c r="Q97" t="s">
        <v>397</v>
      </c>
      <c r="R97" t="s">
        <v>401</v>
      </c>
      <c r="S97" t="s">
        <v>403</v>
      </c>
      <c r="T97" t="s">
        <v>486</v>
      </c>
      <c r="U97" t="s">
        <v>505</v>
      </c>
      <c r="V97">
        <v>10034</v>
      </c>
      <c r="W97">
        <v>0</v>
      </c>
      <c r="X97">
        <v>1</v>
      </c>
      <c r="Y97">
        <v>1</v>
      </c>
      <c r="Z97" t="s">
        <v>527</v>
      </c>
      <c r="AB97" t="s">
        <v>549</v>
      </c>
      <c r="AE97" t="s">
        <v>550</v>
      </c>
      <c r="AG97" t="s">
        <v>550</v>
      </c>
      <c r="AH97" t="s">
        <v>550</v>
      </c>
      <c r="AI97" t="s">
        <v>550</v>
      </c>
      <c r="AK97">
        <v>0</v>
      </c>
      <c r="AL97" t="s">
        <v>551</v>
      </c>
      <c r="AN97" t="s">
        <v>554</v>
      </c>
      <c r="AO97">
        <v>59</v>
      </c>
      <c r="AP97" t="s">
        <v>350</v>
      </c>
      <c r="AQ97" t="s">
        <v>562</v>
      </c>
      <c r="AR97" t="s">
        <v>566</v>
      </c>
      <c r="AS97">
        <v>85.67</v>
      </c>
      <c r="AX97" t="s">
        <v>578</v>
      </c>
      <c r="AY97" t="s">
        <v>567</v>
      </c>
      <c r="AZ97" t="s">
        <v>566</v>
      </c>
      <c r="BA97" t="s">
        <v>585</v>
      </c>
      <c r="BC97" t="s">
        <v>550</v>
      </c>
      <c r="BD97" t="s">
        <v>550</v>
      </c>
      <c r="BE97" t="s">
        <v>550</v>
      </c>
      <c r="BF97" t="s">
        <v>550</v>
      </c>
      <c r="BG97" t="s">
        <v>550</v>
      </c>
      <c r="BH97" t="s">
        <v>550</v>
      </c>
      <c r="BI97" t="s">
        <v>550</v>
      </c>
      <c r="BJ97" t="s">
        <v>567</v>
      </c>
      <c r="BK97" t="s">
        <v>566</v>
      </c>
      <c r="BM97" t="s">
        <v>587</v>
      </c>
      <c r="BP97" t="s">
        <v>566</v>
      </c>
      <c r="BU97">
        <v>0</v>
      </c>
      <c r="BV97" t="s">
        <v>567</v>
      </c>
      <c r="BW97">
        <v>1847655</v>
      </c>
      <c r="BX97" t="s">
        <v>653</v>
      </c>
      <c r="BY97" t="s">
        <v>665</v>
      </c>
      <c r="BZ97">
        <v>315</v>
      </c>
    </row>
    <row r="98" spans="1:78">
      <c r="A98" s="1">
        <f>HYPERLINK("https://lsnyc.legalserver.org/matter/dynamic-profile/view/1871476","18-1871476")</f>
        <v>0</v>
      </c>
      <c r="B98" t="s">
        <v>161</v>
      </c>
      <c r="C98" t="s">
        <v>268</v>
      </c>
      <c r="D98" t="s">
        <v>292</v>
      </c>
      <c r="G98" t="s">
        <v>351</v>
      </c>
      <c r="K98" t="s">
        <v>379</v>
      </c>
      <c r="L98" t="s">
        <v>381</v>
      </c>
      <c r="M98" t="s">
        <v>385</v>
      </c>
      <c r="O98">
        <v>68</v>
      </c>
      <c r="P98" t="s">
        <v>392</v>
      </c>
      <c r="Q98" t="s">
        <v>397</v>
      </c>
      <c r="R98" t="s">
        <v>401</v>
      </c>
      <c r="S98" t="s">
        <v>403</v>
      </c>
      <c r="T98" t="s">
        <v>487</v>
      </c>
      <c r="U98" t="s">
        <v>505</v>
      </c>
      <c r="V98">
        <v>10037</v>
      </c>
      <c r="W98">
        <v>0</v>
      </c>
      <c r="X98">
        <v>3</v>
      </c>
      <c r="Y98">
        <v>3</v>
      </c>
      <c r="Z98" t="s">
        <v>507</v>
      </c>
      <c r="AB98" t="s">
        <v>549</v>
      </c>
      <c r="AE98" t="s">
        <v>550</v>
      </c>
      <c r="AG98" t="s">
        <v>550</v>
      </c>
      <c r="AH98" t="s">
        <v>550</v>
      </c>
      <c r="AI98" t="s">
        <v>550</v>
      </c>
      <c r="AK98">
        <v>32.05</v>
      </c>
      <c r="AL98" t="s">
        <v>551</v>
      </c>
      <c r="AN98" t="s">
        <v>555</v>
      </c>
      <c r="AO98">
        <v>66</v>
      </c>
      <c r="AP98" t="s">
        <v>351</v>
      </c>
      <c r="AQ98" t="s">
        <v>562</v>
      </c>
      <c r="AR98" t="s">
        <v>566</v>
      </c>
      <c r="AS98">
        <v>48.66</v>
      </c>
      <c r="AU98" t="s">
        <v>570</v>
      </c>
      <c r="AX98" t="s">
        <v>578</v>
      </c>
      <c r="AY98" t="s">
        <v>567</v>
      </c>
      <c r="AZ98" t="s">
        <v>565</v>
      </c>
      <c r="BA98" t="s">
        <v>580</v>
      </c>
      <c r="BC98" t="s">
        <v>550</v>
      </c>
      <c r="BD98" t="s">
        <v>550</v>
      </c>
      <c r="BE98" t="s">
        <v>550</v>
      </c>
      <c r="BF98" t="s">
        <v>550</v>
      </c>
      <c r="BG98" t="s">
        <v>550</v>
      </c>
      <c r="BH98" t="s">
        <v>550</v>
      </c>
      <c r="BI98" t="s">
        <v>550</v>
      </c>
      <c r="BJ98" t="s">
        <v>567</v>
      </c>
      <c r="BK98" t="s">
        <v>566</v>
      </c>
      <c r="BL98" t="s">
        <v>565</v>
      </c>
      <c r="BM98" t="s">
        <v>587</v>
      </c>
      <c r="BP98" t="s">
        <v>566</v>
      </c>
      <c r="BT98" t="s">
        <v>635</v>
      </c>
      <c r="BU98">
        <v>0.25</v>
      </c>
      <c r="BV98" t="s">
        <v>567</v>
      </c>
      <c r="BW98">
        <v>752895</v>
      </c>
      <c r="BY98" t="s">
        <v>635</v>
      </c>
      <c r="BZ98">
        <v>8</v>
      </c>
    </row>
    <row r="99" spans="1:78">
      <c r="A99" s="1">
        <f>HYPERLINK("https://lsnyc.legalserver.org/matter/dynamic-profile/view/1850929","17-1850929")</f>
        <v>0</v>
      </c>
      <c r="B99" t="s">
        <v>162</v>
      </c>
      <c r="C99" t="s">
        <v>269</v>
      </c>
      <c r="D99" t="s">
        <v>296</v>
      </c>
      <c r="G99" t="s">
        <v>352</v>
      </c>
      <c r="K99" t="s">
        <v>379</v>
      </c>
      <c r="L99" t="s">
        <v>381</v>
      </c>
      <c r="M99" t="s">
        <v>387</v>
      </c>
      <c r="O99">
        <v>74</v>
      </c>
      <c r="P99" t="s">
        <v>393</v>
      </c>
      <c r="Q99" t="s">
        <v>397</v>
      </c>
      <c r="R99" t="s">
        <v>401</v>
      </c>
      <c r="S99" t="s">
        <v>403</v>
      </c>
      <c r="T99" t="s">
        <v>488</v>
      </c>
      <c r="U99" t="s">
        <v>505</v>
      </c>
      <c r="V99">
        <v>10027</v>
      </c>
      <c r="W99">
        <v>0</v>
      </c>
      <c r="X99">
        <v>1</v>
      </c>
      <c r="Y99">
        <v>1</v>
      </c>
      <c r="Z99" t="s">
        <v>507</v>
      </c>
      <c r="AB99" t="s">
        <v>549</v>
      </c>
      <c r="AE99" t="s">
        <v>550</v>
      </c>
      <c r="AG99" t="s">
        <v>550</v>
      </c>
      <c r="AH99" t="s">
        <v>550</v>
      </c>
      <c r="AI99" t="s">
        <v>550</v>
      </c>
      <c r="AK99">
        <v>35.5</v>
      </c>
      <c r="AL99" t="s">
        <v>551</v>
      </c>
      <c r="AN99" t="s">
        <v>555</v>
      </c>
      <c r="AO99">
        <v>72</v>
      </c>
      <c r="AP99" t="s">
        <v>561</v>
      </c>
      <c r="AQ99" t="s">
        <v>562</v>
      </c>
      <c r="AR99" t="s">
        <v>566</v>
      </c>
      <c r="AS99">
        <v>82.39</v>
      </c>
      <c r="AX99" t="s">
        <v>578</v>
      </c>
      <c r="AY99" t="s">
        <v>567</v>
      </c>
      <c r="AZ99" t="s">
        <v>565</v>
      </c>
      <c r="BA99" t="s">
        <v>580</v>
      </c>
      <c r="BC99" t="s">
        <v>550</v>
      </c>
      <c r="BD99" t="s">
        <v>550</v>
      </c>
      <c r="BE99" t="s">
        <v>550</v>
      </c>
      <c r="BF99" t="s">
        <v>550</v>
      </c>
      <c r="BG99" t="s">
        <v>550</v>
      </c>
      <c r="BH99" t="s">
        <v>550</v>
      </c>
      <c r="BI99" t="s">
        <v>550</v>
      </c>
      <c r="BJ99" t="s">
        <v>567</v>
      </c>
      <c r="BK99" t="s">
        <v>566</v>
      </c>
      <c r="BP99" t="s">
        <v>566</v>
      </c>
      <c r="BT99" t="s">
        <v>322</v>
      </c>
      <c r="BU99">
        <v>8</v>
      </c>
      <c r="BV99" t="s">
        <v>567</v>
      </c>
      <c r="BW99">
        <v>750199</v>
      </c>
      <c r="BZ99">
        <v>0</v>
      </c>
    </row>
    <row r="100" spans="1:78">
      <c r="A100" s="1">
        <f>HYPERLINK("https://lsnyc.legalserver.org/matter/dynamic-profile/view/1844958","17-1844958")</f>
        <v>0</v>
      </c>
      <c r="B100" t="s">
        <v>163</v>
      </c>
      <c r="C100" t="s">
        <v>175</v>
      </c>
      <c r="D100" t="s">
        <v>291</v>
      </c>
      <c r="G100" t="s">
        <v>353</v>
      </c>
      <c r="K100" t="s">
        <v>379</v>
      </c>
      <c r="L100" t="s">
        <v>382</v>
      </c>
      <c r="M100" t="s">
        <v>384</v>
      </c>
      <c r="O100">
        <v>61</v>
      </c>
      <c r="P100" t="s">
        <v>393</v>
      </c>
      <c r="Q100" t="s">
        <v>397</v>
      </c>
      <c r="R100" t="s">
        <v>401</v>
      </c>
      <c r="S100" t="s">
        <v>403</v>
      </c>
      <c r="T100" t="s">
        <v>489</v>
      </c>
      <c r="U100" t="s">
        <v>505</v>
      </c>
      <c r="V100">
        <v>10040</v>
      </c>
      <c r="W100">
        <v>0</v>
      </c>
      <c r="X100">
        <v>1</v>
      </c>
      <c r="Y100">
        <v>1</v>
      </c>
      <c r="Z100" t="s">
        <v>511</v>
      </c>
      <c r="AB100" t="s">
        <v>549</v>
      </c>
      <c r="AE100" t="s">
        <v>550</v>
      </c>
      <c r="AG100" t="s">
        <v>550</v>
      </c>
      <c r="AH100" t="s">
        <v>550</v>
      </c>
      <c r="AI100" t="s">
        <v>550</v>
      </c>
      <c r="AK100">
        <v>34.2</v>
      </c>
      <c r="AL100" t="s">
        <v>551</v>
      </c>
      <c r="AN100" t="s">
        <v>555</v>
      </c>
      <c r="AO100">
        <v>59</v>
      </c>
      <c r="AP100" t="s">
        <v>353</v>
      </c>
      <c r="AQ100" t="s">
        <v>562</v>
      </c>
      <c r="AR100" t="s">
        <v>566</v>
      </c>
      <c r="AS100">
        <v>18.31</v>
      </c>
      <c r="AX100" t="s">
        <v>578</v>
      </c>
      <c r="AY100" t="s">
        <v>567</v>
      </c>
      <c r="AZ100" t="s">
        <v>565</v>
      </c>
      <c r="BA100" t="s">
        <v>585</v>
      </c>
      <c r="BC100" t="s">
        <v>550</v>
      </c>
      <c r="BD100" t="s">
        <v>550</v>
      </c>
      <c r="BE100" t="s">
        <v>550</v>
      </c>
      <c r="BF100" t="s">
        <v>550</v>
      </c>
      <c r="BG100" t="s">
        <v>550</v>
      </c>
      <c r="BH100" t="s">
        <v>550</v>
      </c>
      <c r="BI100" t="s">
        <v>550</v>
      </c>
      <c r="BJ100" t="s">
        <v>567</v>
      </c>
      <c r="BK100" t="s">
        <v>566</v>
      </c>
      <c r="BM100" t="s">
        <v>587</v>
      </c>
      <c r="BP100" t="s">
        <v>566</v>
      </c>
      <c r="BT100" t="s">
        <v>305</v>
      </c>
      <c r="BU100">
        <v>2</v>
      </c>
      <c r="BV100" t="s">
        <v>567</v>
      </c>
      <c r="BW100">
        <v>1845470</v>
      </c>
      <c r="BY100" t="s">
        <v>304</v>
      </c>
      <c r="BZ100">
        <v>109</v>
      </c>
    </row>
    <row r="101" spans="1:78">
      <c r="A101" s="1">
        <f>HYPERLINK("https://lsnyc.legalserver.org/matter/dynamic-profile/view/0832237","17-0832237")</f>
        <v>0</v>
      </c>
      <c r="B101" t="s">
        <v>164</v>
      </c>
      <c r="C101" t="s">
        <v>229</v>
      </c>
      <c r="D101" t="s">
        <v>292</v>
      </c>
      <c r="E101" t="s">
        <v>299</v>
      </c>
      <c r="G101" t="s">
        <v>354</v>
      </c>
      <c r="K101" t="s">
        <v>379</v>
      </c>
      <c r="L101" t="s">
        <v>381</v>
      </c>
      <c r="M101" t="s">
        <v>384</v>
      </c>
      <c r="O101">
        <v>49</v>
      </c>
      <c r="P101" t="s">
        <v>392</v>
      </c>
      <c r="Q101" t="s">
        <v>397</v>
      </c>
      <c r="R101" t="s">
        <v>401</v>
      </c>
      <c r="S101" t="s">
        <v>403</v>
      </c>
      <c r="T101" t="s">
        <v>490</v>
      </c>
      <c r="U101" t="s">
        <v>505</v>
      </c>
      <c r="V101">
        <v>10032</v>
      </c>
      <c r="W101">
        <v>0</v>
      </c>
      <c r="X101">
        <v>3</v>
      </c>
      <c r="Y101">
        <v>3</v>
      </c>
      <c r="Z101" t="s">
        <v>515</v>
      </c>
      <c r="AB101" t="s">
        <v>549</v>
      </c>
      <c r="AE101" t="s">
        <v>550</v>
      </c>
      <c r="AG101" t="s">
        <v>550</v>
      </c>
      <c r="AH101" t="s">
        <v>550</v>
      </c>
      <c r="AI101" t="s">
        <v>550</v>
      </c>
      <c r="AK101">
        <v>11.1</v>
      </c>
      <c r="AL101" t="s">
        <v>551</v>
      </c>
      <c r="AN101" t="s">
        <v>555</v>
      </c>
      <c r="AO101">
        <v>47</v>
      </c>
      <c r="AP101" t="s">
        <v>354</v>
      </c>
      <c r="AQ101" t="s">
        <v>562</v>
      </c>
      <c r="AR101" t="s">
        <v>566</v>
      </c>
      <c r="AS101">
        <v>300.49</v>
      </c>
      <c r="AX101" t="s">
        <v>578</v>
      </c>
      <c r="AY101" t="s">
        <v>567</v>
      </c>
      <c r="AZ101" t="s">
        <v>566</v>
      </c>
      <c r="BA101" t="s">
        <v>585</v>
      </c>
      <c r="BC101" t="s">
        <v>550</v>
      </c>
      <c r="BD101" t="s">
        <v>550</v>
      </c>
      <c r="BE101" t="s">
        <v>550</v>
      </c>
      <c r="BF101" t="s">
        <v>550</v>
      </c>
      <c r="BG101" t="s">
        <v>550</v>
      </c>
      <c r="BH101" t="s">
        <v>550</v>
      </c>
      <c r="BI101" t="s">
        <v>550</v>
      </c>
      <c r="BJ101" t="s">
        <v>567</v>
      </c>
      <c r="BK101" t="s">
        <v>566</v>
      </c>
      <c r="BP101" t="s">
        <v>566</v>
      </c>
      <c r="BT101" t="s">
        <v>636</v>
      </c>
      <c r="BU101">
        <v>0.2</v>
      </c>
      <c r="BV101" t="s">
        <v>567</v>
      </c>
      <c r="BW101">
        <v>832721</v>
      </c>
      <c r="BY101" t="s">
        <v>636</v>
      </c>
      <c r="BZ101">
        <v>479</v>
      </c>
    </row>
    <row r="102" spans="1:78">
      <c r="A102" s="1">
        <f>HYPERLINK("https://lsnyc.legalserver.org/matter/dynamic-profile/view/0795319","16-0795319")</f>
        <v>0</v>
      </c>
      <c r="B102" t="s">
        <v>165</v>
      </c>
      <c r="C102" t="s">
        <v>270</v>
      </c>
      <c r="D102" t="s">
        <v>292</v>
      </c>
      <c r="E102" t="s">
        <v>299</v>
      </c>
      <c r="G102" t="s">
        <v>355</v>
      </c>
      <c r="K102" t="s">
        <v>379</v>
      </c>
      <c r="L102" t="s">
        <v>382</v>
      </c>
      <c r="M102" t="s">
        <v>386</v>
      </c>
      <c r="O102">
        <v>51</v>
      </c>
      <c r="P102" t="s">
        <v>392</v>
      </c>
      <c r="Q102" t="s">
        <v>397</v>
      </c>
      <c r="R102" t="s">
        <v>401</v>
      </c>
      <c r="S102" t="s">
        <v>403</v>
      </c>
      <c r="T102" t="s">
        <v>491</v>
      </c>
      <c r="U102" t="s">
        <v>505</v>
      </c>
      <c r="V102">
        <v>10025</v>
      </c>
      <c r="W102">
        <v>0</v>
      </c>
      <c r="X102">
        <v>1</v>
      </c>
      <c r="Y102">
        <v>1</v>
      </c>
      <c r="Z102" t="s">
        <v>529</v>
      </c>
      <c r="AB102" t="s">
        <v>549</v>
      </c>
      <c r="AE102" t="s">
        <v>550</v>
      </c>
      <c r="AG102" t="s">
        <v>550</v>
      </c>
      <c r="AH102" t="s">
        <v>550</v>
      </c>
      <c r="AI102" t="s">
        <v>550</v>
      </c>
      <c r="AK102">
        <v>133.05</v>
      </c>
      <c r="AL102" t="s">
        <v>551</v>
      </c>
      <c r="AN102" t="s">
        <v>555</v>
      </c>
      <c r="AO102">
        <v>47</v>
      </c>
      <c r="AP102" t="s">
        <v>355</v>
      </c>
      <c r="AQ102" t="s">
        <v>563</v>
      </c>
      <c r="AR102" t="s">
        <v>566</v>
      </c>
      <c r="AS102">
        <v>169.92</v>
      </c>
      <c r="AU102" t="s">
        <v>570</v>
      </c>
      <c r="AX102" t="s">
        <v>578</v>
      </c>
      <c r="AY102" t="s">
        <v>567</v>
      </c>
      <c r="AZ102" t="s">
        <v>565</v>
      </c>
      <c r="BA102" t="s">
        <v>586</v>
      </c>
      <c r="BC102" t="s">
        <v>550</v>
      </c>
      <c r="BD102" t="s">
        <v>550</v>
      </c>
      <c r="BE102" t="s">
        <v>550</v>
      </c>
      <c r="BF102" t="s">
        <v>550</v>
      </c>
      <c r="BG102" t="s">
        <v>550</v>
      </c>
      <c r="BH102" t="s">
        <v>550</v>
      </c>
      <c r="BI102" t="s">
        <v>550</v>
      </c>
      <c r="BJ102" t="s">
        <v>567</v>
      </c>
      <c r="BK102" t="s">
        <v>566</v>
      </c>
      <c r="BM102" t="s">
        <v>588</v>
      </c>
      <c r="BP102" t="s">
        <v>566</v>
      </c>
      <c r="BT102" t="s">
        <v>637</v>
      </c>
      <c r="BU102">
        <v>4</v>
      </c>
      <c r="BV102" t="s">
        <v>567</v>
      </c>
      <c r="BW102">
        <v>775070</v>
      </c>
      <c r="BY102" t="s">
        <v>660</v>
      </c>
      <c r="BZ102">
        <v>49</v>
      </c>
    </row>
    <row r="103" spans="1:78">
      <c r="A103" s="1">
        <f>HYPERLINK("https://lsnyc.legalserver.org/matter/dynamic-profile/view/0783181","15-0783181")</f>
        <v>0</v>
      </c>
      <c r="B103" t="s">
        <v>166</v>
      </c>
      <c r="C103" t="s">
        <v>271</v>
      </c>
      <c r="D103" t="s">
        <v>299</v>
      </c>
      <c r="G103" t="s">
        <v>356</v>
      </c>
      <c r="H103" t="s">
        <v>375</v>
      </c>
      <c r="K103" t="s">
        <v>379</v>
      </c>
      <c r="L103" t="s">
        <v>382</v>
      </c>
      <c r="M103" t="s">
        <v>384</v>
      </c>
      <c r="O103">
        <v>62</v>
      </c>
      <c r="P103" t="s">
        <v>393</v>
      </c>
      <c r="Q103" t="s">
        <v>397</v>
      </c>
      <c r="R103" t="s">
        <v>401</v>
      </c>
      <c r="S103" t="s">
        <v>403</v>
      </c>
      <c r="T103" t="s">
        <v>466</v>
      </c>
      <c r="U103" t="s">
        <v>505</v>
      </c>
      <c r="V103">
        <v>10031</v>
      </c>
      <c r="W103">
        <v>0</v>
      </c>
      <c r="X103">
        <v>3</v>
      </c>
      <c r="Y103">
        <v>3</v>
      </c>
      <c r="Z103" t="s">
        <v>515</v>
      </c>
      <c r="AB103" t="s">
        <v>549</v>
      </c>
      <c r="AE103" t="s">
        <v>550</v>
      </c>
      <c r="AG103" t="s">
        <v>550</v>
      </c>
      <c r="AH103" t="s">
        <v>550</v>
      </c>
      <c r="AI103" t="s">
        <v>550</v>
      </c>
      <c r="AK103">
        <v>0</v>
      </c>
      <c r="AL103" t="s">
        <v>552</v>
      </c>
      <c r="AO103">
        <v>58</v>
      </c>
      <c r="AP103" t="s">
        <v>356</v>
      </c>
      <c r="AQ103" t="s">
        <v>562</v>
      </c>
      <c r="AR103" t="s">
        <v>566</v>
      </c>
      <c r="AS103">
        <v>124.9</v>
      </c>
      <c r="AV103" t="s">
        <v>576</v>
      </c>
      <c r="AX103" t="s">
        <v>578</v>
      </c>
      <c r="AY103" t="s">
        <v>567</v>
      </c>
      <c r="AZ103" t="s">
        <v>565</v>
      </c>
      <c r="BA103" t="s">
        <v>581</v>
      </c>
      <c r="BC103" t="s">
        <v>550</v>
      </c>
      <c r="BD103" t="s">
        <v>550</v>
      </c>
      <c r="BE103" t="s">
        <v>550</v>
      </c>
      <c r="BF103" t="s">
        <v>550</v>
      </c>
      <c r="BG103" t="s">
        <v>550</v>
      </c>
      <c r="BH103" t="s">
        <v>550</v>
      </c>
      <c r="BI103" t="s">
        <v>550</v>
      </c>
      <c r="BJ103" t="s">
        <v>567</v>
      </c>
      <c r="BK103" t="s">
        <v>566</v>
      </c>
      <c r="BM103" t="s">
        <v>588</v>
      </c>
      <c r="BP103" t="s">
        <v>566</v>
      </c>
      <c r="BU103">
        <v>0</v>
      </c>
      <c r="BV103" t="s">
        <v>567</v>
      </c>
      <c r="BW103">
        <v>783547</v>
      </c>
      <c r="BY103" t="s">
        <v>666</v>
      </c>
      <c r="BZ103">
        <v>1436</v>
      </c>
    </row>
    <row r="104" spans="1:78">
      <c r="A104" s="1">
        <f>HYPERLINK("https://lsnyc.legalserver.org/matter/dynamic-profile/view/0782495","15-0782495")</f>
        <v>0</v>
      </c>
      <c r="B104" t="s">
        <v>167</v>
      </c>
      <c r="C104" t="s">
        <v>272</v>
      </c>
      <c r="D104" t="s">
        <v>299</v>
      </c>
      <c r="G104" t="s">
        <v>357</v>
      </c>
      <c r="K104" t="s">
        <v>379</v>
      </c>
      <c r="L104" t="s">
        <v>382</v>
      </c>
      <c r="M104" t="s">
        <v>388</v>
      </c>
      <c r="O104">
        <v>24</v>
      </c>
      <c r="P104" t="s">
        <v>392</v>
      </c>
      <c r="Q104" t="s">
        <v>397</v>
      </c>
      <c r="R104" t="s">
        <v>401</v>
      </c>
      <c r="S104" t="s">
        <v>403</v>
      </c>
      <c r="T104" t="s">
        <v>492</v>
      </c>
      <c r="U104" t="s">
        <v>505</v>
      </c>
      <c r="V104">
        <v>10038</v>
      </c>
      <c r="W104">
        <v>0</v>
      </c>
      <c r="X104">
        <v>1</v>
      </c>
      <c r="Y104">
        <v>1</v>
      </c>
      <c r="Z104" t="s">
        <v>516</v>
      </c>
      <c r="AB104" t="s">
        <v>549</v>
      </c>
      <c r="AE104" t="s">
        <v>550</v>
      </c>
      <c r="AG104" t="s">
        <v>550</v>
      </c>
      <c r="AH104" t="s">
        <v>550</v>
      </c>
      <c r="AI104" t="s">
        <v>550</v>
      </c>
      <c r="AK104">
        <v>182</v>
      </c>
      <c r="AL104" t="s">
        <v>551</v>
      </c>
      <c r="AN104" t="s">
        <v>555</v>
      </c>
      <c r="AO104">
        <v>19</v>
      </c>
      <c r="AP104" t="s">
        <v>357</v>
      </c>
      <c r="AQ104" t="s">
        <v>563</v>
      </c>
      <c r="AR104" t="s">
        <v>566</v>
      </c>
      <c r="AS104">
        <v>82.06999999999999</v>
      </c>
      <c r="AX104" t="s">
        <v>578</v>
      </c>
      <c r="AY104" t="s">
        <v>567</v>
      </c>
      <c r="AZ104" t="s">
        <v>565</v>
      </c>
      <c r="BA104" t="s">
        <v>579</v>
      </c>
      <c r="BC104" t="s">
        <v>550</v>
      </c>
      <c r="BD104" t="s">
        <v>550</v>
      </c>
      <c r="BE104" t="s">
        <v>550</v>
      </c>
      <c r="BF104" t="s">
        <v>550</v>
      </c>
      <c r="BG104" t="s">
        <v>550</v>
      </c>
      <c r="BH104" t="s">
        <v>550</v>
      </c>
      <c r="BI104" t="s">
        <v>550</v>
      </c>
      <c r="BJ104" t="s">
        <v>567</v>
      </c>
      <c r="BK104" t="s">
        <v>566</v>
      </c>
      <c r="BM104" t="s">
        <v>588</v>
      </c>
      <c r="BP104" t="s">
        <v>566</v>
      </c>
      <c r="BT104" t="s">
        <v>638</v>
      </c>
      <c r="BU104">
        <v>2</v>
      </c>
      <c r="BV104" t="s">
        <v>567</v>
      </c>
      <c r="BW104">
        <v>781659</v>
      </c>
      <c r="BY104" t="s">
        <v>638</v>
      </c>
      <c r="BZ104">
        <v>1059</v>
      </c>
    </row>
    <row r="105" spans="1:78">
      <c r="A105" s="1">
        <f>HYPERLINK("https://lsnyc.legalserver.org/matter/dynamic-profile/view/0775581","15-0775581")</f>
        <v>0</v>
      </c>
      <c r="B105" t="s">
        <v>168</v>
      </c>
      <c r="C105" t="s">
        <v>273</v>
      </c>
      <c r="D105" t="s">
        <v>299</v>
      </c>
      <c r="E105" t="s">
        <v>294</v>
      </c>
      <c r="G105" t="s">
        <v>358</v>
      </c>
      <c r="H105" t="s">
        <v>375</v>
      </c>
      <c r="J105" t="s">
        <v>378</v>
      </c>
      <c r="K105" t="s">
        <v>379</v>
      </c>
      <c r="L105" t="s">
        <v>381</v>
      </c>
      <c r="M105" t="s">
        <v>384</v>
      </c>
      <c r="O105">
        <v>71</v>
      </c>
      <c r="P105" t="s">
        <v>393</v>
      </c>
      <c r="Q105" t="s">
        <v>397</v>
      </c>
      <c r="R105" t="s">
        <v>401</v>
      </c>
      <c r="S105" t="s">
        <v>403</v>
      </c>
      <c r="T105" t="s">
        <v>493</v>
      </c>
      <c r="U105" t="s">
        <v>505</v>
      </c>
      <c r="V105">
        <v>10031</v>
      </c>
      <c r="W105">
        <v>0</v>
      </c>
      <c r="X105">
        <v>1</v>
      </c>
      <c r="Y105">
        <v>1</v>
      </c>
      <c r="Z105" t="s">
        <v>507</v>
      </c>
      <c r="AB105" t="s">
        <v>549</v>
      </c>
      <c r="AE105" t="s">
        <v>550</v>
      </c>
      <c r="AG105" t="s">
        <v>550</v>
      </c>
      <c r="AH105" t="s">
        <v>550</v>
      </c>
      <c r="AI105" t="s">
        <v>550</v>
      </c>
      <c r="AK105">
        <v>79.18000000000001</v>
      </c>
      <c r="AL105" t="s">
        <v>551</v>
      </c>
      <c r="AO105">
        <v>66</v>
      </c>
      <c r="AP105" t="s">
        <v>358</v>
      </c>
      <c r="AR105" t="s">
        <v>565</v>
      </c>
      <c r="AS105">
        <v>59.54</v>
      </c>
      <c r="AU105" t="s">
        <v>570</v>
      </c>
      <c r="AX105" t="s">
        <v>578</v>
      </c>
      <c r="AY105" t="s">
        <v>567</v>
      </c>
      <c r="AZ105" t="s">
        <v>565</v>
      </c>
      <c r="BA105" t="s">
        <v>581</v>
      </c>
      <c r="BC105" t="s">
        <v>550</v>
      </c>
      <c r="BD105" t="s">
        <v>550</v>
      </c>
      <c r="BE105" t="s">
        <v>550</v>
      </c>
      <c r="BF105" t="s">
        <v>550</v>
      </c>
      <c r="BG105" t="s">
        <v>550</v>
      </c>
      <c r="BH105" t="s">
        <v>550</v>
      </c>
      <c r="BI105" t="s">
        <v>550</v>
      </c>
      <c r="BJ105" t="s">
        <v>567</v>
      </c>
      <c r="BK105" t="s">
        <v>566</v>
      </c>
      <c r="BM105" t="s">
        <v>588</v>
      </c>
      <c r="BP105" t="s">
        <v>566</v>
      </c>
      <c r="BT105" t="s">
        <v>639</v>
      </c>
      <c r="BU105">
        <v>4</v>
      </c>
      <c r="BV105" t="s">
        <v>567</v>
      </c>
      <c r="BW105">
        <v>775934</v>
      </c>
      <c r="BY105" t="s">
        <v>667</v>
      </c>
      <c r="BZ105">
        <v>1</v>
      </c>
    </row>
    <row r="106" spans="1:78">
      <c r="A106" s="1">
        <f>HYPERLINK("https://lsnyc.legalserver.org/matter/dynamic-profile/view/0774747","15-0774747")</f>
        <v>0</v>
      </c>
      <c r="B106" t="s">
        <v>156</v>
      </c>
      <c r="C106" t="s">
        <v>274</v>
      </c>
      <c r="D106" t="s">
        <v>291</v>
      </c>
      <c r="G106" t="s">
        <v>359</v>
      </c>
      <c r="K106" t="s">
        <v>379</v>
      </c>
      <c r="L106" t="s">
        <v>381</v>
      </c>
      <c r="M106" t="s">
        <v>385</v>
      </c>
      <c r="O106">
        <v>31</v>
      </c>
      <c r="P106" t="s">
        <v>392</v>
      </c>
      <c r="Q106" t="s">
        <v>397</v>
      </c>
      <c r="R106" t="s">
        <v>401</v>
      </c>
      <c r="S106" t="s">
        <v>403</v>
      </c>
      <c r="T106" t="s">
        <v>494</v>
      </c>
      <c r="U106" t="s">
        <v>505</v>
      </c>
      <c r="V106">
        <v>10031</v>
      </c>
      <c r="W106">
        <v>1</v>
      </c>
      <c r="X106">
        <v>3</v>
      </c>
      <c r="Y106">
        <v>4</v>
      </c>
      <c r="Z106" t="s">
        <v>541</v>
      </c>
      <c r="AB106" t="s">
        <v>549</v>
      </c>
      <c r="AE106" t="s">
        <v>550</v>
      </c>
      <c r="AG106" t="s">
        <v>550</v>
      </c>
      <c r="AH106" t="s">
        <v>550</v>
      </c>
      <c r="AI106" t="s">
        <v>550</v>
      </c>
      <c r="AK106">
        <v>13.65</v>
      </c>
      <c r="AL106" t="s">
        <v>551</v>
      </c>
      <c r="AN106" t="s">
        <v>555</v>
      </c>
      <c r="AO106">
        <v>26</v>
      </c>
      <c r="AP106" t="s">
        <v>359</v>
      </c>
      <c r="AQ106" t="s">
        <v>562</v>
      </c>
      <c r="AR106" t="s">
        <v>566</v>
      </c>
      <c r="AS106">
        <v>100.32</v>
      </c>
      <c r="AX106" t="s">
        <v>578</v>
      </c>
      <c r="AY106" t="s">
        <v>567</v>
      </c>
      <c r="AZ106" t="s">
        <v>566</v>
      </c>
      <c r="BA106" t="s">
        <v>581</v>
      </c>
      <c r="BC106" t="s">
        <v>550</v>
      </c>
      <c r="BD106" t="s">
        <v>550</v>
      </c>
      <c r="BE106" t="s">
        <v>550</v>
      </c>
      <c r="BF106" t="s">
        <v>550</v>
      </c>
      <c r="BG106" t="s">
        <v>550</v>
      </c>
      <c r="BH106" t="s">
        <v>550</v>
      </c>
      <c r="BI106" t="s">
        <v>550</v>
      </c>
      <c r="BJ106" t="s">
        <v>567</v>
      </c>
      <c r="BK106" t="s">
        <v>566</v>
      </c>
      <c r="BM106" t="s">
        <v>588</v>
      </c>
      <c r="BP106" t="s">
        <v>566</v>
      </c>
      <c r="BT106" t="s">
        <v>640</v>
      </c>
      <c r="BU106">
        <v>1.5</v>
      </c>
      <c r="BV106" t="s">
        <v>567</v>
      </c>
      <c r="BW106">
        <v>756763</v>
      </c>
      <c r="BY106" t="s">
        <v>668</v>
      </c>
      <c r="BZ106">
        <v>228</v>
      </c>
    </row>
    <row r="107" spans="1:78">
      <c r="A107" s="1">
        <f>HYPERLINK("https://lsnyc.legalserver.org/matter/dynamic-profile/view/0774678","15-0774678")</f>
        <v>0</v>
      </c>
      <c r="B107" t="s">
        <v>109</v>
      </c>
      <c r="C107" t="s">
        <v>275</v>
      </c>
      <c r="D107" t="s">
        <v>291</v>
      </c>
      <c r="G107" t="s">
        <v>360</v>
      </c>
      <c r="K107" t="s">
        <v>379</v>
      </c>
      <c r="L107" t="s">
        <v>382</v>
      </c>
      <c r="M107" t="s">
        <v>385</v>
      </c>
      <c r="O107">
        <v>64</v>
      </c>
      <c r="P107" t="s">
        <v>392</v>
      </c>
      <c r="Q107" t="s">
        <v>397</v>
      </c>
      <c r="R107" t="s">
        <v>401</v>
      </c>
      <c r="S107" t="s">
        <v>403</v>
      </c>
      <c r="T107" t="s">
        <v>495</v>
      </c>
      <c r="U107" t="s">
        <v>505</v>
      </c>
      <c r="V107">
        <v>10027</v>
      </c>
      <c r="W107">
        <v>0</v>
      </c>
      <c r="X107">
        <v>1</v>
      </c>
      <c r="Y107">
        <v>1</v>
      </c>
      <c r="Z107" t="s">
        <v>529</v>
      </c>
      <c r="AB107" t="s">
        <v>549</v>
      </c>
      <c r="AE107" t="s">
        <v>550</v>
      </c>
      <c r="AG107" t="s">
        <v>550</v>
      </c>
      <c r="AH107" t="s">
        <v>550</v>
      </c>
      <c r="AI107" t="s">
        <v>550</v>
      </c>
      <c r="AK107">
        <v>6.2</v>
      </c>
      <c r="AL107" t="s">
        <v>551</v>
      </c>
      <c r="AN107" t="s">
        <v>555</v>
      </c>
      <c r="AO107">
        <v>59</v>
      </c>
      <c r="AP107" t="s">
        <v>360</v>
      </c>
      <c r="AQ107" t="s">
        <v>562</v>
      </c>
      <c r="AR107" t="s">
        <v>566</v>
      </c>
      <c r="AS107">
        <v>15.29</v>
      </c>
      <c r="AX107" t="s">
        <v>578</v>
      </c>
      <c r="AY107" t="s">
        <v>567</v>
      </c>
      <c r="AZ107" t="s">
        <v>566</v>
      </c>
      <c r="BA107" t="s">
        <v>581</v>
      </c>
      <c r="BC107" t="s">
        <v>550</v>
      </c>
      <c r="BD107" t="s">
        <v>550</v>
      </c>
      <c r="BE107" t="s">
        <v>550</v>
      </c>
      <c r="BF107" t="s">
        <v>550</v>
      </c>
      <c r="BG107" t="s">
        <v>550</v>
      </c>
      <c r="BH107" t="s">
        <v>550</v>
      </c>
      <c r="BI107" t="s">
        <v>550</v>
      </c>
      <c r="BJ107" t="s">
        <v>567</v>
      </c>
      <c r="BK107" t="s">
        <v>566</v>
      </c>
      <c r="BM107" t="s">
        <v>588</v>
      </c>
      <c r="BP107" t="s">
        <v>566</v>
      </c>
      <c r="BT107" t="s">
        <v>641</v>
      </c>
      <c r="BU107">
        <v>0.6</v>
      </c>
      <c r="BV107" t="s">
        <v>567</v>
      </c>
      <c r="BW107">
        <v>724694</v>
      </c>
      <c r="BY107" t="s">
        <v>669</v>
      </c>
      <c r="BZ107">
        <v>1046</v>
      </c>
    </row>
    <row r="108" spans="1:78">
      <c r="A108" s="1">
        <f>HYPERLINK("https://lsnyc.legalserver.org/matter/dynamic-profile/view/0774078","15-0774078")</f>
        <v>0</v>
      </c>
      <c r="B108" t="s">
        <v>169</v>
      </c>
      <c r="C108" t="s">
        <v>276</v>
      </c>
      <c r="D108" t="s">
        <v>295</v>
      </c>
      <c r="G108" t="s">
        <v>361</v>
      </c>
      <c r="K108" t="s">
        <v>379</v>
      </c>
      <c r="L108" t="s">
        <v>381</v>
      </c>
      <c r="M108" t="s">
        <v>385</v>
      </c>
      <c r="O108">
        <v>45</v>
      </c>
      <c r="P108" t="s">
        <v>392</v>
      </c>
      <c r="Q108" t="s">
        <v>397</v>
      </c>
      <c r="R108" t="s">
        <v>401</v>
      </c>
      <c r="S108" t="s">
        <v>403</v>
      </c>
      <c r="T108" t="s">
        <v>496</v>
      </c>
      <c r="U108" t="s">
        <v>505</v>
      </c>
      <c r="V108">
        <v>10030</v>
      </c>
      <c r="W108">
        <v>1</v>
      </c>
      <c r="X108">
        <v>2</v>
      </c>
      <c r="Y108">
        <v>3</v>
      </c>
      <c r="Z108" t="s">
        <v>542</v>
      </c>
      <c r="AB108" t="s">
        <v>549</v>
      </c>
      <c r="AE108" t="s">
        <v>550</v>
      </c>
      <c r="AG108" t="s">
        <v>550</v>
      </c>
      <c r="AH108" t="s">
        <v>550</v>
      </c>
      <c r="AI108" t="s">
        <v>550</v>
      </c>
      <c r="AK108">
        <v>36.9</v>
      </c>
      <c r="AL108" t="s">
        <v>551</v>
      </c>
      <c r="AO108">
        <v>40</v>
      </c>
      <c r="AP108" t="s">
        <v>361</v>
      </c>
      <c r="AQ108" t="s">
        <v>563</v>
      </c>
      <c r="AR108" t="s">
        <v>566</v>
      </c>
      <c r="AS108">
        <v>53.72</v>
      </c>
      <c r="AX108" t="s">
        <v>578</v>
      </c>
      <c r="AY108" t="s">
        <v>567</v>
      </c>
      <c r="AZ108" t="s">
        <v>565</v>
      </c>
      <c r="BA108" t="s">
        <v>580</v>
      </c>
      <c r="BC108" t="s">
        <v>550</v>
      </c>
      <c r="BD108" t="s">
        <v>550</v>
      </c>
      <c r="BE108" t="s">
        <v>550</v>
      </c>
      <c r="BF108" t="s">
        <v>550</v>
      </c>
      <c r="BG108" t="s">
        <v>550</v>
      </c>
      <c r="BH108" t="s">
        <v>550</v>
      </c>
      <c r="BI108" t="s">
        <v>550</v>
      </c>
      <c r="BJ108" t="s">
        <v>567</v>
      </c>
      <c r="BK108" t="s">
        <v>566</v>
      </c>
      <c r="BM108" t="s">
        <v>588</v>
      </c>
      <c r="BP108" t="s">
        <v>566</v>
      </c>
      <c r="BT108" t="s">
        <v>642</v>
      </c>
      <c r="BU108">
        <v>2</v>
      </c>
      <c r="BV108" t="s">
        <v>567</v>
      </c>
      <c r="BW108">
        <v>483638</v>
      </c>
      <c r="BZ108">
        <v>0</v>
      </c>
    </row>
    <row r="109" spans="1:78">
      <c r="A109" s="1">
        <f>HYPERLINK("https://lsnyc.legalserver.org/matter/dynamic-profile/view/0773085","15-0773085")</f>
        <v>0</v>
      </c>
      <c r="B109" t="s">
        <v>170</v>
      </c>
      <c r="C109" t="s">
        <v>277</v>
      </c>
      <c r="D109" t="s">
        <v>299</v>
      </c>
      <c r="E109" t="s">
        <v>294</v>
      </c>
      <c r="G109" t="s">
        <v>362</v>
      </c>
      <c r="J109" t="s">
        <v>378</v>
      </c>
      <c r="K109" t="s">
        <v>379</v>
      </c>
      <c r="L109" t="s">
        <v>381</v>
      </c>
      <c r="M109" t="s">
        <v>384</v>
      </c>
      <c r="O109">
        <v>63</v>
      </c>
      <c r="P109" t="s">
        <v>393</v>
      </c>
      <c r="Q109" t="s">
        <v>397</v>
      </c>
      <c r="R109" t="s">
        <v>401</v>
      </c>
      <c r="S109" t="s">
        <v>403</v>
      </c>
      <c r="T109" t="s">
        <v>497</v>
      </c>
      <c r="U109" t="s">
        <v>505</v>
      </c>
      <c r="V109">
        <v>10031</v>
      </c>
      <c r="W109">
        <v>0</v>
      </c>
      <c r="X109">
        <v>2</v>
      </c>
      <c r="Y109">
        <v>2</v>
      </c>
      <c r="Z109" t="s">
        <v>543</v>
      </c>
      <c r="AB109" t="s">
        <v>549</v>
      </c>
      <c r="AE109" t="s">
        <v>550</v>
      </c>
      <c r="AG109" t="s">
        <v>550</v>
      </c>
      <c r="AH109" t="s">
        <v>550</v>
      </c>
      <c r="AI109" t="s">
        <v>550</v>
      </c>
      <c r="AK109">
        <v>7.8</v>
      </c>
      <c r="AL109" t="s">
        <v>551</v>
      </c>
      <c r="AO109">
        <v>58</v>
      </c>
      <c r="AP109" t="s">
        <v>362</v>
      </c>
      <c r="AQ109" t="s">
        <v>562</v>
      </c>
      <c r="AR109" t="s">
        <v>566</v>
      </c>
      <c r="AS109">
        <v>136.35</v>
      </c>
      <c r="AX109" t="s">
        <v>578</v>
      </c>
      <c r="AY109" t="s">
        <v>567</v>
      </c>
      <c r="AZ109" t="s">
        <v>565</v>
      </c>
      <c r="BA109" t="s">
        <v>581</v>
      </c>
      <c r="BC109" t="s">
        <v>550</v>
      </c>
      <c r="BD109" t="s">
        <v>550</v>
      </c>
      <c r="BE109" t="s">
        <v>550</v>
      </c>
      <c r="BF109" t="s">
        <v>550</v>
      </c>
      <c r="BG109" t="s">
        <v>550</v>
      </c>
      <c r="BH109" t="s">
        <v>550</v>
      </c>
      <c r="BI109" t="s">
        <v>550</v>
      </c>
      <c r="BJ109" t="s">
        <v>567</v>
      </c>
      <c r="BK109" t="s">
        <v>566</v>
      </c>
      <c r="BM109" t="s">
        <v>588</v>
      </c>
      <c r="BP109" t="s">
        <v>566</v>
      </c>
      <c r="BT109" t="s">
        <v>643</v>
      </c>
      <c r="BU109">
        <v>1</v>
      </c>
      <c r="BV109" t="s">
        <v>567</v>
      </c>
      <c r="BW109">
        <v>79965</v>
      </c>
      <c r="BY109" t="s">
        <v>658</v>
      </c>
      <c r="BZ109">
        <v>151</v>
      </c>
    </row>
    <row r="110" spans="1:78">
      <c r="A110" s="1">
        <f>HYPERLINK("https://lsnyc.legalserver.org/matter/dynamic-profile/view/0771648","15-0771648")</f>
        <v>0</v>
      </c>
      <c r="B110" t="s">
        <v>87</v>
      </c>
      <c r="C110" t="s">
        <v>278</v>
      </c>
      <c r="D110" t="s">
        <v>295</v>
      </c>
      <c r="G110" t="s">
        <v>363</v>
      </c>
      <c r="K110" t="s">
        <v>379</v>
      </c>
      <c r="L110" t="s">
        <v>383</v>
      </c>
      <c r="M110" t="s">
        <v>385</v>
      </c>
      <c r="O110">
        <v>63</v>
      </c>
      <c r="P110" t="s">
        <v>392</v>
      </c>
      <c r="Q110" t="s">
        <v>397</v>
      </c>
      <c r="R110" t="s">
        <v>401</v>
      </c>
      <c r="S110" t="s">
        <v>403</v>
      </c>
      <c r="T110" t="s">
        <v>498</v>
      </c>
      <c r="U110" t="s">
        <v>505</v>
      </c>
      <c r="V110">
        <v>10026</v>
      </c>
      <c r="W110">
        <v>0</v>
      </c>
      <c r="X110">
        <v>1</v>
      </c>
      <c r="Y110">
        <v>1</v>
      </c>
      <c r="Z110" t="s">
        <v>520</v>
      </c>
      <c r="AB110" t="s">
        <v>549</v>
      </c>
      <c r="AE110" t="s">
        <v>550</v>
      </c>
      <c r="AG110" t="s">
        <v>550</v>
      </c>
      <c r="AH110" t="s">
        <v>550</v>
      </c>
      <c r="AI110" t="s">
        <v>550</v>
      </c>
      <c r="AK110">
        <v>123.6</v>
      </c>
      <c r="AL110" t="s">
        <v>551</v>
      </c>
      <c r="AO110">
        <v>58</v>
      </c>
      <c r="AP110" t="s">
        <v>363</v>
      </c>
      <c r="AQ110" t="s">
        <v>563</v>
      </c>
      <c r="AR110" t="s">
        <v>566</v>
      </c>
      <c r="AS110">
        <v>132.54</v>
      </c>
      <c r="AX110" t="s">
        <v>578</v>
      </c>
      <c r="AY110" t="s">
        <v>567</v>
      </c>
      <c r="AZ110" t="s">
        <v>565</v>
      </c>
      <c r="BA110" t="s">
        <v>580</v>
      </c>
      <c r="BC110" t="s">
        <v>550</v>
      </c>
      <c r="BD110" t="s">
        <v>550</v>
      </c>
      <c r="BE110" t="s">
        <v>550</v>
      </c>
      <c r="BF110" t="s">
        <v>550</v>
      </c>
      <c r="BG110" t="s">
        <v>550</v>
      </c>
      <c r="BH110" t="s">
        <v>550</v>
      </c>
      <c r="BI110" t="s">
        <v>550</v>
      </c>
      <c r="BJ110" t="s">
        <v>567</v>
      </c>
      <c r="BK110" t="s">
        <v>566</v>
      </c>
      <c r="BM110" t="s">
        <v>588</v>
      </c>
      <c r="BP110" t="s">
        <v>566</v>
      </c>
      <c r="BT110" t="s">
        <v>644</v>
      </c>
      <c r="BU110">
        <v>3</v>
      </c>
      <c r="BV110" t="s">
        <v>567</v>
      </c>
      <c r="BW110">
        <v>771995</v>
      </c>
      <c r="BY110" t="s">
        <v>655</v>
      </c>
      <c r="BZ110">
        <v>73</v>
      </c>
    </row>
    <row r="111" spans="1:78">
      <c r="A111" s="1">
        <f>HYPERLINK("https://lsnyc.legalserver.org/matter/dynamic-profile/view/0769921","15-0769921")</f>
        <v>0</v>
      </c>
      <c r="B111" t="s">
        <v>171</v>
      </c>
      <c r="C111" t="s">
        <v>229</v>
      </c>
      <c r="D111" t="s">
        <v>299</v>
      </c>
      <c r="G111" t="s">
        <v>364</v>
      </c>
      <c r="H111" t="s">
        <v>375</v>
      </c>
      <c r="K111" t="s">
        <v>379</v>
      </c>
      <c r="L111" t="s">
        <v>381</v>
      </c>
      <c r="M111" t="s">
        <v>384</v>
      </c>
      <c r="O111">
        <v>54</v>
      </c>
      <c r="P111" t="s">
        <v>393</v>
      </c>
      <c r="Q111" t="s">
        <v>397</v>
      </c>
      <c r="R111" t="s">
        <v>401</v>
      </c>
      <c r="S111" t="s">
        <v>403</v>
      </c>
      <c r="T111" t="s">
        <v>466</v>
      </c>
      <c r="U111" t="s">
        <v>505</v>
      </c>
      <c r="V111">
        <v>10031</v>
      </c>
      <c r="W111">
        <v>0</v>
      </c>
      <c r="X111">
        <v>1</v>
      </c>
      <c r="Y111">
        <v>1</v>
      </c>
      <c r="Z111" t="s">
        <v>515</v>
      </c>
      <c r="AB111" t="s">
        <v>549</v>
      </c>
      <c r="AE111" t="s">
        <v>550</v>
      </c>
      <c r="AG111" t="s">
        <v>550</v>
      </c>
      <c r="AH111" t="s">
        <v>550</v>
      </c>
      <c r="AI111" t="s">
        <v>550</v>
      </c>
      <c r="AK111">
        <v>0</v>
      </c>
      <c r="AL111" t="s">
        <v>552</v>
      </c>
      <c r="AO111">
        <v>49</v>
      </c>
      <c r="AP111" t="s">
        <v>364</v>
      </c>
      <c r="AQ111" t="s">
        <v>562</v>
      </c>
      <c r="AR111" t="s">
        <v>566</v>
      </c>
      <c r="AS111">
        <v>122.82</v>
      </c>
      <c r="AV111" t="s">
        <v>576</v>
      </c>
      <c r="AX111" t="s">
        <v>578</v>
      </c>
      <c r="AY111" t="s">
        <v>567</v>
      </c>
      <c r="AZ111" t="s">
        <v>565</v>
      </c>
      <c r="BA111" t="s">
        <v>581</v>
      </c>
      <c r="BC111" t="s">
        <v>550</v>
      </c>
      <c r="BD111" t="s">
        <v>550</v>
      </c>
      <c r="BE111" t="s">
        <v>550</v>
      </c>
      <c r="BF111" t="s">
        <v>550</v>
      </c>
      <c r="BG111" t="s">
        <v>550</v>
      </c>
      <c r="BH111" t="s">
        <v>550</v>
      </c>
      <c r="BI111" t="s">
        <v>550</v>
      </c>
      <c r="BJ111" t="s">
        <v>567</v>
      </c>
      <c r="BK111" t="s">
        <v>566</v>
      </c>
      <c r="BM111" t="s">
        <v>588</v>
      </c>
      <c r="BP111" t="s">
        <v>566</v>
      </c>
      <c r="BT111" t="s">
        <v>645</v>
      </c>
      <c r="BU111">
        <v>0</v>
      </c>
      <c r="BV111" t="s">
        <v>567</v>
      </c>
      <c r="BW111">
        <v>770261</v>
      </c>
      <c r="BZ111">
        <v>0</v>
      </c>
    </row>
    <row r="112" spans="1:78">
      <c r="A112" s="1">
        <f>HYPERLINK("https://lsnyc.legalserver.org/matter/dynamic-profile/view/0769925","15-0769925")</f>
        <v>0</v>
      </c>
      <c r="B112" t="s">
        <v>162</v>
      </c>
      <c r="C112" t="s">
        <v>279</v>
      </c>
      <c r="D112" t="s">
        <v>299</v>
      </c>
      <c r="G112" t="s">
        <v>364</v>
      </c>
      <c r="H112" t="s">
        <v>375</v>
      </c>
      <c r="K112" t="s">
        <v>379</v>
      </c>
      <c r="L112" t="s">
        <v>381</v>
      </c>
      <c r="M112" t="s">
        <v>384</v>
      </c>
      <c r="O112">
        <v>86</v>
      </c>
      <c r="P112" t="s">
        <v>393</v>
      </c>
      <c r="Q112" t="s">
        <v>397</v>
      </c>
      <c r="R112" t="s">
        <v>401</v>
      </c>
      <c r="S112" t="s">
        <v>403</v>
      </c>
      <c r="T112" t="s">
        <v>466</v>
      </c>
      <c r="U112" t="s">
        <v>505</v>
      </c>
      <c r="V112">
        <v>10031</v>
      </c>
      <c r="W112">
        <v>0</v>
      </c>
      <c r="X112">
        <v>2</v>
      </c>
      <c r="Y112">
        <v>2</v>
      </c>
      <c r="Z112" t="s">
        <v>520</v>
      </c>
      <c r="AB112" t="s">
        <v>549</v>
      </c>
      <c r="AE112" t="s">
        <v>550</v>
      </c>
      <c r="AG112" t="s">
        <v>550</v>
      </c>
      <c r="AH112" t="s">
        <v>550</v>
      </c>
      <c r="AI112" t="s">
        <v>550</v>
      </c>
      <c r="AK112">
        <v>0</v>
      </c>
      <c r="AL112" t="s">
        <v>551</v>
      </c>
      <c r="AO112">
        <v>81</v>
      </c>
      <c r="AP112" t="s">
        <v>364</v>
      </c>
      <c r="AQ112" t="s">
        <v>562</v>
      </c>
      <c r="AR112" t="s">
        <v>566</v>
      </c>
      <c r="AS112">
        <v>60.26</v>
      </c>
      <c r="AX112" t="s">
        <v>578</v>
      </c>
      <c r="AY112" t="s">
        <v>567</v>
      </c>
      <c r="AZ112" t="s">
        <v>565</v>
      </c>
      <c r="BA112" t="s">
        <v>581</v>
      </c>
      <c r="BC112" t="s">
        <v>550</v>
      </c>
      <c r="BD112" t="s">
        <v>550</v>
      </c>
      <c r="BE112" t="s">
        <v>550</v>
      </c>
      <c r="BF112" t="s">
        <v>550</v>
      </c>
      <c r="BG112" t="s">
        <v>550</v>
      </c>
      <c r="BH112" t="s">
        <v>550</v>
      </c>
      <c r="BI112" t="s">
        <v>550</v>
      </c>
      <c r="BJ112" t="s">
        <v>567</v>
      </c>
      <c r="BK112" t="s">
        <v>566</v>
      </c>
      <c r="BM112" t="s">
        <v>588</v>
      </c>
      <c r="BP112" t="s">
        <v>566</v>
      </c>
      <c r="BU112">
        <v>0</v>
      </c>
      <c r="BV112" t="s">
        <v>567</v>
      </c>
      <c r="BW112">
        <v>770265</v>
      </c>
      <c r="BZ112">
        <v>0</v>
      </c>
    </row>
    <row r="113" spans="1:78">
      <c r="A113" s="1">
        <f>HYPERLINK("https://lsnyc.legalserver.org/matter/dynamic-profile/view/0769954","15-0769954")</f>
        <v>0</v>
      </c>
      <c r="B113" t="s">
        <v>172</v>
      </c>
      <c r="C113" t="s">
        <v>280</v>
      </c>
      <c r="D113" t="s">
        <v>299</v>
      </c>
      <c r="G113" t="s">
        <v>364</v>
      </c>
      <c r="K113" t="s">
        <v>379</v>
      </c>
      <c r="L113" t="s">
        <v>381</v>
      </c>
      <c r="M113" t="s">
        <v>384</v>
      </c>
      <c r="O113">
        <v>55</v>
      </c>
      <c r="P113" t="s">
        <v>393</v>
      </c>
      <c r="Q113" t="s">
        <v>397</v>
      </c>
      <c r="R113" t="s">
        <v>401</v>
      </c>
      <c r="S113" t="s">
        <v>403</v>
      </c>
      <c r="T113" t="s">
        <v>466</v>
      </c>
      <c r="U113" t="s">
        <v>505</v>
      </c>
      <c r="V113">
        <v>10031</v>
      </c>
      <c r="W113">
        <v>0</v>
      </c>
      <c r="X113">
        <v>4</v>
      </c>
      <c r="Y113">
        <v>4</v>
      </c>
      <c r="Z113" t="s">
        <v>544</v>
      </c>
      <c r="AB113" t="s">
        <v>549</v>
      </c>
      <c r="AE113" t="s">
        <v>550</v>
      </c>
      <c r="AG113" t="s">
        <v>550</v>
      </c>
      <c r="AH113" t="s">
        <v>550</v>
      </c>
      <c r="AI113" t="s">
        <v>550</v>
      </c>
      <c r="AK113">
        <v>0</v>
      </c>
      <c r="AL113" t="s">
        <v>551</v>
      </c>
      <c r="AO113">
        <v>50</v>
      </c>
      <c r="AP113" t="s">
        <v>364</v>
      </c>
      <c r="AQ113" t="s">
        <v>562</v>
      </c>
      <c r="AR113" t="s">
        <v>566</v>
      </c>
      <c r="AS113">
        <v>138.56</v>
      </c>
      <c r="AX113" t="s">
        <v>578</v>
      </c>
      <c r="AY113" t="s">
        <v>567</v>
      </c>
      <c r="AZ113" t="s">
        <v>565</v>
      </c>
      <c r="BA113" t="s">
        <v>581</v>
      </c>
      <c r="BB113" t="s">
        <v>566</v>
      </c>
      <c r="BC113" t="s">
        <v>550</v>
      </c>
      <c r="BD113" t="s">
        <v>550</v>
      </c>
      <c r="BE113" t="s">
        <v>550</v>
      </c>
      <c r="BF113" t="s">
        <v>550</v>
      </c>
      <c r="BG113" t="s">
        <v>550</v>
      </c>
      <c r="BH113" t="s">
        <v>550</v>
      </c>
      <c r="BI113" t="s">
        <v>550</v>
      </c>
      <c r="BJ113" t="s">
        <v>567</v>
      </c>
      <c r="BK113" t="s">
        <v>566</v>
      </c>
      <c r="BM113" t="s">
        <v>588</v>
      </c>
      <c r="BP113" t="s">
        <v>566</v>
      </c>
      <c r="BT113" t="s">
        <v>645</v>
      </c>
      <c r="BU113">
        <v>0</v>
      </c>
      <c r="BV113" t="s">
        <v>567</v>
      </c>
      <c r="BW113">
        <v>770300</v>
      </c>
      <c r="BY113" t="s">
        <v>645</v>
      </c>
      <c r="BZ113">
        <v>1766</v>
      </c>
    </row>
    <row r="114" spans="1:78">
      <c r="A114" s="1">
        <f>HYPERLINK("https://lsnyc.legalserver.org/matter/dynamic-profile/view/0769734","15-0769734")</f>
        <v>0</v>
      </c>
      <c r="B114" t="s">
        <v>173</v>
      </c>
      <c r="C114" t="s">
        <v>281</v>
      </c>
      <c r="D114" t="s">
        <v>291</v>
      </c>
      <c r="G114" t="s">
        <v>365</v>
      </c>
      <c r="K114" t="s">
        <v>379</v>
      </c>
      <c r="L114" t="s">
        <v>381</v>
      </c>
      <c r="M114" t="s">
        <v>384</v>
      </c>
      <c r="O114">
        <v>28</v>
      </c>
      <c r="P114" t="s">
        <v>393</v>
      </c>
      <c r="Q114" t="s">
        <v>397</v>
      </c>
      <c r="R114" t="s">
        <v>401</v>
      </c>
      <c r="S114" t="s">
        <v>403</v>
      </c>
      <c r="T114" t="s">
        <v>466</v>
      </c>
      <c r="U114" t="s">
        <v>505</v>
      </c>
      <c r="V114">
        <v>10031</v>
      </c>
      <c r="W114">
        <v>4</v>
      </c>
      <c r="X114">
        <v>4</v>
      </c>
      <c r="Y114">
        <v>8</v>
      </c>
      <c r="Z114" t="s">
        <v>515</v>
      </c>
      <c r="AB114" t="s">
        <v>549</v>
      </c>
      <c r="AE114" t="s">
        <v>550</v>
      </c>
      <c r="AG114" t="s">
        <v>550</v>
      </c>
      <c r="AH114" t="s">
        <v>550</v>
      </c>
      <c r="AI114" t="s">
        <v>550</v>
      </c>
      <c r="AK114">
        <v>0</v>
      </c>
      <c r="AL114" t="s">
        <v>551</v>
      </c>
      <c r="AO114">
        <v>23</v>
      </c>
      <c r="AP114" t="s">
        <v>365</v>
      </c>
      <c r="AR114" t="s">
        <v>565</v>
      </c>
      <c r="AS114">
        <v>8.98</v>
      </c>
      <c r="AX114" t="s">
        <v>578</v>
      </c>
      <c r="AY114" t="s">
        <v>567</v>
      </c>
      <c r="AZ114" t="s">
        <v>565</v>
      </c>
      <c r="BA114" t="s">
        <v>581</v>
      </c>
      <c r="BC114" t="s">
        <v>550</v>
      </c>
      <c r="BD114" t="s">
        <v>550</v>
      </c>
      <c r="BE114" t="s">
        <v>550</v>
      </c>
      <c r="BF114" t="s">
        <v>550</v>
      </c>
      <c r="BG114" t="s">
        <v>550</v>
      </c>
      <c r="BH114" t="s">
        <v>550</v>
      </c>
      <c r="BI114" t="s">
        <v>550</v>
      </c>
      <c r="BJ114" t="s">
        <v>567</v>
      </c>
      <c r="BK114" t="s">
        <v>566</v>
      </c>
      <c r="BM114" t="s">
        <v>588</v>
      </c>
      <c r="BP114" t="s">
        <v>566</v>
      </c>
      <c r="BU114">
        <v>0</v>
      </c>
      <c r="BV114" t="s">
        <v>567</v>
      </c>
      <c r="BW114">
        <v>770073</v>
      </c>
      <c r="BZ114">
        <v>0</v>
      </c>
    </row>
    <row r="115" spans="1:78">
      <c r="A115" s="1">
        <f>HYPERLINK("https://lsnyc.legalserver.org/matter/dynamic-profile/view/0769344","15-0769344")</f>
        <v>0</v>
      </c>
      <c r="B115" t="s">
        <v>92</v>
      </c>
      <c r="C115" t="s">
        <v>282</v>
      </c>
      <c r="D115" t="s">
        <v>291</v>
      </c>
      <c r="G115" t="s">
        <v>366</v>
      </c>
      <c r="K115" t="s">
        <v>379</v>
      </c>
      <c r="L115" t="s">
        <v>382</v>
      </c>
      <c r="M115" t="s">
        <v>385</v>
      </c>
      <c r="O115">
        <v>39</v>
      </c>
      <c r="P115" t="s">
        <v>392</v>
      </c>
      <c r="Q115" t="s">
        <v>397</v>
      </c>
      <c r="R115" t="s">
        <v>401</v>
      </c>
      <c r="S115" t="s">
        <v>403</v>
      </c>
      <c r="T115" t="s">
        <v>499</v>
      </c>
      <c r="U115" t="s">
        <v>505</v>
      </c>
      <c r="V115">
        <v>10035</v>
      </c>
      <c r="W115">
        <v>0</v>
      </c>
      <c r="X115">
        <v>1</v>
      </c>
      <c r="Y115">
        <v>1</v>
      </c>
      <c r="Z115" t="s">
        <v>506</v>
      </c>
      <c r="AB115" t="s">
        <v>549</v>
      </c>
      <c r="AE115" t="s">
        <v>550</v>
      </c>
      <c r="AG115" t="s">
        <v>550</v>
      </c>
      <c r="AH115" t="s">
        <v>550</v>
      </c>
      <c r="AI115" t="s">
        <v>550</v>
      </c>
      <c r="AK115">
        <v>26.85</v>
      </c>
      <c r="AL115" t="s">
        <v>551</v>
      </c>
      <c r="AM115" t="s">
        <v>553</v>
      </c>
      <c r="AN115" t="s">
        <v>555</v>
      </c>
      <c r="AO115">
        <v>34</v>
      </c>
      <c r="AP115" t="s">
        <v>366</v>
      </c>
      <c r="AQ115" t="s">
        <v>562</v>
      </c>
      <c r="AR115" t="s">
        <v>567</v>
      </c>
      <c r="AS115">
        <v>0</v>
      </c>
      <c r="AU115" t="s">
        <v>570</v>
      </c>
      <c r="AX115" t="s">
        <v>578</v>
      </c>
      <c r="AY115" t="s">
        <v>567</v>
      </c>
      <c r="AZ115" t="s">
        <v>565</v>
      </c>
      <c r="BA115" t="s">
        <v>580</v>
      </c>
      <c r="BC115" t="s">
        <v>550</v>
      </c>
      <c r="BD115" t="s">
        <v>550</v>
      </c>
      <c r="BE115" t="s">
        <v>550</v>
      </c>
      <c r="BF115" t="s">
        <v>550</v>
      </c>
      <c r="BG115" t="s">
        <v>550</v>
      </c>
      <c r="BH115" t="s">
        <v>550</v>
      </c>
      <c r="BI115" t="s">
        <v>550</v>
      </c>
      <c r="BJ115" t="s">
        <v>567</v>
      </c>
      <c r="BK115" t="s">
        <v>566</v>
      </c>
      <c r="BM115" t="s">
        <v>588</v>
      </c>
      <c r="BP115" t="s">
        <v>566</v>
      </c>
      <c r="BT115" t="s">
        <v>646</v>
      </c>
      <c r="BU115">
        <v>3</v>
      </c>
      <c r="BV115" t="s">
        <v>567</v>
      </c>
      <c r="BW115">
        <v>769679</v>
      </c>
      <c r="BY115" t="s">
        <v>670</v>
      </c>
      <c r="BZ115">
        <v>885</v>
      </c>
    </row>
    <row r="116" spans="1:78">
      <c r="A116" s="1">
        <f>HYPERLINK("https://lsnyc.legalserver.org/matter/dynamic-profile/view/0767364","14-0767364")</f>
        <v>0</v>
      </c>
      <c r="B116" t="s">
        <v>174</v>
      </c>
      <c r="C116" t="s">
        <v>283</v>
      </c>
      <c r="D116" t="s">
        <v>299</v>
      </c>
      <c r="G116" t="s">
        <v>367</v>
      </c>
      <c r="H116" t="s">
        <v>375</v>
      </c>
      <c r="K116" t="s">
        <v>379</v>
      </c>
      <c r="L116" t="s">
        <v>382</v>
      </c>
      <c r="M116" t="s">
        <v>388</v>
      </c>
      <c r="O116">
        <v>72</v>
      </c>
      <c r="P116" t="s">
        <v>392</v>
      </c>
      <c r="Q116" t="s">
        <v>397</v>
      </c>
      <c r="R116" t="s">
        <v>401</v>
      </c>
      <c r="S116" t="s">
        <v>403</v>
      </c>
      <c r="T116" t="s">
        <v>500</v>
      </c>
      <c r="U116" t="s">
        <v>505</v>
      </c>
      <c r="V116">
        <v>10023</v>
      </c>
      <c r="W116">
        <v>0</v>
      </c>
      <c r="X116">
        <v>1</v>
      </c>
      <c r="Y116">
        <v>1</v>
      </c>
      <c r="Z116" t="s">
        <v>526</v>
      </c>
      <c r="AB116" t="s">
        <v>549</v>
      </c>
      <c r="AE116" t="s">
        <v>550</v>
      </c>
      <c r="AG116" t="s">
        <v>550</v>
      </c>
      <c r="AH116" t="s">
        <v>550</v>
      </c>
      <c r="AI116" t="s">
        <v>550</v>
      </c>
      <c r="AK116">
        <v>200.9</v>
      </c>
      <c r="AL116" t="s">
        <v>551</v>
      </c>
      <c r="AO116">
        <v>67</v>
      </c>
      <c r="AP116" t="s">
        <v>367</v>
      </c>
      <c r="AQ116" t="s">
        <v>562</v>
      </c>
      <c r="AR116" t="s">
        <v>566</v>
      </c>
      <c r="AS116">
        <v>214.22</v>
      </c>
      <c r="AX116" t="s">
        <v>578</v>
      </c>
      <c r="AY116" t="s">
        <v>567</v>
      </c>
      <c r="AZ116" t="s">
        <v>566</v>
      </c>
      <c r="BA116" t="s">
        <v>583</v>
      </c>
      <c r="BC116" t="s">
        <v>550</v>
      </c>
      <c r="BD116" t="s">
        <v>550</v>
      </c>
      <c r="BE116" t="s">
        <v>550</v>
      </c>
      <c r="BF116" t="s">
        <v>550</v>
      </c>
      <c r="BG116" t="s">
        <v>550</v>
      </c>
      <c r="BH116" t="s">
        <v>550</v>
      </c>
      <c r="BI116" t="s">
        <v>550</v>
      </c>
      <c r="BJ116" t="s">
        <v>567</v>
      </c>
      <c r="BK116" t="s">
        <v>566</v>
      </c>
      <c r="BM116" t="s">
        <v>588</v>
      </c>
      <c r="BP116" t="s">
        <v>566</v>
      </c>
      <c r="BT116" t="s">
        <v>617</v>
      </c>
      <c r="BU116">
        <v>2</v>
      </c>
      <c r="BV116" t="s">
        <v>567</v>
      </c>
      <c r="BW116">
        <v>767696</v>
      </c>
      <c r="BY116" t="s">
        <v>661</v>
      </c>
      <c r="BZ116">
        <v>257</v>
      </c>
    </row>
    <row r="117" spans="1:78">
      <c r="A117" s="1">
        <f>HYPERLINK("https://lsnyc.legalserver.org/matter/dynamic-profile/view/0761857","14-0761857")</f>
        <v>0</v>
      </c>
      <c r="B117" t="s">
        <v>175</v>
      </c>
      <c r="C117" t="s">
        <v>284</v>
      </c>
      <c r="D117" t="s">
        <v>299</v>
      </c>
      <c r="E117" t="s">
        <v>294</v>
      </c>
      <c r="G117" t="s">
        <v>368</v>
      </c>
      <c r="H117" t="s">
        <v>375</v>
      </c>
      <c r="K117" t="s">
        <v>379</v>
      </c>
      <c r="L117" t="s">
        <v>381</v>
      </c>
      <c r="M117" t="s">
        <v>384</v>
      </c>
      <c r="O117">
        <v>68</v>
      </c>
      <c r="P117" t="s">
        <v>393</v>
      </c>
      <c r="Q117" t="s">
        <v>397</v>
      </c>
      <c r="R117" t="s">
        <v>401</v>
      </c>
      <c r="S117" t="s">
        <v>403</v>
      </c>
      <c r="T117" t="s">
        <v>466</v>
      </c>
      <c r="U117" t="s">
        <v>505</v>
      </c>
      <c r="V117">
        <v>10031</v>
      </c>
      <c r="W117">
        <v>5</v>
      </c>
      <c r="X117">
        <v>3</v>
      </c>
      <c r="Y117">
        <v>8</v>
      </c>
      <c r="Z117" t="s">
        <v>515</v>
      </c>
      <c r="AB117" t="s">
        <v>549</v>
      </c>
      <c r="AE117" t="s">
        <v>550</v>
      </c>
      <c r="AG117" t="s">
        <v>550</v>
      </c>
      <c r="AH117" t="s">
        <v>550</v>
      </c>
      <c r="AI117" t="s">
        <v>550</v>
      </c>
      <c r="AK117">
        <v>1.25</v>
      </c>
      <c r="AL117" t="s">
        <v>551</v>
      </c>
      <c r="AO117">
        <v>63</v>
      </c>
      <c r="AP117" t="s">
        <v>368</v>
      </c>
      <c r="AQ117" t="s">
        <v>562</v>
      </c>
      <c r="AR117" t="s">
        <v>566</v>
      </c>
      <c r="AS117">
        <v>32.43</v>
      </c>
      <c r="AX117" t="s">
        <v>578</v>
      </c>
      <c r="AY117" t="s">
        <v>567</v>
      </c>
      <c r="AZ117" t="s">
        <v>565</v>
      </c>
      <c r="BA117" t="s">
        <v>581</v>
      </c>
      <c r="BC117" t="s">
        <v>550</v>
      </c>
      <c r="BD117" t="s">
        <v>550</v>
      </c>
      <c r="BE117" t="s">
        <v>550</v>
      </c>
      <c r="BF117" t="s">
        <v>550</v>
      </c>
      <c r="BG117" t="s">
        <v>550</v>
      </c>
      <c r="BH117" t="s">
        <v>550</v>
      </c>
      <c r="BI117" t="s">
        <v>550</v>
      </c>
      <c r="BJ117" t="s">
        <v>567</v>
      </c>
      <c r="BK117" t="s">
        <v>566</v>
      </c>
      <c r="BM117" t="s">
        <v>588</v>
      </c>
      <c r="BP117" t="s">
        <v>566</v>
      </c>
      <c r="BT117" t="s">
        <v>647</v>
      </c>
      <c r="BU117">
        <v>1</v>
      </c>
      <c r="BV117" t="s">
        <v>567</v>
      </c>
      <c r="BW117">
        <v>762177</v>
      </c>
      <c r="BY117" t="s">
        <v>671</v>
      </c>
      <c r="BZ117">
        <v>1390</v>
      </c>
    </row>
    <row r="118" spans="1:78">
      <c r="A118" s="1">
        <f>HYPERLINK("https://lsnyc.legalserver.org/matter/dynamic-profile/view/0761596","14-0761596")</f>
        <v>0</v>
      </c>
      <c r="D118" t="s">
        <v>299</v>
      </c>
      <c r="G118" t="s">
        <v>369</v>
      </c>
      <c r="K118" t="s">
        <v>379</v>
      </c>
      <c r="O118">
        <v>0</v>
      </c>
      <c r="Q118" t="s">
        <v>397</v>
      </c>
      <c r="R118" t="s">
        <v>401</v>
      </c>
      <c r="S118" t="s">
        <v>403</v>
      </c>
      <c r="T118" t="s">
        <v>466</v>
      </c>
      <c r="U118" t="s">
        <v>505</v>
      </c>
      <c r="V118">
        <v>10031</v>
      </c>
      <c r="W118">
        <v>0</v>
      </c>
      <c r="X118">
        <v>0</v>
      </c>
      <c r="Y118">
        <v>0</v>
      </c>
      <c r="AB118" t="s">
        <v>549</v>
      </c>
      <c r="AE118" t="s">
        <v>550</v>
      </c>
      <c r="AG118" t="s">
        <v>550</v>
      </c>
      <c r="AH118" t="s">
        <v>550</v>
      </c>
      <c r="AI118" t="s">
        <v>550</v>
      </c>
      <c r="AK118">
        <v>307.1</v>
      </c>
      <c r="AO118">
        <v>0</v>
      </c>
      <c r="AP118" t="s">
        <v>369</v>
      </c>
      <c r="AQ118" t="s">
        <v>562</v>
      </c>
      <c r="AR118" t="s">
        <v>567</v>
      </c>
      <c r="AS118">
        <v>0</v>
      </c>
      <c r="AX118" t="s">
        <v>578</v>
      </c>
      <c r="AY118" t="s">
        <v>567</v>
      </c>
      <c r="AZ118" t="s">
        <v>567</v>
      </c>
      <c r="BA118" t="s">
        <v>581</v>
      </c>
      <c r="BC118" t="s">
        <v>550</v>
      </c>
      <c r="BD118" t="s">
        <v>550</v>
      </c>
      <c r="BE118" t="s">
        <v>550</v>
      </c>
      <c r="BF118" t="s">
        <v>550</v>
      </c>
      <c r="BG118" t="s">
        <v>550</v>
      </c>
      <c r="BH118" t="s">
        <v>550</v>
      </c>
      <c r="BI118" t="s">
        <v>550</v>
      </c>
      <c r="BJ118" t="s">
        <v>567</v>
      </c>
      <c r="BK118" t="s">
        <v>566</v>
      </c>
      <c r="BM118" t="s">
        <v>589</v>
      </c>
      <c r="BP118" t="s">
        <v>567</v>
      </c>
      <c r="BT118" t="s">
        <v>648</v>
      </c>
      <c r="BU118">
        <v>0.2</v>
      </c>
      <c r="BV118" t="s">
        <v>567</v>
      </c>
      <c r="BW118">
        <v>761916</v>
      </c>
      <c r="BY118" t="s">
        <v>672</v>
      </c>
      <c r="BZ118">
        <v>578</v>
      </c>
    </row>
    <row r="119" spans="1:78">
      <c r="A119" s="1">
        <f>HYPERLINK("https://lsnyc.legalserver.org/matter/dynamic-profile/view/0761463","14-0761463")</f>
        <v>0</v>
      </c>
      <c r="B119" t="s">
        <v>176</v>
      </c>
      <c r="C119" t="s">
        <v>285</v>
      </c>
      <c r="D119" t="s">
        <v>299</v>
      </c>
      <c r="G119" t="s">
        <v>370</v>
      </c>
      <c r="H119" t="s">
        <v>375</v>
      </c>
      <c r="K119" t="s">
        <v>379</v>
      </c>
      <c r="L119" t="s">
        <v>381</v>
      </c>
      <c r="M119" t="s">
        <v>384</v>
      </c>
      <c r="O119">
        <v>69</v>
      </c>
      <c r="P119" t="s">
        <v>393</v>
      </c>
      <c r="Q119" t="s">
        <v>397</v>
      </c>
      <c r="R119" t="s">
        <v>401</v>
      </c>
      <c r="S119" t="s">
        <v>403</v>
      </c>
      <c r="T119" t="s">
        <v>466</v>
      </c>
      <c r="U119" t="s">
        <v>505</v>
      </c>
      <c r="V119">
        <v>10031</v>
      </c>
      <c r="W119">
        <v>0</v>
      </c>
      <c r="X119">
        <v>1</v>
      </c>
      <c r="Y119">
        <v>1</v>
      </c>
      <c r="Z119" t="s">
        <v>545</v>
      </c>
      <c r="AB119" t="s">
        <v>549</v>
      </c>
      <c r="AE119" t="s">
        <v>550</v>
      </c>
      <c r="AG119" t="s">
        <v>550</v>
      </c>
      <c r="AH119" t="s">
        <v>550</v>
      </c>
      <c r="AI119" t="s">
        <v>550</v>
      </c>
      <c r="AK119">
        <v>2.1</v>
      </c>
      <c r="AL119" t="s">
        <v>551</v>
      </c>
      <c r="AO119">
        <v>64</v>
      </c>
      <c r="AP119" t="s">
        <v>370</v>
      </c>
      <c r="AQ119" t="s">
        <v>562</v>
      </c>
      <c r="AR119" t="s">
        <v>566</v>
      </c>
      <c r="AS119">
        <v>77.53</v>
      </c>
      <c r="AX119" t="s">
        <v>578</v>
      </c>
      <c r="AY119" t="s">
        <v>567</v>
      </c>
      <c r="AZ119" t="s">
        <v>565</v>
      </c>
      <c r="BA119" t="s">
        <v>581</v>
      </c>
      <c r="BB119" t="s">
        <v>566</v>
      </c>
      <c r="BC119" t="s">
        <v>550</v>
      </c>
      <c r="BD119" t="s">
        <v>550</v>
      </c>
      <c r="BE119" t="s">
        <v>550</v>
      </c>
      <c r="BF119" t="s">
        <v>550</v>
      </c>
      <c r="BG119" t="s">
        <v>550</v>
      </c>
      <c r="BH119" t="s">
        <v>550</v>
      </c>
      <c r="BI119" t="s">
        <v>550</v>
      </c>
      <c r="BJ119" t="s">
        <v>567</v>
      </c>
      <c r="BK119" t="s">
        <v>566</v>
      </c>
      <c r="BM119" t="s">
        <v>588</v>
      </c>
      <c r="BP119" t="s">
        <v>566</v>
      </c>
      <c r="BT119" t="s">
        <v>649</v>
      </c>
      <c r="BU119">
        <v>0.8</v>
      </c>
      <c r="BV119" t="s">
        <v>566</v>
      </c>
      <c r="BW119">
        <v>761783</v>
      </c>
      <c r="BY119" t="s">
        <v>673</v>
      </c>
      <c r="BZ119">
        <v>1323</v>
      </c>
    </row>
    <row r="120" spans="1:78">
      <c r="A120" s="1">
        <f>HYPERLINK("https://lsnyc.legalserver.org/matter/dynamic-profile/view/0761474","14-0761474")</f>
        <v>0</v>
      </c>
      <c r="B120" t="s">
        <v>177</v>
      </c>
      <c r="C120" t="s">
        <v>286</v>
      </c>
      <c r="D120" t="s">
        <v>291</v>
      </c>
      <c r="E120" t="s">
        <v>294</v>
      </c>
      <c r="G120" t="s">
        <v>370</v>
      </c>
      <c r="K120" t="s">
        <v>379</v>
      </c>
      <c r="L120" t="s">
        <v>381</v>
      </c>
      <c r="M120" t="s">
        <v>384</v>
      </c>
      <c r="N120" t="s">
        <v>384</v>
      </c>
      <c r="O120">
        <v>47</v>
      </c>
      <c r="P120" t="s">
        <v>393</v>
      </c>
      <c r="Q120" t="s">
        <v>397</v>
      </c>
      <c r="R120" t="s">
        <v>401</v>
      </c>
      <c r="S120" t="s">
        <v>403</v>
      </c>
      <c r="T120" t="s">
        <v>466</v>
      </c>
      <c r="U120" t="s">
        <v>505</v>
      </c>
      <c r="V120">
        <v>10031</v>
      </c>
      <c r="W120">
        <v>3</v>
      </c>
      <c r="X120">
        <v>1</v>
      </c>
      <c r="Y120">
        <v>4</v>
      </c>
      <c r="Z120" t="s">
        <v>546</v>
      </c>
      <c r="AB120" t="s">
        <v>549</v>
      </c>
      <c r="AE120" t="s">
        <v>550</v>
      </c>
      <c r="AG120" t="s">
        <v>550</v>
      </c>
      <c r="AH120" t="s">
        <v>550</v>
      </c>
      <c r="AI120" t="s">
        <v>550</v>
      </c>
      <c r="AK120">
        <v>0</v>
      </c>
      <c r="AL120" t="s">
        <v>551</v>
      </c>
      <c r="AO120">
        <v>42</v>
      </c>
      <c r="AP120" t="s">
        <v>370</v>
      </c>
      <c r="AQ120" t="s">
        <v>562</v>
      </c>
      <c r="AR120" t="s">
        <v>566</v>
      </c>
      <c r="AS120">
        <v>52.04</v>
      </c>
      <c r="AX120" t="s">
        <v>578</v>
      </c>
      <c r="AY120" t="s">
        <v>567</v>
      </c>
      <c r="AZ120" t="s">
        <v>565</v>
      </c>
      <c r="BA120" t="s">
        <v>581</v>
      </c>
      <c r="BB120" t="s">
        <v>566</v>
      </c>
      <c r="BC120" t="s">
        <v>550</v>
      </c>
      <c r="BD120" t="s">
        <v>550</v>
      </c>
      <c r="BE120" t="s">
        <v>550</v>
      </c>
      <c r="BF120" t="s">
        <v>550</v>
      </c>
      <c r="BG120" t="s">
        <v>550</v>
      </c>
      <c r="BH120" t="s">
        <v>550</v>
      </c>
      <c r="BI120" t="s">
        <v>550</v>
      </c>
      <c r="BJ120" t="s">
        <v>567</v>
      </c>
      <c r="BK120" t="s">
        <v>566</v>
      </c>
      <c r="BM120" t="s">
        <v>588</v>
      </c>
      <c r="BP120" t="s">
        <v>566</v>
      </c>
      <c r="BT120" t="s">
        <v>645</v>
      </c>
      <c r="BU120">
        <v>0</v>
      </c>
      <c r="BV120" t="s">
        <v>566</v>
      </c>
      <c r="BW120">
        <v>76311</v>
      </c>
      <c r="BY120" t="s">
        <v>645</v>
      </c>
      <c r="BZ120">
        <v>1766</v>
      </c>
    </row>
    <row r="121" spans="1:78">
      <c r="A121" s="1">
        <f>HYPERLINK("https://lsnyc.legalserver.org/matter/dynamic-profile/view/0761497","14-0761497")</f>
        <v>0</v>
      </c>
      <c r="B121" t="s">
        <v>155</v>
      </c>
      <c r="C121" t="s">
        <v>260</v>
      </c>
      <c r="D121" t="s">
        <v>299</v>
      </c>
      <c r="G121" t="s">
        <v>370</v>
      </c>
      <c r="H121" t="s">
        <v>375</v>
      </c>
      <c r="K121" t="s">
        <v>379</v>
      </c>
      <c r="L121" t="s">
        <v>381</v>
      </c>
      <c r="M121" t="s">
        <v>384</v>
      </c>
      <c r="O121">
        <v>51</v>
      </c>
      <c r="P121" t="s">
        <v>392</v>
      </c>
      <c r="Q121" t="s">
        <v>397</v>
      </c>
      <c r="R121" t="s">
        <v>401</v>
      </c>
      <c r="S121" t="s">
        <v>403</v>
      </c>
      <c r="T121" t="s">
        <v>466</v>
      </c>
      <c r="U121" t="s">
        <v>505</v>
      </c>
      <c r="V121">
        <v>10031</v>
      </c>
      <c r="W121">
        <v>0</v>
      </c>
      <c r="X121">
        <v>2</v>
      </c>
      <c r="Y121">
        <v>2</v>
      </c>
      <c r="Z121" t="s">
        <v>545</v>
      </c>
      <c r="AB121" t="s">
        <v>549</v>
      </c>
      <c r="AE121" t="s">
        <v>550</v>
      </c>
      <c r="AG121" t="s">
        <v>550</v>
      </c>
      <c r="AH121" t="s">
        <v>550</v>
      </c>
      <c r="AI121" t="s">
        <v>550</v>
      </c>
      <c r="AK121">
        <v>0.8</v>
      </c>
      <c r="AL121" t="s">
        <v>551</v>
      </c>
      <c r="AO121">
        <v>45</v>
      </c>
      <c r="AP121" t="s">
        <v>370</v>
      </c>
      <c r="AQ121" t="s">
        <v>562</v>
      </c>
      <c r="AR121" t="s">
        <v>566</v>
      </c>
      <c r="AS121">
        <v>61.03</v>
      </c>
      <c r="AX121" t="s">
        <v>578</v>
      </c>
      <c r="AY121" t="s">
        <v>567</v>
      </c>
      <c r="AZ121" t="s">
        <v>565</v>
      </c>
      <c r="BA121" t="s">
        <v>581</v>
      </c>
      <c r="BB121" t="s">
        <v>566</v>
      </c>
      <c r="BC121" t="s">
        <v>550</v>
      </c>
      <c r="BD121" t="s">
        <v>550</v>
      </c>
      <c r="BE121" t="s">
        <v>550</v>
      </c>
      <c r="BF121" t="s">
        <v>550</v>
      </c>
      <c r="BG121" t="s">
        <v>550</v>
      </c>
      <c r="BH121" t="s">
        <v>550</v>
      </c>
      <c r="BI121" t="s">
        <v>550</v>
      </c>
      <c r="BJ121" t="s">
        <v>567</v>
      </c>
      <c r="BK121" t="s">
        <v>566</v>
      </c>
      <c r="BM121" t="s">
        <v>588</v>
      </c>
      <c r="BP121" t="s">
        <v>566</v>
      </c>
      <c r="BT121" t="s">
        <v>645</v>
      </c>
      <c r="BU121">
        <v>0</v>
      </c>
      <c r="BV121" t="s">
        <v>566</v>
      </c>
      <c r="BW121">
        <v>761817</v>
      </c>
      <c r="BY121" t="s">
        <v>645</v>
      </c>
      <c r="BZ121">
        <v>1766</v>
      </c>
    </row>
    <row r="122" spans="1:78">
      <c r="A122" s="1">
        <f>HYPERLINK("https://lsnyc.legalserver.org/matter/dynamic-profile/view/0760455","14-0760455")</f>
        <v>0</v>
      </c>
      <c r="B122" t="s">
        <v>178</v>
      </c>
      <c r="C122" t="s">
        <v>287</v>
      </c>
      <c r="D122" t="s">
        <v>298</v>
      </c>
      <c r="G122" t="s">
        <v>371</v>
      </c>
      <c r="K122" t="s">
        <v>379</v>
      </c>
      <c r="L122" t="s">
        <v>381</v>
      </c>
      <c r="M122" t="s">
        <v>384</v>
      </c>
      <c r="O122">
        <v>35</v>
      </c>
      <c r="P122" t="s">
        <v>392</v>
      </c>
      <c r="Q122" t="s">
        <v>397</v>
      </c>
      <c r="R122" t="s">
        <v>401</v>
      </c>
      <c r="S122" t="s">
        <v>403</v>
      </c>
      <c r="T122" t="s">
        <v>501</v>
      </c>
      <c r="U122" t="s">
        <v>505</v>
      </c>
      <c r="V122">
        <v>10033</v>
      </c>
      <c r="W122">
        <v>1</v>
      </c>
      <c r="X122">
        <v>1</v>
      </c>
      <c r="Y122">
        <v>2</v>
      </c>
      <c r="Z122" t="s">
        <v>547</v>
      </c>
      <c r="AB122" t="s">
        <v>549</v>
      </c>
      <c r="AE122" t="s">
        <v>550</v>
      </c>
      <c r="AG122" t="s">
        <v>550</v>
      </c>
      <c r="AH122" t="s">
        <v>550</v>
      </c>
      <c r="AI122" t="s">
        <v>550</v>
      </c>
      <c r="AK122">
        <v>89.84999999999999</v>
      </c>
      <c r="AL122" t="s">
        <v>551</v>
      </c>
      <c r="AN122" t="s">
        <v>555</v>
      </c>
      <c r="AO122">
        <v>30</v>
      </c>
      <c r="AP122" t="s">
        <v>371</v>
      </c>
      <c r="AQ122" t="s">
        <v>562</v>
      </c>
      <c r="AR122" t="s">
        <v>566</v>
      </c>
      <c r="AS122">
        <v>80.05</v>
      </c>
      <c r="AU122" t="s">
        <v>570</v>
      </c>
      <c r="AX122" t="s">
        <v>578</v>
      </c>
      <c r="AY122" t="s">
        <v>567</v>
      </c>
      <c r="AZ122" t="s">
        <v>565</v>
      </c>
      <c r="BA122" t="s">
        <v>585</v>
      </c>
      <c r="BB122" t="s">
        <v>566</v>
      </c>
      <c r="BC122" t="s">
        <v>550</v>
      </c>
      <c r="BD122" t="s">
        <v>550</v>
      </c>
      <c r="BE122" t="s">
        <v>550</v>
      </c>
      <c r="BF122" t="s">
        <v>550</v>
      </c>
      <c r="BG122" t="s">
        <v>550</v>
      </c>
      <c r="BH122" t="s">
        <v>550</v>
      </c>
      <c r="BI122" t="s">
        <v>550</v>
      </c>
      <c r="BJ122" t="s">
        <v>567</v>
      </c>
      <c r="BK122" t="s">
        <v>566</v>
      </c>
      <c r="BM122" t="s">
        <v>588</v>
      </c>
      <c r="BP122" t="s">
        <v>566</v>
      </c>
      <c r="BT122" t="s">
        <v>597</v>
      </c>
      <c r="BU122">
        <v>0.3</v>
      </c>
      <c r="BV122" t="s">
        <v>566</v>
      </c>
      <c r="BW122">
        <v>760770</v>
      </c>
      <c r="BY122" t="s">
        <v>597</v>
      </c>
      <c r="BZ122">
        <v>31</v>
      </c>
    </row>
    <row r="123" spans="1:78">
      <c r="A123" s="1">
        <f>HYPERLINK("https://lsnyc.legalserver.org/matter/dynamic-profile/view/0756452","14-0756452")</f>
        <v>0</v>
      </c>
      <c r="B123" t="s">
        <v>156</v>
      </c>
      <c r="C123" t="s">
        <v>274</v>
      </c>
      <c r="D123" t="s">
        <v>291</v>
      </c>
      <c r="G123" t="s">
        <v>372</v>
      </c>
      <c r="K123" t="s">
        <v>379</v>
      </c>
      <c r="L123" t="s">
        <v>381</v>
      </c>
      <c r="M123" t="s">
        <v>385</v>
      </c>
      <c r="O123">
        <v>31</v>
      </c>
      <c r="P123" t="s">
        <v>392</v>
      </c>
      <c r="Q123" t="s">
        <v>397</v>
      </c>
      <c r="R123" t="s">
        <v>401</v>
      </c>
      <c r="S123" t="s">
        <v>403</v>
      </c>
      <c r="T123" t="s">
        <v>494</v>
      </c>
      <c r="U123" t="s">
        <v>505</v>
      </c>
      <c r="V123">
        <v>10031</v>
      </c>
      <c r="W123">
        <v>1</v>
      </c>
      <c r="X123">
        <v>3</v>
      </c>
      <c r="Y123">
        <v>4</v>
      </c>
      <c r="Z123" t="s">
        <v>541</v>
      </c>
      <c r="AB123" t="s">
        <v>549</v>
      </c>
      <c r="AE123" t="s">
        <v>550</v>
      </c>
      <c r="AG123" t="s">
        <v>550</v>
      </c>
      <c r="AH123" t="s">
        <v>550</v>
      </c>
      <c r="AI123" t="s">
        <v>550</v>
      </c>
      <c r="AK123">
        <v>162.65</v>
      </c>
      <c r="AL123" t="s">
        <v>551</v>
      </c>
      <c r="AN123" t="s">
        <v>555</v>
      </c>
      <c r="AO123">
        <v>25</v>
      </c>
      <c r="AP123" t="s">
        <v>372</v>
      </c>
      <c r="AQ123" t="s">
        <v>562</v>
      </c>
      <c r="AR123" t="s">
        <v>566</v>
      </c>
      <c r="AS123">
        <v>61.9</v>
      </c>
      <c r="AU123" t="s">
        <v>570</v>
      </c>
      <c r="AX123" t="s">
        <v>578</v>
      </c>
      <c r="AY123" t="s">
        <v>567</v>
      </c>
      <c r="AZ123" t="s">
        <v>565</v>
      </c>
      <c r="BA123" t="s">
        <v>581</v>
      </c>
      <c r="BB123" t="s">
        <v>566</v>
      </c>
      <c r="BC123" t="s">
        <v>550</v>
      </c>
      <c r="BD123" t="s">
        <v>550</v>
      </c>
      <c r="BE123" t="s">
        <v>550</v>
      </c>
      <c r="BF123" t="s">
        <v>550</v>
      </c>
      <c r="BG123" t="s">
        <v>550</v>
      </c>
      <c r="BH123" t="s">
        <v>550</v>
      </c>
      <c r="BI123" t="s">
        <v>550</v>
      </c>
      <c r="BJ123" t="s">
        <v>567</v>
      </c>
      <c r="BK123" t="s">
        <v>566</v>
      </c>
      <c r="BM123" t="s">
        <v>588</v>
      </c>
      <c r="BP123" t="s">
        <v>566</v>
      </c>
      <c r="BT123" t="s">
        <v>602</v>
      </c>
      <c r="BU123">
        <v>2</v>
      </c>
      <c r="BV123" t="s">
        <v>567</v>
      </c>
      <c r="BW123">
        <v>756763</v>
      </c>
      <c r="BY123" t="s">
        <v>674</v>
      </c>
      <c r="BZ123">
        <v>196</v>
      </c>
    </row>
    <row r="124" spans="1:78">
      <c r="A124" s="1">
        <f>HYPERLINK("https://lsnyc.legalserver.org/matter/dynamic-profile/view/0756322","14-0756322")</f>
        <v>0</v>
      </c>
      <c r="B124" t="s">
        <v>179</v>
      </c>
      <c r="C124" t="s">
        <v>288</v>
      </c>
      <c r="D124" t="s">
        <v>299</v>
      </c>
      <c r="G124" t="s">
        <v>373</v>
      </c>
      <c r="K124" t="s">
        <v>379</v>
      </c>
      <c r="L124" t="s">
        <v>381</v>
      </c>
      <c r="M124" t="s">
        <v>384</v>
      </c>
      <c r="O124">
        <v>52</v>
      </c>
      <c r="P124" t="s">
        <v>392</v>
      </c>
      <c r="Q124" t="s">
        <v>397</v>
      </c>
      <c r="R124" t="s">
        <v>401</v>
      </c>
      <c r="S124" t="s">
        <v>403</v>
      </c>
      <c r="T124" t="s">
        <v>502</v>
      </c>
      <c r="U124" t="s">
        <v>505</v>
      </c>
      <c r="V124">
        <v>10024</v>
      </c>
      <c r="W124">
        <v>1</v>
      </c>
      <c r="X124">
        <v>1</v>
      </c>
      <c r="Y124">
        <v>2</v>
      </c>
      <c r="Z124" t="s">
        <v>515</v>
      </c>
      <c r="AB124" t="s">
        <v>549</v>
      </c>
      <c r="AE124" t="s">
        <v>550</v>
      </c>
      <c r="AG124" t="s">
        <v>550</v>
      </c>
      <c r="AH124" t="s">
        <v>550</v>
      </c>
      <c r="AI124" t="s">
        <v>550</v>
      </c>
      <c r="AK124">
        <v>113.45</v>
      </c>
      <c r="AL124" t="s">
        <v>551</v>
      </c>
      <c r="AN124" t="s">
        <v>555</v>
      </c>
      <c r="AO124">
        <v>46</v>
      </c>
      <c r="AP124" t="s">
        <v>373</v>
      </c>
      <c r="AQ124" t="s">
        <v>562</v>
      </c>
      <c r="AR124" t="s">
        <v>566</v>
      </c>
      <c r="AS124">
        <v>33.06</v>
      </c>
      <c r="AU124" t="s">
        <v>570</v>
      </c>
      <c r="AX124" t="s">
        <v>578</v>
      </c>
      <c r="AY124" t="s">
        <v>567</v>
      </c>
      <c r="AZ124" t="s">
        <v>565</v>
      </c>
      <c r="BA124" t="s">
        <v>583</v>
      </c>
      <c r="BB124" t="s">
        <v>566</v>
      </c>
      <c r="BC124" t="s">
        <v>550</v>
      </c>
      <c r="BD124" t="s">
        <v>550</v>
      </c>
      <c r="BE124" t="s">
        <v>550</v>
      </c>
      <c r="BF124" t="s">
        <v>550</v>
      </c>
      <c r="BG124" t="s">
        <v>550</v>
      </c>
      <c r="BH124" t="s">
        <v>550</v>
      </c>
      <c r="BI124" t="s">
        <v>550</v>
      </c>
      <c r="BJ124" t="s">
        <v>567</v>
      </c>
      <c r="BK124" t="s">
        <v>566</v>
      </c>
      <c r="BM124" t="s">
        <v>588</v>
      </c>
      <c r="BP124" t="s">
        <v>566</v>
      </c>
      <c r="BT124" t="s">
        <v>650</v>
      </c>
      <c r="BU124">
        <v>2</v>
      </c>
      <c r="BV124" t="s">
        <v>567</v>
      </c>
      <c r="BW124">
        <v>756633</v>
      </c>
      <c r="BY124" t="s">
        <v>675</v>
      </c>
      <c r="BZ124">
        <v>318</v>
      </c>
    </row>
    <row r="125" spans="1:78">
      <c r="A125" s="1">
        <f>HYPERLINK("https://lsnyc.legalserver.org/matter/dynamic-profile/view/0751461","14-0751461")</f>
        <v>0</v>
      </c>
      <c r="B125" t="s">
        <v>180</v>
      </c>
      <c r="C125" t="s">
        <v>289</v>
      </c>
      <c r="D125" t="s">
        <v>299</v>
      </c>
      <c r="G125" t="s">
        <v>374</v>
      </c>
      <c r="K125" t="s">
        <v>379</v>
      </c>
      <c r="L125" t="s">
        <v>381</v>
      </c>
      <c r="M125" t="s">
        <v>385</v>
      </c>
      <c r="O125">
        <v>93</v>
      </c>
      <c r="P125" t="s">
        <v>392</v>
      </c>
      <c r="Q125" t="s">
        <v>397</v>
      </c>
      <c r="R125" t="s">
        <v>401</v>
      </c>
      <c r="S125" t="s">
        <v>403</v>
      </c>
      <c r="T125" t="s">
        <v>503</v>
      </c>
      <c r="U125" t="s">
        <v>505</v>
      </c>
      <c r="V125">
        <v>10031</v>
      </c>
      <c r="W125">
        <v>0</v>
      </c>
      <c r="X125">
        <v>2</v>
      </c>
      <c r="Y125">
        <v>2</v>
      </c>
      <c r="Z125" t="s">
        <v>548</v>
      </c>
      <c r="AB125" t="s">
        <v>549</v>
      </c>
      <c r="AE125" t="s">
        <v>550</v>
      </c>
      <c r="AG125" t="s">
        <v>550</v>
      </c>
      <c r="AH125" t="s">
        <v>550</v>
      </c>
      <c r="AI125" t="s">
        <v>550</v>
      </c>
      <c r="AK125">
        <v>103.4</v>
      </c>
      <c r="AL125" t="s">
        <v>551</v>
      </c>
      <c r="AO125">
        <v>87</v>
      </c>
      <c r="AP125" t="s">
        <v>374</v>
      </c>
      <c r="AQ125" t="s">
        <v>563</v>
      </c>
      <c r="AR125" t="s">
        <v>566</v>
      </c>
      <c r="AS125">
        <v>137.62</v>
      </c>
      <c r="AX125" t="s">
        <v>578</v>
      </c>
      <c r="AY125" t="s">
        <v>567</v>
      </c>
      <c r="AZ125" t="s">
        <v>565</v>
      </c>
      <c r="BA125" t="s">
        <v>581</v>
      </c>
      <c r="BB125" t="s">
        <v>566</v>
      </c>
      <c r="BC125" t="s">
        <v>550</v>
      </c>
      <c r="BD125" t="s">
        <v>550</v>
      </c>
      <c r="BE125" t="s">
        <v>550</v>
      </c>
      <c r="BF125" t="s">
        <v>550</v>
      </c>
      <c r="BG125" t="s">
        <v>550</v>
      </c>
      <c r="BH125" t="s">
        <v>550</v>
      </c>
      <c r="BI125" t="s">
        <v>550</v>
      </c>
      <c r="BJ125" t="s">
        <v>567</v>
      </c>
      <c r="BK125" t="s">
        <v>566</v>
      </c>
      <c r="BM125" t="s">
        <v>588</v>
      </c>
      <c r="BP125" t="s">
        <v>566</v>
      </c>
      <c r="BT125" t="s">
        <v>651</v>
      </c>
      <c r="BU125">
        <v>3</v>
      </c>
      <c r="BV125" t="s">
        <v>567</v>
      </c>
      <c r="BW125">
        <v>751762</v>
      </c>
      <c r="BY125" t="s">
        <v>676</v>
      </c>
      <c r="BZ125">
        <v>854</v>
      </c>
    </row>
    <row r="126" spans="1:78">
      <c r="A126" s="1">
        <f>HYPERLINK("https://lsnyc.legalserver.org/matter/dynamic-profile/view/0751470","14-0751470")</f>
        <v>0</v>
      </c>
      <c r="B126" t="s">
        <v>122</v>
      </c>
      <c r="C126" t="s">
        <v>290</v>
      </c>
      <c r="D126" t="s">
        <v>299</v>
      </c>
      <c r="G126" t="s">
        <v>374</v>
      </c>
      <c r="K126" t="s">
        <v>379</v>
      </c>
      <c r="L126" t="s">
        <v>381</v>
      </c>
      <c r="M126" t="s">
        <v>387</v>
      </c>
      <c r="O126">
        <v>68</v>
      </c>
      <c r="P126" t="s">
        <v>393</v>
      </c>
      <c r="Q126" t="s">
        <v>397</v>
      </c>
      <c r="R126" t="s">
        <v>401</v>
      </c>
      <c r="S126" t="s">
        <v>403</v>
      </c>
      <c r="T126" t="s">
        <v>504</v>
      </c>
      <c r="U126" t="s">
        <v>505</v>
      </c>
      <c r="V126">
        <v>10025</v>
      </c>
      <c r="W126">
        <v>0</v>
      </c>
      <c r="X126">
        <v>2</v>
      </c>
      <c r="Y126">
        <v>2</v>
      </c>
      <c r="Z126" t="s">
        <v>531</v>
      </c>
      <c r="AB126" t="s">
        <v>549</v>
      </c>
      <c r="AE126" t="s">
        <v>550</v>
      </c>
      <c r="AG126" t="s">
        <v>550</v>
      </c>
      <c r="AH126" t="s">
        <v>550</v>
      </c>
      <c r="AI126" t="s">
        <v>550</v>
      </c>
      <c r="AK126">
        <v>144.25</v>
      </c>
      <c r="AL126" t="s">
        <v>551</v>
      </c>
      <c r="AO126">
        <v>62</v>
      </c>
      <c r="AP126" t="s">
        <v>374</v>
      </c>
      <c r="AQ126" t="s">
        <v>563</v>
      </c>
      <c r="AR126" t="s">
        <v>566</v>
      </c>
      <c r="AS126">
        <v>61.03</v>
      </c>
      <c r="AU126" t="s">
        <v>570</v>
      </c>
      <c r="AX126" t="s">
        <v>578</v>
      </c>
      <c r="AY126" t="s">
        <v>567</v>
      </c>
      <c r="AZ126" t="s">
        <v>565</v>
      </c>
      <c r="BA126" t="s">
        <v>586</v>
      </c>
      <c r="BC126" t="s">
        <v>550</v>
      </c>
      <c r="BD126" t="s">
        <v>550</v>
      </c>
      <c r="BE126" t="s">
        <v>550</v>
      </c>
      <c r="BF126" t="s">
        <v>550</v>
      </c>
      <c r="BG126" t="s">
        <v>550</v>
      </c>
      <c r="BH126" t="s">
        <v>550</v>
      </c>
      <c r="BI126" t="s">
        <v>550</v>
      </c>
      <c r="BJ126" t="s">
        <v>567</v>
      </c>
      <c r="BK126" t="s">
        <v>566</v>
      </c>
      <c r="BM126" t="s">
        <v>588</v>
      </c>
      <c r="BP126" t="s">
        <v>566</v>
      </c>
      <c r="BT126" t="s">
        <v>652</v>
      </c>
      <c r="BU126">
        <v>3.5</v>
      </c>
      <c r="BV126" t="s">
        <v>567</v>
      </c>
      <c r="BW126">
        <v>751771</v>
      </c>
      <c r="BY126" t="s">
        <v>677</v>
      </c>
      <c r="BZ126">
        <v>404</v>
      </c>
    </row>
    <row r="127" spans="1:78">
      <c r="A127" s="1">
        <f>HYPERLINK("https://lsnyc.legalserver.org/matter/dynamic-profile/view/nan","nan")</f>
        <v>0</v>
      </c>
      <c r="N127" t="s">
        <v>391</v>
      </c>
      <c r="Y127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Pascale Big Base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2019-12-13T15:51:38Z</dcterms:created>
  <dcterms:modified xsi:type="dcterms:W3CDTF">2019-12-13T15:51:38Z</dcterms:modified>
</cp:coreProperties>
</file>