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RA UAHPLP Error Report No Elig" sheetId="1" r:id="rId1"/>
  </sheets>
  <calcPr calcId="124519" fullCalcOnLoad="1"/>
</workbook>
</file>

<file path=xl/sharedStrings.xml><?xml version="1.0" encoding="utf-8"?>
<sst xmlns="http://schemas.openxmlformats.org/spreadsheetml/2006/main" count="4340" uniqueCount="1354">
  <si>
    <t>Hyperlinked Case #</t>
  </si>
  <si>
    <t>Assigned Branch/CC</t>
  </si>
  <si>
    <t>Primary Advocate</t>
  </si>
  <si>
    <t>Case Disposition</t>
  </si>
  <si>
    <t>Date Opened</t>
  </si>
  <si>
    <t>Date Closed</t>
  </si>
  <si>
    <t>Client First Name</t>
  </si>
  <si>
    <t>Client Last Name</t>
  </si>
  <si>
    <t>HAL Eligibility Date</t>
  </si>
  <si>
    <t>Street Address</t>
  </si>
  <si>
    <t>Apt#/Suite#</t>
  </si>
  <si>
    <t>City</t>
  </si>
  <si>
    <t>State</t>
  </si>
  <si>
    <t>Zip Code</t>
  </si>
  <si>
    <t>HRA Release?</t>
  </si>
  <si>
    <t>Housing Signed DHCI Form</t>
  </si>
  <si>
    <t>Referral Source</t>
  </si>
  <si>
    <t>Gen Case Index Number</t>
  </si>
  <si>
    <t>Housing Years Living In Apartment</t>
  </si>
  <si>
    <t>Housing Type Of Case</t>
  </si>
  <si>
    <t>Housing Level of Service</t>
  </si>
  <si>
    <t>Close Reason</t>
  </si>
  <si>
    <t>Primary Funding Code</t>
  </si>
  <si>
    <t>Group</t>
  </si>
  <si>
    <t>Housing Building Case?</t>
  </si>
  <si>
    <t>Secondary Funding Codes</t>
  </si>
  <si>
    <t>Legal Problem Code</t>
  </si>
  <si>
    <t>Housing Posture of Case on Eligibility Date</t>
  </si>
  <si>
    <t>Housing Tenant’s Share Of Rent</t>
  </si>
  <si>
    <t>Housing Total Monthly Rent</t>
  </si>
  <si>
    <t>Total Time For Case</t>
  </si>
  <si>
    <t>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</si>
  <si>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</si>
  <si>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</si>
  <si>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</si>
  <si>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</si>
  <si>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</si>
  <si>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</si>
  <si>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</si>
  <si>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</si>
  <si>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</si>
  <si>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</si>
  <si>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Housing HPLP Household Category</t>
  </si>
  <si>
    <t>Housing Subsidy Type</t>
  </si>
  <si>
    <t>Language</t>
  </si>
  <si>
    <t xml:space="preserve">Total Annual Income </t>
  </si>
  <si>
    <t>Housing Proof Public Assistance</t>
  </si>
  <si>
    <t>Housing Verification Of Income</t>
  </si>
  <si>
    <t>Housing Funding Note</t>
  </si>
  <si>
    <t>Caseworker Name</t>
  </si>
  <si>
    <t>Housing Activity Indicators</t>
  </si>
  <si>
    <t>Housing Services Rendered to Client</t>
  </si>
  <si>
    <t>Income Types</t>
  </si>
  <si>
    <t>Housing Outcome</t>
  </si>
  <si>
    <t>Housing Outcome Date</t>
  </si>
  <si>
    <t>Service Date</t>
  </si>
  <si>
    <t>Housing Income Verification</t>
  </si>
  <si>
    <t>Manhattan Legal Services</t>
  </si>
  <si>
    <t>Abbas, Sayeda</t>
  </si>
  <si>
    <t>Allen, Sharette</t>
  </si>
  <si>
    <t>Anunkor, Ifeoma</t>
  </si>
  <si>
    <t>Basu, Shantonu</t>
  </si>
  <si>
    <t>Black, Rosalind</t>
  </si>
  <si>
    <t>Braudy, Erica</t>
  </si>
  <si>
    <t>Briggs, John</t>
  </si>
  <si>
    <t>Bromberg, Iris</t>
  </si>
  <si>
    <t>Dias, Marika</t>
  </si>
  <si>
    <t>Dittakavi, Archana</t>
  </si>
  <si>
    <t>Englard, Rubin</t>
  </si>
  <si>
    <t>Evers, Erin</t>
  </si>
  <si>
    <t>Freeman, Daniel</t>
  </si>
  <si>
    <t>Frierson, Jerome</t>
  </si>
  <si>
    <t>Gokhale, Aparna</t>
  </si>
  <si>
    <t>Gonzalez, Matias</t>
  </si>
  <si>
    <t>Hao, Lindsay</t>
  </si>
  <si>
    <t>He, Ricky</t>
  </si>
  <si>
    <t>Honan, Thomas</t>
  </si>
  <si>
    <t>Kulig, Jessica</t>
  </si>
  <si>
    <t>Mercedes, Jannelys</t>
  </si>
  <si>
    <t>Ortiz, Matthew</t>
  </si>
  <si>
    <t>Patel, Roopal</t>
  </si>
  <si>
    <t>Shah, Ami</t>
  </si>
  <si>
    <t>Sharma, Sagar</t>
  </si>
  <si>
    <t>Spencer, Eleanor</t>
  </si>
  <si>
    <t>Sun, Dao</t>
  </si>
  <si>
    <t>Treadwell, Nathan</t>
  </si>
  <si>
    <t>Wilkes, Nicole</t>
  </si>
  <si>
    <t>Open</t>
  </si>
  <si>
    <t>Closed</t>
  </si>
  <si>
    <t>11/28/2018</t>
  </si>
  <si>
    <t>04/29/2019</t>
  </si>
  <si>
    <t>04/08/2019</t>
  </si>
  <si>
    <t>04/16/2019</t>
  </si>
  <si>
    <t>09/16/2019</t>
  </si>
  <si>
    <t>11/07/2019</t>
  </si>
  <si>
    <t>03/06/2019</t>
  </si>
  <si>
    <t>10/30/2019</t>
  </si>
  <si>
    <t>10/18/2019</t>
  </si>
  <si>
    <t>11/01/2019</t>
  </si>
  <si>
    <t>04/30/2019</t>
  </si>
  <si>
    <t>01/28/2019</t>
  </si>
  <si>
    <t>08/23/2017</t>
  </si>
  <si>
    <t>06/17/2016</t>
  </si>
  <si>
    <t>09/13/2017</t>
  </si>
  <si>
    <t>08/08/2018</t>
  </si>
  <si>
    <t>01/10/2018</t>
  </si>
  <si>
    <t>06/01/2017</t>
  </si>
  <si>
    <t>11/14/2018</t>
  </si>
  <si>
    <t>11/20/2013</t>
  </si>
  <si>
    <t>08/15/2018</t>
  </si>
  <si>
    <t>08/31/2018</t>
  </si>
  <si>
    <t>06/18/2018</t>
  </si>
  <si>
    <t>12/11/2017</t>
  </si>
  <si>
    <t>10/29/2019</t>
  </si>
  <si>
    <t>03/13/2019</t>
  </si>
  <si>
    <t>10/02/2019</t>
  </si>
  <si>
    <t>11/06/2019</t>
  </si>
  <si>
    <t>09/10/2019</t>
  </si>
  <si>
    <t>07/16/2019</t>
  </si>
  <si>
    <t>11/19/2019</t>
  </si>
  <si>
    <t>11/13/2019</t>
  </si>
  <si>
    <t>10/17/2018</t>
  </si>
  <si>
    <t>09/18/2019</t>
  </si>
  <si>
    <t>08/22/2018</t>
  </si>
  <si>
    <t>07/11/2019</t>
  </si>
  <si>
    <t>10/09/2008</t>
  </si>
  <si>
    <t>10/10/2018</t>
  </si>
  <si>
    <t>02/13/2019</t>
  </si>
  <si>
    <t>09/20/2019</t>
  </si>
  <si>
    <t>07/31/2019</t>
  </si>
  <si>
    <t>07/08/2019</t>
  </si>
  <si>
    <t>07/21/2009</t>
  </si>
  <si>
    <t>05/16/2018</t>
  </si>
  <si>
    <t>04/25/2019</t>
  </si>
  <si>
    <t>03/12/2019</t>
  </si>
  <si>
    <t>02/08/2019</t>
  </si>
  <si>
    <t>10/24/2018</t>
  </si>
  <si>
    <t>01/02/2019</t>
  </si>
  <si>
    <t>10/11/2019</t>
  </si>
  <si>
    <t>08/23/2019</t>
  </si>
  <si>
    <t>08/24/2018</t>
  </si>
  <si>
    <t>06/01/2018</t>
  </si>
  <si>
    <t>12/20/2018</t>
  </si>
  <si>
    <t>11/02/2011</t>
  </si>
  <si>
    <t>05/18/2018</t>
  </si>
  <si>
    <t>08/29/2018</t>
  </si>
  <si>
    <t>11/01/2016</t>
  </si>
  <si>
    <t>04/19/2019</t>
  </si>
  <si>
    <t>04/17/2019</t>
  </si>
  <si>
    <t>05/07/2019</t>
  </si>
  <si>
    <t>05/13/2019</t>
  </si>
  <si>
    <t>05/15/2019</t>
  </si>
  <si>
    <t>08/01/2018</t>
  </si>
  <si>
    <t>11/08/2019</t>
  </si>
  <si>
    <t>10/22/2019</t>
  </si>
  <si>
    <t>12/26/2018</t>
  </si>
  <si>
    <t>08/26/2019</t>
  </si>
  <si>
    <t>03/27/2019</t>
  </si>
  <si>
    <t>02/21/2019</t>
  </si>
  <si>
    <t>07/18/2018</t>
  </si>
  <si>
    <t>02/19/2019</t>
  </si>
  <si>
    <t>10/16/2019</t>
  </si>
  <si>
    <t>11/22/2019</t>
  </si>
  <si>
    <t>07/27/2018</t>
  </si>
  <si>
    <t>09/06/2019</t>
  </si>
  <si>
    <t>10/30/2018</t>
  </si>
  <si>
    <t>03/18/2014</t>
  </si>
  <si>
    <t>07/22/2019</t>
  </si>
  <si>
    <t>09/27/2017</t>
  </si>
  <si>
    <t>04/12/2018</t>
  </si>
  <si>
    <t>02/22/2019</t>
  </si>
  <si>
    <t>03/20/2019</t>
  </si>
  <si>
    <t>08/14/2019</t>
  </si>
  <si>
    <t>04/25/2018</t>
  </si>
  <si>
    <t>12/07/2018</t>
  </si>
  <si>
    <t>10/03/2018</t>
  </si>
  <si>
    <t>11/21/2017</t>
  </si>
  <si>
    <t>12/07/2017</t>
  </si>
  <si>
    <t>04/06/2015</t>
  </si>
  <si>
    <t>08/10/2017</t>
  </si>
  <si>
    <t>05/06/2019</t>
  </si>
  <si>
    <t>08/21/2014</t>
  </si>
  <si>
    <t>05/17/2018</t>
  </si>
  <si>
    <t>07/19/2018</t>
  </si>
  <si>
    <t>07/11/2018</t>
  </si>
  <si>
    <t>09/09/2014</t>
  </si>
  <si>
    <t>01/21/2015</t>
  </si>
  <si>
    <t>03/31/2015</t>
  </si>
  <si>
    <t>09/12/2018</t>
  </si>
  <si>
    <t>01/11/2019</t>
  </si>
  <si>
    <t>07/30/2018</t>
  </si>
  <si>
    <t>03/30/2015</t>
  </si>
  <si>
    <t>11/26/2018</t>
  </si>
  <si>
    <t>01/09/2019</t>
  </si>
  <si>
    <t>08/16/2017</t>
  </si>
  <si>
    <t>10/31/2018</t>
  </si>
  <si>
    <t>05/16/2017</t>
  </si>
  <si>
    <t>11/27/2018</t>
  </si>
  <si>
    <t>11/20/2019</t>
  </si>
  <si>
    <t>05/30/2018</t>
  </si>
  <si>
    <t>07/03/2019</t>
  </si>
  <si>
    <t>08/13/2019</t>
  </si>
  <si>
    <t>11/21/2019</t>
  </si>
  <si>
    <t>09/03/2019</t>
  </si>
  <si>
    <t>08/12/2019</t>
  </si>
  <si>
    <t>Elvis</t>
  </si>
  <si>
    <t>Hasanah</t>
  </si>
  <si>
    <t>Tafazzul</t>
  </si>
  <si>
    <t>Gillian</t>
  </si>
  <si>
    <t>Julissa</t>
  </si>
  <si>
    <t>Ernest</t>
  </si>
  <si>
    <t>Deidrah</t>
  </si>
  <si>
    <t>Mary</t>
  </si>
  <si>
    <t>Shatera</t>
  </si>
  <si>
    <t>Amadou</t>
  </si>
  <si>
    <t>George</t>
  </si>
  <si>
    <t>Dhaiana</t>
  </si>
  <si>
    <t>Pearl</t>
  </si>
  <si>
    <t>Inocencia</t>
  </si>
  <si>
    <t>Lucille</t>
  </si>
  <si>
    <t>Isabel</t>
  </si>
  <si>
    <t>Emila</t>
  </si>
  <si>
    <t>Lai</t>
  </si>
  <si>
    <t>Crystal</t>
  </si>
  <si>
    <t>Jasmin</t>
  </si>
  <si>
    <t>Darneice</t>
  </si>
  <si>
    <t>Kouyate</t>
  </si>
  <si>
    <t>Mariama</t>
  </si>
  <si>
    <t>Patelle</t>
  </si>
  <si>
    <t>Flor</t>
  </si>
  <si>
    <t>Orlando</t>
  </si>
  <si>
    <t>Ruby</t>
  </si>
  <si>
    <t>Vernice</t>
  </si>
  <si>
    <t>Flavia</t>
  </si>
  <si>
    <t>Stephanie</t>
  </si>
  <si>
    <t>Maricruz</t>
  </si>
  <si>
    <t>Claudette</t>
  </si>
  <si>
    <t>Victor</t>
  </si>
  <si>
    <t>Unique</t>
  </si>
  <si>
    <t>Talik</t>
  </si>
  <si>
    <t>Angelica</t>
  </si>
  <si>
    <t>Lamont</t>
  </si>
  <si>
    <t>Mamadou S</t>
  </si>
  <si>
    <t>Ann</t>
  </si>
  <si>
    <t>Russell</t>
  </si>
  <si>
    <t>Ana</t>
  </si>
  <si>
    <t>Christina</t>
  </si>
  <si>
    <t>Gary</t>
  </si>
  <si>
    <t>Angela</t>
  </si>
  <si>
    <t>Marino</t>
  </si>
  <si>
    <t>Sabina</t>
  </si>
  <si>
    <t>Robert</t>
  </si>
  <si>
    <t>Pablo</t>
  </si>
  <si>
    <t>Renee</t>
  </si>
  <si>
    <t>Susan</t>
  </si>
  <si>
    <t>Rosa</t>
  </si>
  <si>
    <t>Jeanette</t>
  </si>
  <si>
    <t>Samantha</t>
  </si>
  <si>
    <t>Zoila</t>
  </si>
  <si>
    <t>Maritza</t>
  </si>
  <si>
    <t>Mareme</t>
  </si>
  <si>
    <t>Felicita</t>
  </si>
  <si>
    <t>Carmen</t>
  </si>
  <si>
    <t>Nancy</t>
  </si>
  <si>
    <t>Tiffany</t>
  </si>
  <si>
    <t>Jamie</t>
  </si>
  <si>
    <t>Gloria</t>
  </si>
  <si>
    <t>Quiriri</t>
  </si>
  <si>
    <t>Jeffrey</t>
  </si>
  <si>
    <t>Abdoulaye</t>
  </si>
  <si>
    <t>Charletta</t>
  </si>
  <si>
    <t>Tammi</t>
  </si>
  <si>
    <t>Jim</t>
  </si>
  <si>
    <t>Maria</t>
  </si>
  <si>
    <t>Shasha</t>
  </si>
  <si>
    <t>Josefina</t>
  </si>
  <si>
    <t>Alejandro</t>
  </si>
  <si>
    <t>Lori</t>
  </si>
  <si>
    <t>Shawn</t>
  </si>
  <si>
    <t>Patricia Ann</t>
  </si>
  <si>
    <t>Tandeka</t>
  </si>
  <si>
    <t>Meg</t>
  </si>
  <si>
    <t>Lourdes</t>
  </si>
  <si>
    <t>June</t>
  </si>
  <si>
    <t>Naomi</t>
  </si>
  <si>
    <t>Derrell</t>
  </si>
  <si>
    <t>Vincent</t>
  </si>
  <si>
    <t>Juan</t>
  </si>
  <si>
    <t>Aisha</t>
  </si>
  <si>
    <t>Denise</t>
  </si>
  <si>
    <t>Mollie</t>
  </si>
  <si>
    <t>Linda</t>
  </si>
  <si>
    <t>Yolmarys</t>
  </si>
  <si>
    <t>Huijun</t>
  </si>
  <si>
    <t>Rafael</t>
  </si>
  <si>
    <t>Jacqueline</t>
  </si>
  <si>
    <t>Marybeth</t>
  </si>
  <si>
    <t>Georgina</t>
  </si>
  <si>
    <t>Norman</t>
  </si>
  <si>
    <t>Edgar</t>
  </si>
  <si>
    <t>Diana</t>
  </si>
  <si>
    <t>Yvonne</t>
  </si>
  <si>
    <t>Scott</t>
  </si>
  <si>
    <t>Mei Fang</t>
  </si>
  <si>
    <t>Sybil</t>
  </si>
  <si>
    <t>Liliana</t>
  </si>
  <si>
    <t>Brittany</t>
  </si>
  <si>
    <t>Ethel</t>
  </si>
  <si>
    <t>Derrilynn</t>
  </si>
  <si>
    <t>Anaja</t>
  </si>
  <si>
    <t>Nelson</t>
  </si>
  <si>
    <t>Gamilah</t>
  </si>
  <si>
    <t>Taniqua</t>
  </si>
  <si>
    <t>Lilliana</t>
  </si>
  <si>
    <t>Sara</t>
  </si>
  <si>
    <t>Ofidia</t>
  </si>
  <si>
    <t>Nora</t>
  </si>
  <si>
    <t>Dorothy</t>
  </si>
  <si>
    <t>Carol</t>
  </si>
  <si>
    <t>Ryan</t>
  </si>
  <si>
    <t>Melba</t>
  </si>
  <si>
    <t>Elizabeth</t>
  </si>
  <si>
    <t>Darlene</t>
  </si>
  <si>
    <t>Lap King</t>
  </si>
  <si>
    <t>Xiu</t>
  </si>
  <si>
    <t>Mei</t>
  </si>
  <si>
    <t>Kenya</t>
  </si>
  <si>
    <t>Leigha</t>
  </si>
  <si>
    <t>Geoffrey</t>
  </si>
  <si>
    <t>Zoraya</t>
  </si>
  <si>
    <t>Bienvenido</t>
  </si>
  <si>
    <t>Al</t>
  </si>
  <si>
    <t>Marina</t>
  </si>
  <si>
    <t>Alma</t>
  </si>
  <si>
    <t>Daquwane</t>
  </si>
  <si>
    <t>Berenica</t>
  </si>
  <si>
    <t>Laqinza</t>
  </si>
  <si>
    <t>Dolores</t>
  </si>
  <si>
    <t>Bacilia</t>
  </si>
  <si>
    <t>Veda</t>
  </si>
  <si>
    <t>David</t>
  </si>
  <si>
    <t>Wayne</t>
  </si>
  <si>
    <t>Nettie</t>
  </si>
  <si>
    <t>Tannie</t>
  </si>
  <si>
    <t>Clotilde</t>
  </si>
  <si>
    <t>Darryl</t>
  </si>
  <si>
    <t>Latrice</t>
  </si>
  <si>
    <t>Leopoldo</t>
  </si>
  <si>
    <t>Miriam</t>
  </si>
  <si>
    <t>Betty</t>
  </si>
  <si>
    <t>Gus</t>
  </si>
  <si>
    <t>Stason</t>
  </si>
  <si>
    <t>Vetora</t>
  </si>
  <si>
    <t>Ysabel</t>
  </si>
  <si>
    <t>Mamou</t>
  </si>
  <si>
    <t>Benjamin</t>
  </si>
  <si>
    <t>Peter</t>
  </si>
  <si>
    <t>Nunez</t>
  </si>
  <si>
    <t>Abdul-Mani</t>
  </si>
  <si>
    <t>Chowdhury</t>
  </si>
  <si>
    <t>Duncan</t>
  </si>
  <si>
    <t>Guzman</t>
  </si>
  <si>
    <t>Harley</t>
  </si>
  <si>
    <t>Greene</t>
  </si>
  <si>
    <t>Leak</t>
  </si>
  <si>
    <t>Barry</t>
  </si>
  <si>
    <t>Morillo</t>
  </si>
  <si>
    <t>Valdez</t>
  </si>
  <si>
    <t>Prentice</t>
  </si>
  <si>
    <t>Puente</t>
  </si>
  <si>
    <t>Williams</t>
  </si>
  <si>
    <t>Bastista</t>
  </si>
  <si>
    <t>Cruz</t>
  </si>
  <si>
    <t>Do</t>
  </si>
  <si>
    <t>Brandon</t>
  </si>
  <si>
    <t>Coleman</t>
  </si>
  <si>
    <t>Foster</t>
  </si>
  <si>
    <t>Gaoussou</t>
  </si>
  <si>
    <t>Drammeh</t>
  </si>
  <si>
    <t>Fearon</t>
  </si>
  <si>
    <t>Moina</t>
  </si>
  <si>
    <t>Madero</t>
  </si>
  <si>
    <t>Howell</t>
  </si>
  <si>
    <t>Newland</t>
  </si>
  <si>
    <t>Grullon</t>
  </si>
  <si>
    <t>Parker</t>
  </si>
  <si>
    <t>Leon</t>
  </si>
  <si>
    <t>Black</t>
  </si>
  <si>
    <t>Mance</t>
  </si>
  <si>
    <t>Chisom</t>
  </si>
  <si>
    <t>Lewis</t>
  </si>
  <si>
    <t>Brown</t>
  </si>
  <si>
    <t>Paulin</t>
  </si>
  <si>
    <t>Bah</t>
  </si>
  <si>
    <t>Pearson</t>
  </si>
  <si>
    <t>Goodine</t>
  </si>
  <si>
    <t>Rodriguez</t>
  </si>
  <si>
    <t>Connolly</t>
  </si>
  <si>
    <t>Glover</t>
  </si>
  <si>
    <t>Batista</t>
  </si>
  <si>
    <t>Polanco</t>
  </si>
  <si>
    <t>DelaRosa</t>
  </si>
  <si>
    <t>Whitehead</t>
  </si>
  <si>
    <t>Curet</t>
  </si>
  <si>
    <t>Danzy</t>
  </si>
  <si>
    <t>Woody</t>
  </si>
  <si>
    <t>Pena</t>
  </si>
  <si>
    <t>Seaward</t>
  </si>
  <si>
    <t>Evans</t>
  </si>
  <si>
    <t>Acevedo</t>
  </si>
  <si>
    <t>Mendez</t>
  </si>
  <si>
    <t>Seck</t>
  </si>
  <si>
    <t>Bonifacio</t>
  </si>
  <si>
    <t>Montanez</t>
  </si>
  <si>
    <t>Henderson</t>
  </si>
  <si>
    <t>Rodriguez Suero</t>
  </si>
  <si>
    <t>Martinez</t>
  </si>
  <si>
    <t>Smith</t>
  </si>
  <si>
    <t>Diallo</t>
  </si>
  <si>
    <t>King</t>
  </si>
  <si>
    <t>Dailey</t>
  </si>
  <si>
    <t>Fouratt</t>
  </si>
  <si>
    <t>Corte Vasquez</t>
  </si>
  <si>
    <t>Carrasquillo</t>
  </si>
  <si>
    <t>Yang</t>
  </si>
  <si>
    <t>Matos</t>
  </si>
  <si>
    <t>Tavarez</t>
  </si>
  <si>
    <t>Laing</t>
  </si>
  <si>
    <t>Jenkins</t>
  </si>
  <si>
    <t>Peek</t>
  </si>
  <si>
    <t>Moleah</t>
  </si>
  <si>
    <t>Orourke</t>
  </si>
  <si>
    <t>Perez</t>
  </si>
  <si>
    <t>Jones</t>
  </si>
  <si>
    <t>Wright</t>
  </si>
  <si>
    <t>Joseph</t>
  </si>
  <si>
    <t>Villanueva</t>
  </si>
  <si>
    <t>Epps</t>
  </si>
  <si>
    <t>Kingsberry</t>
  </si>
  <si>
    <t>Weaver</t>
  </si>
  <si>
    <t>Pinckney</t>
  </si>
  <si>
    <t>Capriata</t>
  </si>
  <si>
    <t>Ye</t>
  </si>
  <si>
    <t>Ramirez</t>
  </si>
  <si>
    <t>Neat</t>
  </si>
  <si>
    <t>Damico</t>
  </si>
  <si>
    <t>Falet</t>
  </si>
  <si>
    <t>Fromkin</t>
  </si>
  <si>
    <t>Flores</t>
  </si>
  <si>
    <t>Ayala</t>
  </si>
  <si>
    <t>Lunas</t>
  </si>
  <si>
    <t>Lucas</t>
  </si>
  <si>
    <t>Kluge</t>
  </si>
  <si>
    <t>Wang</t>
  </si>
  <si>
    <t>Thompson</t>
  </si>
  <si>
    <t>Porter</t>
  </si>
  <si>
    <t>Bates</t>
  </si>
  <si>
    <t>Harris</t>
  </si>
  <si>
    <t>Harry</t>
  </si>
  <si>
    <t>Shabazz</t>
  </si>
  <si>
    <t>Thomas</t>
  </si>
  <si>
    <t>Moreta</t>
  </si>
  <si>
    <t>Nagy</t>
  </si>
  <si>
    <t>Reyes</t>
  </si>
  <si>
    <t>Presley</t>
  </si>
  <si>
    <t>Grove</t>
  </si>
  <si>
    <t>Solomon</t>
  </si>
  <si>
    <t>Hicks</t>
  </si>
  <si>
    <t>Ortiz</t>
  </si>
  <si>
    <t>Richardson</t>
  </si>
  <si>
    <t>Murphy</t>
  </si>
  <si>
    <t>Chan</t>
  </si>
  <si>
    <t>Liu</t>
  </si>
  <si>
    <t>Zheng</t>
  </si>
  <si>
    <t>Johnson-Freeman</t>
  </si>
  <si>
    <t>Legins</t>
  </si>
  <si>
    <t>Payton</t>
  </si>
  <si>
    <t>Paulino</t>
  </si>
  <si>
    <t>Garrido</t>
  </si>
  <si>
    <t>Irick</t>
  </si>
  <si>
    <t>Peralta</t>
  </si>
  <si>
    <t>Tirado</t>
  </si>
  <si>
    <t>Johnson</t>
  </si>
  <si>
    <t>Marquez</t>
  </si>
  <si>
    <t>De los Santos Mendez</t>
  </si>
  <si>
    <t>Davis</t>
  </si>
  <si>
    <t>Wood</t>
  </si>
  <si>
    <t>Ramos</t>
  </si>
  <si>
    <t>Rojas</t>
  </si>
  <si>
    <t>Alvarado</t>
  </si>
  <si>
    <t>Splunge</t>
  </si>
  <si>
    <t>Theodoro</t>
  </si>
  <si>
    <t>Sutton</t>
  </si>
  <si>
    <t>Suarrez</t>
  </si>
  <si>
    <t>Gakou</t>
  </si>
  <si>
    <t>Barr</t>
  </si>
  <si>
    <t>Brightbill</t>
  </si>
  <si>
    <t>8 Saint Nicholas Ter</t>
  </si>
  <si>
    <t>130 Malcolm X Blvd</t>
  </si>
  <si>
    <t>868 Amsterdam Ave 3F</t>
  </si>
  <si>
    <t>865 Amsterdam Ave</t>
  </si>
  <si>
    <t>120 W 91st St</t>
  </si>
  <si>
    <t>15 Saint James Pl</t>
  </si>
  <si>
    <t>7 Saint James Pl</t>
  </si>
  <si>
    <t>1833  Amsterdam Avenue 2H</t>
  </si>
  <si>
    <t>503 W 147th St</t>
  </si>
  <si>
    <t>2445 Frederick Douglass Blvd</t>
  </si>
  <si>
    <t>176 W 94th St</t>
  </si>
  <si>
    <t>208 W 151st St</t>
  </si>
  <si>
    <t>1989 Amsterdam Ave</t>
  </si>
  <si>
    <t>3333 Broadway</t>
  </si>
  <si>
    <t>52 Saint Nicholas Pl</t>
  </si>
  <si>
    <t>531 W 143rd St</t>
  </si>
  <si>
    <t>609 W 135th St</t>
  </si>
  <si>
    <t>320 E 115th St</t>
  </si>
  <si>
    <t>314 E 100th St</t>
  </si>
  <si>
    <t>500 W 30th St</t>
  </si>
  <si>
    <t>301 W 138TH ST</t>
  </si>
  <si>
    <t>2509 7th Ave</t>
  </si>
  <si>
    <t>201 W 145th St</t>
  </si>
  <si>
    <t>555 W 159th St</t>
  </si>
  <si>
    <t>561 W 141st St</t>
  </si>
  <si>
    <t>601 W 135th St</t>
  </si>
  <si>
    <t>1726 Amsterdam Ave</t>
  </si>
  <si>
    <t>670 Riverside Dr</t>
  </si>
  <si>
    <t>541 W 142nd St</t>
  </si>
  <si>
    <t>640 Riverside Dr</t>
  </si>
  <si>
    <t>526 W 147th St</t>
  </si>
  <si>
    <t>100 W 139th St</t>
  </si>
  <si>
    <t>217 W 127th St</t>
  </si>
  <si>
    <t>3170 Broadway</t>
  </si>
  <si>
    <t>1470 Amsterdam Ave</t>
  </si>
  <si>
    <t>151 W 123rd St</t>
  </si>
  <si>
    <t>172 W 127th St</t>
  </si>
  <si>
    <t>282 Manhattan Ave</t>
  </si>
  <si>
    <t>126 W 112th St</t>
  </si>
  <si>
    <t>60 Saint Nicholas Ave</t>
  </si>
  <si>
    <t>600 W 113th St</t>
  </si>
  <si>
    <t>131 Broome St</t>
  </si>
  <si>
    <t>417 Riverside Dr</t>
  </si>
  <si>
    <t>68 Cumberland Walk</t>
  </si>
  <si>
    <t>525 Fdr Dr</t>
  </si>
  <si>
    <t>656 W 162nd St</t>
  </si>
  <si>
    <t>772 Saint Nicholas Ave</t>
  </si>
  <si>
    <t>611 W 148th St</t>
  </si>
  <si>
    <t>345 E 101st St</t>
  </si>
  <si>
    <t>452 Saint Nicholas Ave</t>
  </si>
  <si>
    <t>312 W 112th St</t>
  </si>
  <si>
    <t>201 West 108th Street # 36</t>
  </si>
  <si>
    <t>868 Amsterdam Ave</t>
  </si>
  <si>
    <t>840 Columbus Ave</t>
  </si>
  <si>
    <t>248 Sherman Ave</t>
  </si>
  <si>
    <t>367 Lenox Avenue 2E</t>
  </si>
  <si>
    <t>2070 Adam Clayton Powell Jr Blvd</t>
  </si>
  <si>
    <t>55 La Salle St</t>
  </si>
  <si>
    <t>742 E 6th St</t>
  </si>
  <si>
    <t>560 Lenox Ave</t>
  </si>
  <si>
    <t>552 W 185th St</t>
  </si>
  <si>
    <t>567 West 149th St Apt # 45</t>
  </si>
  <si>
    <t>120 W 116th St</t>
  </si>
  <si>
    <t>47 Saint Nicholas Ave</t>
  </si>
  <si>
    <t>72 West 109th Street</t>
  </si>
  <si>
    <t>227 Waverly Pl</t>
  </si>
  <si>
    <t>903 E 6th St</t>
  </si>
  <si>
    <t>318 Madison St</t>
  </si>
  <si>
    <t>75 Allen St</t>
  </si>
  <si>
    <t>567 W 191st St</t>
  </si>
  <si>
    <t>709 W 170th St</t>
  </si>
  <si>
    <t>561 W 144th St</t>
  </si>
  <si>
    <t>1 W 127th St</t>
  </si>
  <si>
    <t>410 W 128th St</t>
  </si>
  <si>
    <t>545 W 126th St</t>
  </si>
  <si>
    <t>146 W 111th St</t>
  </si>
  <si>
    <t>290 Riverside Dr</t>
  </si>
  <si>
    <t>241 W 113th St</t>
  </si>
  <si>
    <t>342 E 13th St</t>
  </si>
  <si>
    <t>605 W 42nd St</t>
  </si>
  <si>
    <t>100 Hamilton Pl</t>
  </si>
  <si>
    <t>114 W 143rd St</t>
  </si>
  <si>
    <t>2034 7th Ave</t>
  </si>
  <si>
    <t>31-33 West  124th Street 3D</t>
  </si>
  <si>
    <t>101 W 130th St</t>
  </si>
  <si>
    <t>533 W 112th St</t>
  </si>
  <si>
    <t>875 Amsterdam Ave</t>
  </si>
  <si>
    <t>38 W 31st St</t>
  </si>
  <si>
    <t>130 Fort Washington Ave</t>
  </si>
  <si>
    <t>830 Amsterdam Ave</t>
  </si>
  <si>
    <t>171 W 131st St</t>
  </si>
  <si>
    <t>625 W 152nd St</t>
  </si>
  <si>
    <t>215 E 96th St</t>
  </si>
  <si>
    <t>1365 Saint Nicholas Ave</t>
  </si>
  <si>
    <t>202 E 7th St</t>
  </si>
  <si>
    <t>170 Avenue D</t>
  </si>
  <si>
    <t>40 Morningside Ave</t>
  </si>
  <si>
    <t>105 Duane St</t>
  </si>
  <si>
    <t>123 Division St</t>
  </si>
  <si>
    <t>2395 1st Ave</t>
  </si>
  <si>
    <t>501 W 184th St</t>
  </si>
  <si>
    <t>512 W 135th St</t>
  </si>
  <si>
    <t>517 W 147th Street #1</t>
  </si>
  <si>
    <t>719 Saint Nicholas Ave</t>
  </si>
  <si>
    <t>212 Saint Nicholas Ave</t>
  </si>
  <si>
    <t>41 Saint Nicholas Ter</t>
  </si>
  <si>
    <t>550 W 125th St</t>
  </si>
  <si>
    <t>65 W 96th St</t>
  </si>
  <si>
    <t>2612 Broadway 902</t>
  </si>
  <si>
    <t>495 W End Ave</t>
  </si>
  <si>
    <t>204 W 149th St</t>
  </si>
  <si>
    <t>50 Amsterdam Ave</t>
  </si>
  <si>
    <t>49 W 127th St</t>
  </si>
  <si>
    <t>74 W 103rd St</t>
  </si>
  <si>
    <t>12-14 Pell St</t>
  </si>
  <si>
    <t>58 Orchard St</t>
  </si>
  <si>
    <t>201 E 89th St</t>
  </si>
  <si>
    <t>2949 8th Ave</t>
  </si>
  <si>
    <t>10 W 135th St</t>
  </si>
  <si>
    <t>667 W 177th St</t>
  </si>
  <si>
    <t>820 Riverside Dr</t>
  </si>
  <si>
    <t>529 W 158th St</t>
  </si>
  <si>
    <t>530 W 136th St</t>
  </si>
  <si>
    <t>600 W 142nd St</t>
  </si>
  <si>
    <t>512 W 136th St</t>
  </si>
  <si>
    <t>516 W 143rd St</t>
  </si>
  <si>
    <t>500 W 135th St</t>
  </si>
  <si>
    <t>2698 8th Ave</t>
  </si>
  <si>
    <t>347 W 141st St</t>
  </si>
  <si>
    <t>6 Convent Ave</t>
  </si>
  <si>
    <t>15 W 123rd St</t>
  </si>
  <si>
    <t>145 Morningside Ave</t>
  </si>
  <si>
    <t>55 Tiemann Pl</t>
  </si>
  <si>
    <t>71 W 112th St</t>
  </si>
  <si>
    <t>95 Lenox Ave</t>
  </si>
  <si>
    <t>101 West 118th Street 2B</t>
  </si>
  <si>
    <t>10 Manhattan Ave</t>
  </si>
  <si>
    <t>133 West 104th Street 6B</t>
  </si>
  <si>
    <t>241 6th Ave</t>
  </si>
  <si>
    <t>535 W 43rd St</t>
  </si>
  <si>
    <t>461 West 148th Street 1C</t>
  </si>
  <si>
    <t>230 W 131st St</t>
  </si>
  <si>
    <t>1295 Amsterdam Ave</t>
  </si>
  <si>
    <t>43 W 129th St</t>
  </si>
  <si>
    <t>117 W 111th St</t>
  </si>
  <si>
    <t>225 W 106th St</t>
  </si>
  <si>
    <t>4A</t>
  </si>
  <si>
    <t>16D</t>
  </si>
  <si>
    <t>5K</t>
  </si>
  <si>
    <t>10C</t>
  </si>
  <si>
    <t>15E</t>
  </si>
  <si>
    <t>52C</t>
  </si>
  <si>
    <t>2D</t>
  </si>
  <si>
    <t>A22</t>
  </si>
  <si>
    <t>D31g</t>
  </si>
  <si>
    <t>2B</t>
  </si>
  <si>
    <t>10B</t>
  </si>
  <si>
    <t>5D</t>
  </si>
  <si>
    <t>31E</t>
  </si>
  <si>
    <t>3A</t>
  </si>
  <si>
    <t>5G</t>
  </si>
  <si>
    <t>3C</t>
  </si>
  <si>
    <t>3D</t>
  </si>
  <si>
    <t>3B</t>
  </si>
  <si>
    <t>13A</t>
  </si>
  <si>
    <t>4k</t>
  </si>
  <si>
    <t>2A</t>
  </si>
  <si>
    <t>3N</t>
  </si>
  <si>
    <t>1A</t>
  </si>
  <si>
    <t>7E</t>
  </si>
  <si>
    <t>11B1</t>
  </si>
  <si>
    <t>21C</t>
  </si>
  <si>
    <t>6C</t>
  </si>
  <si>
    <t>6D</t>
  </si>
  <si>
    <t>1C</t>
  </si>
  <si>
    <t>5d</t>
  </si>
  <si>
    <t>02G</t>
  </si>
  <si>
    <t>16H</t>
  </si>
  <si>
    <t>4E</t>
  </si>
  <si>
    <t>3E</t>
  </si>
  <si>
    <t>21K</t>
  </si>
  <si>
    <t>5R</t>
  </si>
  <si>
    <t>D10G</t>
  </si>
  <si>
    <t>19I</t>
  </si>
  <si>
    <t>6A</t>
  </si>
  <si>
    <t>4G</t>
  </si>
  <si>
    <t>4C</t>
  </si>
  <si>
    <t>13D</t>
  </si>
  <si>
    <t>2C</t>
  </si>
  <si>
    <t>39V</t>
  </si>
  <si>
    <t>7G</t>
  </si>
  <si>
    <t>5E</t>
  </si>
  <si>
    <t>7B</t>
  </si>
  <si>
    <t>5A</t>
  </si>
  <si>
    <t>1B</t>
  </si>
  <si>
    <t>12A</t>
  </si>
  <si>
    <t>14C</t>
  </si>
  <si>
    <t>6E</t>
  </si>
  <si>
    <t>6G</t>
  </si>
  <si>
    <t>8P</t>
  </si>
  <si>
    <t>Apt 3C</t>
  </si>
  <si>
    <t>7-G</t>
  </si>
  <si>
    <t>10A</t>
  </si>
  <si>
    <t>5B</t>
  </si>
  <si>
    <t>4B</t>
  </si>
  <si>
    <t>18I</t>
  </si>
  <si>
    <t>25D</t>
  </si>
  <si>
    <t>12G</t>
  </si>
  <si>
    <t>Apt. 3C</t>
  </si>
  <si>
    <t>1E</t>
  </si>
  <si>
    <t>8N</t>
  </si>
  <si>
    <t>5M</t>
  </si>
  <si>
    <t>3F</t>
  </si>
  <si>
    <t>21A</t>
  </si>
  <si>
    <t>2nd fl</t>
  </si>
  <si>
    <t>Apt. 4E</t>
  </si>
  <si>
    <t>11O</t>
  </si>
  <si>
    <t>5F</t>
  </si>
  <si>
    <t>S7K</t>
  </si>
  <si>
    <t>B</t>
  </si>
  <si>
    <t>6-D</t>
  </si>
  <si>
    <t>New York</t>
  </si>
  <si>
    <t>NEW YORK</t>
  </si>
  <si>
    <t>Brooklyn</t>
  </si>
  <si>
    <t>NY</t>
  </si>
  <si>
    <t>Yes</t>
  </si>
  <si>
    <t xml:space="preserve"> </t>
  </si>
  <si>
    <t>No</t>
  </si>
  <si>
    <t>HRA</t>
  </si>
  <si>
    <t>In-House</t>
  </si>
  <si>
    <t>Returning Client</t>
  </si>
  <si>
    <t>Other</t>
  </si>
  <si>
    <t>Self-referred</t>
  </si>
  <si>
    <t>Other City Agency</t>
  </si>
  <si>
    <t>Outreach</t>
  </si>
  <si>
    <t>Court Referral-NON HRA</t>
  </si>
  <si>
    <t>Community Organization</t>
  </si>
  <si>
    <t>HRA ELS (Assigned Counsel)</t>
  </si>
  <si>
    <t>Word of mouth</t>
  </si>
  <si>
    <t>LT-067485-18/NY</t>
  </si>
  <si>
    <t>LT-058530-19/NY</t>
  </si>
  <si>
    <t>906402-NB-2018</t>
  </si>
  <si>
    <t>907916-TD-2019</t>
  </si>
  <si>
    <t>LT-077113-18/NY</t>
  </si>
  <si>
    <t>LT-078059-18/NY</t>
  </si>
  <si>
    <t>LT-65750-17/NY</t>
  </si>
  <si>
    <t>LT-089842-13/NY</t>
  </si>
  <si>
    <t>LT-068567-18/NY</t>
  </si>
  <si>
    <t>LT-056211-18/NY</t>
  </si>
  <si>
    <t>LT-061404-18/NY</t>
  </si>
  <si>
    <t>LT-050987-19/NY</t>
  </si>
  <si>
    <t>LT-067904-19/NY</t>
  </si>
  <si>
    <t>LT-068642-19/NY</t>
  </si>
  <si>
    <t>LT-063580-19/NY</t>
  </si>
  <si>
    <t>LT-013600-18/NY</t>
  </si>
  <si>
    <t>LT-016063-19/NY</t>
  </si>
  <si>
    <t>LT-018671-17/NY</t>
  </si>
  <si>
    <t>LT-067858-19/NY</t>
  </si>
  <si>
    <t>LT-064889-19.NY</t>
  </si>
  <si>
    <t>LT-073066-18/NY</t>
  </si>
  <si>
    <t>LT-077195-18/NY</t>
  </si>
  <si>
    <t>LT-069961-18/NY</t>
  </si>
  <si>
    <t>LT-072012-08/NY</t>
  </si>
  <si>
    <t>LT-069355-18/NY</t>
  </si>
  <si>
    <t>LT-052290-19/NY</t>
  </si>
  <si>
    <t>LT-016533-19/NY</t>
  </si>
  <si>
    <t>LT-052817-19/NY</t>
  </si>
  <si>
    <t>LT-063772-19/NY</t>
  </si>
  <si>
    <t>LT-013323-18/NY</t>
  </si>
  <si>
    <t>LT-051895-19/NY</t>
  </si>
  <si>
    <t>LT-081373-18/NY</t>
  </si>
  <si>
    <t>LT-075041-18/NY</t>
  </si>
  <si>
    <t>LT-079782-18/NY</t>
  </si>
  <si>
    <t>LT-060641-19/NY</t>
  </si>
  <si>
    <t>LT-252616-17/HA</t>
  </si>
  <si>
    <t>LT-061674-18/NY</t>
  </si>
  <si>
    <t>LT-075402-18/NY</t>
  </si>
  <si>
    <t>LT-067012-18/NY</t>
  </si>
  <si>
    <t>LT-070200-19/NY</t>
  </si>
  <si>
    <t>LT-075005-16/NY</t>
  </si>
  <si>
    <t>LT-016278-17/NY</t>
  </si>
  <si>
    <t>LT-082076-17/NY</t>
  </si>
  <si>
    <t>LT-060812-18/NY</t>
  </si>
  <si>
    <t>LT-056948-18/NY</t>
  </si>
  <si>
    <t>LT-052950-19/NY</t>
  </si>
  <si>
    <t>LT-056378-19/NY</t>
  </si>
  <si>
    <t>LT-057984-19/NY</t>
  </si>
  <si>
    <t>LT-067538-18/NY</t>
  </si>
  <si>
    <t>LT-070211-19/NY</t>
  </si>
  <si>
    <t>LT-069387-19/NY</t>
  </si>
  <si>
    <t>LT-070830-19/NY</t>
  </si>
  <si>
    <t>LT-073070-18/NY</t>
  </si>
  <si>
    <t>LT-066623-19/NY</t>
  </si>
  <si>
    <t>LT-079965-18/NY</t>
  </si>
  <si>
    <t>LT-080332-18/NY</t>
  </si>
  <si>
    <t>LT-062388-19/NY</t>
  </si>
  <si>
    <t>LT-052435-19/NY</t>
  </si>
  <si>
    <t>LT-011990-19/NY</t>
  </si>
  <si>
    <t>LT-014957-19/NY</t>
  </si>
  <si>
    <t>LT-065907-18/NY</t>
  </si>
  <si>
    <t>LT-067613-19/NY</t>
  </si>
  <si>
    <t>LT-068954-19/NY</t>
  </si>
  <si>
    <t>LT-075411-17/NY</t>
  </si>
  <si>
    <t>67730/2019</t>
  </si>
  <si>
    <t>LT-089774-13/NY</t>
  </si>
  <si>
    <t>LT-211453-16/NY</t>
  </si>
  <si>
    <t>LT-078915-18/NY</t>
  </si>
  <si>
    <t>LT-052280-19/NY</t>
  </si>
  <si>
    <t>0151596/2019</t>
  </si>
  <si>
    <t>LT-014518-17/NY</t>
  </si>
  <si>
    <t>LT-050207-19/NY</t>
  </si>
  <si>
    <t>LT-012271-19/NY</t>
  </si>
  <si>
    <t>LT-057534-19/NY</t>
  </si>
  <si>
    <t>LT-076566-18/NY</t>
  </si>
  <si>
    <t>LT-012860-18/NY</t>
  </si>
  <si>
    <t>LT-080022-17/NY</t>
  </si>
  <si>
    <t>LT-250713-19/NY</t>
  </si>
  <si>
    <t>LT-250343-18/HA</t>
  </si>
  <si>
    <t>LT-060780-18/NY</t>
  </si>
  <si>
    <t>LT-062738-18/NY</t>
  </si>
  <si>
    <t>LT-053595-17/NY</t>
  </si>
  <si>
    <t>LT-063091-18/NY</t>
  </si>
  <si>
    <t>LT-062930-19/NY</t>
  </si>
  <si>
    <t>LT-013070-18/NY</t>
  </si>
  <si>
    <t>LT-060915-18/NY</t>
  </si>
  <si>
    <t>LT-070871-18/NY</t>
  </si>
  <si>
    <t>078920/18</t>
  </si>
  <si>
    <t>LT-012800-19/NY</t>
  </si>
  <si>
    <t>LT-054751-19/NY</t>
  </si>
  <si>
    <t>LT-067500-18/NY</t>
  </si>
  <si>
    <t>LT-061344-19/NY</t>
  </si>
  <si>
    <t>LT-067247-17/NY</t>
  </si>
  <si>
    <t>LT-075030-18/NY</t>
  </si>
  <si>
    <t>LT-019609-18/NY</t>
  </si>
  <si>
    <t>LT-068566-19/NY</t>
  </si>
  <si>
    <t>LT-057937-19/NY</t>
  </si>
  <si>
    <t>Non-payment</t>
  </si>
  <si>
    <t>NYCHA Housing Termination</t>
  </si>
  <si>
    <t>Other Administrative Proceeding</t>
  </si>
  <si>
    <t>Holdover</t>
  </si>
  <si>
    <t>Sec. 8 Termination</t>
  </si>
  <si>
    <t>Illegal Lockout</t>
  </si>
  <si>
    <t>Affirmative Litigation Supreme</t>
  </si>
  <si>
    <t>HP Action</t>
  </si>
  <si>
    <t>No Case</t>
  </si>
  <si>
    <t>NYCHA Housing Grievance</t>
  </si>
  <si>
    <t>Appeal Supreme</t>
  </si>
  <si>
    <t>7A Proceeding</t>
  </si>
  <si>
    <t>Representation - State Court</t>
  </si>
  <si>
    <t>Representation - Admin. Agency</t>
  </si>
  <si>
    <t>Hold For Review</t>
  </si>
  <si>
    <t>Out-of-Court Advocacy</t>
  </si>
  <si>
    <t>Advice</t>
  </si>
  <si>
    <t>Representation - Federal Court</t>
  </si>
  <si>
    <t>Brief Service</t>
  </si>
  <si>
    <t>A - Counsel and Advice</t>
  </si>
  <si>
    <t>G - Negotiated Settlement with Litigation</t>
  </si>
  <si>
    <t>B - Limited Action (Brief Service)</t>
  </si>
  <si>
    <t>3123 Universal Access to Counsel – (UAC)</t>
  </si>
  <si>
    <t>3115 HPLP-Homelessness Prevention Law Project</t>
  </si>
  <si>
    <t>5510 CB9 Manhattanville-West Harlem Tenant Advocacy Project</t>
  </si>
  <si>
    <t>3312 Housing Preservation Initiative (HPI)</t>
  </si>
  <si>
    <t>3308 Anti-Eviction and SRO Legal Services (formerly known as “HPD” Contracts)</t>
  </si>
  <si>
    <t>63 Private Landlord/Tenant</t>
  </si>
  <si>
    <t>64 Public Housing</t>
  </si>
  <si>
    <t>61 Federally Subsidized Housing</t>
  </si>
  <si>
    <t>Post-Stipulation, No Judgment</t>
  </si>
  <si>
    <t>No Stipulation; No Judgment</t>
  </si>
  <si>
    <t>Post-Judgment, Tenant in Possession-Judgment Due to Default</t>
  </si>
  <si>
    <t>On for Trial</t>
  </si>
  <si>
    <t>Post-Judgment, Tenant Out of Possession</t>
  </si>
  <si>
    <t>6014-Obtained advice and counsel on a Housing matter</t>
  </si>
  <si>
    <t>6015-Obtained non-litgation advocacy services on a Housing  matter</t>
  </si>
  <si>
    <t>0-No Main Benefit</t>
  </si>
  <si>
    <t>6002-Prevented eviction from private housing</t>
  </si>
  <si>
    <t>ZZ-Client Withdrew—For ZZ Adm Closed Reason Closed Cases Only</t>
  </si>
  <si>
    <t>6001-Prevented eviction from public housing</t>
  </si>
  <si>
    <t>6009-Obtained repairs, Improved housing conditions or otherwise enforced rights to decent, habitable housing</t>
  </si>
  <si>
    <t>11/17/1976</t>
  </si>
  <si>
    <t>12/11/1974</t>
  </si>
  <si>
    <t>02/12/1952</t>
  </si>
  <si>
    <t>04/01/1973</t>
  </si>
  <si>
    <t>03/23/1992</t>
  </si>
  <si>
    <t>01/14/1954</t>
  </si>
  <si>
    <t>09/01/1952</t>
  </si>
  <si>
    <t>01/08/1958</t>
  </si>
  <si>
    <t>02/05/1983</t>
  </si>
  <si>
    <t>05/13/2000</t>
  </si>
  <si>
    <t>10/28/1968</t>
  </si>
  <si>
    <t>05/12/1981</t>
  </si>
  <si>
    <t>04/01/1972</t>
  </si>
  <si>
    <t>04/15/1945</t>
  </si>
  <si>
    <t>05/31/1931</t>
  </si>
  <si>
    <t>09/30/1942</t>
  </si>
  <si>
    <t>07/12/1953</t>
  </si>
  <si>
    <t>03/07/1968</t>
  </si>
  <si>
    <t>06/29/1978</t>
  </si>
  <si>
    <t>12/03/1986</t>
  </si>
  <si>
    <t>06/19/1978</t>
  </si>
  <si>
    <t>01/18/1957</t>
  </si>
  <si>
    <t>07/25/1963</t>
  </si>
  <si>
    <t>06/30/1988</t>
  </si>
  <si>
    <t>05/15/1973</t>
  </si>
  <si>
    <t>09/23/1951</t>
  </si>
  <si>
    <t>05/31/1953</t>
  </si>
  <si>
    <t>08/30/1947</t>
  </si>
  <si>
    <t>02/25/1969</t>
  </si>
  <si>
    <t>02/03/1964</t>
  </si>
  <si>
    <t>05/31/1990</t>
  </si>
  <si>
    <t>09/28/1950</t>
  </si>
  <si>
    <t>03/24/1950</t>
  </si>
  <si>
    <t>06/28/1962</t>
  </si>
  <si>
    <t>09/08/1991</t>
  </si>
  <si>
    <t>08/14/1996</t>
  </si>
  <si>
    <t>12/02/1996</t>
  </si>
  <si>
    <t>06/08/1969</t>
  </si>
  <si>
    <t>02/14/1964</t>
  </si>
  <si>
    <t>07/01/1952</t>
  </si>
  <si>
    <t>02/16/1941</t>
  </si>
  <si>
    <t>04/27/1971</t>
  </si>
  <si>
    <t>02/07/1950</t>
  </si>
  <si>
    <t>07/26/1959</t>
  </si>
  <si>
    <t>08/02/1940</t>
  </si>
  <si>
    <t>04/29/1964</t>
  </si>
  <si>
    <t>12/14/1965</t>
  </si>
  <si>
    <t>11/08/1942</t>
  </si>
  <si>
    <t>05/16/1948</t>
  </si>
  <si>
    <t>12/04/1970</t>
  </si>
  <si>
    <t>09/13/1956</t>
  </si>
  <si>
    <t>08/30/1941</t>
  </si>
  <si>
    <t>12/01/1963</t>
  </si>
  <si>
    <t>01/11/1973</t>
  </si>
  <si>
    <t>02/14/1977</t>
  </si>
  <si>
    <t>08/24/1971</t>
  </si>
  <si>
    <t>04/16/1983</t>
  </si>
  <si>
    <t>03/07/1961</t>
  </si>
  <si>
    <t>05/18/1956</t>
  </si>
  <si>
    <t>10/28/1963</t>
  </si>
  <si>
    <t>10/05/1975</t>
  </si>
  <si>
    <t>08/14/1982</t>
  </si>
  <si>
    <t>03/27/1943</t>
  </si>
  <si>
    <t>06/10/1949</t>
  </si>
  <si>
    <t>08/14/1969</t>
  </si>
  <si>
    <t>07/15/1962</t>
  </si>
  <si>
    <t>03/12/1982</t>
  </si>
  <si>
    <t>01/04/1961</t>
  </si>
  <si>
    <t>06/23/1941</t>
  </si>
  <si>
    <t>01/16/1967</t>
  </si>
  <si>
    <t>11/19/1943</t>
  </si>
  <si>
    <t>07/12/1981</t>
  </si>
  <si>
    <t>01/25/1986</t>
  </si>
  <si>
    <t>02/21/1989</t>
  </si>
  <si>
    <t>09/19/1988</t>
  </si>
  <si>
    <t>02/17/1968</t>
  </si>
  <si>
    <t>01/31/1950</t>
  </si>
  <si>
    <t>05/17/1991</t>
  </si>
  <si>
    <t>06/18/1968</t>
  </si>
  <si>
    <t>08/05/1967</t>
  </si>
  <si>
    <t>08/20/1959</t>
  </si>
  <si>
    <t>06/22/1962</t>
  </si>
  <si>
    <t>09/10/1979</t>
  </si>
  <si>
    <t>03/12/1968</t>
  </si>
  <si>
    <t>10/27/1955</t>
  </si>
  <si>
    <t>03/04/1968</t>
  </si>
  <si>
    <t>08/27/1979</t>
  </si>
  <si>
    <t>06/29/1990</t>
  </si>
  <si>
    <t>05/23/1948</t>
  </si>
  <si>
    <t>01/05/1979</t>
  </si>
  <si>
    <t>07/04/1975</t>
  </si>
  <si>
    <t>10/24/1963</t>
  </si>
  <si>
    <t>12/26/1968</t>
  </si>
  <si>
    <t>07/18/1982</t>
  </si>
  <si>
    <t>04/23/1945</t>
  </si>
  <si>
    <t>12/26/1965</t>
  </si>
  <si>
    <t>09/14/1980</t>
  </si>
  <si>
    <t>01/11/1968</t>
  </si>
  <si>
    <t>06/24/1966</t>
  </si>
  <si>
    <t>02/01/1954</t>
  </si>
  <si>
    <t>12/25/1975</t>
  </si>
  <si>
    <t>08/23/1954</t>
  </si>
  <si>
    <t>09/04/1962</t>
  </si>
  <si>
    <t>03/13/1958</t>
  </si>
  <si>
    <t>03/03/1986</t>
  </si>
  <si>
    <t>10/13/1985</t>
  </si>
  <si>
    <t>07/11/1934</t>
  </si>
  <si>
    <t>08/10/1965</t>
  </si>
  <si>
    <t>06/13/1977</t>
  </si>
  <si>
    <t>10/18/1961</t>
  </si>
  <si>
    <t>07/01/1964</t>
  </si>
  <si>
    <t>08/11/1974</t>
  </si>
  <si>
    <t>10/30/1959</t>
  </si>
  <si>
    <t>12/07/1980</t>
  </si>
  <si>
    <t>03/02/1951</t>
  </si>
  <si>
    <t>03/24/1961</t>
  </si>
  <si>
    <t>09/24/1937</t>
  </si>
  <si>
    <t>05/27/1957</t>
  </si>
  <si>
    <t>11/18/1987</t>
  </si>
  <si>
    <t>12/07/1953</t>
  </si>
  <si>
    <t>05/06/1950</t>
  </si>
  <si>
    <t>11/24/1964</t>
  </si>
  <si>
    <t>08/08/1953</t>
  </si>
  <si>
    <t>10/26/1976</t>
  </si>
  <si>
    <t>05/12/1958</t>
  </si>
  <si>
    <t>04/02/1992</t>
  </si>
  <si>
    <t>05/12/2000</t>
  </si>
  <si>
    <t>03/02/1974</t>
  </si>
  <si>
    <t>12/15/1983</t>
  </si>
  <si>
    <t>05/10/1958</t>
  </si>
  <si>
    <t>06/02/1957</t>
  </si>
  <si>
    <t>10/12/1946</t>
  </si>
  <si>
    <t>09/17/1959</t>
  </si>
  <si>
    <t>07/08/1989</t>
  </si>
  <si>
    <t>05/19/1972</t>
  </si>
  <si>
    <t>07/31/1991</t>
  </si>
  <si>
    <t>11/06/1988</t>
  </si>
  <si>
    <t>06/30/1956</t>
  </si>
  <si>
    <t>07/05/1969</t>
  </si>
  <si>
    <t>12/02/1972</t>
  </si>
  <si>
    <t>06/26/1955</t>
  </si>
  <si>
    <t>11/17/1933</t>
  </si>
  <si>
    <t>11/11/1937</t>
  </si>
  <si>
    <t>11/29/1946</t>
  </si>
  <si>
    <t>10/01/1989</t>
  </si>
  <si>
    <t>01/14/1991</t>
  </si>
  <si>
    <t>11/15/1962</t>
  </si>
  <si>
    <t>10/13/1949</t>
  </si>
  <si>
    <t>07/03/1958</t>
  </si>
  <si>
    <t>11/10/1939</t>
  </si>
  <si>
    <t>08/20/1987</t>
  </si>
  <si>
    <t>06/11/1957</t>
  </si>
  <si>
    <t>04/10/1983</t>
  </si>
  <si>
    <t>07/05/1971</t>
  </si>
  <si>
    <t>12/01/1974</t>
  </si>
  <si>
    <t>07/07/1948</t>
  </si>
  <si>
    <t>07/06/1955</t>
  </si>
  <si>
    <t>027-005-15E</t>
  </si>
  <si>
    <t>012480877F</t>
  </si>
  <si>
    <t>014504049J</t>
  </si>
  <si>
    <t>013431863D</t>
  </si>
  <si>
    <t>008982284F</t>
  </si>
  <si>
    <t>037255436A</t>
  </si>
  <si>
    <t>005693723I</t>
  </si>
  <si>
    <t>09138060A</t>
  </si>
  <si>
    <t>037456777E</t>
  </si>
  <si>
    <t>015969203H</t>
  </si>
  <si>
    <t>015915523D</t>
  </si>
  <si>
    <t>050-68-9370</t>
  </si>
  <si>
    <t>051-60-5777</t>
  </si>
  <si>
    <t>105-72-2989</t>
  </si>
  <si>
    <t>810-91-1246</t>
  </si>
  <si>
    <t>086-90-7663</t>
  </si>
  <si>
    <t>052-44-7715</t>
  </si>
  <si>
    <t>113-48-9823</t>
  </si>
  <si>
    <t>055-68-8807</t>
  </si>
  <si>
    <t>058-90-8022</t>
  </si>
  <si>
    <t>077-68-0894</t>
  </si>
  <si>
    <t>071-82-9771</t>
  </si>
  <si>
    <t>102-80-2657</t>
  </si>
  <si>
    <t>126-66-8456</t>
  </si>
  <si>
    <t>126-24-5235</t>
  </si>
  <si>
    <t>581-87-9225</t>
  </si>
  <si>
    <t>114-72-1814</t>
  </si>
  <si>
    <t>123-78-5032</t>
  </si>
  <si>
    <t>110-62-4831</t>
  </si>
  <si>
    <t>090-74-6151</t>
  </si>
  <si>
    <t>080-62-7068</t>
  </si>
  <si>
    <t>055-78-8732</t>
  </si>
  <si>
    <t>050-84-7014</t>
  </si>
  <si>
    <t>093-74-9400</t>
  </si>
  <si>
    <t>265-97-4756</t>
  </si>
  <si>
    <t>044-36-8581</t>
  </si>
  <si>
    <t>121-70-1390</t>
  </si>
  <si>
    <t>065-58-1639</t>
  </si>
  <si>
    <t>123-42-4584</t>
  </si>
  <si>
    <t>053-42-3849</t>
  </si>
  <si>
    <t>084-80-5013</t>
  </si>
  <si>
    <t>129-78-2722</t>
  </si>
  <si>
    <t>058-86-9267</t>
  </si>
  <si>
    <t>079-86-4390</t>
  </si>
  <si>
    <t>043-62-1209</t>
  </si>
  <si>
    <t>184-76-4980</t>
  </si>
  <si>
    <t>579-72-3810</t>
  </si>
  <si>
    <t>253-58-5839</t>
  </si>
  <si>
    <t>064-42-1609</t>
  </si>
  <si>
    <t>126-48-4974</t>
  </si>
  <si>
    <t>582-66-5931</t>
  </si>
  <si>
    <t>058-82-7879</t>
  </si>
  <si>
    <t>255-68-7755</t>
  </si>
  <si>
    <t>091-40-2162</t>
  </si>
  <si>
    <t>079-66-9930</t>
  </si>
  <si>
    <t>116-46-4869</t>
  </si>
  <si>
    <t>000-00-0000</t>
  </si>
  <si>
    <t>117-56-2178</t>
  </si>
  <si>
    <t>078-72-5432</t>
  </si>
  <si>
    <t>129-82-0168</t>
  </si>
  <si>
    <t>124-70-6162</t>
  </si>
  <si>
    <t>094-88-9010</t>
  </si>
  <si>
    <t>079-86-2667</t>
  </si>
  <si>
    <t>000-00-2277</t>
  </si>
  <si>
    <t>206-48-8604</t>
  </si>
  <si>
    <t>073-58-8720</t>
  </si>
  <si>
    <t>101-34-9096</t>
  </si>
  <si>
    <t>099-62-7308</t>
  </si>
  <si>
    <t>051-78-2283</t>
  </si>
  <si>
    <t>084-66-8611</t>
  </si>
  <si>
    <t>094-52-7762</t>
  </si>
  <si>
    <t>037-26-3666</t>
  </si>
  <si>
    <t>583-31-8067</t>
  </si>
  <si>
    <t>581-82-5208</t>
  </si>
  <si>
    <t>774-41-5901</t>
  </si>
  <si>
    <t>057-76-6705</t>
  </si>
  <si>
    <t>113-74-1464</t>
  </si>
  <si>
    <t>069-58-7645</t>
  </si>
  <si>
    <t>117-40-1020</t>
  </si>
  <si>
    <t>127-80-3728</t>
  </si>
  <si>
    <t>190-52-1625</t>
  </si>
  <si>
    <t>201-52-9974</t>
  </si>
  <si>
    <t>053-68-2448</t>
  </si>
  <si>
    <t>125-46-2772</t>
  </si>
  <si>
    <t>212-15-6319</t>
  </si>
  <si>
    <t>052-66-2659</t>
  </si>
  <si>
    <t>460-69-5632</t>
  </si>
  <si>
    <t>100-90-5262</t>
  </si>
  <si>
    <t>051-64-0801</t>
  </si>
  <si>
    <t>097-56-7596</t>
  </si>
  <si>
    <t>033-72-7061</t>
  </si>
  <si>
    <t>063-40-4088</t>
  </si>
  <si>
    <t>122-82-4971</t>
  </si>
  <si>
    <t>064-98-5766</t>
  </si>
  <si>
    <t>051-60-4333</t>
  </si>
  <si>
    <t>087-72-7955</t>
  </si>
  <si>
    <t>096-60-9441</t>
  </si>
  <si>
    <t>596-10-3720</t>
  </si>
  <si>
    <t>114-84-0996</t>
  </si>
  <si>
    <t>292-92-6567</t>
  </si>
  <si>
    <t>117-56-5511</t>
  </si>
  <si>
    <t>087-44-8499</t>
  </si>
  <si>
    <t>155-68-4533</t>
  </si>
  <si>
    <t>109-80-8042</t>
  </si>
  <si>
    <t>115-56-0318</t>
  </si>
  <si>
    <t>086-70-2737</t>
  </si>
  <si>
    <t>129-70-7365</t>
  </si>
  <si>
    <t>025-66-0751</t>
  </si>
  <si>
    <t>097-62-1643</t>
  </si>
  <si>
    <t>072-54-5643</t>
  </si>
  <si>
    <t>086-68-7198</t>
  </si>
  <si>
    <t>071-62-7921</t>
  </si>
  <si>
    <t>102-64-5296</t>
  </si>
  <si>
    <t>132-80-8741</t>
  </si>
  <si>
    <t>262-27-8124</t>
  </si>
  <si>
    <t>251-56-8339</t>
  </si>
  <si>
    <t>526-53-2305</t>
  </si>
  <si>
    <t>113-74-1313</t>
  </si>
  <si>
    <t>104-44-2710</t>
  </si>
  <si>
    <t>066-42-5483</t>
  </si>
  <si>
    <t>053-60-9877</t>
  </si>
  <si>
    <t>097-62-3282</t>
  </si>
  <si>
    <t>051-02-1214</t>
  </si>
  <si>
    <t>084-96-3545</t>
  </si>
  <si>
    <t>366-15-1474</t>
  </si>
  <si>
    <t>058-90-6025</t>
  </si>
  <si>
    <t>215-17-3070</t>
  </si>
  <si>
    <t>066-70-4992</t>
  </si>
  <si>
    <t>084-86-5624</t>
  </si>
  <si>
    <t>086-58-0143</t>
  </si>
  <si>
    <t>077-68-1380</t>
  </si>
  <si>
    <t>090-76-0625</t>
  </si>
  <si>
    <t>111-64-0725</t>
  </si>
  <si>
    <t>124-78-2327</t>
  </si>
  <si>
    <t>050-90-0575</t>
  </si>
  <si>
    <t>070-48-0359</t>
  </si>
  <si>
    <t>295-87-3034</t>
  </si>
  <si>
    <t>101-56-3909</t>
  </si>
  <si>
    <t>073-58-7703</t>
  </si>
  <si>
    <t>000-00-6528</t>
  </si>
  <si>
    <t>086-44-5514</t>
  </si>
  <si>
    <t>248-50-6851</t>
  </si>
  <si>
    <t>584-10-2823</t>
  </si>
  <si>
    <t>100-76-5378</t>
  </si>
  <si>
    <t>097-78-0773</t>
  </si>
  <si>
    <t>117-74-5533</t>
  </si>
  <si>
    <t>098-48-1103</t>
  </si>
  <si>
    <t>069-54-4391</t>
  </si>
  <si>
    <t>134-30-6863</t>
  </si>
  <si>
    <t>099-72-6567</t>
  </si>
  <si>
    <t>122-52-1686</t>
  </si>
  <si>
    <t>096-68-7310</t>
  </si>
  <si>
    <t>051-70-2573</t>
  </si>
  <si>
    <t>105-94-1688</t>
  </si>
  <si>
    <t>247-88-6180</t>
  </si>
  <si>
    <t>318-52-7710</t>
  </si>
  <si>
    <t>Rent Stabilized</t>
  </si>
  <si>
    <t>HDFC</t>
  </si>
  <si>
    <t>Public Housing/NYCHA</t>
  </si>
  <si>
    <t>Other Subsidized Housing</t>
  </si>
  <si>
    <t>Unknown</t>
  </si>
  <si>
    <t>Public Housing</t>
  </si>
  <si>
    <t>Supportive Housing</t>
  </si>
  <si>
    <t>Rent Controlled</t>
  </si>
  <si>
    <t>Project-based Sec. 8</t>
  </si>
  <si>
    <t>Unregulated – Co-Op</t>
  </si>
  <si>
    <t>Mitchell-Lama</t>
  </si>
  <si>
    <t>Unregulated</t>
  </si>
  <si>
    <t>04/26/2019</t>
  </si>
  <si>
    <t>11/18/2019</t>
  </si>
  <si>
    <t>Income Waiver</t>
  </si>
  <si>
    <t>Childless Household</t>
  </si>
  <si>
    <t>Household with Minors with Eligible Benefit (Cash Assistance and/or SNAP)</t>
  </si>
  <si>
    <t>Household with Minors with No Eligible Benefit</t>
  </si>
  <si>
    <t>None</t>
  </si>
  <si>
    <t>FEPS</t>
  </si>
  <si>
    <t>DRIE/SCRIE</t>
  </si>
  <si>
    <t>Section 8</t>
  </si>
  <si>
    <t>LINC</t>
  </si>
  <si>
    <t>City FEPS</t>
  </si>
  <si>
    <t>English</t>
  </si>
  <si>
    <t>Bengali</t>
  </si>
  <si>
    <t>Spanish</t>
  </si>
  <si>
    <t>Vietnamese</t>
  </si>
  <si>
    <t>Mandarin</t>
  </si>
  <si>
    <t>Chinese/Mandarin</t>
  </si>
  <si>
    <t>Chinese-Fuzhou</t>
  </si>
  <si>
    <t>Velasquez, Diana</t>
  </si>
  <si>
    <t>Benitez, Vicenta</t>
  </si>
  <si>
    <t>McDonald, Susan</t>
  </si>
  <si>
    <t>Garcia, Alexandra</t>
  </si>
  <si>
    <t>Acosta, Rosa</t>
  </si>
  <si>
    <t>Sanchez, Dennis</t>
  </si>
  <si>
    <t>Bauer, Kai</t>
  </si>
  <si>
    <t>Garcia, Diana</t>
  </si>
  <si>
    <t>Vergeli, Evelyn</t>
  </si>
  <si>
    <t>Guerra, Yolanda</t>
  </si>
  <si>
    <t>Encarnacion-Badru, Bea</t>
  </si>
  <si>
    <t>Hernandez, Jonathan</t>
  </si>
  <si>
    <t>Garcia, Delci</t>
  </si>
  <si>
    <t>Weaver, Cynthia</t>
  </si>
  <si>
    <t>Boyd, Sandhya</t>
  </si>
  <si>
    <t>Food Stamps (SNAP), General Assistance</t>
  </si>
  <si>
    <t>Employment</t>
  </si>
  <si>
    <t>Social Security Retirement, SSI</t>
  </si>
  <si>
    <t>Employment, Food Stamps (SNAP)</t>
  </si>
  <si>
    <t>SSI</t>
  </si>
  <si>
    <t>Other, Pension/Retirement (Not Soc. Sec.), Social Security Retirement</t>
  </si>
  <si>
    <t>General Assistance</t>
  </si>
  <si>
    <t>Employment (Self-Employed)</t>
  </si>
  <si>
    <t>Employment, Food Stamps (SNAP), SSI</t>
  </si>
  <si>
    <t>Child Support, Food Stamps (SNAP)</t>
  </si>
  <si>
    <t>Social Security</t>
  </si>
  <si>
    <t>Social Security, Social Security Retirement</t>
  </si>
  <si>
    <t>Food Stamps (SNAP), SSI</t>
  </si>
  <si>
    <t>Employment, Social Security, SSI</t>
  </si>
  <si>
    <t>Welfare - Fam. Assis.</t>
  </si>
  <si>
    <t>No Income</t>
  </si>
  <si>
    <t>Food Stamps (SNAP), Welfare</t>
  </si>
  <si>
    <t>Food Stamps (SNAP), Social Security</t>
  </si>
  <si>
    <t>Employment, Food Stamps (SNAP), Social Security</t>
  </si>
  <si>
    <t>Disability, Food Stamps (SNAP)</t>
  </si>
  <si>
    <t>Food Stamps (SNAP), Social Security Disability</t>
  </si>
  <si>
    <t>Disability</t>
  </si>
  <si>
    <t>Both SSI and SSD</t>
  </si>
  <si>
    <t>Other or Unknown, social security, Welfare - Fam. Assis.</t>
  </si>
  <si>
    <t>Employment, Food Stamps (SNAP), Social Security Disability</t>
  </si>
  <si>
    <t>Employment, Social Security</t>
  </si>
  <si>
    <t>Food Stamps (SNAP), Social Security Disability, SSI</t>
  </si>
  <si>
    <t>Employment, SSI</t>
  </si>
  <si>
    <t>Unemployment Compensation</t>
  </si>
  <si>
    <t>Other, Social Security</t>
  </si>
  <si>
    <t>Child Support, Employment, Food Stamps (SNAP)</t>
  </si>
  <si>
    <t>Employment (Self-Employed), Other</t>
  </si>
  <si>
    <t>Food Stamps (SNAP), SSI, Welfare - Fam. Assis.</t>
  </si>
  <si>
    <t>Food Stamps (SNAP), General Assistance, SSI</t>
  </si>
  <si>
    <t>Rental Income</t>
  </si>
  <si>
    <t>Food Stamps (SNAP), Welfare - Fam. Assis.</t>
  </si>
  <si>
    <t>Other, Social Security Retirement</t>
  </si>
  <si>
    <t>Welfare</t>
  </si>
  <si>
    <t>Social Security Disability</t>
  </si>
  <si>
    <t>Employment, Other</t>
  </si>
  <si>
    <t>Employment, Social Security Disability</t>
  </si>
  <si>
    <t>Employment, General Assistance</t>
  </si>
  <si>
    <t>Child Support, Employment</t>
  </si>
  <si>
    <t>Disability, Employment, Food Stamps (SNAP)</t>
  </si>
  <si>
    <t>Food Stamps (SNAP)</t>
  </si>
  <si>
    <t>SSI, Welfare - Fam. Assis.</t>
  </si>
  <si>
    <t>Other, SSI</t>
  </si>
  <si>
    <t>Food Stamps (SNAP), Social Security Retirement</t>
  </si>
  <si>
    <t>Social Security, Social Security Disability</t>
  </si>
  <si>
    <t>Social Security Retirement</t>
  </si>
  <si>
    <t>Client Allowed to Remain in Residence</t>
  </si>
  <si>
    <t>2019-05-29</t>
  </si>
  <si>
    <t>2018-10-30</t>
  </si>
  <si>
    <t>06/06/2019</t>
  </si>
  <si>
    <t>08/06/2019</t>
  </si>
  <si>
    <t>08/29/2019</t>
  </si>
  <si>
    <t>09/27/2019</t>
  </si>
  <si>
    <t>05/31/2019</t>
  </si>
  <si>
    <t>10/10/2019</t>
  </si>
  <si>
    <t>10/28/2019</t>
  </si>
  <si>
    <t>09/25/2018</t>
  </si>
  <si>
    <t>02/27/2017</t>
  </si>
  <si>
    <t>10/18/2017</t>
  </si>
  <si>
    <t>04/09/2018</t>
  </si>
  <si>
    <t>07/17/2019</t>
  </si>
  <si>
    <t>09/30/2019</t>
  </si>
  <si>
    <t>07/18/2019</t>
  </si>
  <si>
    <t>10/25/2019</t>
  </si>
  <si>
    <t>10/09/2019</t>
  </si>
  <si>
    <t>11/12/2019</t>
  </si>
  <si>
    <t>10/31/2019</t>
  </si>
  <si>
    <t>06/17/2019</t>
  </si>
  <si>
    <t>08/21/2019</t>
  </si>
  <si>
    <t>09/19/2019</t>
  </si>
  <si>
    <t>04/24/2019</t>
  </si>
  <si>
    <t>08/15/2019</t>
  </si>
  <si>
    <t>10/18/2018</t>
  </si>
  <si>
    <t>11/14/2019</t>
  </si>
  <si>
    <t>10/07/2019</t>
  </si>
  <si>
    <t>10/15/2019</t>
  </si>
  <si>
    <t>04/09/2019</t>
  </si>
  <si>
    <t>08/30/2018</t>
  </si>
  <si>
    <t>10/24/2019</t>
  </si>
  <si>
    <t>09/23/2019</t>
  </si>
  <si>
    <t>04/12/2019</t>
  </si>
  <si>
    <t>07/29/2019</t>
  </si>
  <si>
    <t>05/28/2019</t>
  </si>
  <si>
    <t>05/30/2019</t>
  </si>
  <si>
    <t>11/15/2019</t>
  </si>
  <si>
    <t>10/26/2018</t>
  </si>
  <si>
    <t>09/09/2019</t>
  </si>
  <si>
    <t>11/17/2019</t>
  </si>
  <si>
    <t>07/30/2019</t>
  </si>
  <si>
    <t>10/01/2019</t>
  </si>
  <si>
    <t>09/12/2019</t>
  </si>
  <si>
    <t>02/28/2019</t>
  </si>
  <si>
    <t>09/04/2019</t>
  </si>
  <si>
    <t>05/25/2018</t>
  </si>
  <si>
    <t>04/23/2019</t>
  </si>
  <si>
    <t>10/08/2019</t>
  </si>
  <si>
    <t>01/23/2019</t>
  </si>
  <si>
    <t>05/09/2019</t>
  </si>
  <si>
    <t>07/26/2018</t>
  </si>
  <si>
    <t>09/17/2019</t>
  </si>
  <si>
    <t>07/19/2019</t>
  </si>
  <si>
    <t>06/12/2018</t>
  </si>
  <si>
    <t>08/03/2018</t>
  </si>
  <si>
    <t>08/01/2019</t>
  </si>
  <si>
    <t>02/11/2015</t>
  </si>
  <si>
    <t>04/05/2019</t>
  </si>
  <si>
    <t>08/16/2018</t>
  </si>
  <si>
    <t>08/02/2018</t>
  </si>
  <si>
    <t>05/02/2016</t>
  </si>
  <si>
    <t>09/25/2019</t>
  </si>
  <si>
    <t>08/30/2019</t>
  </si>
  <si>
    <t>10/09/2018</t>
  </si>
  <si>
    <t>02/07/2019</t>
  </si>
  <si>
    <t>03/21/2019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</si>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</sst>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162"/>
  <sheetViews>
    <sheetView tabSelected="1" workbookViewId="0"/>
  </sheetViews>
  <sheetFormatPr defaultRowHeight="15"/>
  <cols>
    <col min="1" max="1" width="20.7109375" style="1" customWidth="1"/>
  </cols>
  <sheetData>
    <row r="1" spans="1:5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</row>
    <row r="2" spans="1:57">
      <c r="A2" s="1">
        <f>HYPERLINK("https://lsnyc.legalserver.org/matter/dynamic-profile/view/1884139","18-1884139")</f>
        <v>0</v>
      </c>
      <c r="B2" t="s">
        <v>57</v>
      </c>
      <c r="C2" t="s">
        <v>58</v>
      </c>
      <c r="D2" t="s">
        <v>87</v>
      </c>
      <c r="E2" t="s">
        <v>89</v>
      </c>
      <c r="G2" t="s">
        <v>205</v>
      </c>
      <c r="H2" t="s">
        <v>357</v>
      </c>
      <c r="J2" t="s">
        <v>497</v>
      </c>
      <c r="K2" t="s">
        <v>643</v>
      </c>
      <c r="L2" t="s">
        <v>718</v>
      </c>
      <c r="M2" t="s">
        <v>721</v>
      </c>
      <c r="N2">
        <v>10027</v>
      </c>
      <c r="O2" t="s">
        <v>722</v>
      </c>
      <c r="P2" t="s">
        <v>722</v>
      </c>
      <c r="Q2" t="s">
        <v>725</v>
      </c>
      <c r="R2" t="s">
        <v>736</v>
      </c>
      <c r="S2">
        <v>3</v>
      </c>
      <c r="T2" t="s">
        <v>833</v>
      </c>
      <c r="U2" t="s">
        <v>845</v>
      </c>
      <c r="W2" t="s">
        <v>855</v>
      </c>
      <c r="X2" t="s">
        <v>724</v>
      </c>
      <c r="Y2" t="s">
        <v>724</v>
      </c>
      <c r="AA2" t="s">
        <v>860</v>
      </c>
      <c r="AC2">
        <v>0</v>
      </c>
      <c r="AD2">
        <v>861</v>
      </c>
      <c r="AE2">
        <v>163.85</v>
      </c>
      <c r="AG2" t="s">
        <v>875</v>
      </c>
      <c r="AI2" t="s">
        <v>1043</v>
      </c>
      <c r="AJ2">
        <v>10</v>
      </c>
      <c r="AK2" t="s">
        <v>1188</v>
      </c>
      <c r="AL2">
        <v>1</v>
      </c>
      <c r="AM2">
        <v>0</v>
      </c>
      <c r="AN2">
        <v>14.33</v>
      </c>
      <c r="AQ2" t="s">
        <v>1203</v>
      </c>
      <c r="AR2" t="s">
        <v>1206</v>
      </c>
      <c r="AS2" t="s">
        <v>1212</v>
      </c>
      <c r="AT2">
        <v>1740</v>
      </c>
      <c r="AX2" t="s">
        <v>1219</v>
      </c>
      <c r="BA2" t="s">
        <v>1234</v>
      </c>
      <c r="BD2" t="s">
        <v>1287</v>
      </c>
    </row>
    <row r="3" spans="1:57">
      <c r="A3" s="1">
        <f>HYPERLINK("https://lsnyc.legalserver.org/matter/dynamic-profile/view/1898241","19-1898241")</f>
        <v>0</v>
      </c>
      <c r="B3" t="s">
        <v>57</v>
      </c>
      <c r="C3" t="s">
        <v>58</v>
      </c>
      <c r="D3" t="s">
        <v>87</v>
      </c>
      <c r="E3" t="s">
        <v>90</v>
      </c>
      <c r="G3" t="s">
        <v>206</v>
      </c>
      <c r="H3" t="s">
        <v>358</v>
      </c>
      <c r="J3" t="s">
        <v>498</v>
      </c>
      <c r="K3">
        <v>409</v>
      </c>
      <c r="L3" t="s">
        <v>718</v>
      </c>
      <c r="M3" t="s">
        <v>721</v>
      </c>
      <c r="N3">
        <v>10026</v>
      </c>
      <c r="O3" t="s">
        <v>723</v>
      </c>
      <c r="P3" t="s">
        <v>723</v>
      </c>
      <c r="R3" t="s">
        <v>737</v>
      </c>
      <c r="S3">
        <v>17</v>
      </c>
      <c r="T3" t="s">
        <v>833</v>
      </c>
      <c r="U3" t="s">
        <v>845</v>
      </c>
      <c r="W3" t="s">
        <v>856</v>
      </c>
      <c r="X3" t="s">
        <v>724</v>
      </c>
      <c r="Y3" t="s">
        <v>724</v>
      </c>
      <c r="AA3" t="s">
        <v>860</v>
      </c>
      <c r="AC3">
        <v>0</v>
      </c>
      <c r="AD3">
        <v>1777</v>
      </c>
      <c r="AE3">
        <v>25.85</v>
      </c>
      <c r="AG3" t="s">
        <v>876</v>
      </c>
      <c r="AI3" t="s">
        <v>1044</v>
      </c>
      <c r="AJ3">
        <v>254</v>
      </c>
      <c r="AK3" t="s">
        <v>1189</v>
      </c>
      <c r="AL3">
        <v>1</v>
      </c>
      <c r="AM3">
        <v>0</v>
      </c>
      <c r="AN3">
        <v>173.86</v>
      </c>
      <c r="AR3" t="s">
        <v>1206</v>
      </c>
      <c r="AS3" t="s">
        <v>1212</v>
      </c>
      <c r="AT3">
        <v>21715.72</v>
      </c>
      <c r="AX3" t="s">
        <v>1220</v>
      </c>
      <c r="BA3" t="s">
        <v>1235</v>
      </c>
      <c r="BD3" t="s">
        <v>202</v>
      </c>
    </row>
    <row r="4" spans="1:57">
      <c r="A4" s="1">
        <f>HYPERLINK("https://lsnyc.legalserver.org/matter/dynamic-profile/view/1896202","19-1896202")</f>
        <v>0</v>
      </c>
      <c r="B4" t="s">
        <v>57</v>
      </c>
      <c r="C4" t="s">
        <v>58</v>
      </c>
      <c r="D4" t="s">
        <v>87</v>
      </c>
      <c r="E4" t="s">
        <v>91</v>
      </c>
      <c r="G4" t="s">
        <v>207</v>
      </c>
      <c r="H4" t="s">
        <v>359</v>
      </c>
      <c r="J4" t="s">
        <v>499</v>
      </c>
      <c r="L4" t="s">
        <v>718</v>
      </c>
      <c r="M4" t="s">
        <v>721</v>
      </c>
      <c r="N4">
        <v>10025</v>
      </c>
      <c r="O4" t="s">
        <v>723</v>
      </c>
      <c r="P4" t="s">
        <v>723</v>
      </c>
      <c r="S4">
        <v>0</v>
      </c>
      <c r="T4" t="s">
        <v>833</v>
      </c>
      <c r="U4" t="s">
        <v>845</v>
      </c>
      <c r="W4" t="s">
        <v>855</v>
      </c>
      <c r="X4" t="s">
        <v>724</v>
      </c>
      <c r="AA4" t="s">
        <v>860</v>
      </c>
      <c r="AC4">
        <v>0</v>
      </c>
      <c r="AD4">
        <v>353</v>
      </c>
      <c r="AE4">
        <v>18.9</v>
      </c>
      <c r="AG4" t="s">
        <v>877</v>
      </c>
      <c r="AI4" t="s">
        <v>1045</v>
      </c>
      <c r="AJ4">
        <v>135</v>
      </c>
      <c r="AK4" t="s">
        <v>1190</v>
      </c>
      <c r="AL4">
        <v>5</v>
      </c>
      <c r="AM4">
        <v>0</v>
      </c>
      <c r="AN4">
        <v>49.72</v>
      </c>
      <c r="AR4" t="s">
        <v>1206</v>
      </c>
      <c r="AS4" t="s">
        <v>1213</v>
      </c>
      <c r="AT4">
        <v>15000</v>
      </c>
      <c r="AX4" t="s">
        <v>1221</v>
      </c>
      <c r="BA4" t="s">
        <v>1236</v>
      </c>
      <c r="BD4" t="s">
        <v>1288</v>
      </c>
    </row>
    <row r="5" spans="1:57">
      <c r="A5" s="1">
        <f>HYPERLINK("https://lsnyc.legalserver.org/matter/dynamic-profile/view/1897086","19-1897086")</f>
        <v>0</v>
      </c>
      <c r="B5" t="s">
        <v>57</v>
      </c>
      <c r="C5" t="s">
        <v>58</v>
      </c>
      <c r="D5" t="s">
        <v>87</v>
      </c>
      <c r="E5" t="s">
        <v>92</v>
      </c>
      <c r="G5" t="s">
        <v>208</v>
      </c>
      <c r="H5" t="s">
        <v>360</v>
      </c>
      <c r="J5" t="s">
        <v>500</v>
      </c>
      <c r="K5" t="s">
        <v>644</v>
      </c>
      <c r="L5" t="s">
        <v>718</v>
      </c>
      <c r="M5" t="s">
        <v>721</v>
      </c>
      <c r="N5">
        <v>10025</v>
      </c>
      <c r="O5" t="s">
        <v>722</v>
      </c>
      <c r="P5" t="s">
        <v>722</v>
      </c>
      <c r="S5">
        <v>13</v>
      </c>
      <c r="T5" t="s">
        <v>833</v>
      </c>
      <c r="U5" t="s">
        <v>845</v>
      </c>
      <c r="W5" t="s">
        <v>855</v>
      </c>
      <c r="X5" t="s">
        <v>724</v>
      </c>
      <c r="Y5" t="s">
        <v>724</v>
      </c>
      <c r="AA5" t="s">
        <v>861</v>
      </c>
      <c r="AC5">
        <v>0</v>
      </c>
      <c r="AD5">
        <v>621</v>
      </c>
      <c r="AE5">
        <v>43.65</v>
      </c>
      <c r="AG5" t="s">
        <v>878</v>
      </c>
      <c r="AI5" t="s">
        <v>1046</v>
      </c>
      <c r="AJ5">
        <v>1162</v>
      </c>
      <c r="AK5" t="s">
        <v>1190</v>
      </c>
      <c r="AL5">
        <v>3</v>
      </c>
      <c r="AM5">
        <v>0</v>
      </c>
      <c r="AN5">
        <v>42.66</v>
      </c>
      <c r="AT5">
        <v>9100</v>
      </c>
      <c r="AX5" t="s">
        <v>1222</v>
      </c>
      <c r="BA5" t="s">
        <v>1237</v>
      </c>
      <c r="BD5" t="s">
        <v>1289</v>
      </c>
    </row>
    <row r="6" spans="1:57">
      <c r="A6" s="1">
        <f>HYPERLINK("https://lsnyc.legalserver.org/matter/dynamic-profile/view/1897095","19-1897095")</f>
        <v>0</v>
      </c>
      <c r="B6" t="s">
        <v>57</v>
      </c>
      <c r="C6" t="s">
        <v>58</v>
      </c>
      <c r="D6" t="s">
        <v>87</v>
      </c>
      <c r="E6" t="s">
        <v>92</v>
      </c>
      <c r="G6" t="s">
        <v>209</v>
      </c>
      <c r="H6" t="s">
        <v>361</v>
      </c>
      <c r="J6" t="s">
        <v>501</v>
      </c>
      <c r="K6" t="s">
        <v>645</v>
      </c>
      <c r="L6" t="s">
        <v>718</v>
      </c>
      <c r="M6" t="s">
        <v>721</v>
      </c>
      <c r="N6">
        <v>10024</v>
      </c>
      <c r="O6" t="s">
        <v>722</v>
      </c>
      <c r="P6" t="s">
        <v>722</v>
      </c>
      <c r="S6">
        <v>7</v>
      </c>
      <c r="T6" t="s">
        <v>833</v>
      </c>
      <c r="U6" t="s">
        <v>845</v>
      </c>
      <c r="W6" t="s">
        <v>855</v>
      </c>
      <c r="X6" t="s">
        <v>724</v>
      </c>
      <c r="Y6" t="s">
        <v>724</v>
      </c>
      <c r="AA6" t="s">
        <v>861</v>
      </c>
      <c r="AC6">
        <v>0</v>
      </c>
      <c r="AD6">
        <v>858</v>
      </c>
      <c r="AE6">
        <v>86.75</v>
      </c>
      <c r="AG6" t="s">
        <v>879</v>
      </c>
      <c r="AI6" t="s">
        <v>1047</v>
      </c>
      <c r="AJ6">
        <v>1610</v>
      </c>
      <c r="AK6" t="s">
        <v>1190</v>
      </c>
      <c r="AL6">
        <v>1</v>
      </c>
      <c r="AM6">
        <v>1</v>
      </c>
      <c r="AN6">
        <v>276.76</v>
      </c>
      <c r="AO6" t="s">
        <v>1200</v>
      </c>
      <c r="AP6" t="s">
        <v>1202</v>
      </c>
      <c r="AS6" t="s">
        <v>1212</v>
      </c>
      <c r="AT6">
        <v>46800</v>
      </c>
      <c r="AX6" t="s">
        <v>1223</v>
      </c>
      <c r="BA6" t="s">
        <v>1235</v>
      </c>
      <c r="BD6" t="s">
        <v>1290</v>
      </c>
    </row>
    <row r="7" spans="1:57">
      <c r="A7" s="1">
        <f>HYPERLINK("https://lsnyc.legalserver.org/matter/dynamic-profile/view/1909776","19-1909776")</f>
        <v>0</v>
      </c>
      <c r="B7" t="s">
        <v>57</v>
      </c>
      <c r="C7" t="s">
        <v>59</v>
      </c>
      <c r="D7" t="s">
        <v>87</v>
      </c>
      <c r="E7" t="s">
        <v>93</v>
      </c>
      <c r="G7" t="s">
        <v>210</v>
      </c>
      <c r="H7" t="s">
        <v>362</v>
      </c>
      <c r="J7" t="s">
        <v>502</v>
      </c>
      <c r="K7" t="s">
        <v>646</v>
      </c>
      <c r="L7" t="s">
        <v>718</v>
      </c>
      <c r="M7" t="s">
        <v>721</v>
      </c>
      <c r="N7">
        <v>10038</v>
      </c>
      <c r="O7" t="s">
        <v>723</v>
      </c>
      <c r="P7" t="s">
        <v>723</v>
      </c>
      <c r="R7" t="s">
        <v>738</v>
      </c>
      <c r="S7">
        <v>0</v>
      </c>
      <c r="T7" t="s">
        <v>834</v>
      </c>
      <c r="U7" t="s">
        <v>846</v>
      </c>
      <c r="W7" t="s">
        <v>856</v>
      </c>
      <c r="X7" t="s">
        <v>724</v>
      </c>
      <c r="Y7" t="s">
        <v>724</v>
      </c>
      <c r="AA7" t="s">
        <v>861</v>
      </c>
      <c r="AC7">
        <v>0</v>
      </c>
      <c r="AD7">
        <v>0</v>
      </c>
      <c r="AE7">
        <v>8.800000000000001</v>
      </c>
      <c r="AG7" t="s">
        <v>880</v>
      </c>
      <c r="AJ7">
        <v>0</v>
      </c>
      <c r="AL7">
        <v>1</v>
      </c>
      <c r="AM7">
        <v>0</v>
      </c>
      <c r="AN7">
        <v>76.86</v>
      </c>
      <c r="AS7" t="s">
        <v>1212</v>
      </c>
      <c r="AT7">
        <v>9600</v>
      </c>
      <c r="AX7" t="s">
        <v>1224</v>
      </c>
      <c r="BA7" t="s">
        <v>1238</v>
      </c>
      <c r="BD7" t="s">
        <v>161</v>
      </c>
    </row>
    <row r="8" spans="1:57">
      <c r="A8" s="1">
        <f>HYPERLINK("https://lsnyc.legalserver.org/matter/dynamic-profile/view/1913801","19-1913801")</f>
        <v>0</v>
      </c>
      <c r="B8" t="s">
        <v>57</v>
      </c>
      <c r="C8" t="s">
        <v>59</v>
      </c>
      <c r="D8" t="s">
        <v>87</v>
      </c>
      <c r="E8" t="s">
        <v>94</v>
      </c>
      <c r="G8" t="s">
        <v>211</v>
      </c>
      <c r="H8" t="s">
        <v>241</v>
      </c>
      <c r="J8" t="s">
        <v>503</v>
      </c>
      <c r="K8" t="s">
        <v>647</v>
      </c>
      <c r="L8" t="s">
        <v>718</v>
      </c>
      <c r="M8" t="s">
        <v>721</v>
      </c>
      <c r="N8">
        <v>10038</v>
      </c>
      <c r="O8" t="s">
        <v>722</v>
      </c>
      <c r="P8" t="s">
        <v>723</v>
      </c>
      <c r="R8" t="s">
        <v>739</v>
      </c>
      <c r="S8">
        <v>10</v>
      </c>
      <c r="T8" t="s">
        <v>834</v>
      </c>
      <c r="U8" t="s">
        <v>846</v>
      </c>
      <c r="W8" t="s">
        <v>855</v>
      </c>
      <c r="X8" t="s">
        <v>724</v>
      </c>
      <c r="Y8" t="s">
        <v>724</v>
      </c>
      <c r="AA8" t="s">
        <v>861</v>
      </c>
      <c r="AC8">
        <v>0</v>
      </c>
      <c r="AD8">
        <v>1206</v>
      </c>
      <c r="AE8">
        <v>0.55</v>
      </c>
      <c r="AG8" t="s">
        <v>881</v>
      </c>
      <c r="AH8" t="s">
        <v>1032</v>
      </c>
      <c r="AI8" t="s">
        <v>1048</v>
      </c>
      <c r="AJ8">
        <v>0</v>
      </c>
      <c r="AK8" t="s">
        <v>1190</v>
      </c>
      <c r="AL8">
        <v>1</v>
      </c>
      <c r="AM8">
        <v>0</v>
      </c>
      <c r="AN8">
        <v>435.23</v>
      </c>
      <c r="AS8" t="s">
        <v>1212</v>
      </c>
      <c r="AT8">
        <v>54360</v>
      </c>
      <c r="AX8" t="s">
        <v>1225</v>
      </c>
      <c r="BA8" t="s">
        <v>1239</v>
      </c>
      <c r="BD8" t="s">
        <v>198</v>
      </c>
    </row>
    <row r="9" spans="1:57">
      <c r="A9" s="1">
        <f>HYPERLINK("https://lsnyc.legalserver.org/matter/dynamic-profile/view/1892859","19-1892859")</f>
        <v>0</v>
      </c>
      <c r="B9" t="s">
        <v>57</v>
      </c>
      <c r="C9" t="s">
        <v>60</v>
      </c>
      <c r="D9" t="s">
        <v>87</v>
      </c>
      <c r="E9" t="s">
        <v>95</v>
      </c>
      <c r="G9" t="s">
        <v>212</v>
      </c>
      <c r="H9" t="s">
        <v>363</v>
      </c>
      <c r="J9" t="s">
        <v>504</v>
      </c>
      <c r="L9" t="s">
        <v>718</v>
      </c>
      <c r="M9" t="s">
        <v>721</v>
      </c>
      <c r="N9">
        <v>10031</v>
      </c>
      <c r="O9" t="s">
        <v>723</v>
      </c>
      <c r="P9" t="s">
        <v>723</v>
      </c>
      <c r="S9">
        <v>34</v>
      </c>
      <c r="T9" t="s">
        <v>833</v>
      </c>
      <c r="U9" t="s">
        <v>847</v>
      </c>
      <c r="W9" t="s">
        <v>855</v>
      </c>
      <c r="X9" t="s">
        <v>724</v>
      </c>
      <c r="Y9" t="s">
        <v>724</v>
      </c>
      <c r="AA9" t="s">
        <v>861</v>
      </c>
      <c r="AC9">
        <v>0</v>
      </c>
      <c r="AD9">
        <v>670</v>
      </c>
      <c r="AE9">
        <v>6</v>
      </c>
      <c r="AG9" t="s">
        <v>882</v>
      </c>
      <c r="AI9" t="s">
        <v>1049</v>
      </c>
      <c r="AJ9">
        <v>150</v>
      </c>
      <c r="AL9">
        <v>1</v>
      </c>
      <c r="AM9">
        <v>0</v>
      </c>
      <c r="AN9">
        <v>240.19</v>
      </c>
      <c r="AS9" t="s">
        <v>1212</v>
      </c>
      <c r="AT9">
        <v>30000</v>
      </c>
      <c r="AX9" t="s">
        <v>1221</v>
      </c>
      <c r="BA9" t="s">
        <v>1235</v>
      </c>
      <c r="BD9" t="s">
        <v>1291</v>
      </c>
    </row>
    <row r="10" spans="1:57">
      <c r="A10" s="1">
        <f>HYPERLINK("https://lsnyc.legalserver.org/matter/dynamic-profile/view/1913224","19-1913224")</f>
        <v>0</v>
      </c>
      <c r="B10" t="s">
        <v>57</v>
      </c>
      <c r="C10" t="s">
        <v>60</v>
      </c>
      <c r="D10" t="s">
        <v>87</v>
      </c>
      <c r="E10" t="s">
        <v>96</v>
      </c>
      <c r="G10" t="s">
        <v>213</v>
      </c>
      <c r="H10" t="s">
        <v>364</v>
      </c>
      <c r="J10" t="s">
        <v>505</v>
      </c>
      <c r="K10">
        <v>11</v>
      </c>
      <c r="L10" t="s">
        <v>718</v>
      </c>
      <c r="M10" t="s">
        <v>721</v>
      </c>
      <c r="N10">
        <v>10031</v>
      </c>
      <c r="O10" t="s">
        <v>723</v>
      </c>
      <c r="P10" t="s">
        <v>723</v>
      </c>
      <c r="S10">
        <v>0</v>
      </c>
      <c r="W10" t="s">
        <v>855</v>
      </c>
      <c r="X10" t="s">
        <v>724</v>
      </c>
      <c r="AA10" t="s">
        <v>860</v>
      </c>
      <c r="AC10">
        <v>0</v>
      </c>
      <c r="AD10">
        <v>0</v>
      </c>
      <c r="AE10">
        <v>0</v>
      </c>
      <c r="AG10" t="s">
        <v>883</v>
      </c>
      <c r="AI10" t="s">
        <v>1050</v>
      </c>
      <c r="AJ10">
        <v>0</v>
      </c>
      <c r="AL10">
        <v>1</v>
      </c>
      <c r="AM10">
        <v>2</v>
      </c>
      <c r="AN10">
        <v>10.97</v>
      </c>
      <c r="AS10" t="s">
        <v>1212</v>
      </c>
      <c r="AT10">
        <v>2340</v>
      </c>
      <c r="AX10" t="s">
        <v>1221</v>
      </c>
      <c r="BA10" t="s">
        <v>1240</v>
      </c>
    </row>
    <row r="11" spans="1:57">
      <c r="A11" s="1">
        <f>HYPERLINK("https://lsnyc.legalserver.org/matter/dynamic-profile/view/1912375","19-1912375")</f>
        <v>0</v>
      </c>
      <c r="B11" t="s">
        <v>57</v>
      </c>
      <c r="C11" t="s">
        <v>60</v>
      </c>
      <c r="D11" t="s">
        <v>87</v>
      </c>
      <c r="E11" t="s">
        <v>97</v>
      </c>
      <c r="G11" t="s">
        <v>214</v>
      </c>
      <c r="H11" t="s">
        <v>365</v>
      </c>
      <c r="J11" t="s">
        <v>506</v>
      </c>
      <c r="K11" t="s">
        <v>648</v>
      </c>
      <c r="L11" t="s">
        <v>718</v>
      </c>
      <c r="M11" t="s">
        <v>721</v>
      </c>
      <c r="N11">
        <v>10027</v>
      </c>
      <c r="O11" t="s">
        <v>722</v>
      </c>
      <c r="P11" t="s">
        <v>723</v>
      </c>
      <c r="Q11" t="s">
        <v>726</v>
      </c>
      <c r="R11" t="s">
        <v>740</v>
      </c>
      <c r="S11">
        <v>4</v>
      </c>
      <c r="T11" t="s">
        <v>833</v>
      </c>
      <c r="U11" t="s">
        <v>845</v>
      </c>
      <c r="W11" t="s">
        <v>855</v>
      </c>
      <c r="X11" t="s">
        <v>724</v>
      </c>
      <c r="Y11" t="s">
        <v>724</v>
      </c>
      <c r="AA11" t="s">
        <v>860</v>
      </c>
      <c r="AC11">
        <v>0</v>
      </c>
      <c r="AD11">
        <v>1138</v>
      </c>
      <c r="AE11">
        <v>3.7</v>
      </c>
      <c r="AG11" t="s">
        <v>884</v>
      </c>
      <c r="AI11" t="s">
        <v>1051</v>
      </c>
      <c r="AJ11">
        <v>40</v>
      </c>
      <c r="AK11" t="s">
        <v>1188</v>
      </c>
      <c r="AL11">
        <v>2</v>
      </c>
      <c r="AM11">
        <v>2</v>
      </c>
      <c r="AN11">
        <v>107.18</v>
      </c>
      <c r="AS11" t="s">
        <v>1212</v>
      </c>
      <c r="AT11">
        <v>27600</v>
      </c>
      <c r="AX11" t="s">
        <v>1226</v>
      </c>
      <c r="BA11" t="s">
        <v>1235</v>
      </c>
      <c r="BD11" t="s">
        <v>1292</v>
      </c>
      <c r="BE11" t="s">
        <v>1352</v>
      </c>
    </row>
    <row r="12" spans="1:57">
      <c r="A12" s="1">
        <f>HYPERLINK("https://lsnyc.legalserver.org/matter/dynamic-profile/view/1913500","19-1913500")</f>
        <v>0</v>
      </c>
      <c r="B12" t="s">
        <v>57</v>
      </c>
      <c r="C12" t="s">
        <v>60</v>
      </c>
      <c r="D12" t="s">
        <v>87</v>
      </c>
      <c r="E12" t="s">
        <v>98</v>
      </c>
      <c r="G12" t="s">
        <v>215</v>
      </c>
      <c r="H12" t="s">
        <v>366</v>
      </c>
      <c r="J12" t="s">
        <v>507</v>
      </c>
      <c r="K12" t="s">
        <v>649</v>
      </c>
      <c r="L12" t="s">
        <v>718</v>
      </c>
      <c r="M12" t="s">
        <v>721</v>
      </c>
      <c r="N12">
        <v>10025</v>
      </c>
      <c r="O12" t="s">
        <v>722</v>
      </c>
      <c r="P12" t="s">
        <v>723</v>
      </c>
      <c r="Q12" t="s">
        <v>726</v>
      </c>
      <c r="S12">
        <v>10</v>
      </c>
      <c r="T12" t="s">
        <v>835</v>
      </c>
      <c r="U12" t="s">
        <v>847</v>
      </c>
      <c r="W12" t="s">
        <v>856</v>
      </c>
      <c r="X12" t="s">
        <v>724</v>
      </c>
      <c r="Y12" t="s">
        <v>724</v>
      </c>
      <c r="Z12" t="s">
        <v>857</v>
      </c>
      <c r="AA12" t="s">
        <v>862</v>
      </c>
      <c r="AC12">
        <v>0</v>
      </c>
      <c r="AD12">
        <v>915.6799999999999</v>
      </c>
      <c r="AE12">
        <v>0</v>
      </c>
      <c r="AG12" t="s">
        <v>885</v>
      </c>
      <c r="AI12" t="s">
        <v>1052</v>
      </c>
      <c r="AJ12">
        <v>0</v>
      </c>
      <c r="AK12" t="s">
        <v>1191</v>
      </c>
      <c r="AL12">
        <v>1</v>
      </c>
      <c r="AM12">
        <v>0</v>
      </c>
      <c r="AN12">
        <v>136.11</v>
      </c>
      <c r="AR12" t="s">
        <v>1206</v>
      </c>
      <c r="AS12" t="s">
        <v>1212</v>
      </c>
      <c r="AT12">
        <v>17000</v>
      </c>
      <c r="AX12" t="s">
        <v>1219</v>
      </c>
      <c r="BA12" t="s">
        <v>1241</v>
      </c>
      <c r="BE12" t="s">
        <v>1352</v>
      </c>
    </row>
    <row r="13" spans="1:57">
      <c r="A13" s="1">
        <f>HYPERLINK("https://lsnyc.legalserver.org/matter/dynamic-profile/view/1897092","19-1897092")</f>
        <v>0</v>
      </c>
      <c r="B13" t="s">
        <v>57</v>
      </c>
      <c r="C13" t="s">
        <v>61</v>
      </c>
      <c r="D13" t="s">
        <v>87</v>
      </c>
      <c r="E13" t="s">
        <v>99</v>
      </c>
      <c r="G13" t="s">
        <v>216</v>
      </c>
      <c r="H13" t="s">
        <v>367</v>
      </c>
      <c r="J13" t="s">
        <v>508</v>
      </c>
      <c r="K13" t="s">
        <v>650</v>
      </c>
      <c r="L13" t="s">
        <v>718</v>
      </c>
      <c r="M13" t="s">
        <v>721</v>
      </c>
      <c r="N13">
        <v>10039</v>
      </c>
      <c r="O13" t="s">
        <v>724</v>
      </c>
      <c r="P13" t="s">
        <v>724</v>
      </c>
      <c r="Q13" t="s">
        <v>726</v>
      </c>
      <c r="S13">
        <v>10</v>
      </c>
      <c r="U13" t="s">
        <v>847</v>
      </c>
      <c r="W13" t="s">
        <v>856</v>
      </c>
      <c r="X13" t="s">
        <v>724</v>
      </c>
      <c r="AA13" t="s">
        <v>860</v>
      </c>
      <c r="AC13">
        <v>0</v>
      </c>
      <c r="AD13">
        <v>1064</v>
      </c>
      <c r="AE13">
        <v>0.5</v>
      </c>
      <c r="AG13" t="s">
        <v>886</v>
      </c>
      <c r="AI13" t="s">
        <v>1053</v>
      </c>
      <c r="AJ13">
        <v>0</v>
      </c>
      <c r="AK13" t="s">
        <v>1188</v>
      </c>
      <c r="AL13">
        <v>1</v>
      </c>
      <c r="AM13">
        <v>3</v>
      </c>
      <c r="AN13">
        <v>170.1</v>
      </c>
      <c r="AR13" t="s">
        <v>1207</v>
      </c>
      <c r="AS13" t="s">
        <v>1212</v>
      </c>
      <c r="AT13">
        <v>43800</v>
      </c>
      <c r="AX13" t="s">
        <v>1219</v>
      </c>
      <c r="BA13" t="s">
        <v>1242</v>
      </c>
      <c r="BD13" t="s">
        <v>150</v>
      </c>
    </row>
    <row r="14" spans="1:57">
      <c r="A14" s="1">
        <f>HYPERLINK("https://lsnyc.legalserver.org/matter/dynamic-profile/view/1889138","19-1889138")</f>
        <v>0</v>
      </c>
      <c r="B14" t="s">
        <v>57</v>
      </c>
      <c r="C14" t="s">
        <v>61</v>
      </c>
      <c r="D14" t="s">
        <v>87</v>
      </c>
      <c r="E14" t="s">
        <v>100</v>
      </c>
      <c r="G14" t="s">
        <v>217</v>
      </c>
      <c r="H14" t="s">
        <v>368</v>
      </c>
      <c r="J14" t="s">
        <v>509</v>
      </c>
      <c r="K14">
        <v>31</v>
      </c>
      <c r="L14" t="s">
        <v>718</v>
      </c>
      <c r="M14" t="s">
        <v>721</v>
      </c>
      <c r="N14">
        <v>10032</v>
      </c>
      <c r="O14" t="s">
        <v>724</v>
      </c>
      <c r="P14" t="s">
        <v>724</v>
      </c>
      <c r="Q14" t="s">
        <v>727</v>
      </c>
      <c r="R14" t="s">
        <v>741</v>
      </c>
      <c r="S14">
        <v>15</v>
      </c>
      <c r="T14" t="s">
        <v>836</v>
      </c>
      <c r="U14" t="s">
        <v>848</v>
      </c>
      <c r="W14" t="s">
        <v>856</v>
      </c>
      <c r="X14" t="s">
        <v>724</v>
      </c>
      <c r="Y14" t="s">
        <v>724</v>
      </c>
      <c r="AA14" t="s">
        <v>860</v>
      </c>
      <c r="AC14">
        <v>0</v>
      </c>
      <c r="AD14">
        <v>825</v>
      </c>
      <c r="AE14">
        <v>7.3</v>
      </c>
      <c r="AG14" t="s">
        <v>887</v>
      </c>
      <c r="AI14" t="s">
        <v>1054</v>
      </c>
      <c r="AJ14">
        <v>0</v>
      </c>
      <c r="AK14" t="s">
        <v>1189</v>
      </c>
      <c r="AL14">
        <v>1</v>
      </c>
      <c r="AM14">
        <v>1</v>
      </c>
      <c r="AN14">
        <v>49.67</v>
      </c>
      <c r="AQ14" t="s">
        <v>1203</v>
      </c>
      <c r="AR14" t="s">
        <v>1206</v>
      </c>
      <c r="AS14" t="s">
        <v>1212</v>
      </c>
      <c r="AT14">
        <v>8400</v>
      </c>
      <c r="AX14" t="s">
        <v>1219</v>
      </c>
      <c r="BA14" t="s">
        <v>1243</v>
      </c>
      <c r="BD14" t="s">
        <v>1293</v>
      </c>
    </row>
    <row r="15" spans="1:57">
      <c r="A15" s="1">
        <f>HYPERLINK("https://lsnyc.legalserver.org/matter/dynamic-profile/view/1844281","17-1844281")</f>
        <v>0</v>
      </c>
      <c r="B15" t="s">
        <v>57</v>
      </c>
      <c r="C15" t="s">
        <v>61</v>
      </c>
      <c r="D15" t="s">
        <v>87</v>
      </c>
      <c r="E15" t="s">
        <v>101</v>
      </c>
      <c r="G15" t="s">
        <v>218</v>
      </c>
      <c r="H15" t="s">
        <v>369</v>
      </c>
      <c r="J15" t="s">
        <v>510</v>
      </c>
      <c r="K15" t="s">
        <v>651</v>
      </c>
      <c r="L15" t="s">
        <v>718</v>
      </c>
      <c r="M15" t="s">
        <v>721</v>
      </c>
      <c r="N15">
        <v>10031</v>
      </c>
      <c r="O15" t="s">
        <v>723</v>
      </c>
      <c r="P15" t="s">
        <v>723</v>
      </c>
      <c r="R15" t="s">
        <v>742</v>
      </c>
      <c r="S15">
        <v>0</v>
      </c>
      <c r="T15" t="s">
        <v>837</v>
      </c>
      <c r="U15" t="s">
        <v>845</v>
      </c>
      <c r="W15" t="s">
        <v>856</v>
      </c>
      <c r="X15" t="s">
        <v>724</v>
      </c>
      <c r="Y15" t="s">
        <v>724</v>
      </c>
      <c r="AA15" t="s">
        <v>860</v>
      </c>
      <c r="AC15">
        <v>0</v>
      </c>
      <c r="AD15">
        <v>0</v>
      </c>
      <c r="AE15">
        <v>37.25</v>
      </c>
      <c r="AG15" t="s">
        <v>888</v>
      </c>
      <c r="AI15" t="s">
        <v>1055</v>
      </c>
      <c r="AJ15">
        <v>1200</v>
      </c>
      <c r="AL15">
        <v>2</v>
      </c>
      <c r="AM15">
        <v>0</v>
      </c>
      <c r="AN15">
        <v>3.1</v>
      </c>
      <c r="AS15" t="s">
        <v>1212</v>
      </c>
      <c r="AT15">
        <v>503.04</v>
      </c>
      <c r="AX15" t="s">
        <v>1224</v>
      </c>
      <c r="BA15" t="s">
        <v>1244</v>
      </c>
      <c r="BD15" t="s">
        <v>1294</v>
      </c>
    </row>
    <row r="16" spans="1:57">
      <c r="A16" s="1">
        <f>HYPERLINK("https://lsnyc.legalserver.org/matter/dynamic-profile/view/0808160","16-0808160")</f>
        <v>0</v>
      </c>
      <c r="B16" t="s">
        <v>57</v>
      </c>
      <c r="C16" t="s">
        <v>61</v>
      </c>
      <c r="D16" t="s">
        <v>87</v>
      </c>
      <c r="E16" t="s">
        <v>102</v>
      </c>
      <c r="G16" t="s">
        <v>219</v>
      </c>
      <c r="H16" t="s">
        <v>370</v>
      </c>
      <c r="J16" t="s">
        <v>511</v>
      </c>
      <c r="K16">
        <v>22</v>
      </c>
      <c r="L16" t="s">
        <v>718</v>
      </c>
      <c r="M16" t="s">
        <v>721</v>
      </c>
      <c r="N16">
        <v>10031</v>
      </c>
      <c r="O16" t="s">
        <v>723</v>
      </c>
      <c r="P16" t="s">
        <v>723</v>
      </c>
      <c r="R16" t="s">
        <v>743</v>
      </c>
      <c r="S16">
        <v>64</v>
      </c>
      <c r="U16" t="s">
        <v>845</v>
      </c>
      <c r="W16" t="s">
        <v>856</v>
      </c>
      <c r="X16" t="s">
        <v>724</v>
      </c>
      <c r="Y16" t="s">
        <v>724</v>
      </c>
      <c r="AA16" t="s">
        <v>860</v>
      </c>
      <c r="AC16">
        <v>0</v>
      </c>
      <c r="AD16">
        <v>0</v>
      </c>
      <c r="AE16">
        <v>6.55</v>
      </c>
      <c r="AG16" t="s">
        <v>889</v>
      </c>
      <c r="AI16" t="s">
        <v>1056</v>
      </c>
      <c r="AJ16">
        <v>30</v>
      </c>
      <c r="AL16">
        <v>1</v>
      </c>
      <c r="AM16">
        <v>0</v>
      </c>
      <c r="AN16">
        <v>103.03</v>
      </c>
      <c r="AQ16" t="s">
        <v>1203</v>
      </c>
      <c r="AS16" t="s">
        <v>1212</v>
      </c>
      <c r="AT16">
        <v>12240</v>
      </c>
      <c r="AX16" t="s">
        <v>1220</v>
      </c>
      <c r="BA16" t="s">
        <v>1245</v>
      </c>
      <c r="BD16" t="s">
        <v>1295</v>
      </c>
    </row>
    <row r="17" spans="1:57">
      <c r="A17" s="1">
        <f>HYPERLINK("https://lsnyc.legalserver.org/matter/dynamic-profile/view/1845957","17-1845957")</f>
        <v>0</v>
      </c>
      <c r="B17" t="s">
        <v>57</v>
      </c>
      <c r="C17" t="s">
        <v>61</v>
      </c>
      <c r="D17" t="s">
        <v>87</v>
      </c>
      <c r="E17" t="s">
        <v>103</v>
      </c>
      <c r="G17" t="s">
        <v>220</v>
      </c>
      <c r="H17" t="s">
        <v>371</v>
      </c>
      <c r="J17" t="s">
        <v>512</v>
      </c>
      <c r="K17" t="s">
        <v>652</v>
      </c>
      <c r="L17" t="s">
        <v>718</v>
      </c>
      <c r="M17" t="s">
        <v>721</v>
      </c>
      <c r="N17">
        <v>10031</v>
      </c>
      <c r="O17" t="s">
        <v>722</v>
      </c>
      <c r="P17" t="s">
        <v>723</v>
      </c>
      <c r="S17">
        <v>0</v>
      </c>
      <c r="W17" t="s">
        <v>857</v>
      </c>
      <c r="X17" t="s">
        <v>724</v>
      </c>
      <c r="Z17" t="s">
        <v>856</v>
      </c>
      <c r="AA17" t="s">
        <v>860</v>
      </c>
      <c r="AC17">
        <v>0</v>
      </c>
      <c r="AD17">
        <v>0</v>
      </c>
      <c r="AE17">
        <v>2.5</v>
      </c>
      <c r="AG17" t="s">
        <v>890</v>
      </c>
      <c r="AI17" t="s">
        <v>1057</v>
      </c>
      <c r="AJ17">
        <v>0</v>
      </c>
      <c r="AK17" t="s">
        <v>1192</v>
      </c>
      <c r="AL17">
        <v>5</v>
      </c>
      <c r="AM17">
        <v>2</v>
      </c>
      <c r="AN17">
        <v>12.57</v>
      </c>
      <c r="AQ17" t="s">
        <v>1204</v>
      </c>
      <c r="AS17" t="s">
        <v>1214</v>
      </c>
      <c r="AT17">
        <v>4668</v>
      </c>
      <c r="AV17" t="s">
        <v>722</v>
      </c>
      <c r="AX17" t="s">
        <v>1220</v>
      </c>
      <c r="BA17" t="s">
        <v>1246</v>
      </c>
      <c r="BD17" t="s">
        <v>1296</v>
      </c>
    </row>
    <row r="18" spans="1:57">
      <c r="A18" s="1">
        <f>HYPERLINK("https://lsnyc.legalserver.org/matter/dynamic-profile/view/1874870","18-1874870")</f>
        <v>0</v>
      </c>
      <c r="B18" t="s">
        <v>57</v>
      </c>
      <c r="C18" t="s">
        <v>61</v>
      </c>
      <c r="D18" t="s">
        <v>87</v>
      </c>
      <c r="E18" t="s">
        <v>104</v>
      </c>
      <c r="G18" t="s">
        <v>221</v>
      </c>
      <c r="H18" t="s">
        <v>372</v>
      </c>
      <c r="J18" t="s">
        <v>513</v>
      </c>
      <c r="K18">
        <v>11</v>
      </c>
      <c r="L18" t="s">
        <v>718</v>
      </c>
      <c r="M18" t="s">
        <v>721</v>
      </c>
      <c r="N18">
        <v>10031</v>
      </c>
      <c r="O18" t="s">
        <v>722</v>
      </c>
      <c r="P18" t="s">
        <v>723</v>
      </c>
      <c r="Q18" t="s">
        <v>728</v>
      </c>
      <c r="S18">
        <v>0</v>
      </c>
      <c r="W18" t="s">
        <v>857</v>
      </c>
      <c r="X18" t="s">
        <v>724</v>
      </c>
      <c r="Y18" t="s">
        <v>724</v>
      </c>
      <c r="Z18" t="s">
        <v>856</v>
      </c>
      <c r="AA18" t="s">
        <v>860</v>
      </c>
      <c r="AC18">
        <v>0</v>
      </c>
      <c r="AD18">
        <v>0</v>
      </c>
      <c r="AE18">
        <v>2</v>
      </c>
      <c r="AG18" t="s">
        <v>891</v>
      </c>
      <c r="AI18" t="s">
        <v>1058</v>
      </c>
      <c r="AJ18">
        <v>0</v>
      </c>
      <c r="AL18">
        <v>3</v>
      </c>
      <c r="AM18">
        <v>0</v>
      </c>
      <c r="AN18">
        <v>167.7</v>
      </c>
      <c r="AQ18" t="s">
        <v>1203</v>
      </c>
      <c r="AR18" t="s">
        <v>1206</v>
      </c>
      <c r="AS18" t="s">
        <v>1212</v>
      </c>
      <c r="AT18">
        <v>34847.68</v>
      </c>
      <c r="AV18" t="s">
        <v>722</v>
      </c>
      <c r="AX18" t="s">
        <v>1222</v>
      </c>
      <c r="BA18" t="s">
        <v>1247</v>
      </c>
      <c r="BD18" t="s">
        <v>109</v>
      </c>
    </row>
    <row r="19" spans="1:57">
      <c r="A19" s="1">
        <f>HYPERLINK("https://lsnyc.legalserver.org/matter/dynamic-profile/view/1855649","18-1855649")</f>
        <v>0</v>
      </c>
      <c r="B19" t="s">
        <v>57</v>
      </c>
      <c r="C19" t="s">
        <v>61</v>
      </c>
      <c r="D19" t="s">
        <v>87</v>
      </c>
      <c r="E19" t="s">
        <v>105</v>
      </c>
      <c r="G19" t="s">
        <v>222</v>
      </c>
      <c r="H19" t="s">
        <v>373</v>
      </c>
      <c r="J19" t="s">
        <v>514</v>
      </c>
      <c r="K19" t="s">
        <v>653</v>
      </c>
      <c r="L19" t="s">
        <v>718</v>
      </c>
      <c r="M19" t="s">
        <v>721</v>
      </c>
      <c r="N19">
        <v>10029</v>
      </c>
      <c r="O19" t="s">
        <v>723</v>
      </c>
      <c r="P19" t="s">
        <v>723</v>
      </c>
      <c r="S19">
        <v>16</v>
      </c>
      <c r="T19" t="s">
        <v>838</v>
      </c>
      <c r="U19" t="s">
        <v>848</v>
      </c>
      <c r="W19" t="s">
        <v>856</v>
      </c>
      <c r="X19" t="s">
        <v>724</v>
      </c>
      <c r="AA19" t="s">
        <v>861</v>
      </c>
      <c r="AC19">
        <v>0</v>
      </c>
      <c r="AD19">
        <v>608.48</v>
      </c>
      <c r="AE19">
        <v>8.35</v>
      </c>
      <c r="AG19" t="s">
        <v>892</v>
      </c>
      <c r="AI19" t="s">
        <v>1059</v>
      </c>
      <c r="AJ19">
        <v>794</v>
      </c>
      <c r="AL19">
        <v>2</v>
      </c>
      <c r="AM19">
        <v>0</v>
      </c>
      <c r="AN19">
        <v>59.11</v>
      </c>
      <c r="AS19" t="s">
        <v>1215</v>
      </c>
      <c r="AT19">
        <v>9600</v>
      </c>
      <c r="AX19" t="s">
        <v>1220</v>
      </c>
      <c r="BA19" t="s">
        <v>1246</v>
      </c>
      <c r="BD19" t="s">
        <v>1297</v>
      </c>
    </row>
    <row r="20" spans="1:57">
      <c r="A20" s="1">
        <f>HYPERLINK("https://lsnyc.legalserver.org/matter/dynamic-profile/view/1837103","17-1837103")</f>
        <v>0</v>
      </c>
      <c r="B20" t="s">
        <v>57</v>
      </c>
      <c r="C20" t="s">
        <v>61</v>
      </c>
      <c r="D20" t="s">
        <v>87</v>
      </c>
      <c r="E20" t="s">
        <v>106</v>
      </c>
      <c r="G20" t="s">
        <v>223</v>
      </c>
      <c r="H20" t="s">
        <v>374</v>
      </c>
      <c r="J20" t="s">
        <v>515</v>
      </c>
      <c r="K20" t="s">
        <v>654</v>
      </c>
      <c r="L20" t="s">
        <v>718</v>
      </c>
      <c r="M20" t="s">
        <v>721</v>
      </c>
      <c r="N20">
        <v>10029</v>
      </c>
      <c r="O20" t="s">
        <v>724</v>
      </c>
      <c r="P20" t="s">
        <v>723</v>
      </c>
      <c r="Q20" t="s">
        <v>729</v>
      </c>
      <c r="S20">
        <v>1</v>
      </c>
      <c r="U20" t="s">
        <v>846</v>
      </c>
      <c r="W20" t="s">
        <v>856</v>
      </c>
      <c r="X20" t="s">
        <v>724</v>
      </c>
      <c r="AA20" t="s">
        <v>861</v>
      </c>
      <c r="AC20">
        <v>365</v>
      </c>
      <c r="AD20">
        <v>365</v>
      </c>
      <c r="AE20">
        <v>14.95</v>
      </c>
      <c r="AG20" t="s">
        <v>893</v>
      </c>
      <c r="AI20" t="s">
        <v>1060</v>
      </c>
      <c r="AJ20">
        <v>80</v>
      </c>
      <c r="AK20" t="s">
        <v>1193</v>
      </c>
      <c r="AL20">
        <v>1</v>
      </c>
      <c r="AM20">
        <v>3</v>
      </c>
      <c r="AN20">
        <v>72.98</v>
      </c>
      <c r="AQ20" t="s">
        <v>1204</v>
      </c>
      <c r="AS20" t="s">
        <v>1212</v>
      </c>
      <c r="AT20">
        <v>17952</v>
      </c>
      <c r="AV20" t="s">
        <v>722</v>
      </c>
      <c r="AX20" t="s">
        <v>1224</v>
      </c>
      <c r="BA20" t="s">
        <v>1246</v>
      </c>
      <c r="BD20" t="s">
        <v>1298</v>
      </c>
    </row>
    <row r="21" spans="1:57">
      <c r="A21" s="1">
        <f>HYPERLINK("https://lsnyc.legalserver.org/matter/dynamic-profile/view/1883214","18-1883214")</f>
        <v>0</v>
      </c>
      <c r="B21" t="s">
        <v>57</v>
      </c>
      <c r="C21" t="s">
        <v>61</v>
      </c>
      <c r="D21" t="s">
        <v>87</v>
      </c>
      <c r="E21" t="s">
        <v>107</v>
      </c>
      <c r="G21" t="s">
        <v>224</v>
      </c>
      <c r="H21" t="s">
        <v>375</v>
      </c>
      <c r="J21" t="s">
        <v>516</v>
      </c>
      <c r="K21" t="s">
        <v>655</v>
      </c>
      <c r="L21" t="s">
        <v>718</v>
      </c>
      <c r="M21" t="s">
        <v>721</v>
      </c>
      <c r="N21">
        <v>10001</v>
      </c>
      <c r="O21" t="s">
        <v>723</v>
      </c>
      <c r="P21" t="s">
        <v>723</v>
      </c>
      <c r="S21">
        <v>0</v>
      </c>
      <c r="U21" t="s">
        <v>845</v>
      </c>
      <c r="W21" t="s">
        <v>856</v>
      </c>
      <c r="X21" t="s">
        <v>724</v>
      </c>
      <c r="Y21" t="s">
        <v>724</v>
      </c>
      <c r="AA21" t="s">
        <v>862</v>
      </c>
      <c r="AC21">
        <v>0</v>
      </c>
      <c r="AD21">
        <v>740</v>
      </c>
      <c r="AE21">
        <v>6.15</v>
      </c>
      <c r="AG21" t="s">
        <v>894</v>
      </c>
      <c r="AI21" t="s">
        <v>1061</v>
      </c>
      <c r="AJ21">
        <v>390</v>
      </c>
      <c r="AL21">
        <v>1</v>
      </c>
      <c r="AM21">
        <v>1</v>
      </c>
      <c r="AN21">
        <v>145.81</v>
      </c>
      <c r="AS21" t="s">
        <v>1212</v>
      </c>
      <c r="AT21">
        <v>24000</v>
      </c>
      <c r="AX21" t="s">
        <v>1220</v>
      </c>
      <c r="BA21" t="s">
        <v>1235</v>
      </c>
      <c r="BD21" t="s">
        <v>1299</v>
      </c>
    </row>
    <row r="22" spans="1:57">
      <c r="A22" s="1">
        <f>HYPERLINK("https://lsnyc.legalserver.org/matter/dynamic-profile/view/0744571","13-0744571")</f>
        <v>0</v>
      </c>
      <c r="B22" t="s">
        <v>57</v>
      </c>
      <c r="C22" t="s">
        <v>62</v>
      </c>
      <c r="D22" t="s">
        <v>87</v>
      </c>
      <c r="E22" t="s">
        <v>108</v>
      </c>
      <c r="G22" t="s">
        <v>225</v>
      </c>
      <c r="H22" t="s">
        <v>376</v>
      </c>
      <c r="J22" t="s">
        <v>517</v>
      </c>
      <c r="K22" t="s">
        <v>656</v>
      </c>
      <c r="L22" t="s">
        <v>719</v>
      </c>
      <c r="M22" t="s">
        <v>721</v>
      </c>
      <c r="N22">
        <v>10030</v>
      </c>
      <c r="O22" t="s">
        <v>723</v>
      </c>
      <c r="P22" t="s">
        <v>723</v>
      </c>
      <c r="S22">
        <v>0</v>
      </c>
      <c r="W22" t="s">
        <v>856</v>
      </c>
      <c r="X22" t="s">
        <v>724</v>
      </c>
      <c r="AA22" t="s">
        <v>860</v>
      </c>
      <c r="AC22">
        <v>0</v>
      </c>
      <c r="AD22">
        <v>0</v>
      </c>
      <c r="AE22">
        <v>74.34999999999999</v>
      </c>
      <c r="AG22" t="s">
        <v>895</v>
      </c>
      <c r="AI22" t="s">
        <v>1062</v>
      </c>
      <c r="AJ22">
        <v>0</v>
      </c>
      <c r="AL22">
        <v>2</v>
      </c>
      <c r="AM22">
        <v>2</v>
      </c>
      <c r="AN22">
        <v>90.06</v>
      </c>
      <c r="AS22" t="s">
        <v>1212</v>
      </c>
      <c r="AT22">
        <v>21208</v>
      </c>
      <c r="AX22" t="s">
        <v>1227</v>
      </c>
      <c r="BA22" t="s">
        <v>1248</v>
      </c>
      <c r="BD22" t="s">
        <v>155</v>
      </c>
    </row>
    <row r="23" spans="1:57">
      <c r="A23" s="1">
        <f>HYPERLINK("https://lsnyc.legalserver.org/matter/dynamic-profile/view/1875124","18-1875124")</f>
        <v>0</v>
      </c>
      <c r="B23" t="s">
        <v>57</v>
      </c>
      <c r="C23" t="s">
        <v>63</v>
      </c>
      <c r="D23" t="s">
        <v>87</v>
      </c>
      <c r="E23" t="s">
        <v>109</v>
      </c>
      <c r="G23" t="s">
        <v>226</v>
      </c>
      <c r="H23" t="s">
        <v>377</v>
      </c>
      <c r="J23" t="s">
        <v>518</v>
      </c>
      <c r="K23">
        <v>11</v>
      </c>
      <c r="L23" t="s">
        <v>718</v>
      </c>
      <c r="M23" t="s">
        <v>721</v>
      </c>
      <c r="N23">
        <v>10039</v>
      </c>
      <c r="O23" t="s">
        <v>722</v>
      </c>
      <c r="P23" t="s">
        <v>723</v>
      </c>
      <c r="Q23" t="s">
        <v>725</v>
      </c>
      <c r="R23" t="s">
        <v>744</v>
      </c>
      <c r="S23">
        <v>19</v>
      </c>
      <c r="T23" t="s">
        <v>836</v>
      </c>
      <c r="U23" t="s">
        <v>845</v>
      </c>
      <c r="W23" t="s">
        <v>856</v>
      </c>
      <c r="X23" t="s">
        <v>724</v>
      </c>
      <c r="Y23" t="s">
        <v>724</v>
      </c>
      <c r="AA23" t="s">
        <v>860</v>
      </c>
      <c r="AC23">
        <v>590</v>
      </c>
      <c r="AD23">
        <v>1180</v>
      </c>
      <c r="AE23">
        <v>91.5</v>
      </c>
      <c r="AG23" t="s">
        <v>896</v>
      </c>
      <c r="AI23" t="s">
        <v>1063</v>
      </c>
      <c r="AJ23">
        <v>22</v>
      </c>
      <c r="AK23" t="s">
        <v>1192</v>
      </c>
      <c r="AL23">
        <v>3</v>
      </c>
      <c r="AM23">
        <v>1</v>
      </c>
      <c r="AN23">
        <v>165.74</v>
      </c>
      <c r="AQ23" t="s">
        <v>1205</v>
      </c>
      <c r="AR23" t="s">
        <v>1206</v>
      </c>
      <c r="AS23" t="s">
        <v>1212</v>
      </c>
      <c r="AT23">
        <v>41600</v>
      </c>
      <c r="AV23" t="s">
        <v>722</v>
      </c>
      <c r="AX23" t="s">
        <v>1219</v>
      </c>
      <c r="BA23" t="s">
        <v>1235</v>
      </c>
      <c r="BD23" t="s">
        <v>202</v>
      </c>
    </row>
    <row r="24" spans="1:57">
      <c r="A24" s="1">
        <f>HYPERLINK("https://lsnyc.legalserver.org/matter/dynamic-profile/view/1876501","18-1876501")</f>
        <v>0</v>
      </c>
      <c r="B24" t="s">
        <v>57</v>
      </c>
      <c r="C24" t="s">
        <v>63</v>
      </c>
      <c r="D24" t="s">
        <v>87</v>
      </c>
      <c r="E24" t="s">
        <v>110</v>
      </c>
      <c r="G24" t="s">
        <v>227</v>
      </c>
      <c r="H24" t="s">
        <v>378</v>
      </c>
      <c r="J24" t="s">
        <v>519</v>
      </c>
      <c r="K24">
        <v>18</v>
      </c>
      <c r="L24" t="s">
        <v>718</v>
      </c>
      <c r="M24" t="s">
        <v>721</v>
      </c>
      <c r="N24">
        <v>10039</v>
      </c>
      <c r="O24" t="s">
        <v>723</v>
      </c>
      <c r="P24" t="s">
        <v>723</v>
      </c>
      <c r="S24">
        <v>21</v>
      </c>
      <c r="T24" t="s">
        <v>836</v>
      </c>
      <c r="U24" t="s">
        <v>845</v>
      </c>
      <c r="W24" t="s">
        <v>856</v>
      </c>
      <c r="X24" t="s">
        <v>724</v>
      </c>
      <c r="AA24" t="s">
        <v>860</v>
      </c>
      <c r="AC24">
        <v>0</v>
      </c>
      <c r="AD24">
        <v>860</v>
      </c>
      <c r="AE24">
        <v>94.59999999999999</v>
      </c>
      <c r="AG24" t="s">
        <v>897</v>
      </c>
      <c r="AI24" t="s">
        <v>1064</v>
      </c>
      <c r="AJ24">
        <v>24</v>
      </c>
      <c r="AL24">
        <v>3</v>
      </c>
      <c r="AM24">
        <v>0</v>
      </c>
      <c r="AN24">
        <v>175.17</v>
      </c>
      <c r="AQ24" t="s">
        <v>1203</v>
      </c>
      <c r="AS24" t="s">
        <v>1212</v>
      </c>
      <c r="AT24">
        <v>36400</v>
      </c>
      <c r="AX24" t="s">
        <v>1220</v>
      </c>
      <c r="BA24" t="s">
        <v>1235</v>
      </c>
      <c r="BD24" t="s">
        <v>1300</v>
      </c>
    </row>
    <row r="25" spans="1:57">
      <c r="A25" s="1">
        <f>HYPERLINK("https://lsnyc.legalserver.org/matter/dynamic-profile/view/1870194","18-1870194")</f>
        <v>0</v>
      </c>
      <c r="B25" t="s">
        <v>57</v>
      </c>
      <c r="C25" t="s">
        <v>63</v>
      </c>
      <c r="D25" t="s">
        <v>87</v>
      </c>
      <c r="E25" t="s">
        <v>111</v>
      </c>
      <c r="G25" t="s">
        <v>228</v>
      </c>
      <c r="H25" t="s">
        <v>379</v>
      </c>
      <c r="J25" t="s">
        <v>520</v>
      </c>
      <c r="L25" t="s">
        <v>718</v>
      </c>
      <c r="M25" t="s">
        <v>721</v>
      </c>
      <c r="N25">
        <v>10032</v>
      </c>
      <c r="O25" t="s">
        <v>724</v>
      </c>
      <c r="P25" t="s">
        <v>723</v>
      </c>
      <c r="Q25" t="s">
        <v>727</v>
      </c>
      <c r="R25" t="s">
        <v>745</v>
      </c>
      <c r="S25">
        <v>4</v>
      </c>
      <c r="T25" t="s">
        <v>833</v>
      </c>
      <c r="U25" t="s">
        <v>845</v>
      </c>
      <c r="W25" t="s">
        <v>856</v>
      </c>
      <c r="X25" t="s">
        <v>724</v>
      </c>
      <c r="Y25" t="s">
        <v>724</v>
      </c>
      <c r="AA25" t="s">
        <v>860</v>
      </c>
      <c r="AC25">
        <v>175</v>
      </c>
      <c r="AD25">
        <v>175</v>
      </c>
      <c r="AE25">
        <v>26.2</v>
      </c>
      <c r="AG25" t="s">
        <v>898</v>
      </c>
      <c r="AI25" t="s">
        <v>1065</v>
      </c>
      <c r="AJ25">
        <v>7</v>
      </c>
      <c r="AK25" t="s">
        <v>1194</v>
      </c>
      <c r="AL25">
        <v>1</v>
      </c>
      <c r="AM25">
        <v>0</v>
      </c>
      <c r="AN25">
        <v>0</v>
      </c>
      <c r="AQ25" t="s">
        <v>1203</v>
      </c>
      <c r="AR25" t="s">
        <v>1206</v>
      </c>
      <c r="AS25" t="s">
        <v>1212</v>
      </c>
      <c r="AT25">
        <v>0</v>
      </c>
      <c r="AV25" t="s">
        <v>724</v>
      </c>
      <c r="AX25" t="s">
        <v>1219</v>
      </c>
      <c r="BA25" t="s">
        <v>1249</v>
      </c>
      <c r="BD25" t="s">
        <v>1301</v>
      </c>
    </row>
    <row r="26" spans="1:57">
      <c r="A26" s="1">
        <f>HYPERLINK("https://lsnyc.legalserver.org/matter/dynamic-profile/view/1853209","17-1853209")</f>
        <v>0</v>
      </c>
      <c r="B26" t="s">
        <v>57</v>
      </c>
      <c r="C26" t="s">
        <v>63</v>
      </c>
      <c r="D26" t="s">
        <v>87</v>
      </c>
      <c r="E26" t="s">
        <v>112</v>
      </c>
      <c r="G26" t="s">
        <v>229</v>
      </c>
      <c r="H26" t="s">
        <v>380</v>
      </c>
      <c r="J26" t="s">
        <v>521</v>
      </c>
      <c r="K26">
        <v>54</v>
      </c>
      <c r="L26" t="s">
        <v>718</v>
      </c>
      <c r="M26" t="s">
        <v>721</v>
      </c>
      <c r="N26">
        <v>10031</v>
      </c>
      <c r="O26" t="s">
        <v>723</v>
      </c>
      <c r="P26" t="s">
        <v>723</v>
      </c>
      <c r="Q26" t="s">
        <v>727</v>
      </c>
      <c r="S26">
        <v>4</v>
      </c>
      <c r="T26" t="s">
        <v>839</v>
      </c>
      <c r="U26" t="s">
        <v>845</v>
      </c>
      <c r="W26" t="s">
        <v>856</v>
      </c>
      <c r="X26" t="s">
        <v>724</v>
      </c>
      <c r="AA26" t="s">
        <v>860</v>
      </c>
      <c r="AC26">
        <v>1500</v>
      </c>
      <c r="AD26">
        <v>2880</v>
      </c>
      <c r="AE26">
        <v>17.35</v>
      </c>
      <c r="AG26" t="s">
        <v>899</v>
      </c>
      <c r="AJ26">
        <v>58</v>
      </c>
      <c r="AL26">
        <v>2</v>
      </c>
      <c r="AM26">
        <v>0</v>
      </c>
      <c r="AN26">
        <v>176.11</v>
      </c>
      <c r="AQ26" t="s">
        <v>1203</v>
      </c>
      <c r="AR26" t="s">
        <v>1206</v>
      </c>
      <c r="AS26" t="s">
        <v>1214</v>
      </c>
      <c r="AT26">
        <v>39000</v>
      </c>
      <c r="AX26" t="s">
        <v>1219</v>
      </c>
      <c r="BA26" t="s">
        <v>1235</v>
      </c>
      <c r="BD26" t="s">
        <v>94</v>
      </c>
    </row>
    <row r="27" spans="1:57">
      <c r="A27" s="1">
        <f>HYPERLINK("https://lsnyc.legalserver.org/matter/dynamic-profile/view/1876483","18-1876483")</f>
        <v>0</v>
      </c>
      <c r="B27" t="s">
        <v>57</v>
      </c>
      <c r="C27" t="s">
        <v>63</v>
      </c>
      <c r="D27" t="s">
        <v>87</v>
      </c>
      <c r="E27" t="s">
        <v>110</v>
      </c>
      <c r="G27" t="s">
        <v>230</v>
      </c>
      <c r="H27" t="s">
        <v>381</v>
      </c>
      <c r="J27" t="s">
        <v>522</v>
      </c>
      <c r="K27" t="s">
        <v>657</v>
      </c>
      <c r="L27" t="s">
        <v>718</v>
      </c>
      <c r="M27" t="s">
        <v>721</v>
      </c>
      <c r="N27">
        <v>10031</v>
      </c>
      <c r="O27" t="s">
        <v>723</v>
      </c>
      <c r="P27" t="s">
        <v>723</v>
      </c>
      <c r="Q27" t="s">
        <v>730</v>
      </c>
      <c r="R27" t="s">
        <v>746</v>
      </c>
      <c r="S27">
        <v>17</v>
      </c>
      <c r="T27" t="s">
        <v>836</v>
      </c>
      <c r="U27" t="s">
        <v>845</v>
      </c>
      <c r="W27" t="s">
        <v>856</v>
      </c>
      <c r="X27" t="s">
        <v>724</v>
      </c>
      <c r="Y27" t="s">
        <v>724</v>
      </c>
      <c r="AA27" t="s">
        <v>860</v>
      </c>
      <c r="AC27">
        <v>0</v>
      </c>
      <c r="AD27">
        <v>1211</v>
      </c>
      <c r="AE27">
        <v>32.5</v>
      </c>
      <c r="AG27" t="s">
        <v>900</v>
      </c>
      <c r="AI27" t="s">
        <v>1066</v>
      </c>
      <c r="AJ27">
        <v>44</v>
      </c>
      <c r="AL27">
        <v>2</v>
      </c>
      <c r="AM27">
        <v>0</v>
      </c>
      <c r="AN27">
        <v>14.53</v>
      </c>
      <c r="AQ27" t="s">
        <v>1203</v>
      </c>
      <c r="AS27" t="s">
        <v>1214</v>
      </c>
      <c r="AT27">
        <v>2392</v>
      </c>
      <c r="AX27" t="s">
        <v>1220</v>
      </c>
      <c r="BA27" t="s">
        <v>1250</v>
      </c>
      <c r="BD27" t="s">
        <v>1302</v>
      </c>
    </row>
    <row r="28" spans="1:57">
      <c r="A28" s="1">
        <f>HYPERLINK("https://lsnyc.legalserver.org/matter/dynamic-profile/view/1913137","19-1913137")</f>
        <v>0</v>
      </c>
      <c r="B28" t="s">
        <v>57</v>
      </c>
      <c r="C28" t="s">
        <v>63</v>
      </c>
      <c r="D28" t="s">
        <v>87</v>
      </c>
      <c r="E28" t="s">
        <v>113</v>
      </c>
      <c r="G28" t="s">
        <v>231</v>
      </c>
      <c r="H28" t="s">
        <v>382</v>
      </c>
      <c r="J28" t="s">
        <v>523</v>
      </c>
      <c r="K28" t="s">
        <v>658</v>
      </c>
      <c r="L28" t="s">
        <v>718</v>
      </c>
      <c r="M28" t="s">
        <v>721</v>
      </c>
      <c r="N28">
        <v>10031</v>
      </c>
      <c r="O28" t="s">
        <v>722</v>
      </c>
      <c r="P28" t="s">
        <v>723</v>
      </c>
      <c r="Q28" t="s">
        <v>731</v>
      </c>
      <c r="S28">
        <v>37</v>
      </c>
      <c r="T28" t="s">
        <v>840</v>
      </c>
      <c r="U28" t="s">
        <v>849</v>
      </c>
      <c r="W28" t="s">
        <v>857</v>
      </c>
      <c r="X28" t="s">
        <v>724</v>
      </c>
      <c r="Z28" t="s">
        <v>856</v>
      </c>
      <c r="AA28" t="s">
        <v>860</v>
      </c>
      <c r="AB28" t="s">
        <v>863</v>
      </c>
      <c r="AC28">
        <v>0</v>
      </c>
      <c r="AD28">
        <v>346</v>
      </c>
      <c r="AE28">
        <v>2.5</v>
      </c>
      <c r="AG28" t="s">
        <v>901</v>
      </c>
      <c r="AJ28">
        <v>0</v>
      </c>
      <c r="AK28" t="s">
        <v>1188</v>
      </c>
      <c r="AL28">
        <v>1</v>
      </c>
      <c r="AM28">
        <v>0</v>
      </c>
      <c r="AN28">
        <v>78.11</v>
      </c>
      <c r="AS28" t="s">
        <v>1212</v>
      </c>
      <c r="AT28">
        <v>9756</v>
      </c>
      <c r="AX28" t="s">
        <v>79</v>
      </c>
      <c r="BA28" t="s">
        <v>1251</v>
      </c>
      <c r="BD28" t="s">
        <v>1303</v>
      </c>
      <c r="BE28" t="s">
        <v>1352</v>
      </c>
    </row>
    <row r="29" spans="1:57">
      <c r="A29" s="1">
        <f>HYPERLINK("https://lsnyc.legalserver.org/matter/dynamic-profile/view/1893563","19-1893563")</f>
        <v>0</v>
      </c>
      <c r="B29" t="s">
        <v>57</v>
      </c>
      <c r="C29" t="s">
        <v>63</v>
      </c>
      <c r="D29" t="s">
        <v>87</v>
      </c>
      <c r="E29" t="s">
        <v>114</v>
      </c>
      <c r="G29" t="s">
        <v>232</v>
      </c>
      <c r="H29" t="s">
        <v>383</v>
      </c>
      <c r="J29" t="s">
        <v>524</v>
      </c>
      <c r="K29" t="s">
        <v>659</v>
      </c>
      <c r="L29" t="s">
        <v>718</v>
      </c>
      <c r="M29" t="s">
        <v>721</v>
      </c>
      <c r="N29">
        <v>10031</v>
      </c>
      <c r="O29" t="s">
        <v>724</v>
      </c>
      <c r="P29" t="s">
        <v>724</v>
      </c>
      <c r="Q29" t="s">
        <v>727</v>
      </c>
      <c r="R29" t="s">
        <v>747</v>
      </c>
      <c r="S29">
        <v>46</v>
      </c>
      <c r="T29" t="s">
        <v>833</v>
      </c>
      <c r="U29" t="s">
        <v>845</v>
      </c>
      <c r="W29" t="s">
        <v>855</v>
      </c>
      <c r="X29" t="s">
        <v>724</v>
      </c>
      <c r="Y29" t="s">
        <v>724</v>
      </c>
      <c r="AA29" t="s">
        <v>860</v>
      </c>
      <c r="AC29">
        <v>0</v>
      </c>
      <c r="AD29">
        <v>843.76</v>
      </c>
      <c r="AE29">
        <v>21.7</v>
      </c>
      <c r="AG29" t="s">
        <v>902</v>
      </c>
      <c r="AI29" t="s">
        <v>1067</v>
      </c>
      <c r="AJ29">
        <v>0</v>
      </c>
      <c r="AK29" t="s">
        <v>1195</v>
      </c>
      <c r="AL29">
        <v>1</v>
      </c>
      <c r="AM29">
        <v>0</v>
      </c>
      <c r="AN29">
        <v>225.78</v>
      </c>
      <c r="AQ29" t="s">
        <v>1203</v>
      </c>
      <c r="AR29" t="s">
        <v>1208</v>
      </c>
      <c r="AS29" t="s">
        <v>1212</v>
      </c>
      <c r="AT29">
        <v>28200</v>
      </c>
      <c r="AX29" t="s">
        <v>1219</v>
      </c>
      <c r="BA29" t="s">
        <v>1252</v>
      </c>
      <c r="BD29" t="s">
        <v>1201</v>
      </c>
    </row>
    <row r="30" spans="1:57">
      <c r="A30" s="1">
        <f>HYPERLINK("https://lsnyc.legalserver.org/matter/dynamic-profile/view/1896154","19-1896154")</f>
        <v>0</v>
      </c>
      <c r="B30" t="s">
        <v>57</v>
      </c>
      <c r="C30" t="s">
        <v>63</v>
      </c>
      <c r="D30" t="s">
        <v>87</v>
      </c>
      <c r="E30" t="s">
        <v>91</v>
      </c>
      <c r="G30" t="s">
        <v>233</v>
      </c>
      <c r="H30" t="s">
        <v>384</v>
      </c>
      <c r="J30" t="s">
        <v>525</v>
      </c>
      <c r="K30">
        <v>43</v>
      </c>
      <c r="L30" t="s">
        <v>718</v>
      </c>
      <c r="M30" t="s">
        <v>721</v>
      </c>
      <c r="N30">
        <v>10031</v>
      </c>
      <c r="O30" t="s">
        <v>722</v>
      </c>
      <c r="P30" t="s">
        <v>722</v>
      </c>
      <c r="Q30" t="s">
        <v>728</v>
      </c>
      <c r="S30">
        <v>19</v>
      </c>
      <c r="T30" t="s">
        <v>833</v>
      </c>
      <c r="U30" t="s">
        <v>845</v>
      </c>
      <c r="W30" t="s">
        <v>855</v>
      </c>
      <c r="X30" t="s">
        <v>724</v>
      </c>
      <c r="Y30" t="s">
        <v>724</v>
      </c>
      <c r="AA30" t="s">
        <v>860</v>
      </c>
      <c r="AC30">
        <v>0</v>
      </c>
      <c r="AD30">
        <v>816.91</v>
      </c>
      <c r="AE30">
        <v>2.4</v>
      </c>
      <c r="AG30" t="s">
        <v>903</v>
      </c>
      <c r="AI30" t="s">
        <v>1068</v>
      </c>
      <c r="AJ30">
        <v>0</v>
      </c>
      <c r="AL30">
        <v>2</v>
      </c>
      <c r="AM30">
        <v>0</v>
      </c>
      <c r="AN30">
        <v>56.77</v>
      </c>
      <c r="AQ30" t="s">
        <v>1203</v>
      </c>
      <c r="AT30">
        <v>9600</v>
      </c>
      <c r="AX30" t="s">
        <v>1222</v>
      </c>
      <c r="BA30" t="s">
        <v>1235</v>
      </c>
      <c r="BD30" t="s">
        <v>151</v>
      </c>
    </row>
    <row r="31" spans="1:57">
      <c r="A31" s="1">
        <f>HYPERLINK("https://lsnyc.legalserver.org/matter/dynamic-profile/view/1911058","19-1911058")</f>
        <v>0</v>
      </c>
      <c r="B31" t="s">
        <v>57</v>
      </c>
      <c r="C31" t="s">
        <v>63</v>
      </c>
      <c r="D31" t="s">
        <v>87</v>
      </c>
      <c r="E31" t="s">
        <v>115</v>
      </c>
      <c r="G31" t="s">
        <v>234</v>
      </c>
      <c r="H31" t="s">
        <v>385</v>
      </c>
      <c r="J31" t="s">
        <v>526</v>
      </c>
      <c r="K31" t="s">
        <v>660</v>
      </c>
      <c r="L31" t="s">
        <v>718</v>
      </c>
      <c r="M31" t="s">
        <v>721</v>
      </c>
      <c r="N31">
        <v>10031</v>
      </c>
      <c r="O31" t="s">
        <v>722</v>
      </c>
      <c r="P31" t="s">
        <v>723</v>
      </c>
      <c r="Q31" t="s">
        <v>732</v>
      </c>
      <c r="R31" t="s">
        <v>748</v>
      </c>
      <c r="S31">
        <v>72</v>
      </c>
      <c r="T31" t="s">
        <v>833</v>
      </c>
      <c r="U31" t="s">
        <v>845</v>
      </c>
      <c r="W31" t="s">
        <v>855</v>
      </c>
      <c r="X31" t="s">
        <v>724</v>
      </c>
      <c r="Y31" t="s">
        <v>724</v>
      </c>
      <c r="AA31" t="s">
        <v>860</v>
      </c>
      <c r="AC31">
        <v>0</v>
      </c>
      <c r="AD31">
        <v>450</v>
      </c>
      <c r="AE31">
        <v>1.75</v>
      </c>
      <c r="AG31" t="s">
        <v>904</v>
      </c>
      <c r="AI31" t="s">
        <v>1069</v>
      </c>
      <c r="AJ31">
        <v>134</v>
      </c>
      <c r="AK31" t="s">
        <v>1195</v>
      </c>
      <c r="AL31">
        <v>1</v>
      </c>
      <c r="AM31">
        <v>0</v>
      </c>
      <c r="AN31">
        <v>74.08</v>
      </c>
      <c r="AR31" t="s">
        <v>1206</v>
      </c>
      <c r="AS31" t="s">
        <v>1212</v>
      </c>
      <c r="AT31">
        <v>9252</v>
      </c>
      <c r="AX31" t="s">
        <v>1219</v>
      </c>
      <c r="BA31" t="s">
        <v>1244</v>
      </c>
      <c r="BD31" t="s">
        <v>1201</v>
      </c>
      <c r="BE31" t="s">
        <v>1352</v>
      </c>
    </row>
    <row r="32" spans="1:57">
      <c r="A32" s="1">
        <f>HYPERLINK("https://lsnyc.legalserver.org/matter/dynamic-profile/view/1913750","19-1913750")</f>
        <v>0</v>
      </c>
      <c r="B32" t="s">
        <v>57</v>
      </c>
      <c r="C32" t="s">
        <v>63</v>
      </c>
      <c r="D32" t="s">
        <v>87</v>
      </c>
      <c r="E32" t="s">
        <v>116</v>
      </c>
      <c r="G32" t="s">
        <v>235</v>
      </c>
      <c r="H32" t="s">
        <v>386</v>
      </c>
      <c r="J32" t="s">
        <v>527</v>
      </c>
      <c r="K32">
        <v>23</v>
      </c>
      <c r="L32" t="s">
        <v>718</v>
      </c>
      <c r="M32" t="s">
        <v>721</v>
      </c>
      <c r="N32">
        <v>10031</v>
      </c>
      <c r="O32" t="s">
        <v>722</v>
      </c>
      <c r="P32" t="s">
        <v>723</v>
      </c>
      <c r="Q32" t="s">
        <v>732</v>
      </c>
      <c r="R32" t="s">
        <v>749</v>
      </c>
      <c r="S32">
        <v>2</v>
      </c>
      <c r="T32" t="s">
        <v>833</v>
      </c>
      <c r="U32" t="s">
        <v>845</v>
      </c>
      <c r="W32" t="s">
        <v>855</v>
      </c>
      <c r="X32" t="s">
        <v>724</v>
      </c>
      <c r="Y32" t="s">
        <v>724</v>
      </c>
      <c r="AA32" t="s">
        <v>860</v>
      </c>
      <c r="AC32">
        <v>0</v>
      </c>
      <c r="AD32">
        <v>2735</v>
      </c>
      <c r="AE32">
        <v>1</v>
      </c>
      <c r="AG32" t="s">
        <v>905</v>
      </c>
      <c r="AJ32">
        <v>0</v>
      </c>
      <c r="AK32" t="s">
        <v>1192</v>
      </c>
      <c r="AL32">
        <v>2</v>
      </c>
      <c r="AM32">
        <v>4</v>
      </c>
      <c r="AN32">
        <v>70.36</v>
      </c>
      <c r="AR32" t="s">
        <v>1206</v>
      </c>
      <c r="AS32" t="s">
        <v>1214</v>
      </c>
      <c r="AT32">
        <v>24336</v>
      </c>
      <c r="AX32" t="s">
        <v>1219</v>
      </c>
      <c r="BA32" t="s">
        <v>1237</v>
      </c>
      <c r="BD32" t="s">
        <v>116</v>
      </c>
      <c r="BE32" t="s">
        <v>1352</v>
      </c>
    </row>
    <row r="33" spans="1:57">
      <c r="A33" s="1">
        <f>HYPERLINK("https://lsnyc.legalserver.org/matter/dynamic-profile/view/1909363","19-1909363")</f>
        <v>0</v>
      </c>
      <c r="B33" t="s">
        <v>57</v>
      </c>
      <c r="C33" t="s">
        <v>63</v>
      </c>
      <c r="D33" t="s">
        <v>87</v>
      </c>
      <c r="E33" t="s">
        <v>117</v>
      </c>
      <c r="G33" t="s">
        <v>212</v>
      </c>
      <c r="H33" t="s">
        <v>387</v>
      </c>
      <c r="J33" t="s">
        <v>528</v>
      </c>
      <c r="K33">
        <v>38</v>
      </c>
      <c r="L33" t="s">
        <v>718</v>
      </c>
      <c r="M33" t="s">
        <v>721</v>
      </c>
      <c r="N33">
        <v>10030</v>
      </c>
      <c r="O33" t="s">
        <v>723</v>
      </c>
      <c r="P33" t="s">
        <v>723</v>
      </c>
      <c r="Q33" t="s">
        <v>726</v>
      </c>
      <c r="R33" t="s">
        <v>750</v>
      </c>
      <c r="S33">
        <v>8</v>
      </c>
      <c r="T33" t="s">
        <v>833</v>
      </c>
      <c r="U33" t="s">
        <v>845</v>
      </c>
      <c r="W33" t="s">
        <v>856</v>
      </c>
      <c r="X33" t="s">
        <v>724</v>
      </c>
      <c r="Y33" t="s">
        <v>724</v>
      </c>
      <c r="AA33" t="s">
        <v>860</v>
      </c>
      <c r="AC33">
        <v>0</v>
      </c>
      <c r="AD33">
        <v>350.77</v>
      </c>
      <c r="AE33">
        <v>4</v>
      </c>
      <c r="AG33" t="s">
        <v>906</v>
      </c>
      <c r="AI33" t="s">
        <v>1070</v>
      </c>
      <c r="AJ33">
        <v>72</v>
      </c>
      <c r="AK33" t="s">
        <v>1195</v>
      </c>
      <c r="AL33">
        <v>1</v>
      </c>
      <c r="AM33">
        <v>0</v>
      </c>
      <c r="AN33">
        <v>134.51</v>
      </c>
      <c r="AT33">
        <v>16800</v>
      </c>
      <c r="AX33" t="s">
        <v>1224</v>
      </c>
      <c r="BA33" t="s">
        <v>1244</v>
      </c>
      <c r="BD33" t="s">
        <v>1304</v>
      </c>
    </row>
    <row r="34" spans="1:57">
      <c r="A34" s="1">
        <f>HYPERLINK("https://lsnyc.legalserver.org/matter/dynamic-profile/view/1884202","18-1884202")</f>
        <v>0</v>
      </c>
      <c r="B34" t="s">
        <v>57</v>
      </c>
      <c r="C34" t="s">
        <v>63</v>
      </c>
      <c r="D34" t="s">
        <v>87</v>
      </c>
      <c r="E34" t="s">
        <v>89</v>
      </c>
      <c r="G34" t="s">
        <v>236</v>
      </c>
      <c r="H34" t="s">
        <v>388</v>
      </c>
      <c r="J34" t="s">
        <v>529</v>
      </c>
      <c r="K34" t="s">
        <v>658</v>
      </c>
      <c r="L34" t="s">
        <v>718</v>
      </c>
      <c r="M34" t="s">
        <v>721</v>
      </c>
      <c r="N34">
        <v>10027</v>
      </c>
      <c r="O34" t="s">
        <v>722</v>
      </c>
      <c r="P34" t="s">
        <v>722</v>
      </c>
      <c r="Q34" t="s">
        <v>725</v>
      </c>
      <c r="R34" t="s">
        <v>751</v>
      </c>
      <c r="S34">
        <v>10</v>
      </c>
      <c r="T34" t="s">
        <v>833</v>
      </c>
      <c r="U34" t="s">
        <v>850</v>
      </c>
      <c r="W34" t="s">
        <v>855</v>
      </c>
      <c r="X34" t="s">
        <v>724</v>
      </c>
      <c r="Y34" t="s">
        <v>724</v>
      </c>
      <c r="AA34" t="s">
        <v>861</v>
      </c>
      <c r="AC34">
        <v>0</v>
      </c>
      <c r="AD34">
        <v>407</v>
      </c>
      <c r="AE34">
        <v>2.3</v>
      </c>
      <c r="AG34" t="s">
        <v>907</v>
      </c>
      <c r="AI34" t="s">
        <v>1071</v>
      </c>
      <c r="AJ34">
        <v>878</v>
      </c>
      <c r="AK34" t="s">
        <v>1190</v>
      </c>
      <c r="AL34">
        <v>2</v>
      </c>
      <c r="AM34">
        <v>0</v>
      </c>
      <c r="AN34">
        <v>104.98</v>
      </c>
      <c r="AQ34" t="s">
        <v>1203</v>
      </c>
      <c r="AR34" t="s">
        <v>1206</v>
      </c>
      <c r="AS34" t="s">
        <v>1212</v>
      </c>
      <c r="AT34">
        <v>17280</v>
      </c>
      <c r="AX34" t="s">
        <v>1226</v>
      </c>
      <c r="BA34" t="s">
        <v>1244</v>
      </c>
      <c r="BD34" t="s">
        <v>1305</v>
      </c>
    </row>
    <row r="35" spans="1:57">
      <c r="A35" s="1">
        <f>HYPERLINK("https://lsnyc.legalserver.org/matter/dynamic-profile/view/1904908","19-1904908")</f>
        <v>0</v>
      </c>
      <c r="B35" t="s">
        <v>57</v>
      </c>
      <c r="C35" t="s">
        <v>63</v>
      </c>
      <c r="D35" t="s">
        <v>87</v>
      </c>
      <c r="E35" t="s">
        <v>118</v>
      </c>
      <c r="G35" t="s">
        <v>237</v>
      </c>
      <c r="H35" t="s">
        <v>361</v>
      </c>
      <c r="J35" t="s">
        <v>530</v>
      </c>
      <c r="K35" t="s">
        <v>661</v>
      </c>
      <c r="L35" t="s">
        <v>718</v>
      </c>
      <c r="M35" t="s">
        <v>721</v>
      </c>
      <c r="N35">
        <v>10027</v>
      </c>
      <c r="O35" t="s">
        <v>722</v>
      </c>
      <c r="P35" t="s">
        <v>723</v>
      </c>
      <c r="Q35" t="s">
        <v>732</v>
      </c>
      <c r="R35" t="s">
        <v>752</v>
      </c>
      <c r="S35">
        <v>11</v>
      </c>
      <c r="T35" t="s">
        <v>833</v>
      </c>
      <c r="U35" t="s">
        <v>845</v>
      </c>
      <c r="W35" t="s">
        <v>855</v>
      </c>
      <c r="X35" t="s">
        <v>724</v>
      </c>
      <c r="Y35" t="s">
        <v>724</v>
      </c>
      <c r="AA35" t="s">
        <v>861</v>
      </c>
      <c r="AC35">
        <v>0</v>
      </c>
      <c r="AD35">
        <v>986</v>
      </c>
      <c r="AE35">
        <v>4.6</v>
      </c>
      <c r="AG35" t="s">
        <v>908</v>
      </c>
      <c r="AI35" t="s">
        <v>1072</v>
      </c>
      <c r="AJ35">
        <v>1128</v>
      </c>
      <c r="AK35" t="s">
        <v>1190</v>
      </c>
      <c r="AL35">
        <v>4</v>
      </c>
      <c r="AM35">
        <v>0</v>
      </c>
      <c r="AN35">
        <v>54.37</v>
      </c>
      <c r="AT35">
        <v>14000</v>
      </c>
      <c r="AX35" t="s">
        <v>1222</v>
      </c>
      <c r="BA35" t="s">
        <v>1253</v>
      </c>
      <c r="BD35" t="s">
        <v>116</v>
      </c>
      <c r="BE35" t="s">
        <v>1352</v>
      </c>
    </row>
    <row r="36" spans="1:57">
      <c r="A36" s="1">
        <f>HYPERLINK("https://lsnyc.legalserver.org/matter/dynamic-profile/view/1905015","19-1905015")</f>
        <v>0</v>
      </c>
      <c r="B36" t="s">
        <v>57</v>
      </c>
      <c r="C36" t="s">
        <v>63</v>
      </c>
      <c r="D36" t="s">
        <v>87</v>
      </c>
      <c r="E36" t="s">
        <v>118</v>
      </c>
      <c r="G36" t="s">
        <v>238</v>
      </c>
      <c r="H36" t="s">
        <v>389</v>
      </c>
      <c r="J36" t="s">
        <v>531</v>
      </c>
      <c r="K36" t="s">
        <v>662</v>
      </c>
      <c r="L36" t="s">
        <v>718</v>
      </c>
      <c r="M36" t="s">
        <v>721</v>
      </c>
      <c r="N36">
        <v>10027</v>
      </c>
      <c r="O36" t="s">
        <v>723</v>
      </c>
      <c r="P36" t="s">
        <v>723</v>
      </c>
      <c r="R36" t="s">
        <v>753</v>
      </c>
      <c r="S36">
        <v>0</v>
      </c>
      <c r="T36" t="s">
        <v>833</v>
      </c>
      <c r="U36" t="s">
        <v>845</v>
      </c>
      <c r="W36" t="s">
        <v>855</v>
      </c>
      <c r="X36" t="s">
        <v>724</v>
      </c>
      <c r="Y36" t="s">
        <v>724</v>
      </c>
      <c r="AA36" t="s">
        <v>861</v>
      </c>
      <c r="AC36">
        <v>0</v>
      </c>
      <c r="AD36">
        <v>0</v>
      </c>
      <c r="AE36">
        <v>2.9</v>
      </c>
      <c r="AG36" t="s">
        <v>909</v>
      </c>
      <c r="AI36" t="s">
        <v>1073</v>
      </c>
      <c r="AJ36">
        <v>0</v>
      </c>
      <c r="AL36">
        <v>1</v>
      </c>
      <c r="AM36">
        <v>0</v>
      </c>
      <c r="AN36">
        <v>0</v>
      </c>
      <c r="AS36" t="s">
        <v>1212</v>
      </c>
      <c r="AT36">
        <v>0</v>
      </c>
      <c r="AX36" t="s">
        <v>1221</v>
      </c>
      <c r="BA36" t="s">
        <v>1249</v>
      </c>
      <c r="BD36" t="s">
        <v>1306</v>
      </c>
    </row>
    <row r="37" spans="1:57">
      <c r="A37" s="1">
        <f>HYPERLINK("https://lsnyc.legalserver.org/matter/dynamic-profile/view/1910994","19-1910994")</f>
        <v>0</v>
      </c>
      <c r="B37" t="s">
        <v>57</v>
      </c>
      <c r="C37" t="s">
        <v>63</v>
      </c>
      <c r="D37" t="s">
        <v>87</v>
      </c>
      <c r="E37" t="s">
        <v>115</v>
      </c>
      <c r="G37" t="s">
        <v>239</v>
      </c>
      <c r="H37" t="s">
        <v>390</v>
      </c>
      <c r="J37" t="s">
        <v>532</v>
      </c>
      <c r="K37" t="s">
        <v>663</v>
      </c>
      <c r="L37" t="s">
        <v>718</v>
      </c>
      <c r="M37" t="s">
        <v>721</v>
      </c>
      <c r="N37">
        <v>10027</v>
      </c>
      <c r="O37" t="s">
        <v>722</v>
      </c>
      <c r="P37" t="s">
        <v>723</v>
      </c>
      <c r="Q37" t="s">
        <v>732</v>
      </c>
      <c r="R37" t="s">
        <v>754</v>
      </c>
      <c r="S37">
        <v>16</v>
      </c>
      <c r="T37" t="s">
        <v>833</v>
      </c>
      <c r="U37" t="s">
        <v>847</v>
      </c>
      <c r="W37" t="s">
        <v>855</v>
      </c>
      <c r="X37" t="s">
        <v>724</v>
      </c>
      <c r="Y37" t="s">
        <v>724</v>
      </c>
      <c r="AA37" t="s">
        <v>860</v>
      </c>
      <c r="AB37" t="s">
        <v>864</v>
      </c>
      <c r="AC37">
        <v>0</v>
      </c>
      <c r="AD37">
        <v>890</v>
      </c>
      <c r="AE37">
        <v>0</v>
      </c>
      <c r="AG37" t="s">
        <v>910</v>
      </c>
      <c r="AI37" t="s">
        <v>1074</v>
      </c>
      <c r="AJ37">
        <v>0</v>
      </c>
      <c r="AK37" t="s">
        <v>1192</v>
      </c>
      <c r="AL37">
        <v>2</v>
      </c>
      <c r="AM37">
        <v>2</v>
      </c>
      <c r="AN37">
        <v>181.75</v>
      </c>
      <c r="AR37" t="s">
        <v>1206</v>
      </c>
      <c r="AS37" t="s">
        <v>1212</v>
      </c>
      <c r="AT37">
        <v>46800</v>
      </c>
      <c r="AX37" t="s">
        <v>1219</v>
      </c>
      <c r="BA37" t="s">
        <v>1235</v>
      </c>
      <c r="BE37" t="s">
        <v>1352</v>
      </c>
    </row>
    <row r="38" spans="1:57">
      <c r="A38" s="1">
        <f>HYPERLINK("https://lsnyc.legalserver.org/matter/dynamic-profile/view/1914751","19-1914751")</f>
        <v>0</v>
      </c>
      <c r="B38" t="s">
        <v>57</v>
      </c>
      <c r="C38" t="s">
        <v>63</v>
      </c>
      <c r="D38" t="s">
        <v>87</v>
      </c>
      <c r="E38" t="s">
        <v>119</v>
      </c>
      <c r="G38" t="s">
        <v>240</v>
      </c>
      <c r="H38" t="s">
        <v>391</v>
      </c>
      <c r="J38" t="s">
        <v>533</v>
      </c>
      <c r="K38">
        <v>1006</v>
      </c>
      <c r="L38" t="s">
        <v>718</v>
      </c>
      <c r="M38" t="s">
        <v>721</v>
      </c>
      <c r="N38">
        <v>10027</v>
      </c>
      <c r="O38" t="s">
        <v>723</v>
      </c>
      <c r="P38" t="s">
        <v>723</v>
      </c>
      <c r="Q38" t="s">
        <v>726</v>
      </c>
      <c r="S38">
        <v>1</v>
      </c>
      <c r="T38" t="s">
        <v>833</v>
      </c>
      <c r="U38" t="s">
        <v>845</v>
      </c>
      <c r="W38" t="s">
        <v>856</v>
      </c>
      <c r="X38" t="s">
        <v>724</v>
      </c>
      <c r="AA38" t="s">
        <v>860</v>
      </c>
      <c r="AC38">
        <v>0</v>
      </c>
      <c r="AD38">
        <v>341.54</v>
      </c>
      <c r="AE38">
        <v>0</v>
      </c>
      <c r="AG38" t="s">
        <v>911</v>
      </c>
      <c r="AI38" t="s">
        <v>1075</v>
      </c>
      <c r="AJ38">
        <v>60</v>
      </c>
      <c r="AK38" t="s">
        <v>1188</v>
      </c>
      <c r="AL38">
        <v>1</v>
      </c>
      <c r="AM38">
        <v>0</v>
      </c>
      <c r="AN38">
        <v>116.57</v>
      </c>
      <c r="AS38" t="s">
        <v>1212</v>
      </c>
      <c r="AT38">
        <v>14560</v>
      </c>
      <c r="AX38" t="s">
        <v>1224</v>
      </c>
      <c r="BA38" t="s">
        <v>1235</v>
      </c>
    </row>
    <row r="39" spans="1:57">
      <c r="A39" s="1">
        <f>HYPERLINK("https://lsnyc.legalserver.org/matter/dynamic-profile/view/1911050","19-1911050")</f>
        <v>0</v>
      </c>
      <c r="B39" t="s">
        <v>57</v>
      </c>
      <c r="C39" t="s">
        <v>63</v>
      </c>
      <c r="D39" t="s">
        <v>87</v>
      </c>
      <c r="E39" t="s">
        <v>115</v>
      </c>
      <c r="G39" t="s">
        <v>241</v>
      </c>
      <c r="H39" t="s">
        <v>392</v>
      </c>
      <c r="J39" t="s">
        <v>534</v>
      </c>
      <c r="K39" t="s">
        <v>664</v>
      </c>
      <c r="L39" t="s">
        <v>718</v>
      </c>
      <c r="M39" t="s">
        <v>721</v>
      </c>
      <c r="N39">
        <v>10026</v>
      </c>
      <c r="O39" t="s">
        <v>722</v>
      </c>
      <c r="P39" t="s">
        <v>723</v>
      </c>
      <c r="Q39" t="s">
        <v>725</v>
      </c>
      <c r="R39" t="s">
        <v>755</v>
      </c>
      <c r="S39">
        <v>34</v>
      </c>
      <c r="T39" t="s">
        <v>836</v>
      </c>
      <c r="U39" t="s">
        <v>845</v>
      </c>
      <c r="W39" t="s">
        <v>855</v>
      </c>
      <c r="X39" t="s">
        <v>724</v>
      </c>
      <c r="Y39" t="s">
        <v>724</v>
      </c>
      <c r="AA39" t="s">
        <v>860</v>
      </c>
      <c r="AB39" t="s">
        <v>864</v>
      </c>
      <c r="AC39">
        <v>0</v>
      </c>
      <c r="AD39">
        <v>350</v>
      </c>
      <c r="AE39">
        <v>1.25</v>
      </c>
      <c r="AG39" t="s">
        <v>912</v>
      </c>
      <c r="AI39" t="s">
        <v>1076</v>
      </c>
      <c r="AJ39">
        <v>0</v>
      </c>
      <c r="AK39" t="s">
        <v>1192</v>
      </c>
      <c r="AL39">
        <v>1</v>
      </c>
      <c r="AM39">
        <v>0</v>
      </c>
      <c r="AN39">
        <v>120.1</v>
      </c>
      <c r="AR39" t="s">
        <v>1206</v>
      </c>
      <c r="AS39" t="s">
        <v>1212</v>
      </c>
      <c r="AT39">
        <v>15000</v>
      </c>
      <c r="AX39" t="s">
        <v>1219</v>
      </c>
      <c r="BA39" t="s">
        <v>1235</v>
      </c>
      <c r="BD39" t="s">
        <v>1292</v>
      </c>
      <c r="BE39" t="s">
        <v>1352</v>
      </c>
    </row>
    <row r="40" spans="1:57">
      <c r="A40" s="1">
        <f>HYPERLINK("https://lsnyc.legalserver.org/matter/dynamic-profile/view/1914279","19-1914279")</f>
        <v>0</v>
      </c>
      <c r="B40" t="s">
        <v>57</v>
      </c>
      <c r="C40" t="s">
        <v>63</v>
      </c>
      <c r="D40" t="s">
        <v>87</v>
      </c>
      <c r="E40" t="s">
        <v>120</v>
      </c>
      <c r="G40" t="s">
        <v>242</v>
      </c>
      <c r="H40" t="s">
        <v>393</v>
      </c>
      <c r="J40" t="s">
        <v>535</v>
      </c>
      <c r="K40" t="s">
        <v>665</v>
      </c>
      <c r="L40" t="s">
        <v>718</v>
      </c>
      <c r="M40" t="s">
        <v>721</v>
      </c>
      <c r="N40">
        <v>10026</v>
      </c>
      <c r="O40" t="s">
        <v>724</v>
      </c>
      <c r="P40" t="s">
        <v>723</v>
      </c>
      <c r="Q40" t="s">
        <v>726</v>
      </c>
      <c r="S40">
        <v>20</v>
      </c>
      <c r="T40" t="s">
        <v>840</v>
      </c>
      <c r="U40" t="s">
        <v>845</v>
      </c>
      <c r="W40" t="s">
        <v>856</v>
      </c>
      <c r="X40" t="s">
        <v>724</v>
      </c>
      <c r="Y40" t="s">
        <v>724</v>
      </c>
      <c r="AA40" t="s">
        <v>860</v>
      </c>
      <c r="AB40" t="s">
        <v>864</v>
      </c>
      <c r="AC40">
        <v>0</v>
      </c>
      <c r="AD40">
        <v>877.45</v>
      </c>
      <c r="AE40">
        <v>0.2</v>
      </c>
      <c r="AG40" t="s">
        <v>913</v>
      </c>
      <c r="AI40" t="s">
        <v>1077</v>
      </c>
      <c r="AJ40">
        <v>10</v>
      </c>
      <c r="AK40" t="s">
        <v>1195</v>
      </c>
      <c r="AL40">
        <v>2</v>
      </c>
      <c r="AM40">
        <v>4</v>
      </c>
      <c r="AN40">
        <v>107.55</v>
      </c>
      <c r="AS40" t="s">
        <v>1212</v>
      </c>
      <c r="AT40">
        <v>37200</v>
      </c>
      <c r="AX40" t="s">
        <v>1224</v>
      </c>
      <c r="BA40" t="s">
        <v>1235</v>
      </c>
      <c r="BD40" t="s">
        <v>119</v>
      </c>
    </row>
    <row r="41" spans="1:57">
      <c r="A41" s="1">
        <f>HYPERLINK("https://lsnyc.legalserver.org/matter/dynamic-profile/view/1880731","18-1880731")</f>
        <v>0</v>
      </c>
      <c r="B41" t="s">
        <v>57</v>
      </c>
      <c r="C41" t="s">
        <v>63</v>
      </c>
      <c r="D41" t="s">
        <v>87</v>
      </c>
      <c r="E41" t="s">
        <v>121</v>
      </c>
      <c r="G41" t="s">
        <v>243</v>
      </c>
      <c r="H41" t="s">
        <v>394</v>
      </c>
      <c r="J41" t="s">
        <v>536</v>
      </c>
      <c r="K41" t="s">
        <v>666</v>
      </c>
      <c r="L41" t="s">
        <v>718</v>
      </c>
      <c r="M41" t="s">
        <v>721</v>
      </c>
      <c r="N41">
        <v>10026</v>
      </c>
      <c r="O41" t="s">
        <v>722</v>
      </c>
      <c r="P41" t="s">
        <v>722</v>
      </c>
      <c r="Q41" t="s">
        <v>725</v>
      </c>
      <c r="R41" t="s">
        <v>756</v>
      </c>
      <c r="S41">
        <v>20</v>
      </c>
      <c r="T41" t="s">
        <v>833</v>
      </c>
      <c r="U41" t="s">
        <v>845</v>
      </c>
      <c r="W41" t="s">
        <v>855</v>
      </c>
      <c r="X41" t="s">
        <v>724</v>
      </c>
      <c r="Y41" t="s">
        <v>724</v>
      </c>
      <c r="AA41" t="s">
        <v>860</v>
      </c>
      <c r="AB41" t="s">
        <v>864</v>
      </c>
      <c r="AC41">
        <v>567.95</v>
      </c>
      <c r="AD41">
        <v>693.8099999999999</v>
      </c>
      <c r="AE41">
        <v>11.55</v>
      </c>
      <c r="AG41" t="s">
        <v>914</v>
      </c>
      <c r="AI41" t="s">
        <v>1078</v>
      </c>
      <c r="AJ41">
        <v>54</v>
      </c>
      <c r="AK41" t="s">
        <v>1188</v>
      </c>
      <c r="AL41">
        <v>1</v>
      </c>
      <c r="AM41">
        <v>0</v>
      </c>
      <c r="AN41">
        <v>102.41</v>
      </c>
      <c r="AQ41" t="s">
        <v>1203</v>
      </c>
      <c r="AR41" t="s">
        <v>1208</v>
      </c>
      <c r="AS41" t="s">
        <v>1212</v>
      </c>
      <c r="AT41">
        <v>12432</v>
      </c>
      <c r="AX41" t="s">
        <v>1219</v>
      </c>
      <c r="BA41" t="s">
        <v>1251</v>
      </c>
      <c r="BD41" t="s">
        <v>1201</v>
      </c>
    </row>
    <row r="42" spans="1:57">
      <c r="A42" s="1">
        <f>HYPERLINK("https://lsnyc.legalserver.org/matter/dynamic-profile/view/1883183","18-1883183")</f>
        <v>0</v>
      </c>
      <c r="B42" t="s">
        <v>57</v>
      </c>
      <c r="C42" t="s">
        <v>63</v>
      </c>
      <c r="D42" t="s">
        <v>87</v>
      </c>
      <c r="E42" t="s">
        <v>107</v>
      </c>
      <c r="G42" t="s">
        <v>244</v>
      </c>
      <c r="H42" t="s">
        <v>395</v>
      </c>
      <c r="J42" t="s">
        <v>537</v>
      </c>
      <c r="K42" t="s">
        <v>667</v>
      </c>
      <c r="L42" t="s">
        <v>718</v>
      </c>
      <c r="M42" t="s">
        <v>721</v>
      </c>
      <c r="N42">
        <v>10025</v>
      </c>
      <c r="O42" t="s">
        <v>722</v>
      </c>
      <c r="P42" t="s">
        <v>722</v>
      </c>
      <c r="Q42" t="s">
        <v>725</v>
      </c>
      <c r="R42" t="s">
        <v>757</v>
      </c>
      <c r="S42">
        <v>40</v>
      </c>
      <c r="T42" t="s">
        <v>833</v>
      </c>
      <c r="U42" t="s">
        <v>845</v>
      </c>
      <c r="W42" t="s">
        <v>855</v>
      </c>
      <c r="X42" t="s">
        <v>724</v>
      </c>
      <c r="Y42" t="s">
        <v>724</v>
      </c>
      <c r="AA42" t="s">
        <v>860</v>
      </c>
      <c r="AB42" t="s">
        <v>864</v>
      </c>
      <c r="AC42">
        <v>0</v>
      </c>
      <c r="AD42">
        <v>686</v>
      </c>
      <c r="AE42">
        <v>17.12</v>
      </c>
      <c r="AG42" t="s">
        <v>915</v>
      </c>
      <c r="AI42" t="s">
        <v>1079</v>
      </c>
      <c r="AJ42">
        <v>0</v>
      </c>
      <c r="AK42" t="s">
        <v>1192</v>
      </c>
      <c r="AL42">
        <v>1</v>
      </c>
      <c r="AM42">
        <v>0</v>
      </c>
      <c r="AN42">
        <v>79.08</v>
      </c>
      <c r="AQ42" t="s">
        <v>1203</v>
      </c>
      <c r="AR42" t="s">
        <v>1208</v>
      </c>
      <c r="AS42" t="s">
        <v>1212</v>
      </c>
      <c r="AT42">
        <v>9600</v>
      </c>
      <c r="AX42" t="s">
        <v>1219</v>
      </c>
      <c r="BA42" t="s">
        <v>1251</v>
      </c>
      <c r="BD42" t="s">
        <v>161</v>
      </c>
    </row>
    <row r="43" spans="1:57">
      <c r="A43" s="1">
        <f>HYPERLINK("https://lsnyc.legalserver.org/matter/dynamic-profile/view/1910543","19-1910543")</f>
        <v>0</v>
      </c>
      <c r="B43" t="s">
        <v>57</v>
      </c>
      <c r="C43" t="s">
        <v>64</v>
      </c>
      <c r="D43" t="s">
        <v>87</v>
      </c>
      <c r="E43" t="s">
        <v>122</v>
      </c>
      <c r="G43" t="s">
        <v>245</v>
      </c>
      <c r="H43" t="s">
        <v>396</v>
      </c>
      <c r="J43" t="s">
        <v>538</v>
      </c>
      <c r="K43" t="s">
        <v>668</v>
      </c>
      <c r="L43" t="s">
        <v>718</v>
      </c>
      <c r="M43" t="s">
        <v>721</v>
      </c>
      <c r="N43">
        <v>10002</v>
      </c>
      <c r="O43" t="s">
        <v>722</v>
      </c>
      <c r="P43" t="s">
        <v>723</v>
      </c>
      <c r="S43">
        <v>0</v>
      </c>
      <c r="T43" t="s">
        <v>841</v>
      </c>
      <c r="W43" t="s">
        <v>855</v>
      </c>
      <c r="X43" t="s">
        <v>724</v>
      </c>
      <c r="Z43" t="s">
        <v>858</v>
      </c>
      <c r="AA43" t="s">
        <v>861</v>
      </c>
      <c r="AC43">
        <v>0</v>
      </c>
      <c r="AD43">
        <v>0</v>
      </c>
      <c r="AE43">
        <v>3.1</v>
      </c>
      <c r="AG43" t="s">
        <v>916</v>
      </c>
      <c r="AJ43">
        <v>0</v>
      </c>
      <c r="AK43" t="s">
        <v>1196</v>
      </c>
      <c r="AL43">
        <v>2</v>
      </c>
      <c r="AM43">
        <v>1</v>
      </c>
      <c r="AN43">
        <v>115.72</v>
      </c>
      <c r="AS43" t="s">
        <v>1212</v>
      </c>
      <c r="AT43">
        <v>24684</v>
      </c>
      <c r="AX43" t="s">
        <v>1220</v>
      </c>
      <c r="BA43" t="s">
        <v>1235</v>
      </c>
      <c r="BD43" t="s">
        <v>1307</v>
      </c>
      <c r="BE43" t="s">
        <v>1352</v>
      </c>
    </row>
    <row r="44" spans="1:57">
      <c r="A44" s="1">
        <f>HYPERLINK("https://lsnyc.legalserver.org/matter/dynamic-profile/view/1875715","18-1875715")</f>
        <v>0</v>
      </c>
      <c r="B44" t="s">
        <v>57</v>
      </c>
      <c r="C44" t="s">
        <v>65</v>
      </c>
      <c r="D44" t="s">
        <v>88</v>
      </c>
      <c r="E44" t="s">
        <v>123</v>
      </c>
      <c r="F44" t="s">
        <v>201</v>
      </c>
      <c r="G44" t="s">
        <v>246</v>
      </c>
      <c r="H44" t="s">
        <v>397</v>
      </c>
      <c r="J44" t="s">
        <v>539</v>
      </c>
      <c r="K44" t="s">
        <v>669</v>
      </c>
      <c r="L44" t="s">
        <v>718</v>
      </c>
      <c r="M44" t="s">
        <v>721</v>
      </c>
      <c r="N44">
        <v>10025</v>
      </c>
      <c r="O44" t="s">
        <v>722</v>
      </c>
      <c r="P44" t="s">
        <v>723</v>
      </c>
      <c r="R44" t="s">
        <v>758</v>
      </c>
      <c r="S44">
        <v>19</v>
      </c>
      <c r="T44" t="s">
        <v>833</v>
      </c>
      <c r="U44" t="s">
        <v>845</v>
      </c>
      <c r="V44" t="s">
        <v>852</v>
      </c>
      <c r="W44" t="s">
        <v>855</v>
      </c>
      <c r="X44" t="s">
        <v>724</v>
      </c>
      <c r="Y44" t="s">
        <v>724</v>
      </c>
      <c r="AA44" t="s">
        <v>860</v>
      </c>
      <c r="AC44">
        <v>3800</v>
      </c>
      <c r="AD44">
        <v>3800</v>
      </c>
      <c r="AE44">
        <v>9.050000000000001</v>
      </c>
      <c r="AF44" t="s">
        <v>868</v>
      </c>
      <c r="AG44" t="s">
        <v>917</v>
      </c>
      <c r="AI44" t="s">
        <v>1080</v>
      </c>
      <c r="AJ44">
        <v>0</v>
      </c>
      <c r="AK44" t="s">
        <v>1197</v>
      </c>
      <c r="AL44">
        <v>2</v>
      </c>
      <c r="AM44">
        <v>0</v>
      </c>
      <c r="AN44">
        <v>116.65</v>
      </c>
      <c r="AQ44" t="s">
        <v>1203</v>
      </c>
      <c r="AR44" t="s">
        <v>1206</v>
      </c>
      <c r="AS44" t="s">
        <v>1212</v>
      </c>
      <c r="AT44">
        <v>19200</v>
      </c>
      <c r="AV44" t="s">
        <v>722</v>
      </c>
      <c r="AX44" t="s">
        <v>1219</v>
      </c>
      <c r="BA44" t="s">
        <v>1251</v>
      </c>
      <c r="BD44" t="s">
        <v>1308</v>
      </c>
    </row>
    <row r="45" spans="1:57">
      <c r="A45" s="1">
        <f>HYPERLINK("https://lsnyc.legalserver.org/matter/dynamic-profile/view/1909726","19-1909726")</f>
        <v>0</v>
      </c>
      <c r="B45" t="s">
        <v>57</v>
      </c>
      <c r="C45" t="s">
        <v>66</v>
      </c>
      <c r="D45" t="s">
        <v>88</v>
      </c>
      <c r="E45" t="s">
        <v>93</v>
      </c>
      <c r="F45" t="s">
        <v>93</v>
      </c>
      <c r="G45" t="s">
        <v>247</v>
      </c>
      <c r="H45" t="s">
        <v>398</v>
      </c>
      <c r="J45" t="s">
        <v>540</v>
      </c>
      <c r="K45" t="s">
        <v>670</v>
      </c>
      <c r="L45" t="s">
        <v>720</v>
      </c>
      <c r="M45" t="s">
        <v>721</v>
      </c>
      <c r="N45">
        <v>11205</v>
      </c>
      <c r="O45" t="s">
        <v>723</v>
      </c>
      <c r="P45" t="s">
        <v>723</v>
      </c>
      <c r="S45">
        <v>0</v>
      </c>
      <c r="U45" t="s">
        <v>849</v>
      </c>
      <c r="V45" t="s">
        <v>852</v>
      </c>
      <c r="W45" t="s">
        <v>856</v>
      </c>
      <c r="X45" t="s">
        <v>724</v>
      </c>
      <c r="AA45" t="s">
        <v>861</v>
      </c>
      <c r="AC45">
        <v>0</v>
      </c>
      <c r="AD45">
        <v>0</v>
      </c>
      <c r="AE45">
        <v>1.75</v>
      </c>
      <c r="AF45" t="s">
        <v>868</v>
      </c>
      <c r="AG45" t="s">
        <v>918</v>
      </c>
      <c r="AI45" t="s">
        <v>1081</v>
      </c>
      <c r="AJ45">
        <v>0</v>
      </c>
      <c r="AL45">
        <v>1</v>
      </c>
      <c r="AM45">
        <v>0</v>
      </c>
      <c r="AN45">
        <v>74.08</v>
      </c>
      <c r="AS45" t="s">
        <v>1212</v>
      </c>
      <c r="AT45">
        <v>9252</v>
      </c>
      <c r="AX45" t="s">
        <v>1224</v>
      </c>
      <c r="BA45" t="s">
        <v>1254</v>
      </c>
      <c r="BD45" t="s">
        <v>93</v>
      </c>
    </row>
    <row r="46" spans="1:57">
      <c r="A46" s="1">
        <f>HYPERLINK("https://lsnyc.legalserver.org/matter/dynamic-profile/view/1904482","19-1904482")</f>
        <v>0</v>
      </c>
      <c r="B46" t="s">
        <v>57</v>
      </c>
      <c r="C46" t="s">
        <v>67</v>
      </c>
      <c r="D46" t="s">
        <v>87</v>
      </c>
      <c r="E46" t="s">
        <v>124</v>
      </c>
      <c r="G46" t="s">
        <v>248</v>
      </c>
      <c r="H46" t="s">
        <v>399</v>
      </c>
      <c r="J46" t="s">
        <v>541</v>
      </c>
      <c r="K46" t="s">
        <v>671</v>
      </c>
      <c r="L46" t="s">
        <v>718</v>
      </c>
      <c r="M46" t="s">
        <v>721</v>
      </c>
      <c r="N46">
        <v>10002</v>
      </c>
      <c r="O46" t="s">
        <v>723</v>
      </c>
      <c r="P46" t="s">
        <v>723</v>
      </c>
      <c r="Q46" t="s">
        <v>733</v>
      </c>
      <c r="S46">
        <v>51</v>
      </c>
      <c r="T46" t="s">
        <v>840</v>
      </c>
      <c r="U46" t="s">
        <v>847</v>
      </c>
      <c r="W46" t="s">
        <v>856</v>
      </c>
      <c r="X46" t="s">
        <v>724</v>
      </c>
      <c r="Y46" t="s">
        <v>724</v>
      </c>
      <c r="AA46" t="s">
        <v>861</v>
      </c>
      <c r="AC46">
        <v>0</v>
      </c>
      <c r="AD46">
        <v>197.3</v>
      </c>
      <c r="AE46">
        <v>1.75</v>
      </c>
      <c r="AG46" t="s">
        <v>919</v>
      </c>
      <c r="AI46" t="s">
        <v>1082</v>
      </c>
      <c r="AJ46">
        <v>2391</v>
      </c>
      <c r="AL46">
        <v>1</v>
      </c>
      <c r="AM46">
        <v>0</v>
      </c>
      <c r="AN46">
        <v>74.08</v>
      </c>
      <c r="AS46" t="s">
        <v>1214</v>
      </c>
      <c r="AT46">
        <v>9252</v>
      </c>
      <c r="AX46" t="s">
        <v>1228</v>
      </c>
      <c r="BA46" t="s">
        <v>1236</v>
      </c>
      <c r="BD46" t="s">
        <v>1309</v>
      </c>
    </row>
    <row r="47" spans="1:57">
      <c r="A47" s="1">
        <f>HYPERLINK("https://lsnyc.legalserver.org/matter/dynamic-profile/view/3017416","M08E-63017416")</f>
        <v>0</v>
      </c>
      <c r="B47" t="s">
        <v>57</v>
      </c>
      <c r="C47" t="s">
        <v>68</v>
      </c>
      <c r="D47" t="s">
        <v>87</v>
      </c>
      <c r="E47" t="s">
        <v>125</v>
      </c>
      <c r="G47" t="s">
        <v>249</v>
      </c>
      <c r="H47" t="s">
        <v>400</v>
      </c>
      <c r="J47" t="s">
        <v>542</v>
      </c>
      <c r="K47" t="s">
        <v>672</v>
      </c>
      <c r="L47" t="s">
        <v>718</v>
      </c>
      <c r="M47" t="s">
        <v>721</v>
      </c>
      <c r="N47">
        <v>10032</v>
      </c>
      <c r="O47" t="s">
        <v>723</v>
      </c>
      <c r="P47" t="s">
        <v>723</v>
      </c>
      <c r="R47" t="s">
        <v>759</v>
      </c>
      <c r="S47">
        <v>0</v>
      </c>
      <c r="T47" t="s">
        <v>836</v>
      </c>
      <c r="U47" t="s">
        <v>845</v>
      </c>
      <c r="W47" t="s">
        <v>856</v>
      </c>
      <c r="X47" t="s">
        <v>724</v>
      </c>
      <c r="Y47" t="s">
        <v>724</v>
      </c>
      <c r="Z47" t="s">
        <v>857</v>
      </c>
      <c r="AA47" t="s">
        <v>860</v>
      </c>
      <c r="AC47">
        <v>0</v>
      </c>
      <c r="AD47">
        <v>0</v>
      </c>
      <c r="AE47">
        <v>586.95</v>
      </c>
      <c r="AF47" t="s">
        <v>869</v>
      </c>
      <c r="AG47" t="s">
        <v>920</v>
      </c>
      <c r="AJ47">
        <v>50</v>
      </c>
      <c r="AL47">
        <v>3</v>
      </c>
      <c r="AM47">
        <v>0</v>
      </c>
      <c r="AN47">
        <v>36.93</v>
      </c>
      <c r="AS47" t="s">
        <v>1214</v>
      </c>
      <c r="AT47">
        <v>6500</v>
      </c>
      <c r="AX47" t="s">
        <v>1222</v>
      </c>
      <c r="BA47" t="s">
        <v>1235</v>
      </c>
      <c r="BD47" t="s">
        <v>202</v>
      </c>
    </row>
    <row r="48" spans="1:57">
      <c r="A48" s="1">
        <f>HYPERLINK("https://lsnyc.legalserver.org/matter/dynamic-profile/view/1880047","18-1880047")</f>
        <v>0</v>
      </c>
      <c r="B48" t="s">
        <v>57</v>
      </c>
      <c r="C48" t="s">
        <v>68</v>
      </c>
      <c r="D48" t="s">
        <v>87</v>
      </c>
      <c r="E48" t="s">
        <v>126</v>
      </c>
      <c r="G48" t="s">
        <v>250</v>
      </c>
      <c r="H48" t="s">
        <v>401</v>
      </c>
      <c r="J48" t="s">
        <v>543</v>
      </c>
      <c r="K48">
        <v>65</v>
      </c>
      <c r="L48" t="s">
        <v>718</v>
      </c>
      <c r="M48" t="s">
        <v>721</v>
      </c>
      <c r="N48">
        <v>10031</v>
      </c>
      <c r="O48" t="s">
        <v>723</v>
      </c>
      <c r="P48" t="s">
        <v>723</v>
      </c>
      <c r="R48" t="s">
        <v>760</v>
      </c>
      <c r="S48">
        <v>22</v>
      </c>
      <c r="T48" t="s">
        <v>836</v>
      </c>
      <c r="U48" t="s">
        <v>847</v>
      </c>
      <c r="W48" t="s">
        <v>856</v>
      </c>
      <c r="X48" t="s">
        <v>724</v>
      </c>
      <c r="Y48" t="s">
        <v>724</v>
      </c>
      <c r="AA48" t="s">
        <v>860</v>
      </c>
      <c r="AC48">
        <v>0</v>
      </c>
      <c r="AD48">
        <v>751</v>
      </c>
      <c r="AE48">
        <v>0.75</v>
      </c>
      <c r="AG48" t="s">
        <v>921</v>
      </c>
      <c r="AI48" t="s">
        <v>1083</v>
      </c>
      <c r="AJ48">
        <v>56</v>
      </c>
      <c r="AL48">
        <v>3</v>
      </c>
      <c r="AM48">
        <v>1</v>
      </c>
      <c r="AN48">
        <v>29.42</v>
      </c>
      <c r="AS48" t="s">
        <v>1214</v>
      </c>
      <c r="AT48">
        <v>7384</v>
      </c>
      <c r="AX48" t="s">
        <v>1220</v>
      </c>
      <c r="BA48" t="s">
        <v>1237</v>
      </c>
      <c r="BD48" t="s">
        <v>1310</v>
      </c>
    </row>
    <row r="49" spans="1:57">
      <c r="A49" s="1">
        <f>HYPERLINK("https://lsnyc.legalserver.org/matter/dynamic-profile/view/1890725","19-1890725")</f>
        <v>0</v>
      </c>
      <c r="B49" t="s">
        <v>57</v>
      </c>
      <c r="C49" t="s">
        <v>68</v>
      </c>
      <c r="D49" t="s">
        <v>87</v>
      </c>
      <c r="E49" t="s">
        <v>127</v>
      </c>
      <c r="G49" t="s">
        <v>251</v>
      </c>
      <c r="H49" t="s">
        <v>402</v>
      </c>
      <c r="J49" t="s">
        <v>544</v>
      </c>
      <c r="K49">
        <v>56</v>
      </c>
      <c r="L49" t="s">
        <v>718</v>
      </c>
      <c r="M49" t="s">
        <v>721</v>
      </c>
      <c r="N49">
        <v>10031</v>
      </c>
      <c r="O49" t="s">
        <v>722</v>
      </c>
      <c r="P49" t="s">
        <v>722</v>
      </c>
      <c r="Q49" t="s">
        <v>732</v>
      </c>
      <c r="R49" t="s">
        <v>761</v>
      </c>
      <c r="S49">
        <v>30</v>
      </c>
      <c r="T49" t="s">
        <v>836</v>
      </c>
      <c r="U49" t="s">
        <v>845</v>
      </c>
      <c r="W49" t="s">
        <v>855</v>
      </c>
      <c r="X49" t="s">
        <v>724</v>
      </c>
      <c r="Y49" t="s">
        <v>724</v>
      </c>
      <c r="AA49" t="s">
        <v>860</v>
      </c>
      <c r="AC49">
        <v>0</v>
      </c>
      <c r="AD49">
        <v>1100</v>
      </c>
      <c r="AE49">
        <v>44</v>
      </c>
      <c r="AG49" t="s">
        <v>922</v>
      </c>
      <c r="AI49" t="s">
        <v>1084</v>
      </c>
      <c r="AJ49">
        <v>54</v>
      </c>
      <c r="AL49">
        <v>1</v>
      </c>
      <c r="AM49">
        <v>0</v>
      </c>
      <c r="AN49">
        <v>81.67</v>
      </c>
      <c r="AQ49" t="s">
        <v>1203</v>
      </c>
      <c r="AR49" t="s">
        <v>1209</v>
      </c>
      <c r="AS49" t="s">
        <v>1212</v>
      </c>
      <c r="AT49">
        <v>10200</v>
      </c>
      <c r="AX49" t="s">
        <v>1219</v>
      </c>
      <c r="BA49" t="s">
        <v>1255</v>
      </c>
      <c r="BD49" t="s">
        <v>119</v>
      </c>
    </row>
    <row r="50" spans="1:57">
      <c r="A50" s="1">
        <f>HYPERLINK("https://lsnyc.legalserver.org/matter/dynamic-profile/view/1910237","19-1910237")</f>
        <v>0</v>
      </c>
      <c r="B50" t="s">
        <v>57</v>
      </c>
      <c r="C50" t="s">
        <v>68</v>
      </c>
      <c r="D50" t="s">
        <v>87</v>
      </c>
      <c r="E50" t="s">
        <v>128</v>
      </c>
      <c r="G50" t="s">
        <v>252</v>
      </c>
      <c r="H50" t="s">
        <v>403</v>
      </c>
      <c r="J50" t="s">
        <v>545</v>
      </c>
      <c r="K50" t="s">
        <v>645</v>
      </c>
      <c r="L50" t="s">
        <v>718</v>
      </c>
      <c r="M50" t="s">
        <v>721</v>
      </c>
      <c r="N50">
        <v>10029</v>
      </c>
      <c r="O50" t="s">
        <v>722</v>
      </c>
      <c r="P50" t="s">
        <v>723</v>
      </c>
      <c r="Q50" t="s">
        <v>732</v>
      </c>
      <c r="R50" t="s">
        <v>762</v>
      </c>
      <c r="S50">
        <v>0</v>
      </c>
      <c r="T50" t="s">
        <v>836</v>
      </c>
      <c r="U50" t="s">
        <v>847</v>
      </c>
      <c r="W50" t="s">
        <v>856</v>
      </c>
      <c r="X50" t="s">
        <v>724</v>
      </c>
      <c r="Y50" t="s">
        <v>724</v>
      </c>
      <c r="AA50" t="s">
        <v>861</v>
      </c>
      <c r="AB50" t="s">
        <v>864</v>
      </c>
      <c r="AC50">
        <v>0</v>
      </c>
      <c r="AD50">
        <v>248.6</v>
      </c>
      <c r="AE50">
        <v>0.5</v>
      </c>
      <c r="AG50" t="s">
        <v>923</v>
      </c>
      <c r="AI50" t="s">
        <v>1085</v>
      </c>
      <c r="AJ50">
        <v>98</v>
      </c>
      <c r="AK50" t="s">
        <v>1190</v>
      </c>
      <c r="AL50">
        <v>1</v>
      </c>
      <c r="AM50">
        <v>0</v>
      </c>
      <c r="AN50">
        <v>101.04</v>
      </c>
      <c r="AR50" t="s">
        <v>1206</v>
      </c>
      <c r="AS50" t="s">
        <v>1214</v>
      </c>
      <c r="AT50">
        <v>12620.52</v>
      </c>
      <c r="AX50" t="s">
        <v>1219</v>
      </c>
      <c r="BA50" t="s">
        <v>1251</v>
      </c>
      <c r="BD50" t="s">
        <v>128</v>
      </c>
      <c r="BE50" t="s">
        <v>1352</v>
      </c>
    </row>
    <row r="51" spans="1:57">
      <c r="A51" s="1">
        <f>HYPERLINK("https://lsnyc.legalserver.org/matter/dynamic-profile/view/1906324","19-1906324")</f>
        <v>0</v>
      </c>
      <c r="B51" t="s">
        <v>57</v>
      </c>
      <c r="C51" t="s">
        <v>68</v>
      </c>
      <c r="D51" t="s">
        <v>87</v>
      </c>
      <c r="E51" t="s">
        <v>129</v>
      </c>
      <c r="G51" t="s">
        <v>253</v>
      </c>
      <c r="H51" t="s">
        <v>404</v>
      </c>
      <c r="J51" t="s">
        <v>546</v>
      </c>
      <c r="K51" t="s">
        <v>643</v>
      </c>
      <c r="L51" t="s">
        <v>718</v>
      </c>
      <c r="M51" t="s">
        <v>721</v>
      </c>
      <c r="N51">
        <v>10027</v>
      </c>
      <c r="O51" t="s">
        <v>723</v>
      </c>
      <c r="P51" t="s">
        <v>723</v>
      </c>
      <c r="Q51" t="s">
        <v>732</v>
      </c>
      <c r="R51" t="s">
        <v>763</v>
      </c>
      <c r="S51">
        <v>0</v>
      </c>
      <c r="T51" t="s">
        <v>833</v>
      </c>
      <c r="U51" t="s">
        <v>845</v>
      </c>
      <c r="W51" t="s">
        <v>856</v>
      </c>
      <c r="X51" t="s">
        <v>724</v>
      </c>
      <c r="Y51" t="s">
        <v>724</v>
      </c>
      <c r="AA51" t="s">
        <v>861</v>
      </c>
      <c r="AC51">
        <v>0</v>
      </c>
      <c r="AD51">
        <v>728.4</v>
      </c>
      <c r="AE51">
        <v>13.5</v>
      </c>
      <c r="AG51" t="s">
        <v>924</v>
      </c>
      <c r="AI51" t="s">
        <v>1086</v>
      </c>
      <c r="AJ51">
        <v>10</v>
      </c>
      <c r="AL51">
        <v>1</v>
      </c>
      <c r="AM51">
        <v>2</v>
      </c>
      <c r="AN51">
        <v>84.39</v>
      </c>
      <c r="AS51" t="s">
        <v>1212</v>
      </c>
      <c r="AT51">
        <v>18000</v>
      </c>
      <c r="AX51" t="s">
        <v>1220</v>
      </c>
      <c r="BA51" t="s">
        <v>1238</v>
      </c>
      <c r="BD51" t="s">
        <v>1311</v>
      </c>
    </row>
    <row r="52" spans="1:57">
      <c r="A52" s="1">
        <f>HYPERLINK("https://lsnyc.legalserver.org/matter/dynamic-profile/view/1904147","19-1904147")</f>
        <v>0</v>
      </c>
      <c r="B52" t="s">
        <v>57</v>
      </c>
      <c r="C52" t="s">
        <v>68</v>
      </c>
      <c r="D52" t="s">
        <v>87</v>
      </c>
      <c r="E52" t="s">
        <v>130</v>
      </c>
      <c r="G52" t="s">
        <v>254</v>
      </c>
      <c r="H52" t="s">
        <v>405</v>
      </c>
      <c r="J52" t="s">
        <v>547</v>
      </c>
      <c r="K52" t="s">
        <v>665</v>
      </c>
      <c r="L52" t="s">
        <v>718</v>
      </c>
      <c r="M52" t="s">
        <v>721</v>
      </c>
      <c r="N52">
        <v>10026</v>
      </c>
      <c r="O52" t="s">
        <v>723</v>
      </c>
      <c r="P52" t="s">
        <v>723</v>
      </c>
      <c r="R52" t="s">
        <v>764</v>
      </c>
      <c r="S52">
        <v>4</v>
      </c>
      <c r="T52" t="s">
        <v>833</v>
      </c>
      <c r="U52" t="s">
        <v>845</v>
      </c>
      <c r="W52" t="s">
        <v>855</v>
      </c>
      <c r="X52" t="s">
        <v>724</v>
      </c>
      <c r="Y52" t="s">
        <v>724</v>
      </c>
      <c r="AA52" t="s">
        <v>860</v>
      </c>
      <c r="AC52">
        <v>0</v>
      </c>
      <c r="AD52">
        <v>247</v>
      </c>
      <c r="AE52">
        <v>11.25</v>
      </c>
      <c r="AG52" t="s">
        <v>925</v>
      </c>
      <c r="AI52" t="s">
        <v>1087</v>
      </c>
      <c r="AJ52">
        <v>8</v>
      </c>
      <c r="AL52">
        <v>1</v>
      </c>
      <c r="AM52">
        <v>0</v>
      </c>
      <c r="AN52">
        <v>78.01000000000001</v>
      </c>
      <c r="AS52" t="s">
        <v>1212</v>
      </c>
      <c r="AT52">
        <v>9744</v>
      </c>
      <c r="AX52" t="s">
        <v>1223</v>
      </c>
      <c r="BA52" t="s">
        <v>1256</v>
      </c>
      <c r="BD52" t="s">
        <v>116</v>
      </c>
    </row>
    <row r="53" spans="1:57">
      <c r="A53" s="1">
        <f>HYPERLINK("https://lsnyc.legalserver.org/matter/dynamic-profile/view/2002098","M09E-62002098")</f>
        <v>0</v>
      </c>
      <c r="B53" t="s">
        <v>57</v>
      </c>
      <c r="C53" t="s">
        <v>68</v>
      </c>
      <c r="D53" t="s">
        <v>87</v>
      </c>
      <c r="E53" t="s">
        <v>131</v>
      </c>
      <c r="G53" t="s">
        <v>255</v>
      </c>
      <c r="H53" t="s">
        <v>406</v>
      </c>
      <c r="J53" t="s">
        <v>548</v>
      </c>
      <c r="L53" t="s">
        <v>718</v>
      </c>
      <c r="M53" t="s">
        <v>721</v>
      </c>
      <c r="N53">
        <v>10025</v>
      </c>
      <c r="O53" t="s">
        <v>723</v>
      </c>
      <c r="P53" t="s">
        <v>723</v>
      </c>
      <c r="S53">
        <v>0</v>
      </c>
      <c r="T53" t="s">
        <v>836</v>
      </c>
      <c r="U53" t="s">
        <v>845</v>
      </c>
      <c r="W53" t="s">
        <v>855</v>
      </c>
      <c r="X53" t="s">
        <v>724</v>
      </c>
      <c r="AA53" t="s">
        <v>860</v>
      </c>
      <c r="AC53">
        <v>0</v>
      </c>
      <c r="AD53">
        <v>0</v>
      </c>
      <c r="AE53">
        <v>2467</v>
      </c>
      <c r="AF53" t="s">
        <v>870</v>
      </c>
      <c r="AG53" t="s">
        <v>926</v>
      </c>
      <c r="AI53" t="s">
        <v>1088</v>
      </c>
      <c r="AJ53">
        <v>0</v>
      </c>
      <c r="AL53">
        <v>5</v>
      </c>
      <c r="AM53">
        <v>2</v>
      </c>
      <c r="AN53">
        <v>119.66</v>
      </c>
      <c r="AS53" t="s">
        <v>1214</v>
      </c>
      <c r="AT53">
        <v>33504</v>
      </c>
      <c r="AX53" t="s">
        <v>1227</v>
      </c>
      <c r="BA53" t="s">
        <v>1257</v>
      </c>
      <c r="BD53" t="s">
        <v>120</v>
      </c>
    </row>
    <row r="54" spans="1:57">
      <c r="A54" s="1">
        <f>HYPERLINK("https://lsnyc.legalserver.org/matter/dynamic-profile/view/1867590","18-1867590")</f>
        <v>0</v>
      </c>
      <c r="B54" t="s">
        <v>57</v>
      </c>
      <c r="C54" t="s">
        <v>68</v>
      </c>
      <c r="D54" t="s">
        <v>87</v>
      </c>
      <c r="E54" t="s">
        <v>132</v>
      </c>
      <c r="G54" t="s">
        <v>256</v>
      </c>
      <c r="H54" t="s">
        <v>407</v>
      </c>
      <c r="J54" t="s">
        <v>549</v>
      </c>
      <c r="K54" t="s">
        <v>673</v>
      </c>
      <c r="L54" t="s">
        <v>718</v>
      </c>
      <c r="M54" t="s">
        <v>721</v>
      </c>
      <c r="N54">
        <v>10025</v>
      </c>
      <c r="O54" t="s">
        <v>724</v>
      </c>
      <c r="P54" t="s">
        <v>723</v>
      </c>
      <c r="Q54" t="s">
        <v>734</v>
      </c>
      <c r="R54" t="s">
        <v>765</v>
      </c>
      <c r="S54">
        <v>15</v>
      </c>
      <c r="T54" t="s">
        <v>833</v>
      </c>
      <c r="U54" t="s">
        <v>848</v>
      </c>
      <c r="W54" t="s">
        <v>855</v>
      </c>
      <c r="X54" t="s">
        <v>724</v>
      </c>
      <c r="AA54" t="s">
        <v>861</v>
      </c>
      <c r="AC54">
        <v>1384</v>
      </c>
      <c r="AD54">
        <v>1384</v>
      </c>
      <c r="AE54">
        <v>43.25</v>
      </c>
      <c r="AG54" t="s">
        <v>927</v>
      </c>
      <c r="AI54" t="s">
        <v>1089</v>
      </c>
      <c r="AJ54">
        <v>135</v>
      </c>
      <c r="AK54" t="s">
        <v>1192</v>
      </c>
      <c r="AL54">
        <v>2</v>
      </c>
      <c r="AM54">
        <v>0</v>
      </c>
      <c r="AN54">
        <v>217.89</v>
      </c>
      <c r="AQ54" t="s">
        <v>1203</v>
      </c>
      <c r="AR54" t="s">
        <v>1206</v>
      </c>
      <c r="AT54">
        <v>35864</v>
      </c>
      <c r="AV54" t="s">
        <v>724</v>
      </c>
      <c r="AX54" t="s">
        <v>1219</v>
      </c>
      <c r="BA54" t="s">
        <v>1258</v>
      </c>
      <c r="BD54" t="s">
        <v>1312</v>
      </c>
    </row>
    <row r="55" spans="1:57">
      <c r="A55" s="1">
        <f>HYPERLINK("https://lsnyc.legalserver.org/matter/dynamic-profile/view/1897976","19-1897976")</f>
        <v>0</v>
      </c>
      <c r="B55" t="s">
        <v>57</v>
      </c>
      <c r="C55" t="s">
        <v>68</v>
      </c>
      <c r="D55" t="s">
        <v>87</v>
      </c>
      <c r="E55" t="s">
        <v>133</v>
      </c>
      <c r="G55" t="s">
        <v>257</v>
      </c>
      <c r="H55" t="s">
        <v>408</v>
      </c>
      <c r="J55" t="s">
        <v>550</v>
      </c>
      <c r="K55" t="s">
        <v>674</v>
      </c>
      <c r="L55" t="s">
        <v>718</v>
      </c>
      <c r="M55" t="s">
        <v>721</v>
      </c>
      <c r="N55">
        <v>10025</v>
      </c>
      <c r="O55" t="s">
        <v>724</v>
      </c>
      <c r="P55" t="s">
        <v>724</v>
      </c>
      <c r="Q55" t="s">
        <v>727</v>
      </c>
      <c r="S55">
        <v>46</v>
      </c>
      <c r="T55" t="s">
        <v>842</v>
      </c>
      <c r="U55" t="s">
        <v>846</v>
      </c>
      <c r="W55" t="s">
        <v>856</v>
      </c>
      <c r="X55" t="s">
        <v>724</v>
      </c>
      <c r="Y55" t="s">
        <v>724</v>
      </c>
      <c r="AA55" t="s">
        <v>861</v>
      </c>
      <c r="AB55" t="s">
        <v>864</v>
      </c>
      <c r="AC55">
        <v>0</v>
      </c>
      <c r="AD55">
        <v>383</v>
      </c>
      <c r="AE55">
        <v>51.5</v>
      </c>
      <c r="AG55" t="s">
        <v>928</v>
      </c>
      <c r="AI55" t="s">
        <v>1090</v>
      </c>
      <c r="AJ55">
        <v>1162</v>
      </c>
      <c r="AK55" t="s">
        <v>1193</v>
      </c>
      <c r="AL55">
        <v>1</v>
      </c>
      <c r="AM55">
        <v>0</v>
      </c>
      <c r="AN55">
        <v>41.63</v>
      </c>
      <c r="AR55" t="s">
        <v>1206</v>
      </c>
      <c r="AS55" t="s">
        <v>1212</v>
      </c>
      <c r="AT55">
        <v>5200</v>
      </c>
      <c r="AX55" t="s">
        <v>1219</v>
      </c>
      <c r="BA55" t="s">
        <v>1235</v>
      </c>
      <c r="BD55" t="s">
        <v>202</v>
      </c>
    </row>
    <row r="56" spans="1:57">
      <c r="A56" s="1">
        <f>HYPERLINK("https://lsnyc.legalserver.org/matter/dynamic-profile/view/1893155","19-1893155")</f>
        <v>0</v>
      </c>
      <c r="B56" t="s">
        <v>57</v>
      </c>
      <c r="C56" t="s">
        <v>69</v>
      </c>
      <c r="D56" t="s">
        <v>87</v>
      </c>
      <c r="E56" t="s">
        <v>134</v>
      </c>
      <c r="G56" t="s">
        <v>258</v>
      </c>
      <c r="H56" t="s">
        <v>409</v>
      </c>
      <c r="J56" t="s">
        <v>551</v>
      </c>
      <c r="K56">
        <v>54</v>
      </c>
      <c r="L56" t="s">
        <v>718</v>
      </c>
      <c r="M56" t="s">
        <v>721</v>
      </c>
      <c r="N56">
        <v>10034</v>
      </c>
      <c r="O56" t="s">
        <v>722</v>
      </c>
      <c r="P56" t="s">
        <v>722</v>
      </c>
      <c r="Q56" t="s">
        <v>725</v>
      </c>
      <c r="R56" t="s">
        <v>766</v>
      </c>
      <c r="S56">
        <v>24</v>
      </c>
      <c r="T56" t="s">
        <v>833</v>
      </c>
      <c r="U56" t="s">
        <v>845</v>
      </c>
      <c r="W56" t="s">
        <v>856</v>
      </c>
      <c r="X56" t="s">
        <v>724</v>
      </c>
      <c r="Y56" t="s">
        <v>724</v>
      </c>
      <c r="AA56" t="s">
        <v>860</v>
      </c>
      <c r="AC56">
        <v>0</v>
      </c>
      <c r="AD56">
        <v>922</v>
      </c>
      <c r="AE56">
        <v>0.2</v>
      </c>
      <c r="AG56" t="s">
        <v>929</v>
      </c>
      <c r="AI56" t="s">
        <v>1091</v>
      </c>
      <c r="AJ56">
        <v>0</v>
      </c>
      <c r="AK56" t="s">
        <v>1192</v>
      </c>
      <c r="AL56">
        <v>2</v>
      </c>
      <c r="AM56">
        <v>0</v>
      </c>
      <c r="AN56">
        <v>191.56</v>
      </c>
      <c r="AQ56" t="s">
        <v>1203</v>
      </c>
      <c r="AR56" t="s">
        <v>728</v>
      </c>
      <c r="AS56" t="s">
        <v>1214</v>
      </c>
      <c r="AT56">
        <v>32392</v>
      </c>
      <c r="AX56" t="s">
        <v>1219</v>
      </c>
      <c r="BA56" t="s">
        <v>1259</v>
      </c>
      <c r="BD56" t="s">
        <v>114</v>
      </c>
    </row>
    <row r="57" spans="1:57">
      <c r="A57" s="1">
        <f>HYPERLINK("https://lsnyc.legalserver.org/matter/dynamic-profile/view/1890383","19-1890383")</f>
        <v>0</v>
      </c>
      <c r="B57" t="s">
        <v>57</v>
      </c>
      <c r="C57" t="s">
        <v>69</v>
      </c>
      <c r="D57" t="s">
        <v>87</v>
      </c>
      <c r="E57" t="s">
        <v>135</v>
      </c>
      <c r="G57" t="s">
        <v>259</v>
      </c>
      <c r="H57" t="s">
        <v>410</v>
      </c>
      <c r="J57" t="s">
        <v>515</v>
      </c>
      <c r="K57" t="s">
        <v>675</v>
      </c>
      <c r="L57" t="s">
        <v>718</v>
      </c>
      <c r="M57" t="s">
        <v>721</v>
      </c>
      <c r="N57">
        <v>10029</v>
      </c>
      <c r="O57" t="s">
        <v>722</v>
      </c>
      <c r="P57" t="s">
        <v>722</v>
      </c>
      <c r="Q57" t="s">
        <v>725</v>
      </c>
      <c r="R57" t="s">
        <v>767</v>
      </c>
      <c r="S57">
        <v>8</v>
      </c>
      <c r="T57" t="s">
        <v>836</v>
      </c>
      <c r="U57" t="s">
        <v>845</v>
      </c>
      <c r="W57" t="s">
        <v>856</v>
      </c>
      <c r="X57" t="s">
        <v>724</v>
      </c>
      <c r="Y57" t="s">
        <v>724</v>
      </c>
      <c r="AA57" t="s">
        <v>860</v>
      </c>
      <c r="AB57" t="s">
        <v>864</v>
      </c>
      <c r="AC57">
        <v>0</v>
      </c>
      <c r="AD57">
        <v>1547</v>
      </c>
      <c r="AE57">
        <v>24.15</v>
      </c>
      <c r="AG57" t="s">
        <v>930</v>
      </c>
      <c r="AH57" t="s">
        <v>1033</v>
      </c>
      <c r="AI57" t="s">
        <v>1092</v>
      </c>
      <c r="AJ57">
        <v>0</v>
      </c>
      <c r="AK57" t="s">
        <v>1192</v>
      </c>
      <c r="AL57">
        <v>1</v>
      </c>
      <c r="AM57">
        <v>2</v>
      </c>
      <c r="AN57">
        <v>118.99</v>
      </c>
      <c r="AQ57" t="s">
        <v>1204</v>
      </c>
      <c r="AR57" t="s">
        <v>1209</v>
      </c>
      <c r="AS57" t="s">
        <v>1212</v>
      </c>
      <c r="AT57">
        <v>25380</v>
      </c>
      <c r="AX57" t="s">
        <v>1226</v>
      </c>
      <c r="BA57" t="s">
        <v>1260</v>
      </c>
      <c r="BD57" t="s">
        <v>1313</v>
      </c>
    </row>
    <row r="58" spans="1:57">
      <c r="A58" s="1">
        <f>HYPERLINK("https://lsnyc.legalserver.org/matter/dynamic-profile/view/1881384","18-1881384")</f>
        <v>0</v>
      </c>
      <c r="B58" t="s">
        <v>57</v>
      </c>
      <c r="C58" t="s">
        <v>69</v>
      </c>
      <c r="D58" t="s">
        <v>87</v>
      </c>
      <c r="E58" t="s">
        <v>136</v>
      </c>
      <c r="G58" t="s">
        <v>260</v>
      </c>
      <c r="H58" t="s">
        <v>411</v>
      </c>
      <c r="J58" t="s">
        <v>552</v>
      </c>
      <c r="L58" t="s">
        <v>718</v>
      </c>
      <c r="M58" t="s">
        <v>721</v>
      </c>
      <c r="N58">
        <v>10027</v>
      </c>
      <c r="O58" t="s">
        <v>723</v>
      </c>
      <c r="P58" t="s">
        <v>723</v>
      </c>
      <c r="R58" t="s">
        <v>768</v>
      </c>
      <c r="S58">
        <v>0</v>
      </c>
      <c r="T58" t="s">
        <v>833</v>
      </c>
      <c r="U58" t="s">
        <v>845</v>
      </c>
      <c r="W58" t="s">
        <v>856</v>
      </c>
      <c r="X58" t="s">
        <v>724</v>
      </c>
      <c r="Y58" t="s">
        <v>724</v>
      </c>
      <c r="AA58" t="s">
        <v>860</v>
      </c>
      <c r="AC58">
        <v>0</v>
      </c>
      <c r="AD58">
        <v>634</v>
      </c>
      <c r="AE58">
        <v>39.25</v>
      </c>
      <c r="AG58" t="s">
        <v>931</v>
      </c>
      <c r="AI58" t="s">
        <v>1093</v>
      </c>
      <c r="AJ58">
        <v>32</v>
      </c>
      <c r="AL58">
        <v>2</v>
      </c>
      <c r="AM58">
        <v>1</v>
      </c>
      <c r="AN58">
        <v>73.56999999999999</v>
      </c>
      <c r="AQ58" t="s">
        <v>1205</v>
      </c>
      <c r="AR58" t="s">
        <v>728</v>
      </c>
      <c r="AS58" t="s">
        <v>728</v>
      </c>
      <c r="AT58">
        <v>15288</v>
      </c>
      <c r="AX58" t="s">
        <v>1221</v>
      </c>
      <c r="BA58" t="s">
        <v>1235</v>
      </c>
      <c r="BD58" t="s">
        <v>95</v>
      </c>
    </row>
    <row r="59" spans="1:57">
      <c r="A59" s="1">
        <f>HYPERLINK("https://lsnyc.legalserver.org/matter/dynamic-profile/view/1886797","19-1886797")</f>
        <v>0</v>
      </c>
      <c r="B59" t="s">
        <v>57</v>
      </c>
      <c r="C59" t="s">
        <v>69</v>
      </c>
      <c r="D59" t="s">
        <v>87</v>
      </c>
      <c r="E59" t="s">
        <v>137</v>
      </c>
      <c r="G59" t="s">
        <v>261</v>
      </c>
      <c r="H59" t="s">
        <v>412</v>
      </c>
      <c r="J59" t="s">
        <v>553</v>
      </c>
      <c r="K59" t="s">
        <v>676</v>
      </c>
      <c r="L59" t="s">
        <v>718</v>
      </c>
      <c r="M59" t="s">
        <v>721</v>
      </c>
      <c r="N59">
        <v>10027</v>
      </c>
      <c r="O59" t="s">
        <v>723</v>
      </c>
      <c r="P59" t="s">
        <v>722</v>
      </c>
      <c r="Q59" t="s">
        <v>725</v>
      </c>
      <c r="R59" t="s">
        <v>769</v>
      </c>
      <c r="S59">
        <v>23</v>
      </c>
      <c r="T59" t="s">
        <v>833</v>
      </c>
      <c r="U59" t="s">
        <v>845</v>
      </c>
      <c r="W59" t="s">
        <v>855</v>
      </c>
      <c r="X59" t="s">
        <v>724</v>
      </c>
      <c r="Y59" t="s">
        <v>724</v>
      </c>
      <c r="AA59" t="s">
        <v>860</v>
      </c>
      <c r="AC59">
        <v>0</v>
      </c>
      <c r="AD59">
        <v>1588</v>
      </c>
      <c r="AE59">
        <v>30.3</v>
      </c>
      <c r="AG59" t="s">
        <v>932</v>
      </c>
      <c r="AI59" t="s">
        <v>1094</v>
      </c>
      <c r="AJ59">
        <v>0</v>
      </c>
      <c r="AK59" t="s">
        <v>1192</v>
      </c>
      <c r="AL59">
        <v>3</v>
      </c>
      <c r="AM59">
        <v>1</v>
      </c>
      <c r="AN59">
        <v>192.47</v>
      </c>
      <c r="AQ59" t="s">
        <v>1205</v>
      </c>
      <c r="AR59" t="s">
        <v>1209</v>
      </c>
      <c r="AS59" t="s">
        <v>1214</v>
      </c>
      <c r="AT59">
        <v>48309.74</v>
      </c>
      <c r="AX59" t="s">
        <v>1226</v>
      </c>
      <c r="BA59" t="s">
        <v>1261</v>
      </c>
      <c r="BD59" t="s">
        <v>1314</v>
      </c>
    </row>
    <row r="60" spans="1:57">
      <c r="A60" s="1">
        <f>HYPERLINK("https://lsnyc.legalserver.org/matter/dynamic-profile/view/1911807","19-1911807")</f>
        <v>0</v>
      </c>
      <c r="B60" t="s">
        <v>57</v>
      </c>
      <c r="C60" t="s">
        <v>69</v>
      </c>
      <c r="D60" t="s">
        <v>87</v>
      </c>
      <c r="E60" t="s">
        <v>138</v>
      </c>
      <c r="G60" t="s">
        <v>262</v>
      </c>
      <c r="H60" t="s">
        <v>396</v>
      </c>
      <c r="J60" t="s">
        <v>554</v>
      </c>
      <c r="K60" t="s">
        <v>677</v>
      </c>
      <c r="L60" t="s">
        <v>718</v>
      </c>
      <c r="M60" t="s">
        <v>721</v>
      </c>
      <c r="N60">
        <v>10027</v>
      </c>
      <c r="O60" t="s">
        <v>722</v>
      </c>
      <c r="P60" t="s">
        <v>723</v>
      </c>
      <c r="S60">
        <v>0</v>
      </c>
      <c r="T60" t="s">
        <v>834</v>
      </c>
      <c r="W60" t="s">
        <v>855</v>
      </c>
      <c r="X60" t="s">
        <v>724</v>
      </c>
      <c r="Y60" t="s">
        <v>724</v>
      </c>
      <c r="AA60" t="s">
        <v>861</v>
      </c>
      <c r="AC60">
        <v>0</v>
      </c>
      <c r="AD60">
        <v>0</v>
      </c>
      <c r="AE60">
        <v>0</v>
      </c>
      <c r="AG60" t="s">
        <v>933</v>
      </c>
      <c r="AI60" t="s">
        <v>1095</v>
      </c>
      <c r="AJ60">
        <v>0</v>
      </c>
      <c r="AK60" t="s">
        <v>1190</v>
      </c>
      <c r="AL60">
        <v>1</v>
      </c>
      <c r="AM60">
        <v>0</v>
      </c>
      <c r="AN60">
        <v>74.08</v>
      </c>
      <c r="AS60" t="s">
        <v>1212</v>
      </c>
      <c r="AT60">
        <v>9252</v>
      </c>
      <c r="AX60" t="s">
        <v>1229</v>
      </c>
      <c r="BA60" t="s">
        <v>1238</v>
      </c>
      <c r="BE60" t="s">
        <v>1352</v>
      </c>
    </row>
    <row r="61" spans="1:57">
      <c r="A61" s="1">
        <f>HYPERLINK("https://lsnyc.legalserver.org/matter/dynamic-profile/view/1908041","19-1908041")</f>
        <v>0</v>
      </c>
      <c r="B61" t="s">
        <v>57</v>
      </c>
      <c r="C61" t="s">
        <v>69</v>
      </c>
      <c r="D61" t="s">
        <v>87</v>
      </c>
      <c r="E61" t="s">
        <v>139</v>
      </c>
      <c r="G61" t="s">
        <v>263</v>
      </c>
      <c r="H61" t="s">
        <v>413</v>
      </c>
      <c r="J61" t="s">
        <v>555</v>
      </c>
      <c r="K61">
        <v>6</v>
      </c>
      <c r="L61" t="s">
        <v>718</v>
      </c>
      <c r="M61" t="s">
        <v>721</v>
      </c>
      <c r="N61">
        <v>10009</v>
      </c>
      <c r="O61" t="s">
        <v>722</v>
      </c>
      <c r="P61" t="s">
        <v>723</v>
      </c>
      <c r="Q61" t="s">
        <v>725</v>
      </c>
      <c r="R61" t="s">
        <v>770</v>
      </c>
      <c r="S61">
        <v>30</v>
      </c>
      <c r="T61" t="s">
        <v>833</v>
      </c>
      <c r="U61" t="s">
        <v>849</v>
      </c>
      <c r="W61" t="s">
        <v>856</v>
      </c>
      <c r="X61" t="s">
        <v>724</v>
      </c>
      <c r="Y61" t="s">
        <v>724</v>
      </c>
      <c r="AA61" t="s">
        <v>860</v>
      </c>
      <c r="AB61" t="s">
        <v>865</v>
      </c>
      <c r="AC61">
        <v>0</v>
      </c>
      <c r="AD61">
        <v>0</v>
      </c>
      <c r="AE61">
        <v>1</v>
      </c>
      <c r="AG61" t="s">
        <v>934</v>
      </c>
      <c r="AI61" t="s">
        <v>1096</v>
      </c>
      <c r="AJ61">
        <v>19</v>
      </c>
      <c r="AK61" t="s">
        <v>1189</v>
      </c>
      <c r="AL61">
        <v>3</v>
      </c>
      <c r="AM61">
        <v>0</v>
      </c>
      <c r="AN61">
        <v>129.92</v>
      </c>
      <c r="AR61" t="s">
        <v>1206</v>
      </c>
      <c r="AS61" t="s">
        <v>1212</v>
      </c>
      <c r="AT61">
        <v>27711</v>
      </c>
      <c r="AX61" t="s">
        <v>1219</v>
      </c>
      <c r="BA61" t="s">
        <v>1235</v>
      </c>
      <c r="BD61" t="s">
        <v>139</v>
      </c>
      <c r="BE61" t="s">
        <v>1352</v>
      </c>
    </row>
    <row r="62" spans="1:57">
      <c r="A62" s="1">
        <f>HYPERLINK("https://lsnyc.legalserver.org/matter/dynamic-profile/view/1875907","18-1875907")</f>
        <v>0</v>
      </c>
      <c r="B62" t="s">
        <v>57</v>
      </c>
      <c r="C62" t="s">
        <v>70</v>
      </c>
      <c r="D62" t="s">
        <v>88</v>
      </c>
      <c r="E62" t="s">
        <v>140</v>
      </c>
      <c r="F62" t="s">
        <v>198</v>
      </c>
      <c r="G62" t="s">
        <v>264</v>
      </c>
      <c r="H62" t="s">
        <v>414</v>
      </c>
      <c r="J62" t="s">
        <v>556</v>
      </c>
      <c r="K62" t="s">
        <v>678</v>
      </c>
      <c r="L62" t="s">
        <v>718</v>
      </c>
      <c r="M62" t="s">
        <v>721</v>
      </c>
      <c r="N62">
        <v>10037</v>
      </c>
      <c r="O62" t="s">
        <v>722</v>
      </c>
      <c r="P62" t="s">
        <v>723</v>
      </c>
      <c r="Q62" t="s">
        <v>735</v>
      </c>
      <c r="R62" t="s">
        <v>771</v>
      </c>
      <c r="S62">
        <v>10</v>
      </c>
      <c r="T62" t="s">
        <v>833</v>
      </c>
      <c r="U62" t="s">
        <v>849</v>
      </c>
      <c r="V62" t="s">
        <v>852</v>
      </c>
      <c r="W62" t="s">
        <v>856</v>
      </c>
      <c r="X62" t="s">
        <v>724</v>
      </c>
      <c r="Y62" t="s">
        <v>724</v>
      </c>
      <c r="AA62" t="s">
        <v>861</v>
      </c>
      <c r="AC62">
        <v>436</v>
      </c>
      <c r="AD62">
        <v>1525</v>
      </c>
      <c r="AE62">
        <v>1.4</v>
      </c>
      <c r="AF62" t="s">
        <v>868</v>
      </c>
      <c r="AG62" t="s">
        <v>935</v>
      </c>
      <c r="AI62" t="s">
        <v>1097</v>
      </c>
      <c r="AJ62">
        <v>105</v>
      </c>
      <c r="AK62" t="s">
        <v>1196</v>
      </c>
      <c r="AL62">
        <v>1</v>
      </c>
      <c r="AM62">
        <v>0</v>
      </c>
      <c r="AN62">
        <v>93.81</v>
      </c>
      <c r="AQ62" t="s">
        <v>1203</v>
      </c>
      <c r="AR62" t="s">
        <v>1209</v>
      </c>
      <c r="AS62" t="s">
        <v>1212</v>
      </c>
      <c r="AT62">
        <v>11388</v>
      </c>
      <c r="AV62" t="s">
        <v>722</v>
      </c>
      <c r="AX62" t="s">
        <v>1221</v>
      </c>
      <c r="BA62" t="s">
        <v>1262</v>
      </c>
      <c r="BD62" t="s">
        <v>1315</v>
      </c>
      <c r="BE62" t="s">
        <v>1352</v>
      </c>
    </row>
    <row r="63" spans="1:57">
      <c r="A63" s="1">
        <f>HYPERLINK("https://lsnyc.legalserver.org/matter/dynamic-profile/view/1868842","18-1868842")</f>
        <v>0</v>
      </c>
      <c r="B63" t="s">
        <v>57</v>
      </c>
      <c r="C63" t="s">
        <v>70</v>
      </c>
      <c r="D63" t="s">
        <v>88</v>
      </c>
      <c r="E63" t="s">
        <v>141</v>
      </c>
      <c r="F63" t="s">
        <v>202</v>
      </c>
      <c r="G63" t="s">
        <v>265</v>
      </c>
      <c r="H63" t="s">
        <v>415</v>
      </c>
      <c r="J63" t="s">
        <v>557</v>
      </c>
      <c r="K63">
        <v>45</v>
      </c>
      <c r="L63" t="s">
        <v>718</v>
      </c>
      <c r="M63" t="s">
        <v>721</v>
      </c>
      <c r="N63">
        <v>10033</v>
      </c>
      <c r="O63" t="s">
        <v>722</v>
      </c>
      <c r="P63" t="s">
        <v>723</v>
      </c>
      <c r="Q63" t="s">
        <v>729</v>
      </c>
      <c r="R63" t="s">
        <v>772</v>
      </c>
      <c r="S63">
        <v>35</v>
      </c>
      <c r="T63" t="s">
        <v>836</v>
      </c>
      <c r="U63" t="s">
        <v>849</v>
      </c>
      <c r="V63" t="s">
        <v>852</v>
      </c>
      <c r="W63" t="s">
        <v>856</v>
      </c>
      <c r="X63" t="s">
        <v>724</v>
      </c>
      <c r="Y63" t="s">
        <v>724</v>
      </c>
      <c r="AA63" t="s">
        <v>860</v>
      </c>
      <c r="AC63">
        <v>698</v>
      </c>
      <c r="AD63">
        <v>698</v>
      </c>
      <c r="AE63">
        <v>1.3</v>
      </c>
      <c r="AF63" t="s">
        <v>868</v>
      </c>
      <c r="AG63" t="s">
        <v>936</v>
      </c>
      <c r="AJ63">
        <v>0</v>
      </c>
      <c r="AK63" t="s">
        <v>1195</v>
      </c>
      <c r="AL63">
        <v>2</v>
      </c>
      <c r="AM63">
        <v>1</v>
      </c>
      <c r="AN63">
        <v>151.59</v>
      </c>
      <c r="AQ63" t="s">
        <v>1204</v>
      </c>
      <c r="AR63" t="s">
        <v>1206</v>
      </c>
      <c r="AS63" t="s">
        <v>1212</v>
      </c>
      <c r="AT63">
        <v>31500</v>
      </c>
      <c r="AV63" t="s">
        <v>722</v>
      </c>
      <c r="AX63" t="s">
        <v>1219</v>
      </c>
      <c r="BA63" t="s">
        <v>1261</v>
      </c>
      <c r="BD63" t="s">
        <v>202</v>
      </c>
    </row>
    <row r="64" spans="1:57">
      <c r="A64" s="1">
        <f>HYPERLINK("https://lsnyc.legalserver.org/matter/dynamic-profile/view/1886198","18-1886198")</f>
        <v>0</v>
      </c>
      <c r="B64" t="s">
        <v>57</v>
      </c>
      <c r="C64" t="s">
        <v>70</v>
      </c>
      <c r="D64" t="s">
        <v>87</v>
      </c>
      <c r="E64" t="s">
        <v>142</v>
      </c>
      <c r="G64" t="s">
        <v>266</v>
      </c>
      <c r="H64" t="s">
        <v>370</v>
      </c>
      <c r="J64" t="s">
        <v>510</v>
      </c>
      <c r="K64" t="s">
        <v>679</v>
      </c>
      <c r="L64" t="s">
        <v>718</v>
      </c>
      <c r="M64" t="s">
        <v>721</v>
      </c>
      <c r="N64">
        <v>10031</v>
      </c>
      <c r="O64" t="s">
        <v>722</v>
      </c>
      <c r="P64" t="s">
        <v>722</v>
      </c>
      <c r="Q64" t="s">
        <v>725</v>
      </c>
      <c r="R64" t="s">
        <v>773</v>
      </c>
      <c r="S64">
        <v>43</v>
      </c>
      <c r="T64" t="s">
        <v>833</v>
      </c>
      <c r="U64" t="s">
        <v>845</v>
      </c>
      <c r="W64" t="s">
        <v>855</v>
      </c>
      <c r="X64" t="s">
        <v>724</v>
      </c>
      <c r="Y64" t="s">
        <v>724</v>
      </c>
      <c r="AA64" t="s">
        <v>860</v>
      </c>
      <c r="AC64">
        <v>0</v>
      </c>
      <c r="AD64">
        <v>200</v>
      </c>
      <c r="AE64">
        <v>8</v>
      </c>
      <c r="AG64" t="s">
        <v>937</v>
      </c>
      <c r="AI64" t="s">
        <v>1098</v>
      </c>
      <c r="AJ64">
        <v>0</v>
      </c>
      <c r="AK64" t="s">
        <v>1198</v>
      </c>
      <c r="AL64">
        <v>2</v>
      </c>
      <c r="AM64">
        <v>0</v>
      </c>
      <c r="AN64">
        <v>68.31</v>
      </c>
      <c r="AQ64" t="s">
        <v>1203</v>
      </c>
      <c r="AR64" t="s">
        <v>1209</v>
      </c>
      <c r="AS64" t="s">
        <v>1212</v>
      </c>
      <c r="AT64">
        <v>11244</v>
      </c>
      <c r="AX64" t="s">
        <v>1219</v>
      </c>
      <c r="BA64" t="s">
        <v>1246</v>
      </c>
      <c r="BD64" t="s">
        <v>95</v>
      </c>
    </row>
    <row r="65" spans="1:57">
      <c r="A65" s="1">
        <f>HYPERLINK("https://lsnyc.legalserver.org/matter/dynamic-profile/view/3002627","M11E-63002627")</f>
        <v>0</v>
      </c>
      <c r="B65" t="s">
        <v>57</v>
      </c>
      <c r="C65" t="s">
        <v>70</v>
      </c>
      <c r="D65" t="s">
        <v>87</v>
      </c>
      <c r="E65" t="s">
        <v>143</v>
      </c>
      <c r="G65" t="s">
        <v>267</v>
      </c>
      <c r="H65" t="s">
        <v>416</v>
      </c>
      <c r="J65" t="s">
        <v>558</v>
      </c>
      <c r="L65" t="s">
        <v>718</v>
      </c>
      <c r="M65" t="s">
        <v>721</v>
      </c>
      <c r="N65">
        <v>10031</v>
      </c>
      <c r="O65" t="s">
        <v>723</v>
      </c>
      <c r="P65" t="s">
        <v>723</v>
      </c>
      <c r="S65">
        <v>0</v>
      </c>
      <c r="U65" t="s">
        <v>845</v>
      </c>
      <c r="W65" t="s">
        <v>856</v>
      </c>
      <c r="X65" t="s">
        <v>724</v>
      </c>
      <c r="AA65" t="s">
        <v>860</v>
      </c>
      <c r="AC65">
        <v>0</v>
      </c>
      <c r="AD65">
        <v>0</v>
      </c>
      <c r="AE65">
        <v>2.55</v>
      </c>
      <c r="AF65" t="s">
        <v>870</v>
      </c>
      <c r="AG65" t="s">
        <v>938</v>
      </c>
      <c r="AJ65">
        <v>0</v>
      </c>
      <c r="AL65">
        <v>1</v>
      </c>
      <c r="AM65">
        <v>0</v>
      </c>
      <c r="AN65">
        <v>91.31999999999999</v>
      </c>
      <c r="AS65" t="s">
        <v>1214</v>
      </c>
      <c r="AT65">
        <v>9132</v>
      </c>
      <c r="AX65" t="s">
        <v>1222</v>
      </c>
      <c r="BA65" t="s">
        <v>1238</v>
      </c>
      <c r="BD65" t="s">
        <v>202</v>
      </c>
    </row>
    <row r="66" spans="1:57">
      <c r="A66" s="1">
        <f>HYPERLINK("https://lsnyc.legalserver.org/matter/dynamic-profile/view/1867727","18-1867727")</f>
        <v>0</v>
      </c>
      <c r="B66" t="s">
        <v>57</v>
      </c>
      <c r="C66" t="s">
        <v>70</v>
      </c>
      <c r="D66" t="s">
        <v>88</v>
      </c>
      <c r="E66" t="s">
        <v>144</v>
      </c>
      <c r="F66" t="s">
        <v>202</v>
      </c>
      <c r="G66" t="s">
        <v>268</v>
      </c>
      <c r="H66" t="s">
        <v>417</v>
      </c>
      <c r="J66" t="s">
        <v>530</v>
      </c>
      <c r="K66" t="s">
        <v>680</v>
      </c>
      <c r="L66" t="s">
        <v>718</v>
      </c>
      <c r="M66" t="s">
        <v>721</v>
      </c>
      <c r="N66">
        <v>10027</v>
      </c>
      <c r="O66" t="s">
        <v>724</v>
      </c>
      <c r="P66" t="s">
        <v>723</v>
      </c>
      <c r="Q66" t="s">
        <v>729</v>
      </c>
      <c r="S66">
        <v>40</v>
      </c>
      <c r="T66" t="s">
        <v>841</v>
      </c>
      <c r="U66" t="s">
        <v>847</v>
      </c>
      <c r="V66" t="s">
        <v>852</v>
      </c>
      <c r="W66" t="s">
        <v>856</v>
      </c>
      <c r="X66" t="s">
        <v>724</v>
      </c>
      <c r="AA66" t="s">
        <v>861</v>
      </c>
      <c r="AC66">
        <v>0</v>
      </c>
      <c r="AD66">
        <v>215</v>
      </c>
      <c r="AE66">
        <v>1.55</v>
      </c>
      <c r="AF66" t="s">
        <v>868</v>
      </c>
      <c r="AG66" t="s">
        <v>939</v>
      </c>
      <c r="AI66" t="s">
        <v>1099</v>
      </c>
      <c r="AJ66">
        <v>0</v>
      </c>
      <c r="AK66" t="s">
        <v>1190</v>
      </c>
      <c r="AL66">
        <v>1</v>
      </c>
      <c r="AM66">
        <v>0</v>
      </c>
      <c r="AN66">
        <v>30.44</v>
      </c>
      <c r="AQ66" t="s">
        <v>1203</v>
      </c>
      <c r="AR66" t="s">
        <v>728</v>
      </c>
      <c r="AT66">
        <v>3696</v>
      </c>
      <c r="AV66" t="s">
        <v>722</v>
      </c>
      <c r="AX66" t="s">
        <v>1230</v>
      </c>
      <c r="BA66" t="s">
        <v>1250</v>
      </c>
      <c r="BD66" t="s">
        <v>202</v>
      </c>
    </row>
    <row r="67" spans="1:57">
      <c r="A67" s="1">
        <f>HYPERLINK("https://lsnyc.legalserver.org/matter/dynamic-profile/view/1876358","18-1876358")</f>
        <v>0</v>
      </c>
      <c r="B67" t="s">
        <v>57</v>
      </c>
      <c r="C67" t="s">
        <v>70</v>
      </c>
      <c r="D67" t="s">
        <v>88</v>
      </c>
      <c r="E67" t="s">
        <v>145</v>
      </c>
      <c r="F67" t="s">
        <v>198</v>
      </c>
      <c r="G67" t="s">
        <v>269</v>
      </c>
      <c r="H67" t="s">
        <v>418</v>
      </c>
      <c r="J67" t="s">
        <v>559</v>
      </c>
      <c r="K67" t="s">
        <v>656</v>
      </c>
      <c r="L67" t="s">
        <v>718</v>
      </c>
      <c r="M67" t="s">
        <v>721</v>
      </c>
      <c r="N67">
        <v>10026</v>
      </c>
      <c r="O67" t="s">
        <v>722</v>
      </c>
      <c r="P67" t="s">
        <v>723</v>
      </c>
      <c r="R67" t="s">
        <v>774</v>
      </c>
      <c r="S67">
        <v>29</v>
      </c>
      <c r="T67" t="s">
        <v>833</v>
      </c>
      <c r="U67" t="s">
        <v>845</v>
      </c>
      <c r="V67" t="s">
        <v>853</v>
      </c>
      <c r="W67" t="s">
        <v>855</v>
      </c>
      <c r="X67" t="s">
        <v>724</v>
      </c>
      <c r="AA67" t="s">
        <v>860</v>
      </c>
      <c r="AC67">
        <v>1300</v>
      </c>
      <c r="AD67">
        <v>1300</v>
      </c>
      <c r="AE67">
        <v>22.1</v>
      </c>
      <c r="AF67" t="s">
        <v>871</v>
      </c>
      <c r="AG67" t="s">
        <v>940</v>
      </c>
      <c r="AI67" t="s">
        <v>1100</v>
      </c>
      <c r="AJ67">
        <v>42</v>
      </c>
      <c r="AK67" t="s">
        <v>1188</v>
      </c>
      <c r="AL67">
        <v>4</v>
      </c>
      <c r="AM67">
        <v>1</v>
      </c>
      <c r="AN67">
        <v>183.55</v>
      </c>
      <c r="AQ67" t="s">
        <v>1205</v>
      </c>
      <c r="AR67" t="s">
        <v>1206</v>
      </c>
      <c r="AS67" t="s">
        <v>1212</v>
      </c>
      <c r="AT67">
        <v>54000</v>
      </c>
      <c r="AV67" t="s">
        <v>722</v>
      </c>
      <c r="AX67" t="s">
        <v>1219</v>
      </c>
      <c r="BA67" t="s">
        <v>1235</v>
      </c>
      <c r="BB67" t="s">
        <v>1284</v>
      </c>
      <c r="BC67" t="s">
        <v>1285</v>
      </c>
      <c r="BD67" t="s">
        <v>198</v>
      </c>
    </row>
    <row r="68" spans="1:57">
      <c r="A68" s="1">
        <f>HYPERLINK("https://lsnyc.legalserver.org/matter/dynamic-profile/view/1913220","19-1913220")</f>
        <v>0</v>
      </c>
      <c r="B68" t="s">
        <v>57</v>
      </c>
      <c r="C68" t="s">
        <v>70</v>
      </c>
      <c r="D68" t="s">
        <v>87</v>
      </c>
      <c r="E68" t="s">
        <v>96</v>
      </c>
      <c r="G68" t="s">
        <v>270</v>
      </c>
      <c r="H68" t="s">
        <v>419</v>
      </c>
      <c r="J68" t="s">
        <v>560</v>
      </c>
      <c r="K68" t="s">
        <v>652</v>
      </c>
      <c r="L68" t="s">
        <v>718</v>
      </c>
      <c r="M68" t="s">
        <v>721</v>
      </c>
      <c r="N68">
        <v>10026</v>
      </c>
      <c r="O68" t="s">
        <v>722</v>
      </c>
      <c r="P68" t="s">
        <v>723</v>
      </c>
      <c r="Q68" t="s">
        <v>725</v>
      </c>
      <c r="R68" t="s">
        <v>775</v>
      </c>
      <c r="S68">
        <v>25</v>
      </c>
      <c r="T68" t="s">
        <v>833</v>
      </c>
      <c r="U68" t="s">
        <v>845</v>
      </c>
      <c r="W68" t="s">
        <v>855</v>
      </c>
      <c r="X68" t="s">
        <v>724</v>
      </c>
      <c r="Y68" t="s">
        <v>724</v>
      </c>
      <c r="AA68" t="s">
        <v>860</v>
      </c>
      <c r="AC68">
        <v>0</v>
      </c>
      <c r="AD68">
        <v>1043</v>
      </c>
      <c r="AE68">
        <v>3.3</v>
      </c>
      <c r="AG68" t="s">
        <v>941</v>
      </c>
      <c r="AH68" t="s">
        <v>1034</v>
      </c>
      <c r="AI68" t="s">
        <v>1101</v>
      </c>
      <c r="AJ68">
        <v>0</v>
      </c>
      <c r="AK68" t="s">
        <v>1188</v>
      </c>
      <c r="AL68">
        <v>1</v>
      </c>
      <c r="AM68">
        <v>3</v>
      </c>
      <c r="AN68">
        <v>93.2</v>
      </c>
      <c r="AR68" t="s">
        <v>1206</v>
      </c>
      <c r="AS68" t="s">
        <v>1212</v>
      </c>
      <c r="AT68">
        <v>24000</v>
      </c>
      <c r="AX68" t="s">
        <v>1219</v>
      </c>
      <c r="BA68" t="s">
        <v>1237</v>
      </c>
      <c r="BD68" t="s">
        <v>1311</v>
      </c>
      <c r="BE68" t="s">
        <v>1353</v>
      </c>
    </row>
    <row r="69" spans="1:57">
      <c r="A69" s="1">
        <f>HYPERLINK("https://lsnyc.legalserver.org/matter/dynamic-profile/view/1896274","19-1896274")</f>
        <v>0</v>
      </c>
      <c r="B69" t="s">
        <v>57</v>
      </c>
      <c r="C69" t="s">
        <v>70</v>
      </c>
      <c r="D69" t="s">
        <v>88</v>
      </c>
      <c r="E69" t="s">
        <v>91</v>
      </c>
      <c r="F69" t="s">
        <v>202</v>
      </c>
      <c r="G69" t="s">
        <v>271</v>
      </c>
      <c r="H69" t="s">
        <v>420</v>
      </c>
      <c r="J69" t="s">
        <v>561</v>
      </c>
      <c r="L69" t="s">
        <v>718</v>
      </c>
      <c r="M69" t="s">
        <v>721</v>
      </c>
      <c r="N69">
        <v>10025</v>
      </c>
      <c r="O69" t="s">
        <v>723</v>
      </c>
      <c r="P69" t="s">
        <v>723</v>
      </c>
      <c r="S69">
        <v>0</v>
      </c>
      <c r="T69" t="s">
        <v>833</v>
      </c>
      <c r="U69" t="s">
        <v>849</v>
      </c>
      <c r="V69" t="s">
        <v>852</v>
      </c>
      <c r="W69" t="s">
        <v>855</v>
      </c>
      <c r="X69" t="s">
        <v>724</v>
      </c>
      <c r="Y69" t="s">
        <v>724</v>
      </c>
      <c r="AA69" t="s">
        <v>860</v>
      </c>
      <c r="AC69">
        <v>0</v>
      </c>
      <c r="AD69">
        <v>996</v>
      </c>
      <c r="AE69">
        <v>0.1</v>
      </c>
      <c r="AF69" t="s">
        <v>868</v>
      </c>
      <c r="AG69" t="s">
        <v>942</v>
      </c>
      <c r="AI69" t="s">
        <v>1102</v>
      </c>
      <c r="AJ69">
        <v>0</v>
      </c>
      <c r="AL69">
        <v>1</v>
      </c>
      <c r="AM69">
        <v>0</v>
      </c>
      <c r="AN69">
        <v>400.32</v>
      </c>
      <c r="AS69" t="s">
        <v>1212</v>
      </c>
      <c r="AT69">
        <v>50000</v>
      </c>
      <c r="AX69" t="s">
        <v>1221</v>
      </c>
      <c r="BA69" t="s">
        <v>1235</v>
      </c>
      <c r="BD69" t="s">
        <v>202</v>
      </c>
    </row>
    <row r="70" spans="1:57">
      <c r="A70" s="1">
        <f>HYPERLINK("https://lsnyc.legalserver.org/matter/dynamic-profile/view/0818947","16-0818947")</f>
        <v>0</v>
      </c>
      <c r="B70" t="s">
        <v>57</v>
      </c>
      <c r="C70" t="s">
        <v>70</v>
      </c>
      <c r="D70" t="s">
        <v>87</v>
      </c>
      <c r="E70" t="s">
        <v>146</v>
      </c>
      <c r="G70" t="s">
        <v>272</v>
      </c>
      <c r="H70" t="s">
        <v>421</v>
      </c>
      <c r="J70" t="s">
        <v>562</v>
      </c>
      <c r="K70" t="s">
        <v>669</v>
      </c>
      <c r="L70" t="s">
        <v>718</v>
      </c>
      <c r="M70" t="s">
        <v>721</v>
      </c>
      <c r="N70">
        <v>10014</v>
      </c>
      <c r="O70" t="s">
        <v>723</v>
      </c>
      <c r="P70" t="s">
        <v>723</v>
      </c>
      <c r="Q70" t="s">
        <v>725</v>
      </c>
      <c r="R70" t="s">
        <v>776</v>
      </c>
      <c r="S70">
        <v>47</v>
      </c>
      <c r="T70" t="s">
        <v>836</v>
      </c>
      <c r="U70" t="s">
        <v>845</v>
      </c>
      <c r="W70" t="s">
        <v>856</v>
      </c>
      <c r="X70" t="s">
        <v>724</v>
      </c>
      <c r="AA70" t="s">
        <v>860</v>
      </c>
      <c r="AC70">
        <v>534</v>
      </c>
      <c r="AD70">
        <v>834</v>
      </c>
      <c r="AE70">
        <v>237.1</v>
      </c>
      <c r="AG70" t="s">
        <v>943</v>
      </c>
      <c r="AI70" t="s">
        <v>1103</v>
      </c>
      <c r="AJ70">
        <v>0</v>
      </c>
      <c r="AK70" t="s">
        <v>1188</v>
      </c>
      <c r="AL70">
        <v>1</v>
      </c>
      <c r="AM70">
        <v>0</v>
      </c>
      <c r="AN70">
        <v>102.22</v>
      </c>
      <c r="AQ70" t="s">
        <v>1203</v>
      </c>
      <c r="AS70" t="s">
        <v>1212</v>
      </c>
      <c r="AT70">
        <v>12144</v>
      </c>
      <c r="AX70" t="s">
        <v>1224</v>
      </c>
      <c r="BA70" t="s">
        <v>1251</v>
      </c>
      <c r="BD70" t="s">
        <v>202</v>
      </c>
    </row>
    <row r="71" spans="1:57">
      <c r="A71" s="1">
        <f>HYPERLINK("https://lsnyc.legalserver.org/matter/dynamic-profile/view/1897650","19-1897650")</f>
        <v>0</v>
      </c>
      <c r="B71" t="s">
        <v>57</v>
      </c>
      <c r="C71" t="s">
        <v>70</v>
      </c>
      <c r="D71" t="s">
        <v>88</v>
      </c>
      <c r="E71" t="s">
        <v>147</v>
      </c>
      <c r="F71" t="s">
        <v>120</v>
      </c>
      <c r="G71" t="s">
        <v>273</v>
      </c>
      <c r="H71" t="s">
        <v>422</v>
      </c>
      <c r="J71" t="s">
        <v>563</v>
      </c>
      <c r="K71" t="s">
        <v>681</v>
      </c>
      <c r="L71" t="s">
        <v>718</v>
      </c>
      <c r="M71" t="s">
        <v>721</v>
      </c>
      <c r="N71">
        <v>10009</v>
      </c>
      <c r="O71" t="s">
        <v>723</v>
      </c>
      <c r="P71" t="s">
        <v>723</v>
      </c>
      <c r="S71">
        <v>17</v>
      </c>
      <c r="T71" t="s">
        <v>841</v>
      </c>
      <c r="U71" t="s">
        <v>849</v>
      </c>
      <c r="V71" t="s">
        <v>852</v>
      </c>
      <c r="W71" t="s">
        <v>856</v>
      </c>
      <c r="X71" t="s">
        <v>724</v>
      </c>
      <c r="AA71" t="s">
        <v>861</v>
      </c>
      <c r="AC71">
        <v>0</v>
      </c>
      <c r="AD71">
        <v>0</v>
      </c>
      <c r="AE71">
        <v>0.1</v>
      </c>
      <c r="AF71" t="s">
        <v>872</v>
      </c>
      <c r="AG71" t="s">
        <v>944</v>
      </c>
      <c r="AI71" t="s">
        <v>1104</v>
      </c>
      <c r="AJ71">
        <v>0</v>
      </c>
      <c r="AL71">
        <v>3</v>
      </c>
      <c r="AM71">
        <v>1</v>
      </c>
      <c r="AN71">
        <v>71.86</v>
      </c>
      <c r="AS71" t="s">
        <v>1214</v>
      </c>
      <c r="AT71">
        <v>18504</v>
      </c>
      <c r="AX71" t="s">
        <v>1220</v>
      </c>
      <c r="BA71" t="s">
        <v>1238</v>
      </c>
      <c r="BD71" t="s">
        <v>120</v>
      </c>
    </row>
    <row r="72" spans="1:57">
      <c r="A72" s="1">
        <f>HYPERLINK("https://lsnyc.legalserver.org/matter/dynamic-profile/view/1867529","18-1867529")</f>
        <v>0</v>
      </c>
      <c r="B72" t="s">
        <v>57</v>
      </c>
      <c r="C72" t="s">
        <v>70</v>
      </c>
      <c r="D72" t="s">
        <v>88</v>
      </c>
      <c r="E72" t="s">
        <v>132</v>
      </c>
      <c r="F72" t="s">
        <v>120</v>
      </c>
      <c r="G72" t="s">
        <v>245</v>
      </c>
      <c r="H72" t="s">
        <v>423</v>
      </c>
      <c r="J72" t="s">
        <v>564</v>
      </c>
      <c r="K72" t="s">
        <v>670</v>
      </c>
      <c r="L72" t="s">
        <v>718</v>
      </c>
      <c r="M72" t="s">
        <v>721</v>
      </c>
      <c r="N72">
        <v>10002</v>
      </c>
      <c r="O72" t="s">
        <v>724</v>
      </c>
      <c r="P72" t="s">
        <v>723</v>
      </c>
      <c r="Q72" t="s">
        <v>725</v>
      </c>
      <c r="R72" t="s">
        <v>777</v>
      </c>
      <c r="S72">
        <v>15</v>
      </c>
      <c r="T72" t="s">
        <v>836</v>
      </c>
      <c r="U72" t="s">
        <v>845</v>
      </c>
      <c r="V72" t="s">
        <v>853</v>
      </c>
      <c r="W72" t="s">
        <v>856</v>
      </c>
      <c r="X72" t="s">
        <v>724</v>
      </c>
      <c r="AA72" t="s">
        <v>861</v>
      </c>
      <c r="AC72">
        <v>216</v>
      </c>
      <c r="AD72">
        <v>216</v>
      </c>
      <c r="AE72">
        <v>36.4</v>
      </c>
      <c r="AF72" t="s">
        <v>873</v>
      </c>
      <c r="AG72" t="s">
        <v>945</v>
      </c>
      <c r="AI72" t="s">
        <v>1105</v>
      </c>
      <c r="AJ72">
        <v>0</v>
      </c>
      <c r="AK72" t="s">
        <v>1190</v>
      </c>
      <c r="AL72">
        <v>2</v>
      </c>
      <c r="AM72">
        <v>0</v>
      </c>
      <c r="AN72">
        <v>151.64</v>
      </c>
      <c r="AQ72" t="s">
        <v>1203</v>
      </c>
      <c r="AR72" t="s">
        <v>1206</v>
      </c>
      <c r="AT72">
        <v>24960</v>
      </c>
      <c r="AV72" t="s">
        <v>724</v>
      </c>
      <c r="AX72" t="s">
        <v>80</v>
      </c>
      <c r="BA72" t="s">
        <v>1263</v>
      </c>
      <c r="BB72" t="s">
        <v>1284</v>
      </c>
      <c r="BC72" t="s">
        <v>1286</v>
      </c>
      <c r="BD72" t="s">
        <v>120</v>
      </c>
    </row>
    <row r="73" spans="1:57">
      <c r="A73" s="1">
        <f>HYPERLINK("https://lsnyc.legalserver.org/matter/dynamic-profile/view/1897716","19-1897716")</f>
        <v>0</v>
      </c>
      <c r="B73" t="s">
        <v>57</v>
      </c>
      <c r="C73" t="s">
        <v>70</v>
      </c>
      <c r="D73" t="s">
        <v>88</v>
      </c>
      <c r="E73" t="s">
        <v>148</v>
      </c>
      <c r="F73" t="s">
        <v>120</v>
      </c>
      <c r="G73" t="s">
        <v>274</v>
      </c>
      <c r="H73" t="s">
        <v>424</v>
      </c>
      <c r="J73" t="s">
        <v>565</v>
      </c>
      <c r="K73" t="s">
        <v>652</v>
      </c>
      <c r="L73" t="s">
        <v>718</v>
      </c>
      <c r="M73" t="s">
        <v>721</v>
      </c>
      <c r="N73">
        <v>10002</v>
      </c>
      <c r="O73" t="s">
        <v>723</v>
      </c>
      <c r="P73" t="s">
        <v>723</v>
      </c>
      <c r="S73">
        <v>2</v>
      </c>
      <c r="U73" t="s">
        <v>849</v>
      </c>
      <c r="V73" t="s">
        <v>852</v>
      </c>
      <c r="W73" t="s">
        <v>856</v>
      </c>
      <c r="X73" t="s">
        <v>724</v>
      </c>
      <c r="AA73" t="s">
        <v>860</v>
      </c>
      <c r="AC73">
        <v>0</v>
      </c>
      <c r="AD73">
        <v>0</v>
      </c>
      <c r="AE73">
        <v>2</v>
      </c>
      <c r="AF73" t="s">
        <v>868</v>
      </c>
      <c r="AG73" t="s">
        <v>946</v>
      </c>
      <c r="AJ73">
        <v>0</v>
      </c>
      <c r="AL73">
        <v>2</v>
      </c>
      <c r="AM73">
        <v>2</v>
      </c>
      <c r="AN73">
        <v>85.44</v>
      </c>
      <c r="AT73">
        <v>22000</v>
      </c>
      <c r="AX73" t="s">
        <v>1220</v>
      </c>
      <c r="BA73" t="s">
        <v>1235</v>
      </c>
      <c r="BD73" t="s">
        <v>99</v>
      </c>
    </row>
    <row r="74" spans="1:57">
      <c r="A74" s="1">
        <f>HYPERLINK("https://lsnyc.legalserver.org/matter/dynamic-profile/view/1899175","19-1899175")</f>
        <v>0</v>
      </c>
      <c r="B74" t="s">
        <v>57</v>
      </c>
      <c r="C74" t="s">
        <v>71</v>
      </c>
      <c r="D74" t="s">
        <v>87</v>
      </c>
      <c r="E74" t="s">
        <v>149</v>
      </c>
      <c r="G74" t="s">
        <v>275</v>
      </c>
      <c r="H74" t="s">
        <v>425</v>
      </c>
      <c r="J74" t="s">
        <v>566</v>
      </c>
      <c r="K74">
        <v>55</v>
      </c>
      <c r="L74" t="s">
        <v>718</v>
      </c>
      <c r="M74" t="s">
        <v>721</v>
      </c>
      <c r="N74">
        <v>10040</v>
      </c>
      <c r="O74" t="s">
        <v>723</v>
      </c>
      <c r="P74" t="s">
        <v>723</v>
      </c>
      <c r="Q74" t="s">
        <v>727</v>
      </c>
      <c r="R74" t="s">
        <v>778</v>
      </c>
      <c r="S74">
        <v>4</v>
      </c>
      <c r="T74" t="s">
        <v>843</v>
      </c>
      <c r="U74" t="s">
        <v>845</v>
      </c>
      <c r="W74" t="s">
        <v>856</v>
      </c>
      <c r="X74" t="s">
        <v>724</v>
      </c>
      <c r="AA74" t="s">
        <v>860</v>
      </c>
      <c r="AC74">
        <v>0</v>
      </c>
      <c r="AD74">
        <v>1325</v>
      </c>
      <c r="AE74">
        <v>75.09999999999999</v>
      </c>
      <c r="AG74" t="s">
        <v>947</v>
      </c>
      <c r="AI74" t="s">
        <v>1106</v>
      </c>
      <c r="AJ74">
        <v>0</v>
      </c>
      <c r="AK74" t="s">
        <v>1188</v>
      </c>
      <c r="AL74">
        <v>1</v>
      </c>
      <c r="AM74">
        <v>2</v>
      </c>
      <c r="AN74">
        <v>117.21</v>
      </c>
      <c r="AR74" t="s">
        <v>1206</v>
      </c>
      <c r="AS74" t="s">
        <v>1214</v>
      </c>
      <c r="AT74">
        <v>25000</v>
      </c>
      <c r="AX74" t="s">
        <v>1219</v>
      </c>
      <c r="BA74" t="s">
        <v>1264</v>
      </c>
      <c r="BD74" t="s">
        <v>1316</v>
      </c>
    </row>
    <row r="75" spans="1:57">
      <c r="A75" s="1">
        <f>HYPERLINK("https://lsnyc.legalserver.org/matter/dynamic-profile/view/1867751","18-1867751")</f>
        <v>0</v>
      </c>
      <c r="B75" t="s">
        <v>57</v>
      </c>
      <c r="C75" t="s">
        <v>71</v>
      </c>
      <c r="D75" t="s">
        <v>87</v>
      </c>
      <c r="E75" t="s">
        <v>144</v>
      </c>
      <c r="G75" t="s">
        <v>276</v>
      </c>
      <c r="H75" t="s">
        <v>426</v>
      </c>
      <c r="J75" t="s">
        <v>567</v>
      </c>
      <c r="K75">
        <v>2</v>
      </c>
      <c r="L75" t="s">
        <v>718</v>
      </c>
      <c r="M75" t="s">
        <v>721</v>
      </c>
      <c r="N75">
        <v>10032</v>
      </c>
      <c r="O75" t="s">
        <v>724</v>
      </c>
      <c r="P75" t="s">
        <v>723</v>
      </c>
      <c r="Q75" t="s">
        <v>729</v>
      </c>
      <c r="R75" t="s">
        <v>779</v>
      </c>
      <c r="S75">
        <v>21</v>
      </c>
      <c r="T75" t="s">
        <v>836</v>
      </c>
      <c r="U75" t="s">
        <v>845</v>
      </c>
      <c r="W75" t="s">
        <v>856</v>
      </c>
      <c r="X75" t="s">
        <v>724</v>
      </c>
      <c r="AA75" t="s">
        <v>860</v>
      </c>
      <c r="AB75" t="s">
        <v>864</v>
      </c>
      <c r="AC75">
        <v>1050</v>
      </c>
      <c r="AD75">
        <v>1050</v>
      </c>
      <c r="AE75">
        <v>128</v>
      </c>
      <c r="AG75" t="s">
        <v>948</v>
      </c>
      <c r="AI75" t="s">
        <v>1107</v>
      </c>
      <c r="AJ75">
        <v>0</v>
      </c>
      <c r="AK75" t="s">
        <v>1192</v>
      </c>
      <c r="AL75">
        <v>2</v>
      </c>
      <c r="AM75">
        <v>1</v>
      </c>
      <c r="AN75">
        <v>145.14</v>
      </c>
      <c r="AQ75" t="s">
        <v>1205</v>
      </c>
      <c r="AR75" t="s">
        <v>1206</v>
      </c>
      <c r="AT75">
        <v>30160</v>
      </c>
      <c r="AV75" t="s">
        <v>724</v>
      </c>
      <c r="AX75" t="s">
        <v>1230</v>
      </c>
      <c r="BA75" t="s">
        <v>1235</v>
      </c>
      <c r="BD75" t="s">
        <v>138</v>
      </c>
    </row>
    <row r="76" spans="1:57">
      <c r="A76" s="1">
        <f>HYPERLINK("https://lsnyc.legalserver.org/matter/dynamic-profile/view/1899322","19-1899322")</f>
        <v>0</v>
      </c>
      <c r="B76" t="s">
        <v>57</v>
      </c>
      <c r="C76" t="s">
        <v>71</v>
      </c>
      <c r="D76" t="s">
        <v>87</v>
      </c>
      <c r="E76" t="s">
        <v>150</v>
      </c>
      <c r="G76" t="s">
        <v>277</v>
      </c>
      <c r="H76" t="s">
        <v>427</v>
      </c>
      <c r="J76" t="s">
        <v>568</v>
      </c>
      <c r="K76">
        <v>41</v>
      </c>
      <c r="L76" t="s">
        <v>718</v>
      </c>
      <c r="M76" t="s">
        <v>721</v>
      </c>
      <c r="N76">
        <v>10031</v>
      </c>
      <c r="O76" t="s">
        <v>723</v>
      </c>
      <c r="P76" t="s">
        <v>723</v>
      </c>
      <c r="Q76" t="s">
        <v>727</v>
      </c>
      <c r="S76">
        <v>6</v>
      </c>
      <c r="U76" t="s">
        <v>849</v>
      </c>
      <c r="W76" t="s">
        <v>856</v>
      </c>
      <c r="X76" t="s">
        <v>724</v>
      </c>
      <c r="Y76" t="s">
        <v>724</v>
      </c>
      <c r="AA76" t="s">
        <v>860</v>
      </c>
      <c r="AB76" t="s">
        <v>866</v>
      </c>
      <c r="AC76">
        <v>0</v>
      </c>
      <c r="AD76">
        <v>2088</v>
      </c>
      <c r="AE76">
        <v>1.1</v>
      </c>
      <c r="AG76" t="s">
        <v>949</v>
      </c>
      <c r="AI76" t="s">
        <v>1108</v>
      </c>
      <c r="AJ76">
        <v>0</v>
      </c>
      <c r="AK76" t="s">
        <v>1188</v>
      </c>
      <c r="AL76">
        <v>1</v>
      </c>
      <c r="AM76">
        <v>0</v>
      </c>
      <c r="AN76">
        <v>270.55</v>
      </c>
      <c r="AR76" t="s">
        <v>1206</v>
      </c>
      <c r="AS76" t="s">
        <v>1212</v>
      </c>
      <c r="AT76">
        <v>33792</v>
      </c>
      <c r="AX76" t="s">
        <v>1219</v>
      </c>
      <c r="BA76" t="s">
        <v>1265</v>
      </c>
      <c r="BD76" t="s">
        <v>1317</v>
      </c>
    </row>
    <row r="77" spans="1:57">
      <c r="A77" s="1">
        <f>HYPERLINK("https://lsnyc.legalserver.org/matter/dynamic-profile/view/1874640","18-1874640")</f>
        <v>0</v>
      </c>
      <c r="B77" t="s">
        <v>57</v>
      </c>
      <c r="C77" t="s">
        <v>71</v>
      </c>
      <c r="D77" t="s">
        <v>87</v>
      </c>
      <c r="E77" t="s">
        <v>104</v>
      </c>
      <c r="G77" t="s">
        <v>278</v>
      </c>
      <c r="H77" t="s">
        <v>428</v>
      </c>
      <c r="J77" t="s">
        <v>569</v>
      </c>
      <c r="K77" t="s">
        <v>669</v>
      </c>
      <c r="L77" t="s">
        <v>718</v>
      </c>
      <c r="M77" t="s">
        <v>721</v>
      </c>
      <c r="N77">
        <v>10027</v>
      </c>
      <c r="O77" t="s">
        <v>723</v>
      </c>
      <c r="P77" t="s">
        <v>723</v>
      </c>
      <c r="R77" t="s">
        <v>780</v>
      </c>
      <c r="S77">
        <v>29</v>
      </c>
      <c r="T77" t="s">
        <v>833</v>
      </c>
      <c r="U77" t="s">
        <v>845</v>
      </c>
      <c r="W77" t="s">
        <v>855</v>
      </c>
      <c r="X77" t="s">
        <v>724</v>
      </c>
      <c r="Y77" t="s">
        <v>724</v>
      </c>
      <c r="AA77" t="s">
        <v>860</v>
      </c>
      <c r="AB77" t="s">
        <v>864</v>
      </c>
      <c r="AC77">
        <v>0</v>
      </c>
      <c r="AD77">
        <v>934.53</v>
      </c>
      <c r="AE77">
        <v>20.1</v>
      </c>
      <c r="AG77" t="s">
        <v>950</v>
      </c>
      <c r="AI77" t="s">
        <v>1109</v>
      </c>
      <c r="AJ77">
        <v>0</v>
      </c>
      <c r="AL77">
        <v>1</v>
      </c>
      <c r="AM77">
        <v>0</v>
      </c>
      <c r="AN77">
        <v>128.5</v>
      </c>
      <c r="AQ77" t="s">
        <v>1203</v>
      </c>
      <c r="AS77" t="s">
        <v>1212</v>
      </c>
      <c r="AT77">
        <v>15600</v>
      </c>
      <c r="AX77" t="s">
        <v>1220</v>
      </c>
      <c r="BA77" t="s">
        <v>1241</v>
      </c>
      <c r="BD77" t="s">
        <v>1318</v>
      </c>
    </row>
    <row r="78" spans="1:57">
      <c r="A78" s="1">
        <f>HYPERLINK("https://lsnyc.legalserver.org/matter/dynamic-profile/view/1890800","19-1890800")</f>
        <v>0</v>
      </c>
      <c r="B78" t="s">
        <v>57</v>
      </c>
      <c r="C78" t="s">
        <v>71</v>
      </c>
      <c r="D78" t="s">
        <v>87</v>
      </c>
      <c r="E78" t="s">
        <v>127</v>
      </c>
      <c r="G78" t="s">
        <v>279</v>
      </c>
      <c r="H78" t="s">
        <v>429</v>
      </c>
      <c r="J78" t="s">
        <v>570</v>
      </c>
      <c r="K78">
        <v>34</v>
      </c>
      <c r="L78" t="s">
        <v>718</v>
      </c>
      <c r="M78" t="s">
        <v>721</v>
      </c>
      <c r="N78">
        <v>10027</v>
      </c>
      <c r="O78" t="s">
        <v>722</v>
      </c>
      <c r="P78" t="s">
        <v>722</v>
      </c>
      <c r="R78" t="s">
        <v>781</v>
      </c>
      <c r="S78">
        <v>30</v>
      </c>
      <c r="T78" t="s">
        <v>833</v>
      </c>
      <c r="U78" t="s">
        <v>845</v>
      </c>
      <c r="W78" t="s">
        <v>855</v>
      </c>
      <c r="X78" t="s">
        <v>724</v>
      </c>
      <c r="Y78" t="s">
        <v>724</v>
      </c>
      <c r="AA78" t="s">
        <v>860</v>
      </c>
      <c r="AB78" t="s">
        <v>864</v>
      </c>
      <c r="AC78">
        <v>0</v>
      </c>
      <c r="AD78">
        <v>434.37</v>
      </c>
      <c r="AE78">
        <v>7.4</v>
      </c>
      <c r="AG78" t="s">
        <v>951</v>
      </c>
      <c r="AH78" t="s">
        <v>1035</v>
      </c>
      <c r="AI78" t="s">
        <v>1110</v>
      </c>
      <c r="AJ78">
        <v>0</v>
      </c>
      <c r="AK78" t="s">
        <v>1192</v>
      </c>
      <c r="AL78">
        <v>1</v>
      </c>
      <c r="AM78">
        <v>0</v>
      </c>
      <c r="AN78">
        <v>69.18000000000001</v>
      </c>
      <c r="AQ78" t="s">
        <v>1203</v>
      </c>
      <c r="AR78" t="s">
        <v>1206</v>
      </c>
      <c r="AS78" t="s">
        <v>1212</v>
      </c>
      <c r="AT78">
        <v>8640</v>
      </c>
      <c r="AX78" t="s">
        <v>1219</v>
      </c>
      <c r="BA78" t="s">
        <v>1246</v>
      </c>
      <c r="BD78" t="s">
        <v>1319</v>
      </c>
    </row>
    <row r="79" spans="1:57">
      <c r="A79" s="1">
        <f>HYPERLINK("https://lsnyc.legalserver.org/matter/dynamic-profile/view/1899832","19-1899832")</f>
        <v>0</v>
      </c>
      <c r="B79" t="s">
        <v>57</v>
      </c>
      <c r="C79" t="s">
        <v>71</v>
      </c>
      <c r="D79" t="s">
        <v>87</v>
      </c>
      <c r="E79" t="s">
        <v>151</v>
      </c>
      <c r="G79" t="s">
        <v>224</v>
      </c>
      <c r="H79" t="s">
        <v>396</v>
      </c>
      <c r="J79" t="s">
        <v>571</v>
      </c>
      <c r="K79" t="s">
        <v>682</v>
      </c>
      <c r="L79" t="s">
        <v>718</v>
      </c>
      <c r="M79" t="s">
        <v>721</v>
      </c>
      <c r="N79">
        <v>10027</v>
      </c>
      <c r="O79" t="s">
        <v>722</v>
      </c>
      <c r="P79" t="s">
        <v>723</v>
      </c>
      <c r="Q79" t="s">
        <v>725</v>
      </c>
      <c r="R79" t="s">
        <v>782</v>
      </c>
      <c r="S79">
        <v>1</v>
      </c>
      <c r="T79" t="s">
        <v>833</v>
      </c>
      <c r="U79" t="s">
        <v>845</v>
      </c>
      <c r="W79" t="s">
        <v>855</v>
      </c>
      <c r="X79" t="s">
        <v>724</v>
      </c>
      <c r="Y79" t="s">
        <v>724</v>
      </c>
      <c r="AA79" t="s">
        <v>861</v>
      </c>
      <c r="AC79">
        <v>0</v>
      </c>
      <c r="AD79">
        <v>441</v>
      </c>
      <c r="AE79">
        <v>3</v>
      </c>
      <c r="AG79" t="s">
        <v>952</v>
      </c>
      <c r="AI79" t="s">
        <v>1111</v>
      </c>
      <c r="AJ79">
        <v>0</v>
      </c>
      <c r="AK79" t="s">
        <v>1190</v>
      </c>
      <c r="AL79">
        <v>1</v>
      </c>
      <c r="AM79">
        <v>2</v>
      </c>
      <c r="AN79">
        <v>60.44</v>
      </c>
      <c r="AT79">
        <v>12892</v>
      </c>
      <c r="AX79" t="s">
        <v>1222</v>
      </c>
      <c r="BA79" t="s">
        <v>1266</v>
      </c>
      <c r="BD79" t="s">
        <v>1320</v>
      </c>
      <c r="BE79" t="s">
        <v>1352</v>
      </c>
    </row>
    <row r="80" spans="1:57">
      <c r="A80" s="1">
        <f>HYPERLINK("https://lsnyc.legalserver.org/matter/dynamic-profile/view/1899830","19-1899830")</f>
        <v>0</v>
      </c>
      <c r="B80" t="s">
        <v>57</v>
      </c>
      <c r="C80" t="s">
        <v>71</v>
      </c>
      <c r="D80" t="s">
        <v>87</v>
      </c>
      <c r="E80" t="s">
        <v>151</v>
      </c>
      <c r="G80" t="s">
        <v>280</v>
      </c>
      <c r="H80" t="s">
        <v>430</v>
      </c>
      <c r="J80" t="s">
        <v>572</v>
      </c>
      <c r="K80" t="s">
        <v>683</v>
      </c>
      <c r="L80" t="s">
        <v>718</v>
      </c>
      <c r="M80" t="s">
        <v>721</v>
      </c>
      <c r="N80">
        <v>10026</v>
      </c>
      <c r="O80" t="s">
        <v>723</v>
      </c>
      <c r="P80" t="s">
        <v>723</v>
      </c>
      <c r="R80" t="s">
        <v>783</v>
      </c>
      <c r="S80">
        <v>20</v>
      </c>
      <c r="T80" t="s">
        <v>833</v>
      </c>
      <c r="U80" t="s">
        <v>845</v>
      </c>
      <c r="W80" t="s">
        <v>855</v>
      </c>
      <c r="X80" t="s">
        <v>724</v>
      </c>
      <c r="Y80" t="s">
        <v>724</v>
      </c>
      <c r="AA80" t="s">
        <v>860</v>
      </c>
      <c r="AC80">
        <v>0</v>
      </c>
      <c r="AD80">
        <v>908.54</v>
      </c>
      <c r="AE80">
        <v>16.2</v>
      </c>
      <c r="AG80" t="s">
        <v>953</v>
      </c>
      <c r="AI80" t="s">
        <v>1112</v>
      </c>
      <c r="AJ80">
        <v>0</v>
      </c>
      <c r="AL80">
        <v>1</v>
      </c>
      <c r="AM80">
        <v>0</v>
      </c>
      <c r="AN80">
        <v>124.9</v>
      </c>
      <c r="AS80" t="s">
        <v>1212</v>
      </c>
      <c r="AT80">
        <v>15600</v>
      </c>
      <c r="AX80" t="s">
        <v>1220</v>
      </c>
      <c r="BA80" t="s">
        <v>1237</v>
      </c>
      <c r="BD80" t="s">
        <v>1292</v>
      </c>
    </row>
    <row r="81" spans="1:57">
      <c r="A81" s="1">
        <f>HYPERLINK("https://lsnyc.legalserver.org/matter/dynamic-profile/view/1873888","18-1873888")</f>
        <v>0</v>
      </c>
      <c r="B81" t="s">
        <v>57</v>
      </c>
      <c r="C81" t="s">
        <v>71</v>
      </c>
      <c r="D81" t="s">
        <v>87</v>
      </c>
      <c r="E81" t="s">
        <v>152</v>
      </c>
      <c r="G81" t="s">
        <v>281</v>
      </c>
      <c r="H81" t="s">
        <v>431</v>
      </c>
      <c r="J81" t="s">
        <v>573</v>
      </c>
      <c r="K81" t="s">
        <v>684</v>
      </c>
      <c r="L81" t="s">
        <v>718</v>
      </c>
      <c r="M81" t="s">
        <v>721</v>
      </c>
      <c r="N81">
        <v>10025</v>
      </c>
      <c r="O81" t="s">
        <v>722</v>
      </c>
      <c r="P81" t="s">
        <v>723</v>
      </c>
      <c r="Q81" t="s">
        <v>734</v>
      </c>
      <c r="R81" t="s">
        <v>784</v>
      </c>
      <c r="S81">
        <v>3</v>
      </c>
      <c r="T81" t="s">
        <v>836</v>
      </c>
      <c r="U81" t="s">
        <v>845</v>
      </c>
      <c r="W81" t="s">
        <v>855</v>
      </c>
      <c r="X81" t="s">
        <v>724</v>
      </c>
      <c r="Y81" t="s">
        <v>724</v>
      </c>
      <c r="AA81" t="s">
        <v>860</v>
      </c>
      <c r="AB81" t="s">
        <v>864</v>
      </c>
      <c r="AC81">
        <v>4450</v>
      </c>
      <c r="AD81">
        <v>4450</v>
      </c>
      <c r="AE81">
        <v>84.65000000000001</v>
      </c>
      <c r="AG81" t="s">
        <v>954</v>
      </c>
      <c r="AI81" t="s">
        <v>1113</v>
      </c>
      <c r="AJ81">
        <v>0</v>
      </c>
      <c r="AK81" t="s">
        <v>1199</v>
      </c>
      <c r="AL81">
        <v>1</v>
      </c>
      <c r="AM81">
        <v>1</v>
      </c>
      <c r="AN81">
        <v>0</v>
      </c>
      <c r="AQ81" t="s">
        <v>1205</v>
      </c>
      <c r="AR81" t="s">
        <v>1206</v>
      </c>
      <c r="AS81" t="s">
        <v>1212</v>
      </c>
      <c r="AT81">
        <v>0</v>
      </c>
      <c r="AV81" t="s">
        <v>722</v>
      </c>
      <c r="AX81" t="s">
        <v>1219</v>
      </c>
      <c r="BA81" t="s">
        <v>1249</v>
      </c>
      <c r="BD81" t="s">
        <v>1321</v>
      </c>
    </row>
    <row r="82" spans="1:57">
      <c r="A82" s="1">
        <f>HYPERLINK("https://lsnyc.legalserver.org/matter/dynamic-profile/view/1913688","19-1913688")</f>
        <v>0</v>
      </c>
      <c r="B82" t="s">
        <v>57</v>
      </c>
      <c r="C82" t="s">
        <v>72</v>
      </c>
      <c r="D82" t="s">
        <v>87</v>
      </c>
      <c r="E82" t="s">
        <v>116</v>
      </c>
      <c r="G82" t="s">
        <v>282</v>
      </c>
      <c r="H82" t="s">
        <v>416</v>
      </c>
      <c r="J82" t="s">
        <v>574</v>
      </c>
      <c r="K82" t="s">
        <v>685</v>
      </c>
      <c r="L82" t="s">
        <v>718</v>
      </c>
      <c r="M82" t="s">
        <v>721</v>
      </c>
      <c r="N82">
        <v>10026</v>
      </c>
      <c r="O82" t="s">
        <v>722</v>
      </c>
      <c r="P82" t="s">
        <v>723</v>
      </c>
      <c r="Q82" t="s">
        <v>732</v>
      </c>
      <c r="R82" t="s">
        <v>785</v>
      </c>
      <c r="S82">
        <v>20</v>
      </c>
      <c r="T82" t="s">
        <v>833</v>
      </c>
      <c r="U82" t="s">
        <v>845</v>
      </c>
      <c r="W82" t="s">
        <v>855</v>
      </c>
      <c r="X82" t="s">
        <v>724</v>
      </c>
      <c r="Y82" t="s">
        <v>724</v>
      </c>
      <c r="AA82" t="s">
        <v>860</v>
      </c>
      <c r="AB82" t="s">
        <v>864</v>
      </c>
      <c r="AC82">
        <v>0</v>
      </c>
      <c r="AD82">
        <v>354</v>
      </c>
      <c r="AE82">
        <v>1.1</v>
      </c>
      <c r="AG82" t="s">
        <v>955</v>
      </c>
      <c r="AI82" t="s">
        <v>1114</v>
      </c>
      <c r="AJ82">
        <v>0</v>
      </c>
      <c r="AK82" t="s">
        <v>1188</v>
      </c>
      <c r="AL82">
        <v>2</v>
      </c>
      <c r="AM82">
        <v>0</v>
      </c>
      <c r="AN82">
        <v>196.81</v>
      </c>
      <c r="AR82" t="s">
        <v>1209</v>
      </c>
      <c r="AS82" t="s">
        <v>1214</v>
      </c>
      <c r="AT82">
        <v>33280</v>
      </c>
      <c r="AX82" t="s">
        <v>1219</v>
      </c>
      <c r="BA82" t="s">
        <v>1235</v>
      </c>
      <c r="BD82" t="s">
        <v>119</v>
      </c>
      <c r="BE82" t="s">
        <v>1352</v>
      </c>
    </row>
    <row r="83" spans="1:57">
      <c r="A83" s="1">
        <f>HYPERLINK("https://lsnyc.legalserver.org/matter/dynamic-profile/view/1913931","19-1913931")</f>
        <v>0</v>
      </c>
      <c r="B83" t="s">
        <v>57</v>
      </c>
      <c r="C83" t="s">
        <v>72</v>
      </c>
      <c r="D83" t="s">
        <v>87</v>
      </c>
      <c r="E83" t="s">
        <v>153</v>
      </c>
      <c r="G83" t="s">
        <v>283</v>
      </c>
      <c r="H83" t="s">
        <v>432</v>
      </c>
      <c r="J83" t="s">
        <v>575</v>
      </c>
      <c r="K83">
        <v>2</v>
      </c>
      <c r="L83" t="s">
        <v>718</v>
      </c>
      <c r="M83" t="s">
        <v>721</v>
      </c>
      <c r="N83">
        <v>10003</v>
      </c>
      <c r="O83" t="s">
        <v>722</v>
      </c>
      <c r="P83" t="s">
        <v>723</v>
      </c>
      <c r="Q83" t="s">
        <v>725</v>
      </c>
      <c r="R83" t="s">
        <v>786</v>
      </c>
      <c r="S83">
        <v>57</v>
      </c>
      <c r="T83" t="s">
        <v>833</v>
      </c>
      <c r="U83" t="s">
        <v>845</v>
      </c>
      <c r="W83" t="s">
        <v>856</v>
      </c>
      <c r="X83" t="s">
        <v>724</v>
      </c>
      <c r="Y83" t="s">
        <v>724</v>
      </c>
      <c r="AA83" t="s">
        <v>860</v>
      </c>
      <c r="AB83" t="s">
        <v>864</v>
      </c>
      <c r="AC83">
        <v>0</v>
      </c>
      <c r="AD83">
        <v>511.81</v>
      </c>
      <c r="AE83">
        <v>2</v>
      </c>
      <c r="AG83" t="s">
        <v>956</v>
      </c>
      <c r="AH83" t="s">
        <v>1036</v>
      </c>
      <c r="AI83" t="s">
        <v>1115</v>
      </c>
      <c r="AJ83">
        <v>0</v>
      </c>
      <c r="AK83" t="s">
        <v>1195</v>
      </c>
      <c r="AL83">
        <v>2</v>
      </c>
      <c r="AM83">
        <v>0</v>
      </c>
      <c r="AN83">
        <v>67.17</v>
      </c>
      <c r="AR83" t="s">
        <v>728</v>
      </c>
      <c r="AS83" t="s">
        <v>1212</v>
      </c>
      <c r="AT83">
        <v>11358</v>
      </c>
      <c r="AX83" t="s">
        <v>1219</v>
      </c>
      <c r="BA83" t="s">
        <v>1267</v>
      </c>
      <c r="BD83" t="s">
        <v>1322</v>
      </c>
      <c r="BE83" t="s">
        <v>1353</v>
      </c>
    </row>
    <row r="84" spans="1:57">
      <c r="A84" s="1">
        <f>HYPERLINK("https://lsnyc.legalserver.org/matter/dynamic-profile/view/1913973","19-1913973")</f>
        <v>0</v>
      </c>
      <c r="B84" t="s">
        <v>57</v>
      </c>
      <c r="C84" t="s">
        <v>73</v>
      </c>
      <c r="D84" t="s">
        <v>87</v>
      </c>
      <c r="E84" t="s">
        <v>153</v>
      </c>
      <c r="G84" t="s">
        <v>284</v>
      </c>
      <c r="H84" t="s">
        <v>433</v>
      </c>
      <c r="J84" t="s">
        <v>576</v>
      </c>
      <c r="K84" t="s">
        <v>686</v>
      </c>
      <c r="L84" t="s">
        <v>718</v>
      </c>
      <c r="M84" t="s">
        <v>721</v>
      </c>
      <c r="N84">
        <v>10036</v>
      </c>
      <c r="O84" t="s">
        <v>722</v>
      </c>
      <c r="P84" t="s">
        <v>723</v>
      </c>
      <c r="Q84" t="s">
        <v>725</v>
      </c>
      <c r="R84" t="s">
        <v>787</v>
      </c>
      <c r="S84">
        <v>1</v>
      </c>
      <c r="T84" t="s">
        <v>833</v>
      </c>
      <c r="U84" t="s">
        <v>845</v>
      </c>
      <c r="W84" t="s">
        <v>855</v>
      </c>
      <c r="X84" t="s">
        <v>724</v>
      </c>
      <c r="Y84" t="s">
        <v>724</v>
      </c>
      <c r="AA84" t="s">
        <v>860</v>
      </c>
      <c r="AB84" t="s">
        <v>864</v>
      </c>
      <c r="AC84">
        <v>0</v>
      </c>
      <c r="AD84">
        <v>659</v>
      </c>
      <c r="AE84">
        <v>13.5</v>
      </c>
      <c r="AG84" t="s">
        <v>957</v>
      </c>
      <c r="AI84" t="s">
        <v>1116</v>
      </c>
      <c r="AJ84">
        <v>0</v>
      </c>
      <c r="AK84" t="s">
        <v>1188</v>
      </c>
      <c r="AL84">
        <v>1</v>
      </c>
      <c r="AM84">
        <v>0</v>
      </c>
      <c r="AN84">
        <v>72.06</v>
      </c>
      <c r="AR84" t="s">
        <v>1210</v>
      </c>
      <c r="AS84" t="s">
        <v>1212</v>
      </c>
      <c r="AT84">
        <v>9000</v>
      </c>
      <c r="AX84" t="s">
        <v>1219</v>
      </c>
      <c r="BA84" t="s">
        <v>1253</v>
      </c>
      <c r="BD84" t="s">
        <v>162</v>
      </c>
      <c r="BE84" t="s">
        <v>1352</v>
      </c>
    </row>
    <row r="85" spans="1:57">
      <c r="A85" s="1">
        <f>HYPERLINK("https://lsnyc.legalserver.org/matter/dynamic-profile/view/1880727","18-1880727")</f>
        <v>0</v>
      </c>
      <c r="B85" t="s">
        <v>57</v>
      </c>
      <c r="C85" t="s">
        <v>73</v>
      </c>
      <c r="D85" t="s">
        <v>87</v>
      </c>
      <c r="E85" t="s">
        <v>121</v>
      </c>
      <c r="G85" t="s">
        <v>285</v>
      </c>
      <c r="H85" t="s">
        <v>434</v>
      </c>
      <c r="J85" t="s">
        <v>536</v>
      </c>
      <c r="K85" t="s">
        <v>657</v>
      </c>
      <c r="L85" t="s">
        <v>718</v>
      </c>
      <c r="M85" t="s">
        <v>721</v>
      </c>
      <c r="N85">
        <v>10026</v>
      </c>
      <c r="O85" t="s">
        <v>722</v>
      </c>
      <c r="P85" t="s">
        <v>722</v>
      </c>
      <c r="Q85" t="s">
        <v>725</v>
      </c>
      <c r="R85" t="s">
        <v>788</v>
      </c>
      <c r="S85">
        <v>25</v>
      </c>
      <c r="T85" t="s">
        <v>833</v>
      </c>
      <c r="U85" t="s">
        <v>845</v>
      </c>
      <c r="W85" t="s">
        <v>855</v>
      </c>
      <c r="X85" t="s">
        <v>724</v>
      </c>
      <c r="Y85" t="s">
        <v>724</v>
      </c>
      <c r="AA85" t="s">
        <v>860</v>
      </c>
      <c r="AB85" t="s">
        <v>864</v>
      </c>
      <c r="AC85">
        <v>0</v>
      </c>
      <c r="AD85">
        <v>732</v>
      </c>
      <c r="AE85">
        <v>53.05</v>
      </c>
      <c r="AG85" t="s">
        <v>958</v>
      </c>
      <c r="AH85" t="s">
        <v>1037</v>
      </c>
      <c r="AI85" t="s">
        <v>1117</v>
      </c>
      <c r="AJ85">
        <v>54</v>
      </c>
      <c r="AK85" t="s">
        <v>1192</v>
      </c>
      <c r="AL85">
        <v>1</v>
      </c>
      <c r="AM85">
        <v>0</v>
      </c>
      <c r="AN85">
        <v>28.27</v>
      </c>
      <c r="AQ85" t="s">
        <v>1203</v>
      </c>
      <c r="AR85" t="s">
        <v>728</v>
      </c>
      <c r="AS85" t="s">
        <v>1212</v>
      </c>
      <c r="AT85">
        <v>3432</v>
      </c>
      <c r="AX85" t="s">
        <v>1219</v>
      </c>
      <c r="BA85" t="s">
        <v>1234</v>
      </c>
      <c r="BD85" t="s">
        <v>1304</v>
      </c>
      <c r="BE85" t="s">
        <v>1353</v>
      </c>
    </row>
    <row r="86" spans="1:57">
      <c r="A86" s="1">
        <f>HYPERLINK("https://lsnyc.legalserver.org/matter/dynamic-profile/view/1912630","19-1912630")</f>
        <v>0</v>
      </c>
      <c r="B86" t="s">
        <v>57</v>
      </c>
      <c r="C86" t="s">
        <v>74</v>
      </c>
      <c r="D86" t="s">
        <v>87</v>
      </c>
      <c r="E86" t="s">
        <v>154</v>
      </c>
      <c r="G86" t="s">
        <v>286</v>
      </c>
      <c r="H86" t="s">
        <v>435</v>
      </c>
      <c r="J86" t="s">
        <v>577</v>
      </c>
      <c r="K86" t="s">
        <v>687</v>
      </c>
      <c r="L86" t="s">
        <v>718</v>
      </c>
      <c r="M86" t="s">
        <v>721</v>
      </c>
      <c r="N86">
        <v>10031</v>
      </c>
      <c r="O86" t="s">
        <v>722</v>
      </c>
      <c r="P86" t="s">
        <v>723</v>
      </c>
      <c r="Q86" t="s">
        <v>733</v>
      </c>
      <c r="R86" t="s">
        <v>789</v>
      </c>
      <c r="S86">
        <v>22</v>
      </c>
      <c r="T86" t="s">
        <v>833</v>
      </c>
      <c r="U86" t="s">
        <v>847</v>
      </c>
      <c r="W86" t="s">
        <v>855</v>
      </c>
      <c r="X86" t="s">
        <v>724</v>
      </c>
      <c r="Y86" t="s">
        <v>724</v>
      </c>
      <c r="AA86" t="s">
        <v>860</v>
      </c>
      <c r="AB86" t="s">
        <v>865</v>
      </c>
      <c r="AC86">
        <v>0</v>
      </c>
      <c r="AD86">
        <v>1743.01</v>
      </c>
      <c r="AE86">
        <v>4.5</v>
      </c>
      <c r="AG86" t="s">
        <v>959</v>
      </c>
      <c r="AI86" t="s">
        <v>1118</v>
      </c>
      <c r="AJ86">
        <v>0</v>
      </c>
      <c r="AK86" t="s">
        <v>1189</v>
      </c>
      <c r="AL86">
        <v>1</v>
      </c>
      <c r="AM86">
        <v>0</v>
      </c>
      <c r="AN86">
        <v>230.1</v>
      </c>
      <c r="AO86" t="s">
        <v>1201</v>
      </c>
      <c r="AP86" t="s">
        <v>1202</v>
      </c>
      <c r="AR86" t="s">
        <v>1206</v>
      </c>
      <c r="AS86" t="s">
        <v>1212</v>
      </c>
      <c r="AT86">
        <v>28740</v>
      </c>
      <c r="AX86" t="s">
        <v>1219</v>
      </c>
      <c r="BA86" t="s">
        <v>1268</v>
      </c>
      <c r="BD86" t="s">
        <v>153</v>
      </c>
    </row>
    <row r="87" spans="1:57">
      <c r="A87" s="1">
        <f>HYPERLINK("https://lsnyc.legalserver.org/matter/dynamic-profile/view/1880815","18-1880815")</f>
        <v>0</v>
      </c>
      <c r="B87" t="s">
        <v>57</v>
      </c>
      <c r="C87" t="s">
        <v>74</v>
      </c>
      <c r="D87" t="s">
        <v>87</v>
      </c>
      <c r="E87" t="s">
        <v>121</v>
      </c>
      <c r="G87" t="s">
        <v>287</v>
      </c>
      <c r="H87" t="s">
        <v>436</v>
      </c>
      <c r="J87" t="s">
        <v>578</v>
      </c>
      <c r="K87" t="s">
        <v>688</v>
      </c>
      <c r="L87" t="s">
        <v>718</v>
      </c>
      <c r="M87" t="s">
        <v>721</v>
      </c>
      <c r="N87">
        <v>10030</v>
      </c>
      <c r="O87" t="s">
        <v>722</v>
      </c>
      <c r="P87" t="s">
        <v>723</v>
      </c>
      <c r="Q87" t="s">
        <v>725</v>
      </c>
      <c r="S87">
        <v>5</v>
      </c>
      <c r="T87" t="s">
        <v>833</v>
      </c>
      <c r="W87" t="s">
        <v>856</v>
      </c>
      <c r="X87" t="s">
        <v>724</v>
      </c>
      <c r="Y87" t="s">
        <v>724</v>
      </c>
      <c r="AA87" t="s">
        <v>860</v>
      </c>
      <c r="AC87">
        <v>1501</v>
      </c>
      <c r="AD87">
        <v>1501</v>
      </c>
      <c r="AE87">
        <v>1.3</v>
      </c>
      <c r="AG87" t="s">
        <v>960</v>
      </c>
      <c r="AI87" t="s">
        <v>1119</v>
      </c>
      <c r="AJ87">
        <v>0</v>
      </c>
      <c r="AL87">
        <v>2</v>
      </c>
      <c r="AM87">
        <v>1</v>
      </c>
      <c r="AN87">
        <v>120.31</v>
      </c>
      <c r="AP87" t="s">
        <v>1202</v>
      </c>
      <c r="AQ87" t="s">
        <v>1203</v>
      </c>
      <c r="AT87">
        <v>25000</v>
      </c>
      <c r="AX87" t="s">
        <v>1222</v>
      </c>
      <c r="BA87" t="s">
        <v>1235</v>
      </c>
      <c r="BD87" t="s">
        <v>1323</v>
      </c>
    </row>
    <row r="88" spans="1:57">
      <c r="A88" s="1">
        <f>HYPERLINK("https://lsnyc.legalserver.org/matter/dynamic-profile/view/1886467","18-1886467")</f>
        <v>0</v>
      </c>
      <c r="B88" t="s">
        <v>57</v>
      </c>
      <c r="C88" t="s">
        <v>74</v>
      </c>
      <c r="D88" t="s">
        <v>87</v>
      </c>
      <c r="E88" t="s">
        <v>155</v>
      </c>
      <c r="G88" t="s">
        <v>288</v>
      </c>
      <c r="H88" t="s">
        <v>437</v>
      </c>
      <c r="J88" t="s">
        <v>579</v>
      </c>
      <c r="K88" t="s">
        <v>689</v>
      </c>
      <c r="L88" t="s">
        <v>718</v>
      </c>
      <c r="M88" t="s">
        <v>721</v>
      </c>
      <c r="N88">
        <v>10027</v>
      </c>
      <c r="O88" t="s">
        <v>722</v>
      </c>
      <c r="P88" t="s">
        <v>722</v>
      </c>
      <c r="Q88" t="s">
        <v>725</v>
      </c>
      <c r="R88" t="s">
        <v>790</v>
      </c>
      <c r="S88">
        <v>15</v>
      </c>
      <c r="T88" t="s">
        <v>833</v>
      </c>
      <c r="U88" t="s">
        <v>845</v>
      </c>
      <c r="W88" t="s">
        <v>855</v>
      </c>
      <c r="X88" t="s">
        <v>724</v>
      </c>
      <c r="Y88" t="s">
        <v>724</v>
      </c>
      <c r="AA88" t="s">
        <v>862</v>
      </c>
      <c r="AC88">
        <v>0</v>
      </c>
      <c r="AD88">
        <v>522</v>
      </c>
      <c r="AE88">
        <v>26.6</v>
      </c>
      <c r="AG88" t="s">
        <v>961</v>
      </c>
      <c r="AI88" t="s">
        <v>1120</v>
      </c>
      <c r="AJ88">
        <v>57</v>
      </c>
      <c r="AK88" t="s">
        <v>1189</v>
      </c>
      <c r="AL88">
        <v>2</v>
      </c>
      <c r="AM88">
        <v>2</v>
      </c>
      <c r="AN88">
        <v>145.02</v>
      </c>
      <c r="AS88" t="s">
        <v>1212</v>
      </c>
      <c r="AT88">
        <v>36400</v>
      </c>
      <c r="AX88" t="s">
        <v>1221</v>
      </c>
      <c r="BA88" t="s">
        <v>1235</v>
      </c>
      <c r="BD88" t="s">
        <v>1324</v>
      </c>
    </row>
    <row r="89" spans="1:57">
      <c r="A89" s="1">
        <f>HYPERLINK("https://lsnyc.legalserver.org/matter/dynamic-profile/view/1892849","19-1892849")</f>
        <v>0</v>
      </c>
      <c r="B89" t="s">
        <v>57</v>
      </c>
      <c r="C89" t="s">
        <v>74</v>
      </c>
      <c r="D89" t="s">
        <v>87</v>
      </c>
      <c r="E89" t="s">
        <v>95</v>
      </c>
      <c r="G89" t="s">
        <v>289</v>
      </c>
      <c r="H89" t="s">
        <v>438</v>
      </c>
      <c r="J89" t="s">
        <v>580</v>
      </c>
      <c r="L89" t="s">
        <v>718</v>
      </c>
      <c r="M89" t="s">
        <v>721</v>
      </c>
      <c r="N89">
        <v>10027</v>
      </c>
      <c r="O89" t="s">
        <v>723</v>
      </c>
      <c r="P89" t="s">
        <v>723</v>
      </c>
      <c r="R89" t="s">
        <v>791</v>
      </c>
      <c r="S89">
        <v>0</v>
      </c>
      <c r="T89" t="s">
        <v>833</v>
      </c>
      <c r="U89" t="s">
        <v>845</v>
      </c>
      <c r="W89" t="s">
        <v>855</v>
      </c>
      <c r="X89" t="s">
        <v>724</v>
      </c>
      <c r="Y89" t="s">
        <v>724</v>
      </c>
      <c r="AA89" t="s">
        <v>861</v>
      </c>
      <c r="AB89" t="s">
        <v>864</v>
      </c>
      <c r="AC89">
        <v>0</v>
      </c>
      <c r="AD89">
        <v>252</v>
      </c>
      <c r="AE89">
        <v>17.4</v>
      </c>
      <c r="AG89" t="s">
        <v>913</v>
      </c>
      <c r="AI89" t="s">
        <v>1121</v>
      </c>
      <c r="AJ89">
        <v>0</v>
      </c>
      <c r="AK89" t="s">
        <v>1189</v>
      </c>
      <c r="AL89">
        <v>1</v>
      </c>
      <c r="AM89">
        <v>0</v>
      </c>
      <c r="AN89">
        <v>81.67</v>
      </c>
      <c r="AR89" t="s">
        <v>1209</v>
      </c>
      <c r="AT89">
        <v>10200</v>
      </c>
      <c r="AX89" t="s">
        <v>1221</v>
      </c>
      <c r="BA89" t="s">
        <v>1238</v>
      </c>
      <c r="BD89" t="s">
        <v>1292</v>
      </c>
    </row>
    <row r="90" spans="1:57">
      <c r="A90" s="1">
        <f>HYPERLINK("https://lsnyc.legalserver.org/matter/dynamic-profile/view/1908214","19-1908214")</f>
        <v>0</v>
      </c>
      <c r="B90" t="s">
        <v>57</v>
      </c>
      <c r="C90" t="s">
        <v>74</v>
      </c>
      <c r="D90" t="s">
        <v>87</v>
      </c>
      <c r="E90" t="s">
        <v>156</v>
      </c>
      <c r="G90" t="s">
        <v>290</v>
      </c>
      <c r="H90" t="s">
        <v>439</v>
      </c>
      <c r="J90" t="s">
        <v>581</v>
      </c>
      <c r="K90" t="s">
        <v>690</v>
      </c>
      <c r="L90" t="s">
        <v>718</v>
      </c>
      <c r="M90" t="s">
        <v>721</v>
      </c>
      <c r="N90">
        <v>10027</v>
      </c>
      <c r="O90" t="s">
        <v>723</v>
      </c>
      <c r="P90" t="s">
        <v>723</v>
      </c>
      <c r="R90" t="s">
        <v>792</v>
      </c>
      <c r="S90">
        <v>9</v>
      </c>
      <c r="T90" t="s">
        <v>833</v>
      </c>
      <c r="U90" t="s">
        <v>845</v>
      </c>
      <c r="W90" t="s">
        <v>856</v>
      </c>
      <c r="X90" t="s">
        <v>724</v>
      </c>
      <c r="Y90" t="s">
        <v>724</v>
      </c>
      <c r="AA90" t="s">
        <v>860</v>
      </c>
      <c r="AC90">
        <v>0</v>
      </c>
      <c r="AD90">
        <v>962</v>
      </c>
      <c r="AE90">
        <v>3.5</v>
      </c>
      <c r="AG90" t="s">
        <v>962</v>
      </c>
      <c r="AI90" t="s">
        <v>1122</v>
      </c>
      <c r="AJ90">
        <v>22</v>
      </c>
      <c r="AL90">
        <v>1</v>
      </c>
      <c r="AM90">
        <v>4</v>
      </c>
      <c r="AN90">
        <v>15.67</v>
      </c>
      <c r="AS90" t="s">
        <v>1212</v>
      </c>
      <c r="AT90">
        <v>4728</v>
      </c>
      <c r="AX90" t="s">
        <v>1220</v>
      </c>
      <c r="BA90" t="s">
        <v>1269</v>
      </c>
      <c r="BD90" t="s">
        <v>164</v>
      </c>
    </row>
    <row r="91" spans="1:57">
      <c r="A91" s="1">
        <f>HYPERLINK("https://lsnyc.legalserver.org/matter/dynamic-profile/view/1890695","19-1890695")</f>
        <v>0</v>
      </c>
      <c r="B91" t="s">
        <v>57</v>
      </c>
      <c r="C91" t="s">
        <v>74</v>
      </c>
      <c r="D91" t="s">
        <v>87</v>
      </c>
      <c r="E91" t="s">
        <v>127</v>
      </c>
      <c r="G91" t="s">
        <v>291</v>
      </c>
      <c r="H91" t="s">
        <v>440</v>
      </c>
      <c r="J91" t="s">
        <v>582</v>
      </c>
      <c r="K91" t="s">
        <v>691</v>
      </c>
      <c r="L91" t="s">
        <v>718</v>
      </c>
      <c r="M91" t="s">
        <v>721</v>
      </c>
      <c r="N91">
        <v>10025</v>
      </c>
      <c r="O91" t="s">
        <v>722</v>
      </c>
      <c r="P91" t="s">
        <v>722</v>
      </c>
      <c r="Q91" t="s">
        <v>728</v>
      </c>
      <c r="R91" t="s">
        <v>793</v>
      </c>
      <c r="S91">
        <v>50</v>
      </c>
      <c r="T91" t="s">
        <v>836</v>
      </c>
      <c r="U91" t="s">
        <v>845</v>
      </c>
      <c r="W91" t="s">
        <v>855</v>
      </c>
      <c r="X91" t="s">
        <v>724</v>
      </c>
      <c r="Y91" t="s">
        <v>724</v>
      </c>
      <c r="AA91" t="s">
        <v>861</v>
      </c>
      <c r="AC91">
        <v>0</v>
      </c>
      <c r="AD91">
        <v>1443</v>
      </c>
      <c r="AE91">
        <v>40.25</v>
      </c>
      <c r="AG91" t="s">
        <v>963</v>
      </c>
      <c r="AI91" t="s">
        <v>1123</v>
      </c>
      <c r="AJ91">
        <v>0</v>
      </c>
      <c r="AK91" t="s">
        <v>1195</v>
      </c>
      <c r="AL91">
        <v>2</v>
      </c>
      <c r="AM91">
        <v>0</v>
      </c>
      <c r="AN91">
        <v>175.99</v>
      </c>
      <c r="AQ91" t="s">
        <v>1203</v>
      </c>
      <c r="AR91" t="s">
        <v>1206</v>
      </c>
      <c r="AS91" t="s">
        <v>1212</v>
      </c>
      <c r="AT91">
        <v>29760</v>
      </c>
      <c r="AX91" t="s">
        <v>1219</v>
      </c>
      <c r="BA91" t="s">
        <v>1244</v>
      </c>
      <c r="BD91" t="s">
        <v>1325</v>
      </c>
    </row>
    <row r="92" spans="1:57">
      <c r="A92" s="1">
        <f>HYPERLINK("https://lsnyc.legalserver.org/matter/dynamic-profile/view/1895095","19-1895095")</f>
        <v>0</v>
      </c>
      <c r="B92" t="s">
        <v>57</v>
      </c>
      <c r="C92" t="s">
        <v>74</v>
      </c>
      <c r="D92" t="s">
        <v>87</v>
      </c>
      <c r="E92" t="s">
        <v>157</v>
      </c>
      <c r="G92" t="s">
        <v>292</v>
      </c>
      <c r="H92" t="s">
        <v>441</v>
      </c>
      <c r="J92" t="s">
        <v>583</v>
      </c>
      <c r="K92" t="s">
        <v>692</v>
      </c>
      <c r="L92" t="s">
        <v>718</v>
      </c>
      <c r="M92" t="s">
        <v>721</v>
      </c>
      <c r="N92">
        <v>10025</v>
      </c>
      <c r="O92" t="s">
        <v>722</v>
      </c>
      <c r="P92" t="s">
        <v>722</v>
      </c>
      <c r="Q92" t="s">
        <v>725</v>
      </c>
      <c r="R92" t="s">
        <v>794</v>
      </c>
      <c r="S92">
        <v>9</v>
      </c>
      <c r="T92" t="s">
        <v>833</v>
      </c>
      <c r="U92" t="s">
        <v>845</v>
      </c>
      <c r="W92" t="s">
        <v>855</v>
      </c>
      <c r="X92" t="s">
        <v>724</v>
      </c>
      <c r="Y92" t="s">
        <v>724</v>
      </c>
      <c r="AA92" t="s">
        <v>861</v>
      </c>
      <c r="AC92">
        <v>0</v>
      </c>
      <c r="AD92">
        <v>745</v>
      </c>
      <c r="AE92">
        <v>7</v>
      </c>
      <c r="AG92" t="s">
        <v>964</v>
      </c>
      <c r="AH92" t="s">
        <v>1038</v>
      </c>
      <c r="AI92" t="s">
        <v>1124</v>
      </c>
      <c r="AJ92">
        <v>0</v>
      </c>
      <c r="AK92" t="s">
        <v>1190</v>
      </c>
      <c r="AL92">
        <v>1</v>
      </c>
      <c r="AM92">
        <v>3</v>
      </c>
      <c r="AN92">
        <v>152.87</v>
      </c>
      <c r="AQ92" t="s">
        <v>1204</v>
      </c>
      <c r="AR92" t="s">
        <v>1206</v>
      </c>
      <c r="AS92" t="s">
        <v>1212</v>
      </c>
      <c r="AT92">
        <v>39363.96</v>
      </c>
      <c r="AX92" t="s">
        <v>1219</v>
      </c>
      <c r="BA92" t="s">
        <v>1264</v>
      </c>
      <c r="BD92" t="s">
        <v>138</v>
      </c>
    </row>
    <row r="93" spans="1:57">
      <c r="A93" s="1">
        <f>HYPERLINK("https://lsnyc.legalserver.org/matter/dynamic-profile/view/1891473","19-1891473")</f>
        <v>0</v>
      </c>
      <c r="B93" t="s">
        <v>57</v>
      </c>
      <c r="C93" t="s">
        <v>74</v>
      </c>
      <c r="D93" t="s">
        <v>87</v>
      </c>
      <c r="E93" t="s">
        <v>158</v>
      </c>
      <c r="G93" t="s">
        <v>293</v>
      </c>
      <c r="H93" t="s">
        <v>442</v>
      </c>
      <c r="J93" t="s">
        <v>584</v>
      </c>
      <c r="K93">
        <v>601</v>
      </c>
      <c r="L93" t="s">
        <v>718</v>
      </c>
      <c r="M93" t="s">
        <v>721</v>
      </c>
      <c r="N93">
        <v>10001</v>
      </c>
      <c r="O93" t="s">
        <v>722</v>
      </c>
      <c r="P93" t="s">
        <v>722</v>
      </c>
      <c r="Q93" t="s">
        <v>727</v>
      </c>
      <c r="R93" t="s">
        <v>795</v>
      </c>
      <c r="S93">
        <v>10</v>
      </c>
      <c r="T93" t="s">
        <v>838</v>
      </c>
      <c r="U93" t="s">
        <v>845</v>
      </c>
      <c r="W93" t="s">
        <v>856</v>
      </c>
      <c r="X93" t="s">
        <v>724</v>
      </c>
      <c r="Y93" t="s">
        <v>724</v>
      </c>
      <c r="AA93" t="s">
        <v>860</v>
      </c>
      <c r="AC93">
        <v>0</v>
      </c>
      <c r="AD93">
        <v>526.13</v>
      </c>
      <c r="AE93">
        <v>59.9</v>
      </c>
      <c r="AG93" t="s">
        <v>965</v>
      </c>
      <c r="AI93" t="s">
        <v>1125</v>
      </c>
      <c r="AJ93">
        <v>0</v>
      </c>
      <c r="AK93" t="s">
        <v>1195</v>
      </c>
      <c r="AL93">
        <v>3</v>
      </c>
      <c r="AM93">
        <v>0</v>
      </c>
      <c r="AN93">
        <v>29.61</v>
      </c>
      <c r="AQ93" t="s">
        <v>1203</v>
      </c>
      <c r="AR93" t="s">
        <v>1206</v>
      </c>
      <c r="AS93" t="s">
        <v>1216</v>
      </c>
      <c r="AT93">
        <v>6315.84</v>
      </c>
      <c r="AX93" t="s">
        <v>1219</v>
      </c>
      <c r="BA93" t="s">
        <v>1235</v>
      </c>
      <c r="BD93" t="s">
        <v>1326</v>
      </c>
    </row>
    <row r="94" spans="1:57">
      <c r="A94" s="1">
        <f>HYPERLINK("https://lsnyc.legalserver.org/matter/dynamic-profile/view/1872629","18-1872629")</f>
        <v>0</v>
      </c>
      <c r="B94" t="s">
        <v>57</v>
      </c>
      <c r="C94" t="s">
        <v>75</v>
      </c>
      <c r="D94" t="s">
        <v>87</v>
      </c>
      <c r="E94" t="s">
        <v>159</v>
      </c>
      <c r="G94" t="s">
        <v>294</v>
      </c>
      <c r="H94" t="s">
        <v>443</v>
      </c>
      <c r="J94" t="s">
        <v>585</v>
      </c>
      <c r="K94" t="s">
        <v>660</v>
      </c>
      <c r="L94" t="s">
        <v>718</v>
      </c>
      <c r="M94" t="s">
        <v>721</v>
      </c>
      <c r="N94">
        <v>10032</v>
      </c>
      <c r="O94" t="s">
        <v>722</v>
      </c>
      <c r="P94" t="s">
        <v>723</v>
      </c>
      <c r="Q94" t="s">
        <v>725</v>
      </c>
      <c r="R94" t="s">
        <v>796</v>
      </c>
      <c r="S94">
        <v>14</v>
      </c>
      <c r="T94" t="s">
        <v>836</v>
      </c>
      <c r="U94" t="s">
        <v>845</v>
      </c>
      <c r="W94" t="s">
        <v>856</v>
      </c>
      <c r="X94" t="s">
        <v>724</v>
      </c>
      <c r="Y94" t="s">
        <v>724</v>
      </c>
      <c r="AA94" t="s">
        <v>860</v>
      </c>
      <c r="AC94">
        <v>2167</v>
      </c>
      <c r="AD94">
        <v>2167</v>
      </c>
      <c r="AE94">
        <v>31.65</v>
      </c>
      <c r="AG94" t="s">
        <v>966</v>
      </c>
      <c r="AI94" t="s">
        <v>1126</v>
      </c>
      <c r="AJ94">
        <v>0</v>
      </c>
      <c r="AK94" t="s">
        <v>1199</v>
      </c>
      <c r="AL94">
        <v>3</v>
      </c>
      <c r="AM94">
        <v>4</v>
      </c>
      <c r="AN94">
        <v>144.51</v>
      </c>
      <c r="AQ94" t="s">
        <v>1205</v>
      </c>
      <c r="AR94" t="s">
        <v>1206</v>
      </c>
      <c r="AS94" t="s">
        <v>1212</v>
      </c>
      <c r="AT94">
        <v>55000</v>
      </c>
      <c r="AV94" t="s">
        <v>722</v>
      </c>
      <c r="AX94" t="s">
        <v>1230</v>
      </c>
      <c r="BA94" t="s">
        <v>1235</v>
      </c>
      <c r="BD94" t="s">
        <v>1327</v>
      </c>
    </row>
    <row r="95" spans="1:57">
      <c r="A95" s="1">
        <f>HYPERLINK("https://lsnyc.legalserver.org/matter/dynamic-profile/view/1890906","19-1890906")</f>
        <v>0</v>
      </c>
      <c r="B95" t="s">
        <v>57</v>
      </c>
      <c r="C95" t="s">
        <v>76</v>
      </c>
      <c r="D95" t="s">
        <v>87</v>
      </c>
      <c r="E95" t="s">
        <v>160</v>
      </c>
      <c r="G95" t="s">
        <v>295</v>
      </c>
      <c r="H95" t="s">
        <v>444</v>
      </c>
      <c r="J95" t="s">
        <v>586</v>
      </c>
      <c r="K95" t="s">
        <v>693</v>
      </c>
      <c r="L95" t="s">
        <v>718</v>
      </c>
      <c r="M95" t="s">
        <v>721</v>
      </c>
      <c r="N95">
        <v>10025</v>
      </c>
      <c r="O95" t="s">
        <v>724</v>
      </c>
      <c r="P95" t="s">
        <v>724</v>
      </c>
      <c r="Q95" t="s">
        <v>726</v>
      </c>
      <c r="S95">
        <v>45</v>
      </c>
      <c r="T95" t="s">
        <v>841</v>
      </c>
      <c r="U95" t="s">
        <v>849</v>
      </c>
      <c r="W95" t="s">
        <v>856</v>
      </c>
      <c r="X95" t="s">
        <v>724</v>
      </c>
      <c r="Y95" t="s">
        <v>724</v>
      </c>
      <c r="AA95" t="s">
        <v>861</v>
      </c>
      <c r="AC95">
        <v>0</v>
      </c>
      <c r="AD95">
        <v>250</v>
      </c>
      <c r="AE95">
        <v>0.35</v>
      </c>
      <c r="AG95" t="s">
        <v>967</v>
      </c>
      <c r="AJ95">
        <v>0</v>
      </c>
      <c r="AK95" t="s">
        <v>1193</v>
      </c>
      <c r="AL95">
        <v>2</v>
      </c>
      <c r="AM95">
        <v>2</v>
      </c>
      <c r="AN95">
        <v>34.72</v>
      </c>
      <c r="AQ95" t="s">
        <v>1204</v>
      </c>
      <c r="AR95" t="s">
        <v>1206</v>
      </c>
      <c r="AS95" t="s">
        <v>1212</v>
      </c>
      <c r="AT95">
        <v>8940</v>
      </c>
      <c r="AX95" t="s">
        <v>1219</v>
      </c>
      <c r="BA95" t="s">
        <v>1246</v>
      </c>
      <c r="BD95" t="s">
        <v>134</v>
      </c>
    </row>
    <row r="96" spans="1:57">
      <c r="A96" s="1">
        <f>HYPERLINK("https://lsnyc.legalserver.org/matter/dynamic-profile/view/1911017","19-1911017")</f>
        <v>0</v>
      </c>
      <c r="B96" t="s">
        <v>57</v>
      </c>
      <c r="C96" t="s">
        <v>77</v>
      </c>
      <c r="D96" t="s">
        <v>87</v>
      </c>
      <c r="E96" t="s">
        <v>115</v>
      </c>
      <c r="G96" t="s">
        <v>296</v>
      </c>
      <c r="H96" t="s">
        <v>445</v>
      </c>
      <c r="J96" t="s">
        <v>587</v>
      </c>
      <c r="K96">
        <v>316</v>
      </c>
      <c r="L96" t="s">
        <v>718</v>
      </c>
      <c r="M96" t="s">
        <v>721</v>
      </c>
      <c r="N96">
        <v>10027</v>
      </c>
      <c r="O96" t="s">
        <v>722</v>
      </c>
      <c r="P96" t="s">
        <v>723</v>
      </c>
      <c r="Q96" t="s">
        <v>732</v>
      </c>
      <c r="R96" t="s">
        <v>797</v>
      </c>
      <c r="S96">
        <v>-1</v>
      </c>
      <c r="T96" t="s">
        <v>833</v>
      </c>
      <c r="U96" t="s">
        <v>847</v>
      </c>
      <c r="W96" t="s">
        <v>855</v>
      </c>
      <c r="X96" t="s">
        <v>724</v>
      </c>
      <c r="Y96" t="s">
        <v>724</v>
      </c>
      <c r="AA96" t="s">
        <v>860</v>
      </c>
      <c r="AB96" t="s">
        <v>864</v>
      </c>
      <c r="AC96">
        <v>0</v>
      </c>
      <c r="AD96">
        <v>1600</v>
      </c>
      <c r="AE96">
        <v>2.6</v>
      </c>
      <c r="AG96" t="s">
        <v>968</v>
      </c>
      <c r="AI96" t="s">
        <v>1127</v>
      </c>
      <c r="AJ96">
        <v>0</v>
      </c>
      <c r="AK96" t="s">
        <v>1192</v>
      </c>
      <c r="AL96">
        <v>1</v>
      </c>
      <c r="AM96">
        <v>0</v>
      </c>
      <c r="AN96">
        <v>440.35</v>
      </c>
      <c r="AR96" t="s">
        <v>1206</v>
      </c>
      <c r="AS96" t="s">
        <v>1212</v>
      </c>
      <c r="AT96">
        <v>55000</v>
      </c>
      <c r="AX96" t="s">
        <v>1219</v>
      </c>
      <c r="BA96" t="s">
        <v>1235</v>
      </c>
      <c r="BD96" t="s">
        <v>1316</v>
      </c>
      <c r="BE96" t="s">
        <v>1352</v>
      </c>
    </row>
    <row r="97" spans="1:57">
      <c r="A97" s="1">
        <f>HYPERLINK("https://lsnyc.legalserver.org/matter/dynamic-profile/view/1912114","19-1912114")</f>
        <v>0</v>
      </c>
      <c r="B97" t="s">
        <v>57</v>
      </c>
      <c r="C97" t="s">
        <v>78</v>
      </c>
      <c r="D97" t="s">
        <v>87</v>
      </c>
      <c r="E97" t="s">
        <v>161</v>
      </c>
      <c r="G97" t="s">
        <v>297</v>
      </c>
      <c r="H97" t="s">
        <v>446</v>
      </c>
      <c r="J97" t="s">
        <v>588</v>
      </c>
      <c r="K97" t="s">
        <v>694</v>
      </c>
      <c r="L97" t="s">
        <v>718</v>
      </c>
      <c r="M97" t="s">
        <v>721</v>
      </c>
      <c r="N97">
        <v>10031</v>
      </c>
      <c r="O97" t="s">
        <v>722</v>
      </c>
      <c r="P97" t="s">
        <v>723</v>
      </c>
      <c r="Q97" t="s">
        <v>725</v>
      </c>
      <c r="R97" t="s">
        <v>798</v>
      </c>
      <c r="S97">
        <v>41</v>
      </c>
      <c r="T97" t="s">
        <v>836</v>
      </c>
      <c r="U97" t="s">
        <v>845</v>
      </c>
      <c r="W97" t="s">
        <v>855</v>
      </c>
      <c r="X97" t="s">
        <v>724</v>
      </c>
      <c r="Y97" t="s">
        <v>724</v>
      </c>
      <c r="AA97" t="s">
        <v>860</v>
      </c>
      <c r="AB97" t="s">
        <v>864</v>
      </c>
      <c r="AC97">
        <v>0</v>
      </c>
      <c r="AD97">
        <v>606</v>
      </c>
      <c r="AE97">
        <v>7.7</v>
      </c>
      <c r="AG97" t="s">
        <v>969</v>
      </c>
      <c r="AI97" t="s">
        <v>1128</v>
      </c>
      <c r="AJ97">
        <v>0</v>
      </c>
      <c r="AK97" t="s">
        <v>1188</v>
      </c>
      <c r="AL97">
        <v>2</v>
      </c>
      <c r="AM97">
        <v>0</v>
      </c>
      <c r="AN97">
        <v>88.20999999999999</v>
      </c>
      <c r="AR97" t="s">
        <v>1206</v>
      </c>
      <c r="AS97" t="s">
        <v>1212</v>
      </c>
      <c r="AT97">
        <v>14916</v>
      </c>
      <c r="AX97" t="s">
        <v>1219</v>
      </c>
      <c r="BA97" t="s">
        <v>1270</v>
      </c>
      <c r="BD97" t="s">
        <v>1201</v>
      </c>
      <c r="BE97" t="s">
        <v>1352</v>
      </c>
    </row>
    <row r="98" spans="1:57">
      <c r="A98" s="1">
        <f>HYPERLINK("https://lsnyc.legalserver.org/matter/dynamic-profile/view/1915119","19-1915119")</f>
        <v>0</v>
      </c>
      <c r="B98" t="s">
        <v>57</v>
      </c>
      <c r="C98" t="s">
        <v>79</v>
      </c>
      <c r="D98" t="s">
        <v>87</v>
      </c>
      <c r="E98" t="s">
        <v>162</v>
      </c>
      <c r="G98" t="s">
        <v>298</v>
      </c>
      <c r="H98" t="s">
        <v>447</v>
      </c>
      <c r="J98" t="s">
        <v>589</v>
      </c>
      <c r="K98" t="s">
        <v>695</v>
      </c>
      <c r="L98" t="s">
        <v>718</v>
      </c>
      <c r="M98" t="s">
        <v>721</v>
      </c>
      <c r="N98">
        <v>10128</v>
      </c>
      <c r="O98" t="s">
        <v>723</v>
      </c>
      <c r="P98" t="s">
        <v>723</v>
      </c>
      <c r="S98">
        <v>13</v>
      </c>
      <c r="T98" t="s">
        <v>841</v>
      </c>
      <c r="U98" t="s">
        <v>849</v>
      </c>
      <c r="W98" t="s">
        <v>856</v>
      </c>
      <c r="X98" t="s">
        <v>724</v>
      </c>
      <c r="Y98" t="s">
        <v>724</v>
      </c>
      <c r="AA98" t="s">
        <v>860</v>
      </c>
      <c r="AC98">
        <v>0</v>
      </c>
      <c r="AD98">
        <v>861.54</v>
      </c>
      <c r="AE98">
        <v>1.5</v>
      </c>
      <c r="AG98" t="s">
        <v>970</v>
      </c>
      <c r="AI98" t="s">
        <v>1129</v>
      </c>
      <c r="AJ98">
        <v>0</v>
      </c>
      <c r="AK98" t="s">
        <v>1188</v>
      </c>
      <c r="AL98">
        <v>1</v>
      </c>
      <c r="AM98">
        <v>0</v>
      </c>
      <c r="AN98">
        <v>72.06</v>
      </c>
      <c r="AS98" t="s">
        <v>1212</v>
      </c>
      <c r="AT98">
        <v>9000</v>
      </c>
      <c r="AX98" t="s">
        <v>1220</v>
      </c>
      <c r="BA98" t="s">
        <v>1244</v>
      </c>
      <c r="BD98" t="s">
        <v>162</v>
      </c>
    </row>
    <row r="99" spans="1:57">
      <c r="A99" s="1">
        <f>HYPERLINK("https://lsnyc.legalserver.org/matter/dynamic-profile/view/1873472","18-1873472")</f>
        <v>0</v>
      </c>
      <c r="B99" t="s">
        <v>57</v>
      </c>
      <c r="C99" t="s">
        <v>79</v>
      </c>
      <c r="D99" t="s">
        <v>87</v>
      </c>
      <c r="E99" t="s">
        <v>163</v>
      </c>
      <c r="G99" t="s">
        <v>251</v>
      </c>
      <c r="H99" t="s">
        <v>448</v>
      </c>
      <c r="J99" t="s">
        <v>590</v>
      </c>
      <c r="K99" t="s">
        <v>696</v>
      </c>
      <c r="L99" t="s">
        <v>718</v>
      </c>
      <c r="M99" t="s">
        <v>721</v>
      </c>
      <c r="N99">
        <v>10033</v>
      </c>
      <c r="O99" t="s">
        <v>724</v>
      </c>
      <c r="P99" t="s">
        <v>723</v>
      </c>
      <c r="R99" t="s">
        <v>799</v>
      </c>
      <c r="S99">
        <v>6</v>
      </c>
      <c r="T99" t="s">
        <v>836</v>
      </c>
      <c r="U99" t="s">
        <v>845</v>
      </c>
      <c r="W99" t="s">
        <v>856</v>
      </c>
      <c r="X99" t="s">
        <v>724</v>
      </c>
      <c r="Y99" t="s">
        <v>724</v>
      </c>
      <c r="AA99" t="s">
        <v>860</v>
      </c>
      <c r="AB99" t="s">
        <v>864</v>
      </c>
      <c r="AC99">
        <v>0</v>
      </c>
      <c r="AD99">
        <v>925</v>
      </c>
      <c r="AE99">
        <v>78.8</v>
      </c>
      <c r="AG99" t="s">
        <v>971</v>
      </c>
      <c r="AI99" t="s">
        <v>1130</v>
      </c>
      <c r="AJ99">
        <v>480</v>
      </c>
      <c r="AK99" t="s">
        <v>1199</v>
      </c>
      <c r="AL99">
        <v>1</v>
      </c>
      <c r="AM99">
        <v>0</v>
      </c>
      <c r="AN99">
        <v>299.84</v>
      </c>
      <c r="AQ99" t="s">
        <v>1203</v>
      </c>
      <c r="AS99" t="s">
        <v>1212</v>
      </c>
      <c r="AT99">
        <v>36400</v>
      </c>
      <c r="AX99" t="s">
        <v>1220</v>
      </c>
      <c r="BA99" t="s">
        <v>1241</v>
      </c>
      <c r="BD99" t="s">
        <v>154</v>
      </c>
    </row>
    <row r="100" spans="1:57">
      <c r="A100" s="1">
        <f>HYPERLINK("https://lsnyc.legalserver.org/matter/dynamic-profile/view/1915102","19-1915102")</f>
        <v>0</v>
      </c>
      <c r="B100" t="s">
        <v>57</v>
      </c>
      <c r="C100" t="s">
        <v>79</v>
      </c>
      <c r="D100" t="s">
        <v>87</v>
      </c>
      <c r="E100" t="s">
        <v>162</v>
      </c>
      <c r="G100" t="s">
        <v>299</v>
      </c>
      <c r="H100" t="s">
        <v>449</v>
      </c>
      <c r="J100" t="s">
        <v>591</v>
      </c>
      <c r="K100" t="s">
        <v>697</v>
      </c>
      <c r="L100" t="s">
        <v>718</v>
      </c>
      <c r="M100" t="s">
        <v>721</v>
      </c>
      <c r="N100">
        <v>10009</v>
      </c>
      <c r="O100" t="s">
        <v>722</v>
      </c>
      <c r="P100" t="s">
        <v>723</v>
      </c>
      <c r="R100" t="s">
        <v>800</v>
      </c>
      <c r="S100">
        <v>24</v>
      </c>
      <c r="T100" t="s">
        <v>836</v>
      </c>
      <c r="W100" t="s">
        <v>856</v>
      </c>
      <c r="X100" t="s">
        <v>724</v>
      </c>
      <c r="AA100" t="s">
        <v>860</v>
      </c>
      <c r="AC100">
        <v>0</v>
      </c>
      <c r="AD100">
        <v>1183</v>
      </c>
      <c r="AE100">
        <v>1</v>
      </c>
      <c r="AG100" t="s">
        <v>972</v>
      </c>
      <c r="AI100" t="s">
        <v>1131</v>
      </c>
      <c r="AJ100">
        <v>0</v>
      </c>
      <c r="AL100">
        <v>1</v>
      </c>
      <c r="AM100">
        <v>0</v>
      </c>
      <c r="AN100">
        <v>166.53</v>
      </c>
      <c r="AS100" t="s">
        <v>1214</v>
      </c>
      <c r="AT100">
        <v>20800</v>
      </c>
      <c r="AX100" t="s">
        <v>1220</v>
      </c>
      <c r="BA100" t="s">
        <v>1235</v>
      </c>
      <c r="BD100" t="s">
        <v>162</v>
      </c>
    </row>
    <row r="101" spans="1:57">
      <c r="A101" s="1">
        <f>HYPERLINK("https://lsnyc.legalserver.org/matter/dynamic-profile/view/1909020","19-1909020")</f>
        <v>0</v>
      </c>
      <c r="B101" t="s">
        <v>57</v>
      </c>
      <c r="C101" t="s">
        <v>80</v>
      </c>
      <c r="D101" t="s">
        <v>87</v>
      </c>
      <c r="E101" t="s">
        <v>164</v>
      </c>
      <c r="G101" t="s">
        <v>300</v>
      </c>
      <c r="H101" t="s">
        <v>450</v>
      </c>
      <c r="J101" t="s">
        <v>592</v>
      </c>
      <c r="K101" t="s">
        <v>698</v>
      </c>
      <c r="L101" t="s">
        <v>718</v>
      </c>
      <c r="M101" t="s">
        <v>721</v>
      </c>
      <c r="N101">
        <v>10009</v>
      </c>
      <c r="O101" t="s">
        <v>723</v>
      </c>
      <c r="P101" t="s">
        <v>723</v>
      </c>
      <c r="Q101" t="s">
        <v>728</v>
      </c>
      <c r="S101">
        <v>10</v>
      </c>
      <c r="W101" t="s">
        <v>855</v>
      </c>
      <c r="X101" t="s">
        <v>724</v>
      </c>
      <c r="AA101" t="s">
        <v>861</v>
      </c>
      <c r="AC101">
        <v>0</v>
      </c>
      <c r="AD101">
        <v>0</v>
      </c>
      <c r="AE101">
        <v>2.25</v>
      </c>
      <c r="AG101" t="s">
        <v>973</v>
      </c>
      <c r="AI101" t="s">
        <v>1132</v>
      </c>
      <c r="AJ101">
        <v>0</v>
      </c>
      <c r="AK101" t="s">
        <v>1190</v>
      </c>
      <c r="AL101">
        <v>2</v>
      </c>
      <c r="AM101">
        <v>3</v>
      </c>
      <c r="AN101">
        <v>9.94</v>
      </c>
      <c r="AS101" t="s">
        <v>1212</v>
      </c>
      <c r="AT101">
        <v>3000</v>
      </c>
      <c r="AX101" t="s">
        <v>1231</v>
      </c>
      <c r="BA101" t="s">
        <v>1271</v>
      </c>
      <c r="BD101" t="s">
        <v>1328</v>
      </c>
      <c r="BE101" t="s">
        <v>1352</v>
      </c>
    </row>
    <row r="102" spans="1:57">
      <c r="A102" s="1">
        <f>HYPERLINK("https://lsnyc.legalserver.org/matter/dynamic-profile/view/1881901","18-1881901")</f>
        <v>0</v>
      </c>
      <c r="B102" t="s">
        <v>57</v>
      </c>
      <c r="C102" t="s">
        <v>81</v>
      </c>
      <c r="D102" t="s">
        <v>87</v>
      </c>
      <c r="E102" t="s">
        <v>165</v>
      </c>
      <c r="G102" t="s">
        <v>301</v>
      </c>
      <c r="H102" t="s">
        <v>451</v>
      </c>
      <c r="J102" t="s">
        <v>593</v>
      </c>
      <c r="K102">
        <v>63</v>
      </c>
      <c r="L102" t="s">
        <v>718</v>
      </c>
      <c r="M102" t="s">
        <v>721</v>
      </c>
      <c r="N102">
        <v>10026</v>
      </c>
      <c r="O102" t="s">
        <v>723</v>
      </c>
      <c r="P102" t="s">
        <v>723</v>
      </c>
      <c r="Q102" t="s">
        <v>727</v>
      </c>
      <c r="S102">
        <v>18</v>
      </c>
      <c r="T102" t="s">
        <v>840</v>
      </c>
      <c r="U102" t="s">
        <v>845</v>
      </c>
      <c r="W102" t="s">
        <v>856</v>
      </c>
      <c r="X102" t="s">
        <v>724</v>
      </c>
      <c r="AA102" t="s">
        <v>860</v>
      </c>
      <c r="AC102">
        <v>1396</v>
      </c>
      <c r="AD102">
        <v>1645</v>
      </c>
      <c r="AE102">
        <v>2.5</v>
      </c>
      <c r="AG102" t="s">
        <v>974</v>
      </c>
      <c r="AI102" t="s">
        <v>1133</v>
      </c>
      <c r="AJ102">
        <v>41</v>
      </c>
      <c r="AK102" t="s">
        <v>1188</v>
      </c>
      <c r="AL102">
        <v>2</v>
      </c>
      <c r="AM102">
        <v>0</v>
      </c>
      <c r="AN102">
        <v>124.8</v>
      </c>
      <c r="AQ102" t="s">
        <v>1203</v>
      </c>
      <c r="AR102" t="s">
        <v>1211</v>
      </c>
      <c r="AS102" t="s">
        <v>1212</v>
      </c>
      <c r="AT102">
        <v>20541.6</v>
      </c>
      <c r="AX102" t="s">
        <v>1219</v>
      </c>
      <c r="BA102" t="s">
        <v>1272</v>
      </c>
      <c r="BD102" t="s">
        <v>198</v>
      </c>
    </row>
    <row r="103" spans="1:57">
      <c r="A103" s="1">
        <f>HYPERLINK("https://lsnyc.legalserver.org/matter/dynamic-profile/view/1911873","19-1911873")</f>
        <v>0</v>
      </c>
      <c r="B103" t="s">
        <v>57</v>
      </c>
      <c r="C103" t="s">
        <v>81</v>
      </c>
      <c r="D103" t="s">
        <v>87</v>
      </c>
      <c r="E103" t="s">
        <v>138</v>
      </c>
      <c r="G103" t="s">
        <v>302</v>
      </c>
      <c r="H103" t="s">
        <v>452</v>
      </c>
      <c r="J103" t="s">
        <v>594</v>
      </c>
      <c r="K103" t="s">
        <v>699</v>
      </c>
      <c r="L103" t="s">
        <v>718</v>
      </c>
      <c r="M103" t="s">
        <v>721</v>
      </c>
      <c r="N103">
        <v>10007</v>
      </c>
      <c r="O103" t="s">
        <v>722</v>
      </c>
      <c r="P103" t="s">
        <v>723</v>
      </c>
      <c r="Q103" t="s">
        <v>727</v>
      </c>
      <c r="S103">
        <v>16</v>
      </c>
      <c r="U103" t="s">
        <v>847</v>
      </c>
      <c r="W103" t="s">
        <v>856</v>
      </c>
      <c r="X103" t="s">
        <v>724</v>
      </c>
      <c r="Y103" t="s">
        <v>724</v>
      </c>
      <c r="AA103" t="s">
        <v>860</v>
      </c>
      <c r="AC103">
        <v>0</v>
      </c>
      <c r="AD103">
        <v>0</v>
      </c>
      <c r="AE103">
        <v>0.1</v>
      </c>
      <c r="AG103" t="s">
        <v>975</v>
      </c>
      <c r="AH103" t="s">
        <v>1039</v>
      </c>
      <c r="AI103" t="s">
        <v>1134</v>
      </c>
      <c r="AJ103">
        <v>0</v>
      </c>
      <c r="AL103">
        <v>1</v>
      </c>
      <c r="AM103">
        <v>0</v>
      </c>
      <c r="AN103">
        <v>11.53</v>
      </c>
      <c r="AS103" t="s">
        <v>1212</v>
      </c>
      <c r="AT103">
        <v>1440</v>
      </c>
      <c r="AX103" t="s">
        <v>1219</v>
      </c>
      <c r="BA103" t="s">
        <v>1234</v>
      </c>
      <c r="BD103" t="s">
        <v>198</v>
      </c>
      <c r="BE103" t="s">
        <v>1353</v>
      </c>
    </row>
    <row r="104" spans="1:57">
      <c r="A104" s="1">
        <f>HYPERLINK("https://lsnyc.legalserver.org/matter/dynamic-profile/view/0750632","14-0750632")</f>
        <v>0</v>
      </c>
      <c r="B104" t="s">
        <v>57</v>
      </c>
      <c r="C104" t="s">
        <v>81</v>
      </c>
      <c r="D104" t="s">
        <v>87</v>
      </c>
      <c r="E104" t="s">
        <v>166</v>
      </c>
      <c r="G104" t="s">
        <v>303</v>
      </c>
      <c r="H104" t="s">
        <v>453</v>
      </c>
      <c r="J104" t="s">
        <v>595</v>
      </c>
      <c r="K104">
        <v>8</v>
      </c>
      <c r="L104" t="s">
        <v>718</v>
      </c>
      <c r="M104" t="s">
        <v>721</v>
      </c>
      <c r="N104">
        <v>10002</v>
      </c>
      <c r="O104" t="s">
        <v>723</v>
      </c>
      <c r="P104" t="s">
        <v>723</v>
      </c>
      <c r="R104" t="s">
        <v>801</v>
      </c>
      <c r="S104">
        <v>0</v>
      </c>
      <c r="T104" t="s">
        <v>836</v>
      </c>
      <c r="U104" t="s">
        <v>845</v>
      </c>
      <c r="W104" t="s">
        <v>856</v>
      </c>
      <c r="X104" t="s">
        <v>724</v>
      </c>
      <c r="AA104" t="s">
        <v>860</v>
      </c>
      <c r="AC104">
        <v>0</v>
      </c>
      <c r="AD104">
        <v>0</v>
      </c>
      <c r="AE104">
        <v>468.47</v>
      </c>
      <c r="AG104" t="s">
        <v>976</v>
      </c>
      <c r="AI104" t="s">
        <v>1135</v>
      </c>
      <c r="AJ104">
        <v>0</v>
      </c>
      <c r="AL104">
        <v>3</v>
      </c>
      <c r="AM104">
        <v>2</v>
      </c>
      <c r="AN104">
        <v>103.19</v>
      </c>
      <c r="AS104" t="s">
        <v>1217</v>
      </c>
      <c r="AT104">
        <v>28800</v>
      </c>
      <c r="AX104" t="s">
        <v>1227</v>
      </c>
      <c r="BA104" t="s">
        <v>1273</v>
      </c>
      <c r="BD104" t="s">
        <v>117</v>
      </c>
    </row>
    <row r="105" spans="1:57">
      <c r="A105" s="1">
        <f>HYPERLINK("https://lsnyc.legalserver.org/matter/dynamic-profile/view/1908999","19-1908999")</f>
        <v>0</v>
      </c>
      <c r="B105" t="s">
        <v>57</v>
      </c>
      <c r="C105" t="s">
        <v>82</v>
      </c>
      <c r="D105" t="s">
        <v>87</v>
      </c>
      <c r="E105" t="s">
        <v>164</v>
      </c>
      <c r="G105" t="s">
        <v>304</v>
      </c>
      <c r="H105" t="s">
        <v>454</v>
      </c>
      <c r="J105" t="s">
        <v>596</v>
      </c>
      <c r="K105" t="s">
        <v>649</v>
      </c>
      <c r="L105" t="s">
        <v>718</v>
      </c>
      <c r="M105" t="s">
        <v>721</v>
      </c>
      <c r="N105">
        <v>10035</v>
      </c>
      <c r="O105" t="s">
        <v>722</v>
      </c>
      <c r="P105" t="s">
        <v>723</v>
      </c>
      <c r="Q105" t="s">
        <v>733</v>
      </c>
      <c r="R105" t="s">
        <v>802</v>
      </c>
      <c r="S105">
        <v>4</v>
      </c>
      <c r="T105" t="s">
        <v>836</v>
      </c>
      <c r="U105" t="s">
        <v>849</v>
      </c>
      <c r="W105" t="s">
        <v>856</v>
      </c>
      <c r="X105" t="s">
        <v>724</v>
      </c>
      <c r="Y105" t="s">
        <v>724</v>
      </c>
      <c r="AA105" t="s">
        <v>861</v>
      </c>
      <c r="AC105">
        <v>0</v>
      </c>
      <c r="AD105">
        <v>193</v>
      </c>
      <c r="AE105">
        <v>0.1</v>
      </c>
      <c r="AG105" t="s">
        <v>977</v>
      </c>
      <c r="AI105" t="s">
        <v>1136</v>
      </c>
      <c r="AJ105">
        <v>55</v>
      </c>
      <c r="AK105" t="s">
        <v>1190</v>
      </c>
      <c r="AL105">
        <v>2</v>
      </c>
      <c r="AM105">
        <v>0</v>
      </c>
      <c r="AN105">
        <v>45.84</v>
      </c>
      <c r="AS105" t="s">
        <v>1212</v>
      </c>
      <c r="AT105">
        <v>7752</v>
      </c>
      <c r="AX105" t="s">
        <v>1226</v>
      </c>
      <c r="BA105" t="s">
        <v>1251</v>
      </c>
      <c r="BD105" t="s">
        <v>164</v>
      </c>
      <c r="BE105" t="s">
        <v>1352</v>
      </c>
    </row>
    <row r="106" spans="1:57">
      <c r="A106" s="1">
        <f>HYPERLINK("https://lsnyc.legalserver.org/matter/dynamic-profile/view/1880004","18-1880004")</f>
        <v>0</v>
      </c>
      <c r="B106" t="s">
        <v>57</v>
      </c>
      <c r="C106" t="s">
        <v>82</v>
      </c>
      <c r="D106" t="s">
        <v>87</v>
      </c>
      <c r="E106" t="s">
        <v>126</v>
      </c>
      <c r="G106" t="s">
        <v>245</v>
      </c>
      <c r="H106" t="s">
        <v>416</v>
      </c>
      <c r="J106" t="s">
        <v>597</v>
      </c>
      <c r="K106" t="s">
        <v>658</v>
      </c>
      <c r="L106" t="s">
        <v>718</v>
      </c>
      <c r="M106" t="s">
        <v>721</v>
      </c>
      <c r="N106">
        <v>10033</v>
      </c>
      <c r="O106" t="s">
        <v>723</v>
      </c>
      <c r="P106" t="s">
        <v>723</v>
      </c>
      <c r="R106">
        <v>73727</v>
      </c>
      <c r="S106">
        <v>26</v>
      </c>
      <c r="T106" t="s">
        <v>836</v>
      </c>
      <c r="W106" t="s">
        <v>856</v>
      </c>
      <c r="X106" t="s">
        <v>724</v>
      </c>
      <c r="AA106" t="s">
        <v>860</v>
      </c>
      <c r="AC106">
        <v>0</v>
      </c>
      <c r="AD106">
        <v>841.77</v>
      </c>
      <c r="AE106">
        <v>0</v>
      </c>
      <c r="AG106" t="s">
        <v>978</v>
      </c>
      <c r="AI106" t="s">
        <v>1137</v>
      </c>
      <c r="AJ106">
        <v>41</v>
      </c>
      <c r="AL106">
        <v>2</v>
      </c>
      <c r="AM106">
        <v>0</v>
      </c>
      <c r="AN106">
        <v>251.52</v>
      </c>
      <c r="AQ106" t="s">
        <v>1203</v>
      </c>
      <c r="AS106" t="s">
        <v>1214</v>
      </c>
      <c r="AT106">
        <v>41400</v>
      </c>
      <c r="AX106" t="s">
        <v>1219</v>
      </c>
      <c r="BA106" t="s">
        <v>1274</v>
      </c>
    </row>
    <row r="107" spans="1:57">
      <c r="A107" s="1">
        <f>HYPERLINK("https://lsnyc.legalserver.org/matter/dynamic-profile/view/1886826","19-1886826")</f>
        <v>0</v>
      </c>
      <c r="B107" t="s">
        <v>57</v>
      </c>
      <c r="C107" t="s">
        <v>82</v>
      </c>
      <c r="D107" t="s">
        <v>87</v>
      </c>
      <c r="E107" t="s">
        <v>137</v>
      </c>
      <c r="G107" t="s">
        <v>305</v>
      </c>
      <c r="H107" t="s">
        <v>406</v>
      </c>
      <c r="J107" t="s">
        <v>598</v>
      </c>
      <c r="K107">
        <v>31</v>
      </c>
      <c r="L107" t="s">
        <v>718</v>
      </c>
      <c r="M107" t="s">
        <v>721</v>
      </c>
      <c r="N107">
        <v>10031</v>
      </c>
      <c r="O107" t="s">
        <v>722</v>
      </c>
      <c r="P107" t="s">
        <v>722</v>
      </c>
      <c r="Q107" t="s">
        <v>725</v>
      </c>
      <c r="R107" t="s">
        <v>803</v>
      </c>
      <c r="S107">
        <v>32</v>
      </c>
      <c r="T107" t="s">
        <v>833</v>
      </c>
      <c r="U107" t="s">
        <v>845</v>
      </c>
      <c r="W107" t="s">
        <v>855</v>
      </c>
      <c r="X107" t="s">
        <v>724</v>
      </c>
      <c r="Y107" t="s">
        <v>724</v>
      </c>
      <c r="AA107" t="s">
        <v>860</v>
      </c>
      <c r="AB107" t="s">
        <v>864</v>
      </c>
      <c r="AC107">
        <v>0</v>
      </c>
      <c r="AD107">
        <v>1243</v>
      </c>
      <c r="AE107">
        <v>8.300000000000001</v>
      </c>
      <c r="AG107" t="s">
        <v>979</v>
      </c>
      <c r="AH107" t="s">
        <v>1040</v>
      </c>
      <c r="AI107" t="s">
        <v>1138</v>
      </c>
      <c r="AJ107">
        <v>0</v>
      </c>
      <c r="AK107" t="s">
        <v>1188</v>
      </c>
      <c r="AL107">
        <v>1</v>
      </c>
      <c r="AM107">
        <v>3</v>
      </c>
      <c r="AN107">
        <v>14.34</v>
      </c>
      <c r="AQ107" t="s">
        <v>1204</v>
      </c>
      <c r="AR107" t="s">
        <v>1209</v>
      </c>
      <c r="AS107" t="s">
        <v>1212</v>
      </c>
      <c r="AT107">
        <v>3600</v>
      </c>
      <c r="AX107" t="s">
        <v>1226</v>
      </c>
      <c r="BA107" t="s">
        <v>1243</v>
      </c>
      <c r="BD107" t="s">
        <v>1329</v>
      </c>
    </row>
    <row r="108" spans="1:57">
      <c r="A108" s="1">
        <f>HYPERLINK("https://lsnyc.legalserver.org/matter/dynamic-profile/view/1896281","19-1896281")</f>
        <v>0</v>
      </c>
      <c r="B108" t="s">
        <v>57</v>
      </c>
      <c r="C108" t="s">
        <v>82</v>
      </c>
      <c r="D108" t="s">
        <v>87</v>
      </c>
      <c r="E108" t="s">
        <v>91</v>
      </c>
      <c r="G108" t="s">
        <v>306</v>
      </c>
      <c r="H108" t="s">
        <v>455</v>
      </c>
      <c r="J108" t="s">
        <v>599</v>
      </c>
      <c r="L108" t="s">
        <v>718</v>
      </c>
      <c r="M108" t="s">
        <v>721</v>
      </c>
      <c r="N108">
        <v>10031</v>
      </c>
      <c r="O108" t="s">
        <v>723</v>
      </c>
      <c r="P108" t="s">
        <v>723</v>
      </c>
      <c r="R108" t="s">
        <v>804</v>
      </c>
      <c r="S108">
        <v>0</v>
      </c>
      <c r="T108" t="s">
        <v>833</v>
      </c>
      <c r="U108" t="s">
        <v>845</v>
      </c>
      <c r="W108" t="s">
        <v>855</v>
      </c>
      <c r="X108" t="s">
        <v>724</v>
      </c>
      <c r="Y108" t="s">
        <v>724</v>
      </c>
      <c r="AA108" t="s">
        <v>860</v>
      </c>
      <c r="AC108">
        <v>0</v>
      </c>
      <c r="AD108">
        <v>1600</v>
      </c>
      <c r="AE108">
        <v>53.15</v>
      </c>
      <c r="AG108" t="s">
        <v>980</v>
      </c>
      <c r="AI108" t="s">
        <v>1139</v>
      </c>
      <c r="AJ108">
        <v>0</v>
      </c>
      <c r="AK108" t="s">
        <v>1188</v>
      </c>
      <c r="AL108">
        <v>1</v>
      </c>
      <c r="AM108">
        <v>0</v>
      </c>
      <c r="AN108">
        <v>0</v>
      </c>
      <c r="AT108">
        <v>0</v>
      </c>
      <c r="AX108" t="s">
        <v>1221</v>
      </c>
      <c r="BA108" t="s">
        <v>1249</v>
      </c>
      <c r="BD108" t="s">
        <v>198</v>
      </c>
    </row>
    <row r="109" spans="1:57">
      <c r="A109" s="1">
        <f>HYPERLINK("https://lsnyc.legalserver.org/matter/dynamic-profile/view/1905335","19-1905335")</f>
        <v>0</v>
      </c>
      <c r="B109" t="s">
        <v>57</v>
      </c>
      <c r="C109" t="s">
        <v>82</v>
      </c>
      <c r="D109" t="s">
        <v>87</v>
      </c>
      <c r="E109" t="s">
        <v>167</v>
      </c>
      <c r="G109" t="s">
        <v>307</v>
      </c>
      <c r="H109" t="s">
        <v>456</v>
      </c>
      <c r="J109" t="s">
        <v>600</v>
      </c>
      <c r="K109">
        <v>1</v>
      </c>
      <c r="L109" t="s">
        <v>718</v>
      </c>
      <c r="M109" t="s">
        <v>721</v>
      </c>
      <c r="N109">
        <v>10031</v>
      </c>
      <c r="O109" t="s">
        <v>724</v>
      </c>
      <c r="P109" t="s">
        <v>723</v>
      </c>
      <c r="Q109" t="s">
        <v>727</v>
      </c>
      <c r="R109" t="s">
        <v>805</v>
      </c>
      <c r="S109">
        <v>30</v>
      </c>
      <c r="U109" t="s">
        <v>850</v>
      </c>
      <c r="W109" t="s">
        <v>856</v>
      </c>
      <c r="X109" t="s">
        <v>724</v>
      </c>
      <c r="Y109" t="s">
        <v>724</v>
      </c>
      <c r="AA109" t="s">
        <v>860</v>
      </c>
      <c r="AC109">
        <v>0</v>
      </c>
      <c r="AD109">
        <v>300</v>
      </c>
      <c r="AE109">
        <v>23.3</v>
      </c>
      <c r="AG109" t="s">
        <v>981</v>
      </c>
      <c r="AI109" t="s">
        <v>1088</v>
      </c>
      <c r="AJ109">
        <v>0</v>
      </c>
      <c r="AK109" t="s">
        <v>1192</v>
      </c>
      <c r="AL109">
        <v>1</v>
      </c>
      <c r="AM109">
        <v>0</v>
      </c>
      <c r="AN109">
        <v>72.06</v>
      </c>
      <c r="AR109" t="s">
        <v>1206</v>
      </c>
      <c r="AS109" t="s">
        <v>1212</v>
      </c>
      <c r="AT109">
        <v>9000</v>
      </c>
      <c r="AX109" t="s">
        <v>1219</v>
      </c>
      <c r="BA109" t="s">
        <v>1238</v>
      </c>
      <c r="BD109" t="s">
        <v>119</v>
      </c>
    </row>
    <row r="110" spans="1:57">
      <c r="A110" s="1">
        <f>HYPERLINK("https://lsnyc.legalserver.org/matter/dynamic-profile/view/1847081","17-1847081")</f>
        <v>0</v>
      </c>
      <c r="B110" t="s">
        <v>57</v>
      </c>
      <c r="C110" t="s">
        <v>82</v>
      </c>
      <c r="D110" t="s">
        <v>87</v>
      </c>
      <c r="E110" t="s">
        <v>168</v>
      </c>
      <c r="G110" t="s">
        <v>308</v>
      </c>
      <c r="H110" t="s">
        <v>391</v>
      </c>
      <c r="J110" t="s">
        <v>601</v>
      </c>
      <c r="K110" t="s">
        <v>660</v>
      </c>
      <c r="L110" t="s">
        <v>718</v>
      </c>
      <c r="M110" t="s">
        <v>721</v>
      </c>
      <c r="N110">
        <v>10027</v>
      </c>
      <c r="O110" t="s">
        <v>723</v>
      </c>
      <c r="P110" t="s">
        <v>723</v>
      </c>
      <c r="Q110" t="s">
        <v>727</v>
      </c>
      <c r="R110" t="s">
        <v>806</v>
      </c>
      <c r="S110">
        <v>0</v>
      </c>
      <c r="T110" t="s">
        <v>844</v>
      </c>
      <c r="U110" t="s">
        <v>845</v>
      </c>
      <c r="W110" t="s">
        <v>856</v>
      </c>
      <c r="X110" t="s">
        <v>724</v>
      </c>
      <c r="Y110" t="s">
        <v>722</v>
      </c>
      <c r="AA110" t="s">
        <v>860</v>
      </c>
      <c r="AC110">
        <v>0</v>
      </c>
      <c r="AD110">
        <v>0</v>
      </c>
      <c r="AE110">
        <v>19.42</v>
      </c>
      <c r="AG110" t="s">
        <v>982</v>
      </c>
      <c r="AI110" t="s">
        <v>1140</v>
      </c>
      <c r="AJ110">
        <v>0</v>
      </c>
      <c r="AL110">
        <v>2</v>
      </c>
      <c r="AM110">
        <v>0</v>
      </c>
      <c r="AN110">
        <v>190.89</v>
      </c>
      <c r="AQ110" t="s">
        <v>1203</v>
      </c>
      <c r="AS110" t="s">
        <v>1212</v>
      </c>
      <c r="AT110">
        <v>31000</v>
      </c>
      <c r="AX110" t="s">
        <v>1232</v>
      </c>
      <c r="BA110" t="s">
        <v>1235</v>
      </c>
      <c r="BD110" t="s">
        <v>1292</v>
      </c>
    </row>
    <row r="111" spans="1:57">
      <c r="A111" s="1">
        <f>HYPERLINK("https://lsnyc.legalserver.org/matter/dynamic-profile/view/1847092","17-1847092")</f>
        <v>0</v>
      </c>
      <c r="B111" t="s">
        <v>57</v>
      </c>
      <c r="C111" t="s">
        <v>82</v>
      </c>
      <c r="D111" t="s">
        <v>87</v>
      </c>
      <c r="E111" t="s">
        <v>168</v>
      </c>
      <c r="G111" t="s">
        <v>309</v>
      </c>
      <c r="H111" t="s">
        <v>457</v>
      </c>
      <c r="J111" t="s">
        <v>601</v>
      </c>
      <c r="K111" t="s">
        <v>656</v>
      </c>
      <c r="L111" t="s">
        <v>718</v>
      </c>
      <c r="M111" t="s">
        <v>721</v>
      </c>
      <c r="N111">
        <v>10027</v>
      </c>
      <c r="O111" t="s">
        <v>723</v>
      </c>
      <c r="P111" t="s">
        <v>723</v>
      </c>
      <c r="R111" t="s">
        <v>806</v>
      </c>
      <c r="S111">
        <v>2</v>
      </c>
      <c r="T111" t="s">
        <v>844</v>
      </c>
      <c r="U111" t="s">
        <v>845</v>
      </c>
      <c r="W111" t="s">
        <v>856</v>
      </c>
      <c r="X111" t="s">
        <v>724</v>
      </c>
      <c r="Y111" t="s">
        <v>722</v>
      </c>
      <c r="AA111" t="s">
        <v>860</v>
      </c>
      <c r="AC111">
        <v>0</v>
      </c>
      <c r="AD111">
        <v>0</v>
      </c>
      <c r="AE111">
        <v>5.4</v>
      </c>
      <c r="AG111" t="s">
        <v>983</v>
      </c>
      <c r="AJ111">
        <v>0</v>
      </c>
      <c r="AL111">
        <v>2</v>
      </c>
      <c r="AM111">
        <v>2</v>
      </c>
      <c r="AN111">
        <v>101.46</v>
      </c>
      <c r="AS111" t="s">
        <v>1212</v>
      </c>
      <c r="AT111">
        <v>24960</v>
      </c>
      <c r="AX111" t="s">
        <v>1232</v>
      </c>
      <c r="BA111" t="s">
        <v>1235</v>
      </c>
      <c r="BD111" t="s">
        <v>1330</v>
      </c>
    </row>
    <row r="112" spans="1:57">
      <c r="A112" s="1">
        <f>HYPERLINK("https://lsnyc.legalserver.org/matter/dynamic-profile/view/1847095","17-1847095")</f>
        <v>0</v>
      </c>
      <c r="B112" t="s">
        <v>57</v>
      </c>
      <c r="C112" t="s">
        <v>82</v>
      </c>
      <c r="D112" t="s">
        <v>87</v>
      </c>
      <c r="E112" t="s">
        <v>168</v>
      </c>
      <c r="G112" t="s">
        <v>310</v>
      </c>
      <c r="H112" t="s">
        <v>458</v>
      </c>
      <c r="J112" t="s">
        <v>601</v>
      </c>
      <c r="K112" t="s">
        <v>690</v>
      </c>
      <c r="L112" t="s">
        <v>718</v>
      </c>
      <c r="M112" t="s">
        <v>721</v>
      </c>
      <c r="N112">
        <v>10027</v>
      </c>
      <c r="O112" t="s">
        <v>723</v>
      </c>
      <c r="P112" t="s">
        <v>723</v>
      </c>
      <c r="R112" t="s">
        <v>806</v>
      </c>
      <c r="S112">
        <v>0</v>
      </c>
      <c r="T112" t="s">
        <v>844</v>
      </c>
      <c r="U112" t="s">
        <v>845</v>
      </c>
      <c r="W112" t="s">
        <v>856</v>
      </c>
      <c r="X112" t="s">
        <v>724</v>
      </c>
      <c r="Y112" t="s">
        <v>722</v>
      </c>
      <c r="AA112" t="s">
        <v>860</v>
      </c>
      <c r="AC112">
        <v>0</v>
      </c>
      <c r="AD112">
        <v>0</v>
      </c>
      <c r="AE112">
        <v>9.1</v>
      </c>
      <c r="AG112" t="s">
        <v>984</v>
      </c>
      <c r="AI112" t="s">
        <v>1141</v>
      </c>
      <c r="AJ112">
        <v>0</v>
      </c>
      <c r="AL112">
        <v>1</v>
      </c>
      <c r="AM112">
        <v>0</v>
      </c>
      <c r="AN112">
        <v>290.22</v>
      </c>
      <c r="AS112" t="s">
        <v>1212</v>
      </c>
      <c r="AT112">
        <v>35000</v>
      </c>
      <c r="AX112" t="s">
        <v>1232</v>
      </c>
      <c r="BA112" t="s">
        <v>1235</v>
      </c>
      <c r="BD112" t="s">
        <v>139</v>
      </c>
    </row>
    <row r="113" spans="1:57">
      <c r="A113" s="1">
        <f>HYPERLINK("https://lsnyc.legalserver.org/matter/dynamic-profile/view/1847104","17-1847104")</f>
        <v>0</v>
      </c>
      <c r="B113" t="s">
        <v>57</v>
      </c>
      <c r="C113" t="s">
        <v>82</v>
      </c>
      <c r="D113" t="s">
        <v>87</v>
      </c>
      <c r="E113" t="s">
        <v>168</v>
      </c>
      <c r="G113" t="s">
        <v>311</v>
      </c>
      <c r="H113" t="s">
        <v>459</v>
      </c>
      <c r="J113" t="s">
        <v>601</v>
      </c>
      <c r="K113" t="s">
        <v>700</v>
      </c>
      <c r="L113" t="s">
        <v>718</v>
      </c>
      <c r="M113" t="s">
        <v>721</v>
      </c>
      <c r="N113">
        <v>10027</v>
      </c>
      <c r="O113" t="s">
        <v>723</v>
      </c>
      <c r="P113" t="s">
        <v>723</v>
      </c>
      <c r="R113" t="s">
        <v>806</v>
      </c>
      <c r="S113">
        <v>0</v>
      </c>
      <c r="T113" t="s">
        <v>844</v>
      </c>
      <c r="U113" t="s">
        <v>845</v>
      </c>
      <c r="W113" t="s">
        <v>856</v>
      </c>
      <c r="X113" t="s">
        <v>724</v>
      </c>
      <c r="AA113" t="s">
        <v>860</v>
      </c>
      <c r="AC113">
        <v>0</v>
      </c>
      <c r="AD113">
        <v>0</v>
      </c>
      <c r="AE113">
        <v>31.07</v>
      </c>
      <c r="AG113" t="s">
        <v>985</v>
      </c>
      <c r="AI113" t="s">
        <v>1142</v>
      </c>
      <c r="AJ113">
        <v>0</v>
      </c>
      <c r="AL113">
        <v>1</v>
      </c>
      <c r="AM113">
        <v>0</v>
      </c>
      <c r="AN113">
        <v>149.25</v>
      </c>
      <c r="AS113" t="s">
        <v>1212</v>
      </c>
      <c r="AT113">
        <v>18000</v>
      </c>
      <c r="AX113" t="s">
        <v>1232</v>
      </c>
      <c r="BA113" t="s">
        <v>1241</v>
      </c>
      <c r="BD113" t="s">
        <v>120</v>
      </c>
    </row>
    <row r="114" spans="1:57">
      <c r="A114" s="1">
        <f>HYPERLINK("https://lsnyc.legalserver.org/matter/dynamic-profile/view/1847105","17-1847105")</f>
        <v>0</v>
      </c>
      <c r="B114" t="s">
        <v>57</v>
      </c>
      <c r="C114" t="s">
        <v>82</v>
      </c>
      <c r="D114" t="s">
        <v>87</v>
      </c>
      <c r="E114" t="s">
        <v>168</v>
      </c>
      <c r="G114" t="s">
        <v>312</v>
      </c>
      <c r="H114" t="s">
        <v>460</v>
      </c>
      <c r="J114" t="s">
        <v>601</v>
      </c>
      <c r="K114" t="s">
        <v>659</v>
      </c>
      <c r="L114" t="s">
        <v>718</v>
      </c>
      <c r="M114" t="s">
        <v>721</v>
      </c>
      <c r="N114">
        <v>10027</v>
      </c>
      <c r="O114" t="s">
        <v>723</v>
      </c>
      <c r="P114" t="s">
        <v>723</v>
      </c>
      <c r="R114" t="s">
        <v>806</v>
      </c>
      <c r="S114">
        <v>0</v>
      </c>
      <c r="T114" t="s">
        <v>844</v>
      </c>
      <c r="U114" t="s">
        <v>845</v>
      </c>
      <c r="W114" t="s">
        <v>856</v>
      </c>
      <c r="X114" t="s">
        <v>724</v>
      </c>
      <c r="AA114" t="s">
        <v>860</v>
      </c>
      <c r="AC114">
        <v>0</v>
      </c>
      <c r="AD114">
        <v>0</v>
      </c>
      <c r="AE114">
        <v>4.86</v>
      </c>
      <c r="AG114" t="s">
        <v>986</v>
      </c>
      <c r="AI114" t="s">
        <v>1143</v>
      </c>
      <c r="AJ114">
        <v>0</v>
      </c>
      <c r="AL114">
        <v>2</v>
      </c>
      <c r="AM114">
        <v>1</v>
      </c>
      <c r="AN114">
        <v>161.61</v>
      </c>
      <c r="AS114" t="s">
        <v>1212</v>
      </c>
      <c r="AT114">
        <v>33000</v>
      </c>
      <c r="AX114" t="s">
        <v>1232</v>
      </c>
      <c r="BA114" t="s">
        <v>1235</v>
      </c>
      <c r="BD114" t="s">
        <v>98</v>
      </c>
    </row>
    <row r="115" spans="1:57">
      <c r="A115" s="1">
        <f>HYPERLINK("https://lsnyc.legalserver.org/matter/dynamic-profile/view/1864360","18-1864360")</f>
        <v>0</v>
      </c>
      <c r="B115" t="s">
        <v>57</v>
      </c>
      <c r="C115" t="s">
        <v>82</v>
      </c>
      <c r="D115" t="s">
        <v>87</v>
      </c>
      <c r="E115" t="s">
        <v>169</v>
      </c>
      <c r="G115" t="s">
        <v>313</v>
      </c>
      <c r="H115" t="s">
        <v>461</v>
      </c>
      <c r="J115" t="s">
        <v>601</v>
      </c>
      <c r="K115" t="s">
        <v>701</v>
      </c>
      <c r="L115" t="s">
        <v>718</v>
      </c>
      <c r="M115" t="s">
        <v>721</v>
      </c>
      <c r="N115">
        <v>10027</v>
      </c>
      <c r="O115" t="s">
        <v>722</v>
      </c>
      <c r="P115" t="s">
        <v>723</v>
      </c>
      <c r="S115">
        <v>14</v>
      </c>
      <c r="T115" t="s">
        <v>844</v>
      </c>
      <c r="U115" t="s">
        <v>849</v>
      </c>
      <c r="W115" t="s">
        <v>856</v>
      </c>
      <c r="X115" t="s">
        <v>724</v>
      </c>
      <c r="AA115" t="s">
        <v>860</v>
      </c>
      <c r="AC115">
        <v>0</v>
      </c>
      <c r="AD115">
        <v>950</v>
      </c>
      <c r="AE115">
        <v>5.38</v>
      </c>
      <c r="AG115" t="s">
        <v>987</v>
      </c>
      <c r="AJ115">
        <v>0</v>
      </c>
      <c r="AL115">
        <v>2</v>
      </c>
      <c r="AM115">
        <v>0</v>
      </c>
      <c r="AN115">
        <v>78.98</v>
      </c>
      <c r="AS115" t="s">
        <v>1214</v>
      </c>
      <c r="AT115">
        <v>13000</v>
      </c>
      <c r="AX115" t="s">
        <v>1232</v>
      </c>
      <c r="BA115" t="s">
        <v>1237</v>
      </c>
      <c r="BD115" t="s">
        <v>1331</v>
      </c>
      <c r="BE115" t="s">
        <v>1352</v>
      </c>
    </row>
    <row r="116" spans="1:57">
      <c r="A116" s="1">
        <f>HYPERLINK("https://lsnyc.legalserver.org/matter/dynamic-profile/view/1891712","19-1891712")</f>
        <v>0</v>
      </c>
      <c r="B116" t="s">
        <v>57</v>
      </c>
      <c r="C116" t="s">
        <v>82</v>
      </c>
      <c r="D116" t="s">
        <v>87</v>
      </c>
      <c r="E116" t="s">
        <v>170</v>
      </c>
      <c r="G116" t="s">
        <v>314</v>
      </c>
      <c r="H116" t="s">
        <v>462</v>
      </c>
      <c r="J116" t="s">
        <v>602</v>
      </c>
      <c r="K116">
        <v>18</v>
      </c>
      <c r="L116" t="s">
        <v>718</v>
      </c>
      <c r="M116" t="s">
        <v>721</v>
      </c>
      <c r="N116">
        <v>10027</v>
      </c>
      <c r="O116" t="s">
        <v>722</v>
      </c>
      <c r="P116" t="s">
        <v>722</v>
      </c>
      <c r="Q116" t="s">
        <v>727</v>
      </c>
      <c r="R116" t="s">
        <v>807</v>
      </c>
      <c r="S116">
        <v>14</v>
      </c>
      <c r="T116" t="s">
        <v>836</v>
      </c>
      <c r="U116" t="s">
        <v>845</v>
      </c>
      <c r="W116" t="s">
        <v>856</v>
      </c>
      <c r="X116" t="s">
        <v>724</v>
      </c>
      <c r="Y116" t="s">
        <v>724</v>
      </c>
      <c r="AA116" t="s">
        <v>860</v>
      </c>
      <c r="AC116">
        <v>0</v>
      </c>
      <c r="AD116">
        <v>1537.32</v>
      </c>
      <c r="AE116">
        <v>58.3</v>
      </c>
      <c r="AG116" t="s">
        <v>988</v>
      </c>
      <c r="AI116" t="s">
        <v>1144</v>
      </c>
      <c r="AJ116">
        <v>0</v>
      </c>
      <c r="AK116" t="s">
        <v>1188</v>
      </c>
      <c r="AL116">
        <v>1</v>
      </c>
      <c r="AM116">
        <v>0</v>
      </c>
      <c r="AN116">
        <v>160.13</v>
      </c>
      <c r="AQ116" t="s">
        <v>1203</v>
      </c>
      <c r="AR116" t="s">
        <v>1206</v>
      </c>
      <c r="AS116" t="s">
        <v>1212</v>
      </c>
      <c r="AT116">
        <v>20000</v>
      </c>
      <c r="AX116" t="s">
        <v>1219</v>
      </c>
      <c r="BA116" t="s">
        <v>1241</v>
      </c>
      <c r="BD116" t="s">
        <v>202</v>
      </c>
    </row>
    <row r="117" spans="1:57">
      <c r="A117" s="1">
        <f>HYPERLINK("https://lsnyc.legalserver.org/matter/dynamic-profile/view/1894359","19-1894359")</f>
        <v>0</v>
      </c>
      <c r="B117" t="s">
        <v>57</v>
      </c>
      <c r="C117" t="s">
        <v>82</v>
      </c>
      <c r="D117" t="s">
        <v>87</v>
      </c>
      <c r="E117" t="s">
        <v>171</v>
      </c>
      <c r="G117" t="s">
        <v>315</v>
      </c>
      <c r="H117" t="s">
        <v>463</v>
      </c>
      <c r="J117" t="s">
        <v>603</v>
      </c>
      <c r="K117" t="s">
        <v>702</v>
      </c>
      <c r="L117" t="s">
        <v>718</v>
      </c>
      <c r="M117" t="s">
        <v>721</v>
      </c>
      <c r="N117">
        <v>10027</v>
      </c>
      <c r="O117" t="s">
        <v>722</v>
      </c>
      <c r="P117" t="s">
        <v>722</v>
      </c>
      <c r="Q117" t="s">
        <v>725</v>
      </c>
      <c r="R117" t="s">
        <v>808</v>
      </c>
      <c r="S117">
        <v>23</v>
      </c>
      <c r="T117" t="s">
        <v>833</v>
      </c>
      <c r="U117" t="s">
        <v>845</v>
      </c>
      <c r="W117" t="s">
        <v>855</v>
      </c>
      <c r="X117" t="s">
        <v>724</v>
      </c>
      <c r="Y117" t="s">
        <v>722</v>
      </c>
      <c r="AA117" t="s">
        <v>861</v>
      </c>
      <c r="AC117">
        <v>0</v>
      </c>
      <c r="AD117">
        <v>475</v>
      </c>
      <c r="AE117">
        <v>3.3</v>
      </c>
      <c r="AG117" t="s">
        <v>989</v>
      </c>
      <c r="AH117" t="s">
        <v>1041</v>
      </c>
      <c r="AI117" t="s">
        <v>1145</v>
      </c>
      <c r="AJ117">
        <v>0</v>
      </c>
      <c r="AK117" t="s">
        <v>1196</v>
      </c>
      <c r="AL117">
        <v>2</v>
      </c>
      <c r="AM117">
        <v>0</v>
      </c>
      <c r="AN117">
        <v>54.71</v>
      </c>
      <c r="AQ117" t="s">
        <v>1203</v>
      </c>
      <c r="AR117" t="s">
        <v>1206</v>
      </c>
      <c r="AS117" t="s">
        <v>1214</v>
      </c>
      <c r="AT117">
        <v>9252</v>
      </c>
      <c r="AX117" t="s">
        <v>1219</v>
      </c>
      <c r="BA117" t="s">
        <v>1246</v>
      </c>
      <c r="BD117" t="s">
        <v>1332</v>
      </c>
    </row>
    <row r="118" spans="1:57">
      <c r="A118" s="1">
        <f>HYPERLINK("https://lsnyc.legalserver.org/matter/dynamic-profile/view/1907348","19-1907348")</f>
        <v>0</v>
      </c>
      <c r="B118" t="s">
        <v>57</v>
      </c>
      <c r="C118" t="s">
        <v>82</v>
      </c>
      <c r="D118" t="s">
        <v>87</v>
      </c>
      <c r="E118" t="s">
        <v>172</v>
      </c>
      <c r="G118" t="s">
        <v>316</v>
      </c>
      <c r="H118" t="s">
        <v>464</v>
      </c>
      <c r="J118" t="s">
        <v>604</v>
      </c>
      <c r="K118" t="s">
        <v>703</v>
      </c>
      <c r="L118" t="s">
        <v>718</v>
      </c>
      <c r="M118" t="s">
        <v>721</v>
      </c>
      <c r="N118">
        <v>10025</v>
      </c>
      <c r="O118" t="s">
        <v>722</v>
      </c>
      <c r="P118" t="s">
        <v>723</v>
      </c>
      <c r="Q118" t="s">
        <v>732</v>
      </c>
      <c r="R118" t="s">
        <v>809</v>
      </c>
      <c r="S118">
        <v>30</v>
      </c>
      <c r="T118" t="s">
        <v>836</v>
      </c>
      <c r="U118" t="s">
        <v>845</v>
      </c>
      <c r="W118" t="s">
        <v>855</v>
      </c>
      <c r="X118" t="s">
        <v>724</v>
      </c>
      <c r="Y118" t="s">
        <v>724</v>
      </c>
      <c r="AA118" t="s">
        <v>860</v>
      </c>
      <c r="AB118" t="s">
        <v>866</v>
      </c>
      <c r="AC118">
        <v>0</v>
      </c>
      <c r="AD118">
        <v>2500</v>
      </c>
      <c r="AE118">
        <v>16</v>
      </c>
      <c r="AG118" t="s">
        <v>990</v>
      </c>
      <c r="AI118" t="s">
        <v>1146</v>
      </c>
      <c r="AJ118">
        <v>0</v>
      </c>
      <c r="AK118" t="s">
        <v>1196</v>
      </c>
      <c r="AL118">
        <v>1</v>
      </c>
      <c r="AM118">
        <v>0</v>
      </c>
      <c r="AN118">
        <v>62.45</v>
      </c>
      <c r="AR118" t="s">
        <v>1209</v>
      </c>
      <c r="AS118" t="s">
        <v>1212</v>
      </c>
      <c r="AT118">
        <v>7800</v>
      </c>
      <c r="AX118" t="s">
        <v>1219</v>
      </c>
      <c r="BA118" t="s">
        <v>1241</v>
      </c>
      <c r="BD118" t="s">
        <v>1333</v>
      </c>
      <c r="BE118" t="s">
        <v>1352</v>
      </c>
    </row>
    <row r="119" spans="1:57">
      <c r="A119" s="1">
        <f>HYPERLINK("https://lsnyc.legalserver.org/matter/dynamic-profile/view/1865652","18-1865652")</f>
        <v>0</v>
      </c>
      <c r="B119" t="s">
        <v>57</v>
      </c>
      <c r="C119" t="s">
        <v>82</v>
      </c>
      <c r="D119" t="s">
        <v>87</v>
      </c>
      <c r="E119" t="s">
        <v>173</v>
      </c>
      <c r="G119" t="s">
        <v>317</v>
      </c>
      <c r="H119" t="s">
        <v>465</v>
      </c>
      <c r="J119" t="s">
        <v>605</v>
      </c>
      <c r="L119" t="s">
        <v>718</v>
      </c>
      <c r="M119" t="s">
        <v>721</v>
      </c>
      <c r="N119">
        <v>10025</v>
      </c>
      <c r="O119" t="s">
        <v>723</v>
      </c>
      <c r="P119" t="s">
        <v>723</v>
      </c>
      <c r="S119">
        <v>0</v>
      </c>
      <c r="T119" t="s">
        <v>833</v>
      </c>
      <c r="U119" t="s">
        <v>845</v>
      </c>
      <c r="W119" t="s">
        <v>855</v>
      </c>
      <c r="X119" t="s">
        <v>724</v>
      </c>
      <c r="AA119" t="s">
        <v>861</v>
      </c>
      <c r="AC119">
        <v>0</v>
      </c>
      <c r="AD119">
        <v>0</v>
      </c>
      <c r="AE119">
        <v>25.7</v>
      </c>
      <c r="AG119" t="s">
        <v>991</v>
      </c>
      <c r="AI119" t="s">
        <v>1147</v>
      </c>
      <c r="AJ119">
        <v>0</v>
      </c>
      <c r="AL119">
        <v>1</v>
      </c>
      <c r="AM119">
        <v>0</v>
      </c>
      <c r="AN119">
        <v>79.08</v>
      </c>
      <c r="AS119" t="s">
        <v>1212</v>
      </c>
      <c r="AT119">
        <v>9600</v>
      </c>
      <c r="AX119" t="s">
        <v>1221</v>
      </c>
      <c r="BA119" t="s">
        <v>1238</v>
      </c>
      <c r="BD119" t="s">
        <v>153</v>
      </c>
    </row>
    <row r="120" spans="1:57">
      <c r="A120" s="1">
        <f>HYPERLINK("https://lsnyc.legalserver.org/matter/dynamic-profile/view/1885050","18-1885050")</f>
        <v>0</v>
      </c>
      <c r="B120" t="s">
        <v>57</v>
      </c>
      <c r="C120" t="s">
        <v>82</v>
      </c>
      <c r="D120" t="s">
        <v>88</v>
      </c>
      <c r="E120" t="s">
        <v>174</v>
      </c>
      <c r="F120" t="s">
        <v>203</v>
      </c>
      <c r="G120" t="s">
        <v>318</v>
      </c>
      <c r="H120" t="s">
        <v>466</v>
      </c>
      <c r="J120" t="s">
        <v>606</v>
      </c>
      <c r="K120">
        <v>42</v>
      </c>
      <c r="L120" t="s">
        <v>718</v>
      </c>
      <c r="M120" t="s">
        <v>721</v>
      </c>
      <c r="N120">
        <v>10024</v>
      </c>
      <c r="O120" t="s">
        <v>722</v>
      </c>
      <c r="P120" t="s">
        <v>722</v>
      </c>
      <c r="Q120" t="s">
        <v>725</v>
      </c>
      <c r="R120" t="s">
        <v>810</v>
      </c>
      <c r="S120">
        <v>11</v>
      </c>
      <c r="T120" t="s">
        <v>833</v>
      </c>
      <c r="U120" t="s">
        <v>849</v>
      </c>
      <c r="V120" t="s">
        <v>852</v>
      </c>
      <c r="W120" t="s">
        <v>856</v>
      </c>
      <c r="X120" t="s">
        <v>724</v>
      </c>
      <c r="Y120" t="s">
        <v>724</v>
      </c>
      <c r="AA120" t="s">
        <v>860</v>
      </c>
      <c r="AC120">
        <v>0</v>
      </c>
      <c r="AD120">
        <v>3750</v>
      </c>
      <c r="AE120">
        <v>2.1</v>
      </c>
      <c r="AF120" t="s">
        <v>868</v>
      </c>
      <c r="AG120" t="s">
        <v>992</v>
      </c>
      <c r="AI120" t="s">
        <v>1148</v>
      </c>
      <c r="AJ120">
        <v>128</v>
      </c>
      <c r="AK120" t="s">
        <v>1192</v>
      </c>
      <c r="AL120">
        <v>1</v>
      </c>
      <c r="AM120">
        <v>0</v>
      </c>
      <c r="AN120">
        <v>175.65</v>
      </c>
      <c r="AQ120" t="s">
        <v>1203</v>
      </c>
      <c r="AR120" t="s">
        <v>1206</v>
      </c>
      <c r="AS120" t="s">
        <v>1212</v>
      </c>
      <c r="AT120">
        <v>21324</v>
      </c>
      <c r="AX120" t="s">
        <v>1219</v>
      </c>
      <c r="BA120" t="s">
        <v>1259</v>
      </c>
      <c r="BD120" t="s">
        <v>142</v>
      </c>
    </row>
    <row r="121" spans="1:57">
      <c r="A121" s="1">
        <f>HYPERLINK("https://lsnyc.legalserver.org/matter/dynamic-profile/view/1911840","19-1911840")</f>
        <v>0</v>
      </c>
      <c r="B121" t="s">
        <v>57</v>
      </c>
      <c r="C121" t="s">
        <v>83</v>
      </c>
      <c r="D121" t="s">
        <v>87</v>
      </c>
      <c r="E121" t="s">
        <v>138</v>
      </c>
      <c r="G121" t="s">
        <v>319</v>
      </c>
      <c r="H121" t="s">
        <v>467</v>
      </c>
      <c r="J121" t="s">
        <v>607</v>
      </c>
      <c r="K121" t="s">
        <v>660</v>
      </c>
      <c r="L121" t="s">
        <v>718</v>
      </c>
      <c r="M121" t="s">
        <v>721</v>
      </c>
      <c r="N121">
        <v>10039</v>
      </c>
      <c r="O121" t="s">
        <v>722</v>
      </c>
      <c r="P121" t="s">
        <v>723</v>
      </c>
      <c r="Q121" t="s">
        <v>733</v>
      </c>
      <c r="S121">
        <v>7</v>
      </c>
      <c r="T121" t="s">
        <v>833</v>
      </c>
      <c r="U121" t="s">
        <v>847</v>
      </c>
      <c r="W121" t="s">
        <v>856</v>
      </c>
      <c r="X121" t="s">
        <v>724</v>
      </c>
      <c r="Y121" t="s">
        <v>724</v>
      </c>
      <c r="AA121" t="s">
        <v>860</v>
      </c>
      <c r="AC121">
        <v>0</v>
      </c>
      <c r="AD121">
        <v>795.1900000000001</v>
      </c>
      <c r="AE121">
        <v>0</v>
      </c>
      <c r="AG121" t="s">
        <v>993</v>
      </c>
      <c r="AI121" t="s">
        <v>1149</v>
      </c>
      <c r="AJ121">
        <v>0</v>
      </c>
      <c r="AK121" t="s">
        <v>1188</v>
      </c>
      <c r="AL121">
        <v>1</v>
      </c>
      <c r="AM121">
        <v>2</v>
      </c>
      <c r="AN121">
        <v>175.53</v>
      </c>
      <c r="AS121" t="s">
        <v>1212</v>
      </c>
      <c r="AT121">
        <v>37440</v>
      </c>
      <c r="AX121" t="s">
        <v>1224</v>
      </c>
      <c r="BA121" t="s">
        <v>1237</v>
      </c>
    </row>
    <row r="122" spans="1:57">
      <c r="A122" s="1">
        <f>HYPERLINK("https://lsnyc.legalserver.org/matter/dynamic-profile/view/1879585","18-1879585")</f>
        <v>0</v>
      </c>
      <c r="B122" t="s">
        <v>57</v>
      </c>
      <c r="C122" t="s">
        <v>83</v>
      </c>
      <c r="D122" t="s">
        <v>87</v>
      </c>
      <c r="E122" t="s">
        <v>175</v>
      </c>
      <c r="G122" t="s">
        <v>320</v>
      </c>
      <c r="H122" t="s">
        <v>468</v>
      </c>
      <c r="J122" t="s">
        <v>608</v>
      </c>
      <c r="K122" t="s">
        <v>704</v>
      </c>
      <c r="L122" t="s">
        <v>718</v>
      </c>
      <c r="M122" t="s">
        <v>721</v>
      </c>
      <c r="N122">
        <v>10023</v>
      </c>
      <c r="O122" t="s">
        <v>722</v>
      </c>
      <c r="P122" t="s">
        <v>722</v>
      </c>
      <c r="Q122" t="s">
        <v>725</v>
      </c>
      <c r="R122" t="s">
        <v>811</v>
      </c>
      <c r="S122">
        <v>35</v>
      </c>
      <c r="T122" t="s">
        <v>833</v>
      </c>
      <c r="U122" t="s">
        <v>845</v>
      </c>
      <c r="W122" t="s">
        <v>856</v>
      </c>
      <c r="X122" t="s">
        <v>724</v>
      </c>
      <c r="AA122" t="s">
        <v>861</v>
      </c>
      <c r="AB122" t="s">
        <v>867</v>
      </c>
      <c r="AC122">
        <v>241</v>
      </c>
      <c r="AD122">
        <v>241</v>
      </c>
      <c r="AE122">
        <v>31.85</v>
      </c>
      <c r="AG122" t="s">
        <v>994</v>
      </c>
      <c r="AI122" t="s">
        <v>1150</v>
      </c>
      <c r="AJ122">
        <v>0</v>
      </c>
      <c r="AK122" t="s">
        <v>1190</v>
      </c>
      <c r="AL122">
        <v>1</v>
      </c>
      <c r="AM122">
        <v>0</v>
      </c>
      <c r="AN122">
        <v>82.73</v>
      </c>
      <c r="AQ122" t="s">
        <v>1203</v>
      </c>
      <c r="AS122" t="s">
        <v>1214</v>
      </c>
      <c r="AT122">
        <v>10044</v>
      </c>
      <c r="AX122" t="s">
        <v>1219</v>
      </c>
      <c r="BA122" t="s">
        <v>1246</v>
      </c>
      <c r="BD122" t="s">
        <v>1334</v>
      </c>
    </row>
    <row r="123" spans="1:57">
      <c r="A123" s="1">
        <f>HYPERLINK("https://lsnyc.legalserver.org/matter/dynamic-profile/view/1851756","17-1851756")</f>
        <v>0</v>
      </c>
      <c r="B123" t="s">
        <v>57</v>
      </c>
      <c r="C123" t="s">
        <v>84</v>
      </c>
      <c r="D123" t="s">
        <v>88</v>
      </c>
      <c r="E123" t="s">
        <v>176</v>
      </c>
      <c r="F123" t="s">
        <v>204</v>
      </c>
      <c r="G123" t="s">
        <v>321</v>
      </c>
      <c r="H123" t="s">
        <v>469</v>
      </c>
      <c r="J123" t="s">
        <v>609</v>
      </c>
      <c r="K123">
        <v>2</v>
      </c>
      <c r="L123" t="s">
        <v>718</v>
      </c>
      <c r="M123" t="s">
        <v>721</v>
      </c>
      <c r="N123">
        <v>10027</v>
      </c>
      <c r="O123" t="s">
        <v>723</v>
      </c>
      <c r="P123" t="s">
        <v>723</v>
      </c>
      <c r="Q123" t="s">
        <v>727</v>
      </c>
      <c r="S123">
        <v>4</v>
      </c>
      <c r="T123" t="s">
        <v>840</v>
      </c>
      <c r="U123" t="s">
        <v>845</v>
      </c>
      <c r="V123" t="s">
        <v>854</v>
      </c>
      <c r="W123" t="s">
        <v>856</v>
      </c>
      <c r="X123" t="s">
        <v>724</v>
      </c>
      <c r="AA123" t="s">
        <v>860</v>
      </c>
      <c r="AC123">
        <v>1425</v>
      </c>
      <c r="AD123">
        <v>1425</v>
      </c>
      <c r="AE123">
        <v>6.2</v>
      </c>
      <c r="AF123" t="s">
        <v>874</v>
      </c>
      <c r="AG123" t="s">
        <v>995</v>
      </c>
      <c r="AI123" t="s">
        <v>1151</v>
      </c>
      <c r="AJ123">
        <v>4</v>
      </c>
      <c r="AK123" t="s">
        <v>1192</v>
      </c>
      <c r="AL123">
        <v>1</v>
      </c>
      <c r="AM123">
        <v>0</v>
      </c>
      <c r="AN123">
        <v>150.91</v>
      </c>
      <c r="AQ123" t="s">
        <v>1203</v>
      </c>
      <c r="AS123" t="s">
        <v>1212</v>
      </c>
      <c r="AT123">
        <v>18200</v>
      </c>
      <c r="AX123" t="s">
        <v>1219</v>
      </c>
      <c r="BA123" t="s">
        <v>1235</v>
      </c>
      <c r="BD123" t="s">
        <v>204</v>
      </c>
    </row>
    <row r="124" spans="1:57">
      <c r="A124" s="1">
        <f>HYPERLINK("https://lsnyc.legalserver.org/matter/dynamic-profile/view/1853038","17-1853038")</f>
        <v>0</v>
      </c>
      <c r="B124" t="s">
        <v>57</v>
      </c>
      <c r="C124" t="s">
        <v>84</v>
      </c>
      <c r="D124" t="s">
        <v>88</v>
      </c>
      <c r="E124" t="s">
        <v>177</v>
      </c>
      <c r="F124" t="s">
        <v>128</v>
      </c>
      <c r="G124" t="s">
        <v>322</v>
      </c>
      <c r="H124" t="s">
        <v>470</v>
      </c>
      <c r="J124" t="s">
        <v>610</v>
      </c>
      <c r="K124" t="s">
        <v>705</v>
      </c>
      <c r="L124" t="s">
        <v>718</v>
      </c>
      <c r="M124" t="s">
        <v>721</v>
      </c>
      <c r="N124">
        <v>10025</v>
      </c>
      <c r="O124" t="s">
        <v>723</v>
      </c>
      <c r="P124" t="s">
        <v>723</v>
      </c>
      <c r="S124">
        <v>0</v>
      </c>
      <c r="T124" t="s">
        <v>840</v>
      </c>
      <c r="U124" t="s">
        <v>851</v>
      </c>
      <c r="V124" t="s">
        <v>852</v>
      </c>
      <c r="W124" t="s">
        <v>856</v>
      </c>
      <c r="X124" t="s">
        <v>724</v>
      </c>
      <c r="Z124" t="s">
        <v>859</v>
      </c>
      <c r="AA124" t="s">
        <v>861</v>
      </c>
      <c r="AC124">
        <v>0</v>
      </c>
      <c r="AD124">
        <v>0</v>
      </c>
      <c r="AE124">
        <v>4.5</v>
      </c>
      <c r="AF124" t="s">
        <v>868</v>
      </c>
      <c r="AG124" t="s">
        <v>996</v>
      </c>
      <c r="AI124" t="s">
        <v>1152</v>
      </c>
      <c r="AJ124">
        <v>0</v>
      </c>
      <c r="AL124">
        <v>1</v>
      </c>
      <c r="AM124">
        <v>0</v>
      </c>
      <c r="AN124">
        <v>115.02</v>
      </c>
      <c r="AS124" t="s">
        <v>1212</v>
      </c>
      <c r="AT124">
        <v>13872</v>
      </c>
      <c r="AX124" t="s">
        <v>84</v>
      </c>
      <c r="BA124" t="s">
        <v>1244</v>
      </c>
      <c r="BD124" t="s">
        <v>128</v>
      </c>
    </row>
    <row r="125" spans="1:57">
      <c r="A125" s="1">
        <f>HYPERLINK("https://lsnyc.legalserver.org/matter/dynamic-profile/view/0775293","15-0775293")</f>
        <v>0</v>
      </c>
      <c r="B125" t="s">
        <v>57</v>
      </c>
      <c r="C125" t="s">
        <v>84</v>
      </c>
      <c r="D125" t="s">
        <v>87</v>
      </c>
      <c r="E125" t="s">
        <v>178</v>
      </c>
      <c r="G125" t="s">
        <v>323</v>
      </c>
      <c r="H125" t="s">
        <v>471</v>
      </c>
      <c r="J125" t="s">
        <v>611</v>
      </c>
      <c r="K125" t="s">
        <v>706</v>
      </c>
      <c r="L125" t="s">
        <v>718</v>
      </c>
      <c r="M125" t="s">
        <v>721</v>
      </c>
      <c r="N125">
        <v>10013</v>
      </c>
      <c r="O125" t="s">
        <v>723</v>
      </c>
      <c r="P125" t="s">
        <v>723</v>
      </c>
      <c r="S125">
        <v>0</v>
      </c>
      <c r="U125" t="s">
        <v>845</v>
      </c>
      <c r="W125" t="s">
        <v>856</v>
      </c>
      <c r="X125" t="s">
        <v>724</v>
      </c>
      <c r="AA125" t="s">
        <v>860</v>
      </c>
      <c r="AC125">
        <v>0</v>
      </c>
      <c r="AD125">
        <v>0</v>
      </c>
      <c r="AE125">
        <v>118</v>
      </c>
      <c r="AG125" t="s">
        <v>997</v>
      </c>
      <c r="AI125" t="s">
        <v>1153</v>
      </c>
      <c r="AJ125">
        <v>0</v>
      </c>
      <c r="AL125">
        <v>2</v>
      </c>
      <c r="AM125">
        <v>0</v>
      </c>
      <c r="AN125">
        <v>104.21</v>
      </c>
      <c r="AS125" t="s">
        <v>1212</v>
      </c>
      <c r="AT125">
        <v>16600</v>
      </c>
      <c r="AX125" t="s">
        <v>1227</v>
      </c>
      <c r="BA125" t="s">
        <v>1274</v>
      </c>
      <c r="BD125" t="s">
        <v>1330</v>
      </c>
    </row>
    <row r="126" spans="1:57">
      <c r="A126" s="1">
        <f>HYPERLINK("https://lsnyc.legalserver.org/matter/dynamic-profile/view/1843151","17-1843151")</f>
        <v>0</v>
      </c>
      <c r="B126" t="s">
        <v>57</v>
      </c>
      <c r="C126" t="s">
        <v>84</v>
      </c>
      <c r="D126" t="s">
        <v>87</v>
      </c>
      <c r="E126" t="s">
        <v>179</v>
      </c>
      <c r="G126" t="s">
        <v>324</v>
      </c>
      <c r="H126" t="s">
        <v>472</v>
      </c>
      <c r="J126" t="s">
        <v>612</v>
      </c>
      <c r="K126">
        <v>4</v>
      </c>
      <c r="L126" t="s">
        <v>718</v>
      </c>
      <c r="M126" t="s">
        <v>721</v>
      </c>
      <c r="N126">
        <v>10002</v>
      </c>
      <c r="O126" t="s">
        <v>723</v>
      </c>
      <c r="P126" t="s">
        <v>723</v>
      </c>
      <c r="S126">
        <v>8</v>
      </c>
      <c r="T126" t="s">
        <v>841</v>
      </c>
      <c r="U126" t="s">
        <v>845</v>
      </c>
      <c r="W126" t="s">
        <v>856</v>
      </c>
      <c r="X126" t="s">
        <v>724</v>
      </c>
      <c r="AA126" t="s">
        <v>860</v>
      </c>
      <c r="AC126">
        <v>0</v>
      </c>
      <c r="AD126">
        <v>0</v>
      </c>
      <c r="AE126">
        <v>2.1</v>
      </c>
      <c r="AG126" t="s">
        <v>998</v>
      </c>
      <c r="AI126" t="s">
        <v>1154</v>
      </c>
      <c r="AJ126">
        <v>0</v>
      </c>
      <c r="AL126">
        <v>2</v>
      </c>
      <c r="AM126">
        <v>2</v>
      </c>
      <c r="AN126">
        <v>151.22</v>
      </c>
      <c r="AS126" t="s">
        <v>1218</v>
      </c>
      <c r="AT126">
        <v>55200</v>
      </c>
      <c r="AX126" t="s">
        <v>1221</v>
      </c>
      <c r="BA126" t="s">
        <v>1273</v>
      </c>
      <c r="BD126" t="s">
        <v>1335</v>
      </c>
    </row>
    <row r="127" spans="1:57">
      <c r="A127" s="1">
        <f>HYPERLINK("https://lsnyc.legalserver.org/matter/dynamic-profile/view/1843156","17-1843156")</f>
        <v>0</v>
      </c>
      <c r="B127" t="s">
        <v>57</v>
      </c>
      <c r="C127" t="s">
        <v>84</v>
      </c>
      <c r="D127" t="s">
        <v>87</v>
      </c>
      <c r="E127" t="s">
        <v>179</v>
      </c>
      <c r="G127" t="s">
        <v>325</v>
      </c>
      <c r="H127" t="s">
        <v>473</v>
      </c>
      <c r="J127" t="s">
        <v>612</v>
      </c>
      <c r="K127">
        <v>3</v>
      </c>
      <c r="L127" t="s">
        <v>718</v>
      </c>
      <c r="M127" t="s">
        <v>721</v>
      </c>
      <c r="N127">
        <v>10002</v>
      </c>
      <c r="O127" t="s">
        <v>723</v>
      </c>
      <c r="P127" t="s">
        <v>723</v>
      </c>
      <c r="S127">
        <v>0</v>
      </c>
      <c r="T127" t="s">
        <v>841</v>
      </c>
      <c r="U127" t="s">
        <v>845</v>
      </c>
      <c r="W127" t="s">
        <v>856</v>
      </c>
      <c r="X127" t="s">
        <v>724</v>
      </c>
      <c r="AA127" t="s">
        <v>860</v>
      </c>
      <c r="AC127">
        <v>0</v>
      </c>
      <c r="AD127">
        <v>0</v>
      </c>
      <c r="AE127">
        <v>20.7</v>
      </c>
      <c r="AG127" t="s">
        <v>999</v>
      </c>
      <c r="AI127" t="s">
        <v>1155</v>
      </c>
      <c r="AJ127">
        <v>0</v>
      </c>
      <c r="AL127">
        <v>3</v>
      </c>
      <c r="AM127">
        <v>2</v>
      </c>
      <c r="AN127">
        <v>34.75</v>
      </c>
      <c r="AS127" t="s">
        <v>1218</v>
      </c>
      <c r="AT127">
        <v>15000</v>
      </c>
      <c r="AX127" t="s">
        <v>1221</v>
      </c>
      <c r="BA127" t="s">
        <v>1235</v>
      </c>
      <c r="BD127" t="s">
        <v>160</v>
      </c>
    </row>
    <row r="128" spans="1:57">
      <c r="A128" s="1">
        <f>HYPERLINK("https://lsnyc.legalserver.org/matter/dynamic-profile/view/1872718","18-1872718")</f>
        <v>0</v>
      </c>
      <c r="B128" t="s">
        <v>57</v>
      </c>
      <c r="C128" t="s">
        <v>85</v>
      </c>
      <c r="D128" t="s">
        <v>87</v>
      </c>
      <c r="E128" t="s">
        <v>159</v>
      </c>
      <c r="G128" t="s">
        <v>326</v>
      </c>
      <c r="H128" t="s">
        <v>474</v>
      </c>
      <c r="J128" t="s">
        <v>613</v>
      </c>
      <c r="K128" t="s">
        <v>652</v>
      </c>
      <c r="L128" t="s">
        <v>718</v>
      </c>
      <c r="M128" t="s">
        <v>721</v>
      </c>
      <c r="N128">
        <v>10128</v>
      </c>
      <c r="O128" t="s">
        <v>722</v>
      </c>
      <c r="P128" t="s">
        <v>723</v>
      </c>
      <c r="Q128" t="s">
        <v>725</v>
      </c>
      <c r="R128" t="s">
        <v>812</v>
      </c>
      <c r="S128">
        <v>1</v>
      </c>
      <c r="T128" t="s">
        <v>833</v>
      </c>
      <c r="U128" t="s">
        <v>849</v>
      </c>
      <c r="W128" t="s">
        <v>856</v>
      </c>
      <c r="X128" t="s">
        <v>724</v>
      </c>
      <c r="AA128" t="s">
        <v>860</v>
      </c>
      <c r="AC128">
        <v>2650</v>
      </c>
      <c r="AD128">
        <v>2650</v>
      </c>
      <c r="AE128">
        <v>1.25</v>
      </c>
      <c r="AG128" t="s">
        <v>1000</v>
      </c>
      <c r="AI128" t="s">
        <v>1156</v>
      </c>
      <c r="AJ128">
        <v>18</v>
      </c>
      <c r="AL128">
        <v>1</v>
      </c>
      <c r="AM128">
        <v>0</v>
      </c>
      <c r="AN128">
        <v>164.74</v>
      </c>
      <c r="AQ128" t="s">
        <v>1203</v>
      </c>
      <c r="AR128" t="s">
        <v>1206</v>
      </c>
      <c r="AT128">
        <v>20000</v>
      </c>
      <c r="AV128" t="s">
        <v>722</v>
      </c>
      <c r="AX128" t="s">
        <v>1230</v>
      </c>
      <c r="BA128" t="s">
        <v>1241</v>
      </c>
      <c r="BD128" t="s">
        <v>1336</v>
      </c>
    </row>
    <row r="129" spans="1:57">
      <c r="A129" s="1">
        <f>HYPERLINK("https://lsnyc.legalserver.org/matter/dynamic-profile/view/1905004","19-1905004")</f>
        <v>0</v>
      </c>
      <c r="B129" t="s">
        <v>57</v>
      </c>
      <c r="C129" t="s">
        <v>85</v>
      </c>
      <c r="D129" t="s">
        <v>87</v>
      </c>
      <c r="E129" t="s">
        <v>118</v>
      </c>
      <c r="G129" t="s">
        <v>327</v>
      </c>
      <c r="H129" t="s">
        <v>475</v>
      </c>
      <c r="J129" t="s">
        <v>614</v>
      </c>
      <c r="K129" t="s">
        <v>707</v>
      </c>
      <c r="L129" t="s">
        <v>718</v>
      </c>
      <c r="M129" t="s">
        <v>721</v>
      </c>
      <c r="N129">
        <v>10039</v>
      </c>
      <c r="O129" t="s">
        <v>723</v>
      </c>
      <c r="P129" t="s">
        <v>723</v>
      </c>
      <c r="S129">
        <v>0</v>
      </c>
      <c r="U129" t="s">
        <v>845</v>
      </c>
      <c r="W129" t="s">
        <v>855</v>
      </c>
      <c r="X129" t="s">
        <v>724</v>
      </c>
      <c r="Y129" t="s">
        <v>724</v>
      </c>
      <c r="AA129" t="s">
        <v>861</v>
      </c>
      <c r="AC129">
        <v>0</v>
      </c>
      <c r="AD129">
        <v>0</v>
      </c>
      <c r="AE129">
        <v>6.5</v>
      </c>
      <c r="AG129" t="s">
        <v>1001</v>
      </c>
      <c r="AI129" t="s">
        <v>1157</v>
      </c>
      <c r="AJ129">
        <v>0</v>
      </c>
      <c r="AL129">
        <v>2</v>
      </c>
      <c r="AM129">
        <v>2</v>
      </c>
      <c r="AN129">
        <v>77.45</v>
      </c>
      <c r="AS129" t="s">
        <v>1212</v>
      </c>
      <c r="AT129">
        <v>19944</v>
      </c>
      <c r="AX129" t="s">
        <v>1221</v>
      </c>
      <c r="BA129" t="s">
        <v>1275</v>
      </c>
      <c r="BD129" t="s">
        <v>1337</v>
      </c>
    </row>
    <row r="130" spans="1:57">
      <c r="A130" s="1">
        <f>HYPERLINK("https://lsnyc.legalserver.org/matter/dynamic-profile/view/1898754","19-1898754")</f>
        <v>0</v>
      </c>
      <c r="B130" t="s">
        <v>57</v>
      </c>
      <c r="C130" t="s">
        <v>85</v>
      </c>
      <c r="D130" t="s">
        <v>87</v>
      </c>
      <c r="E130" t="s">
        <v>180</v>
      </c>
      <c r="G130" t="s">
        <v>328</v>
      </c>
      <c r="H130" t="s">
        <v>476</v>
      </c>
      <c r="J130" t="s">
        <v>615</v>
      </c>
      <c r="K130" t="s">
        <v>708</v>
      </c>
      <c r="L130" t="s">
        <v>718</v>
      </c>
      <c r="M130" t="s">
        <v>721</v>
      </c>
      <c r="N130">
        <v>10037</v>
      </c>
      <c r="O130" t="s">
        <v>724</v>
      </c>
      <c r="P130" t="s">
        <v>723</v>
      </c>
      <c r="Q130" t="s">
        <v>727</v>
      </c>
      <c r="R130" t="s">
        <v>813</v>
      </c>
      <c r="S130">
        <v>8</v>
      </c>
      <c r="T130" t="s">
        <v>836</v>
      </c>
      <c r="U130" t="s">
        <v>845</v>
      </c>
      <c r="W130" t="s">
        <v>856</v>
      </c>
      <c r="X130" t="s">
        <v>724</v>
      </c>
      <c r="Y130" t="s">
        <v>724</v>
      </c>
      <c r="AA130" t="s">
        <v>860</v>
      </c>
      <c r="AB130" t="s">
        <v>864</v>
      </c>
      <c r="AC130">
        <v>0</v>
      </c>
      <c r="AD130">
        <v>1925</v>
      </c>
      <c r="AE130">
        <v>19.1</v>
      </c>
      <c r="AG130" t="s">
        <v>1002</v>
      </c>
      <c r="AI130" t="s">
        <v>1158</v>
      </c>
      <c r="AJ130">
        <v>0</v>
      </c>
      <c r="AK130" t="s">
        <v>1199</v>
      </c>
      <c r="AL130">
        <v>1</v>
      </c>
      <c r="AM130">
        <v>0</v>
      </c>
      <c r="AN130">
        <v>0</v>
      </c>
      <c r="AR130" t="s">
        <v>1206</v>
      </c>
      <c r="AS130" t="s">
        <v>1212</v>
      </c>
      <c r="AT130">
        <v>0</v>
      </c>
      <c r="AX130" t="s">
        <v>1219</v>
      </c>
      <c r="BA130" t="s">
        <v>1249</v>
      </c>
      <c r="BD130" t="s">
        <v>1303</v>
      </c>
      <c r="BE130" t="s">
        <v>1206</v>
      </c>
    </row>
    <row r="131" spans="1:57">
      <c r="A131" s="1">
        <f>HYPERLINK("https://lsnyc.legalserver.org/matter/dynamic-profile/view/1864328","18-1864328")</f>
        <v>0</v>
      </c>
      <c r="B131" t="s">
        <v>57</v>
      </c>
      <c r="C131" t="s">
        <v>85</v>
      </c>
      <c r="D131" t="s">
        <v>87</v>
      </c>
      <c r="E131" t="s">
        <v>169</v>
      </c>
      <c r="G131" t="s">
        <v>328</v>
      </c>
      <c r="H131" t="s">
        <v>476</v>
      </c>
      <c r="J131" t="s">
        <v>615</v>
      </c>
      <c r="K131" t="s">
        <v>708</v>
      </c>
      <c r="L131" t="s">
        <v>718</v>
      </c>
      <c r="M131" t="s">
        <v>721</v>
      </c>
      <c r="N131">
        <v>10037</v>
      </c>
      <c r="O131" t="s">
        <v>724</v>
      </c>
      <c r="P131" t="s">
        <v>723</v>
      </c>
      <c r="Q131" t="s">
        <v>728</v>
      </c>
      <c r="R131" t="s">
        <v>814</v>
      </c>
      <c r="S131">
        <v>8</v>
      </c>
      <c r="T131" t="s">
        <v>833</v>
      </c>
      <c r="U131" t="s">
        <v>845</v>
      </c>
      <c r="W131" t="s">
        <v>856</v>
      </c>
      <c r="X131" t="s">
        <v>724</v>
      </c>
      <c r="Y131" t="s">
        <v>724</v>
      </c>
      <c r="AA131" t="s">
        <v>860</v>
      </c>
      <c r="AC131">
        <v>1750</v>
      </c>
      <c r="AD131">
        <v>1750</v>
      </c>
      <c r="AE131">
        <v>44.55</v>
      </c>
      <c r="AG131" t="s">
        <v>1002</v>
      </c>
      <c r="AI131" t="s">
        <v>1158</v>
      </c>
      <c r="AJ131">
        <v>286</v>
      </c>
      <c r="AK131" t="s">
        <v>1192</v>
      </c>
      <c r="AL131">
        <v>1</v>
      </c>
      <c r="AM131">
        <v>0</v>
      </c>
      <c r="AN131">
        <v>0</v>
      </c>
      <c r="AQ131" t="s">
        <v>1203</v>
      </c>
      <c r="AR131" t="s">
        <v>1206</v>
      </c>
      <c r="AS131" t="s">
        <v>1212</v>
      </c>
      <c r="AT131">
        <v>0</v>
      </c>
      <c r="AV131" t="s">
        <v>724</v>
      </c>
      <c r="AX131" t="s">
        <v>1230</v>
      </c>
      <c r="BA131" t="s">
        <v>1249</v>
      </c>
      <c r="BD131" t="s">
        <v>1338</v>
      </c>
    </row>
    <row r="132" spans="1:57">
      <c r="A132" s="1">
        <f>HYPERLINK("https://lsnyc.legalserver.org/matter/dynamic-profile/view/0760455","14-0760455")</f>
        <v>0</v>
      </c>
      <c r="B132" t="s">
        <v>57</v>
      </c>
      <c r="C132" t="s">
        <v>85</v>
      </c>
      <c r="D132" t="s">
        <v>87</v>
      </c>
      <c r="E132" t="s">
        <v>181</v>
      </c>
      <c r="G132" t="s">
        <v>329</v>
      </c>
      <c r="H132" t="s">
        <v>477</v>
      </c>
      <c r="J132" t="s">
        <v>616</v>
      </c>
      <c r="K132">
        <v>3</v>
      </c>
      <c r="L132" t="s">
        <v>718</v>
      </c>
      <c r="M132" t="s">
        <v>721</v>
      </c>
      <c r="N132">
        <v>10033</v>
      </c>
      <c r="O132" t="s">
        <v>723</v>
      </c>
      <c r="P132" t="s">
        <v>723</v>
      </c>
      <c r="S132">
        <v>0</v>
      </c>
      <c r="W132" t="s">
        <v>856</v>
      </c>
      <c r="X132" t="s">
        <v>724</v>
      </c>
      <c r="AA132" t="s">
        <v>860</v>
      </c>
      <c r="AC132">
        <v>0</v>
      </c>
      <c r="AD132">
        <v>0</v>
      </c>
      <c r="AE132">
        <v>89.84999999999999</v>
      </c>
      <c r="AG132" t="s">
        <v>1003</v>
      </c>
      <c r="AI132" t="s">
        <v>1159</v>
      </c>
      <c r="AJ132">
        <v>0</v>
      </c>
      <c r="AL132">
        <v>1</v>
      </c>
      <c r="AM132">
        <v>1</v>
      </c>
      <c r="AN132">
        <v>80.05</v>
      </c>
      <c r="AS132" t="s">
        <v>1212</v>
      </c>
      <c r="AT132">
        <v>12592</v>
      </c>
      <c r="AX132" t="s">
        <v>1227</v>
      </c>
      <c r="BA132" t="s">
        <v>1276</v>
      </c>
      <c r="BD132" t="s">
        <v>1303</v>
      </c>
    </row>
    <row r="133" spans="1:57">
      <c r="A133" s="1">
        <f>HYPERLINK("https://lsnyc.legalserver.org/matter/dynamic-profile/view/1867613","18-1867613")</f>
        <v>0</v>
      </c>
      <c r="B133" t="s">
        <v>57</v>
      </c>
      <c r="C133" t="s">
        <v>85</v>
      </c>
      <c r="D133" t="s">
        <v>87</v>
      </c>
      <c r="E133" t="s">
        <v>182</v>
      </c>
      <c r="G133" t="s">
        <v>330</v>
      </c>
      <c r="H133" t="s">
        <v>478</v>
      </c>
      <c r="J133" t="s">
        <v>617</v>
      </c>
      <c r="K133" t="s">
        <v>682</v>
      </c>
      <c r="L133" t="s">
        <v>718</v>
      </c>
      <c r="M133" t="s">
        <v>721</v>
      </c>
      <c r="N133">
        <v>10032</v>
      </c>
      <c r="O133" t="s">
        <v>722</v>
      </c>
      <c r="P133" t="s">
        <v>723</v>
      </c>
      <c r="Q133" t="s">
        <v>729</v>
      </c>
      <c r="R133" t="s">
        <v>815</v>
      </c>
      <c r="S133">
        <v>20</v>
      </c>
      <c r="T133" t="s">
        <v>836</v>
      </c>
      <c r="U133" t="s">
        <v>849</v>
      </c>
      <c r="W133" t="s">
        <v>856</v>
      </c>
      <c r="X133" t="s">
        <v>724</v>
      </c>
      <c r="Y133" t="s">
        <v>724</v>
      </c>
      <c r="AA133" t="s">
        <v>860</v>
      </c>
      <c r="AC133">
        <v>680</v>
      </c>
      <c r="AD133">
        <v>680</v>
      </c>
      <c r="AE133">
        <v>1.9</v>
      </c>
      <c r="AG133" t="s">
        <v>1004</v>
      </c>
      <c r="AI133" t="s">
        <v>1160</v>
      </c>
      <c r="AJ133">
        <v>45</v>
      </c>
      <c r="AK133" t="s">
        <v>1188</v>
      </c>
      <c r="AL133">
        <v>2</v>
      </c>
      <c r="AM133">
        <v>0</v>
      </c>
      <c r="AN133">
        <v>94.78</v>
      </c>
      <c r="AQ133" t="s">
        <v>1203</v>
      </c>
      <c r="AR133" t="s">
        <v>1206</v>
      </c>
      <c r="AS133" t="s">
        <v>1214</v>
      </c>
      <c r="AT133">
        <v>15600</v>
      </c>
      <c r="AV133" t="s">
        <v>722</v>
      </c>
      <c r="AX133" t="s">
        <v>1230</v>
      </c>
      <c r="BA133" t="s">
        <v>1235</v>
      </c>
      <c r="BD133" t="s">
        <v>1339</v>
      </c>
    </row>
    <row r="134" spans="1:57">
      <c r="A134" s="1">
        <f>HYPERLINK("https://lsnyc.legalserver.org/matter/dynamic-profile/view/1872798","18-1872798")</f>
        <v>0</v>
      </c>
      <c r="B134" t="s">
        <v>57</v>
      </c>
      <c r="C134" t="s">
        <v>85</v>
      </c>
      <c r="D134" t="s">
        <v>87</v>
      </c>
      <c r="E134" t="s">
        <v>183</v>
      </c>
      <c r="G134" t="s">
        <v>331</v>
      </c>
      <c r="H134" t="s">
        <v>479</v>
      </c>
      <c r="J134" t="s">
        <v>618</v>
      </c>
      <c r="K134" t="s">
        <v>691</v>
      </c>
      <c r="L134" t="s">
        <v>718</v>
      </c>
      <c r="M134" t="s">
        <v>721</v>
      </c>
      <c r="N134">
        <v>10032</v>
      </c>
      <c r="O134" t="s">
        <v>722</v>
      </c>
      <c r="P134" t="s">
        <v>723</v>
      </c>
      <c r="Q134" t="s">
        <v>725</v>
      </c>
      <c r="R134" t="s">
        <v>816</v>
      </c>
      <c r="S134">
        <v>18</v>
      </c>
      <c r="T134" t="s">
        <v>836</v>
      </c>
      <c r="U134" t="s">
        <v>845</v>
      </c>
      <c r="W134" t="s">
        <v>856</v>
      </c>
      <c r="X134" t="s">
        <v>724</v>
      </c>
      <c r="Y134" t="s">
        <v>724</v>
      </c>
      <c r="AA134" t="s">
        <v>860</v>
      </c>
      <c r="AC134">
        <v>420</v>
      </c>
      <c r="AD134">
        <v>420</v>
      </c>
      <c r="AE134">
        <v>23.2</v>
      </c>
      <c r="AG134" t="s">
        <v>1005</v>
      </c>
      <c r="AI134" t="s">
        <v>1161</v>
      </c>
      <c r="AJ134">
        <v>0</v>
      </c>
      <c r="AK134" t="s">
        <v>1192</v>
      </c>
      <c r="AL134">
        <v>1</v>
      </c>
      <c r="AM134">
        <v>0</v>
      </c>
      <c r="AN134">
        <v>81.05</v>
      </c>
      <c r="AQ134" t="s">
        <v>1203</v>
      </c>
      <c r="AR134" t="s">
        <v>1206</v>
      </c>
      <c r="AT134">
        <v>9840</v>
      </c>
      <c r="AV134" t="s">
        <v>722</v>
      </c>
      <c r="AX134" t="s">
        <v>1230</v>
      </c>
      <c r="BA134" t="s">
        <v>1246</v>
      </c>
      <c r="BD134" t="s">
        <v>1332</v>
      </c>
    </row>
    <row r="135" spans="1:57">
      <c r="A135" s="1">
        <f>HYPERLINK("https://lsnyc.legalserver.org/matter/dynamic-profile/view/1872261","18-1872261")</f>
        <v>0</v>
      </c>
      <c r="B135" t="s">
        <v>57</v>
      </c>
      <c r="C135" t="s">
        <v>85</v>
      </c>
      <c r="D135" t="s">
        <v>87</v>
      </c>
      <c r="E135" t="s">
        <v>184</v>
      </c>
      <c r="G135" t="s">
        <v>332</v>
      </c>
      <c r="H135" t="s">
        <v>432</v>
      </c>
      <c r="J135" t="s">
        <v>619</v>
      </c>
      <c r="K135">
        <v>65</v>
      </c>
      <c r="L135" t="s">
        <v>718</v>
      </c>
      <c r="M135" t="s">
        <v>721</v>
      </c>
      <c r="N135">
        <v>10031</v>
      </c>
      <c r="O135" t="s">
        <v>724</v>
      </c>
      <c r="P135" t="s">
        <v>723</v>
      </c>
      <c r="Q135" t="s">
        <v>733</v>
      </c>
      <c r="R135" t="s">
        <v>817</v>
      </c>
      <c r="S135">
        <v>40</v>
      </c>
      <c r="T135" t="s">
        <v>836</v>
      </c>
      <c r="U135" t="s">
        <v>845</v>
      </c>
      <c r="W135" t="s">
        <v>855</v>
      </c>
      <c r="X135" t="s">
        <v>724</v>
      </c>
      <c r="Y135" t="s">
        <v>724</v>
      </c>
      <c r="Z135" t="s">
        <v>857</v>
      </c>
      <c r="AA135" t="s">
        <v>860</v>
      </c>
      <c r="AC135">
        <v>0</v>
      </c>
      <c r="AD135">
        <v>0</v>
      </c>
      <c r="AE135">
        <v>0.25</v>
      </c>
      <c r="AG135" t="s">
        <v>1006</v>
      </c>
      <c r="AJ135">
        <v>37</v>
      </c>
      <c r="AK135" t="s">
        <v>1188</v>
      </c>
      <c r="AL135">
        <v>1</v>
      </c>
      <c r="AM135">
        <v>4</v>
      </c>
      <c r="AN135">
        <v>53.03</v>
      </c>
      <c r="AQ135" t="s">
        <v>1205</v>
      </c>
      <c r="AT135">
        <v>15600</v>
      </c>
      <c r="AV135" t="s">
        <v>724</v>
      </c>
      <c r="AX135" t="s">
        <v>1230</v>
      </c>
      <c r="BA135" t="s">
        <v>1235</v>
      </c>
      <c r="BD135" t="s">
        <v>1340</v>
      </c>
    </row>
    <row r="136" spans="1:57">
      <c r="A136" s="1">
        <f>HYPERLINK("https://lsnyc.legalserver.org/matter/dynamic-profile/view/1872639","18-1872639")</f>
        <v>0</v>
      </c>
      <c r="B136" t="s">
        <v>57</v>
      </c>
      <c r="C136" t="s">
        <v>85</v>
      </c>
      <c r="D136" t="s">
        <v>87</v>
      </c>
      <c r="E136" t="s">
        <v>159</v>
      </c>
      <c r="G136" t="s">
        <v>333</v>
      </c>
      <c r="H136" t="s">
        <v>480</v>
      </c>
      <c r="J136" t="s">
        <v>620</v>
      </c>
      <c r="K136">
        <v>61</v>
      </c>
      <c r="L136" t="s">
        <v>718</v>
      </c>
      <c r="M136" t="s">
        <v>721</v>
      </c>
      <c r="N136">
        <v>10031</v>
      </c>
      <c r="O136" t="s">
        <v>722</v>
      </c>
      <c r="P136" t="s">
        <v>723</v>
      </c>
      <c r="Q136" t="s">
        <v>725</v>
      </c>
      <c r="R136" t="s">
        <v>818</v>
      </c>
      <c r="S136">
        <v>28</v>
      </c>
      <c r="T136" t="s">
        <v>833</v>
      </c>
      <c r="U136" t="s">
        <v>845</v>
      </c>
      <c r="W136" t="s">
        <v>856</v>
      </c>
      <c r="X136" t="s">
        <v>724</v>
      </c>
      <c r="Y136" t="s">
        <v>724</v>
      </c>
      <c r="AA136" t="s">
        <v>860</v>
      </c>
      <c r="AC136">
        <v>1162.86</v>
      </c>
      <c r="AD136">
        <v>1162.86</v>
      </c>
      <c r="AE136">
        <v>35.8</v>
      </c>
      <c r="AG136" t="s">
        <v>1007</v>
      </c>
      <c r="AI136" t="s">
        <v>1162</v>
      </c>
      <c r="AJ136">
        <v>39</v>
      </c>
      <c r="AK136" t="s">
        <v>1192</v>
      </c>
      <c r="AL136">
        <v>3</v>
      </c>
      <c r="AM136">
        <v>0</v>
      </c>
      <c r="AN136">
        <v>111.45</v>
      </c>
      <c r="AQ136" t="s">
        <v>1203</v>
      </c>
      <c r="AR136" t="s">
        <v>1206</v>
      </c>
      <c r="AT136">
        <v>23160</v>
      </c>
      <c r="AV136" t="s">
        <v>722</v>
      </c>
      <c r="AX136" t="s">
        <v>1230</v>
      </c>
      <c r="BA136" t="s">
        <v>1277</v>
      </c>
      <c r="BD136" t="s">
        <v>1341</v>
      </c>
    </row>
    <row r="137" spans="1:57">
      <c r="A137" s="1">
        <f>HYPERLINK("https://lsnyc.legalserver.org/matter/dynamic-profile/view/1908225","19-1908225")</f>
        <v>0</v>
      </c>
      <c r="B137" t="s">
        <v>57</v>
      </c>
      <c r="C137" t="s">
        <v>85</v>
      </c>
      <c r="D137" t="s">
        <v>87</v>
      </c>
      <c r="E137" t="s">
        <v>156</v>
      </c>
      <c r="G137" t="s">
        <v>334</v>
      </c>
      <c r="H137" t="s">
        <v>417</v>
      </c>
      <c r="J137" t="s">
        <v>620</v>
      </c>
      <c r="K137">
        <v>31</v>
      </c>
      <c r="L137" t="s">
        <v>718</v>
      </c>
      <c r="M137" t="s">
        <v>721</v>
      </c>
      <c r="N137">
        <v>10031</v>
      </c>
      <c r="O137" t="s">
        <v>723</v>
      </c>
      <c r="P137" t="s">
        <v>723</v>
      </c>
      <c r="R137" t="s">
        <v>819</v>
      </c>
      <c r="S137">
        <v>22</v>
      </c>
      <c r="T137" t="s">
        <v>833</v>
      </c>
      <c r="U137" t="s">
        <v>845</v>
      </c>
      <c r="W137" t="s">
        <v>856</v>
      </c>
      <c r="X137" t="s">
        <v>724</v>
      </c>
      <c r="Y137" t="s">
        <v>724</v>
      </c>
      <c r="AA137" t="s">
        <v>860</v>
      </c>
      <c r="AC137">
        <v>0</v>
      </c>
      <c r="AD137">
        <v>1279</v>
      </c>
      <c r="AE137">
        <v>3.15</v>
      </c>
      <c r="AG137" t="s">
        <v>1008</v>
      </c>
      <c r="AI137" t="s">
        <v>1163</v>
      </c>
      <c r="AJ137">
        <v>0</v>
      </c>
      <c r="AL137">
        <v>1</v>
      </c>
      <c r="AM137">
        <v>1</v>
      </c>
      <c r="AN137">
        <v>0</v>
      </c>
      <c r="AS137" t="s">
        <v>1212</v>
      </c>
      <c r="AT137">
        <v>0</v>
      </c>
      <c r="AX137" t="s">
        <v>1220</v>
      </c>
      <c r="BA137" t="s">
        <v>1278</v>
      </c>
      <c r="BD137" t="s">
        <v>119</v>
      </c>
    </row>
    <row r="138" spans="1:57">
      <c r="A138" s="1">
        <f>HYPERLINK("https://lsnyc.legalserver.org/matter/dynamic-profile/view/0761474","14-0761474")</f>
        <v>0</v>
      </c>
      <c r="B138" t="s">
        <v>57</v>
      </c>
      <c r="C138" t="s">
        <v>85</v>
      </c>
      <c r="D138" t="s">
        <v>87</v>
      </c>
      <c r="E138" t="s">
        <v>185</v>
      </c>
      <c r="G138" t="s">
        <v>321</v>
      </c>
      <c r="H138" t="s">
        <v>463</v>
      </c>
      <c r="J138" t="s">
        <v>621</v>
      </c>
      <c r="K138">
        <v>12</v>
      </c>
      <c r="L138" t="s">
        <v>718</v>
      </c>
      <c r="M138" t="s">
        <v>721</v>
      </c>
      <c r="N138">
        <v>10031</v>
      </c>
      <c r="O138" t="s">
        <v>723</v>
      </c>
      <c r="P138" t="s">
        <v>723</v>
      </c>
      <c r="S138">
        <v>0</v>
      </c>
      <c r="W138" t="s">
        <v>856</v>
      </c>
      <c r="X138" t="s">
        <v>724</v>
      </c>
      <c r="Z138" t="s">
        <v>857</v>
      </c>
      <c r="AA138" t="s">
        <v>860</v>
      </c>
      <c r="AC138">
        <v>0</v>
      </c>
      <c r="AD138">
        <v>0</v>
      </c>
      <c r="AE138">
        <v>0</v>
      </c>
      <c r="AG138" t="s">
        <v>1009</v>
      </c>
      <c r="AI138" t="s">
        <v>1164</v>
      </c>
      <c r="AJ138">
        <v>0</v>
      </c>
      <c r="AL138">
        <v>1</v>
      </c>
      <c r="AM138">
        <v>3</v>
      </c>
      <c r="AN138">
        <v>52.04</v>
      </c>
      <c r="AS138" t="s">
        <v>1214</v>
      </c>
      <c r="AT138">
        <v>12412</v>
      </c>
      <c r="AX138" t="s">
        <v>1227</v>
      </c>
      <c r="BA138" t="s">
        <v>1279</v>
      </c>
      <c r="BD138" t="s">
        <v>1342</v>
      </c>
    </row>
    <row r="139" spans="1:57">
      <c r="A139" s="1">
        <f>HYPERLINK("https://lsnyc.legalserver.org/matter/dynamic-profile/view/0769734","15-0769734")</f>
        <v>0</v>
      </c>
      <c r="B139" t="s">
        <v>57</v>
      </c>
      <c r="C139" t="s">
        <v>85</v>
      </c>
      <c r="D139" t="s">
        <v>87</v>
      </c>
      <c r="E139" t="s">
        <v>186</v>
      </c>
      <c r="G139" t="s">
        <v>335</v>
      </c>
      <c r="H139" t="s">
        <v>481</v>
      </c>
      <c r="J139" t="s">
        <v>621</v>
      </c>
      <c r="L139" t="s">
        <v>718</v>
      </c>
      <c r="M139" t="s">
        <v>721</v>
      </c>
      <c r="N139">
        <v>10031</v>
      </c>
      <c r="O139" t="s">
        <v>723</v>
      </c>
      <c r="P139" t="s">
        <v>723</v>
      </c>
      <c r="S139">
        <v>0</v>
      </c>
      <c r="W139" t="s">
        <v>856</v>
      </c>
      <c r="X139" t="s">
        <v>724</v>
      </c>
      <c r="AA139" t="s">
        <v>860</v>
      </c>
      <c r="AC139">
        <v>0</v>
      </c>
      <c r="AD139">
        <v>0</v>
      </c>
      <c r="AE139">
        <v>0</v>
      </c>
      <c r="AG139" t="s">
        <v>1010</v>
      </c>
      <c r="AI139" t="s">
        <v>1165</v>
      </c>
      <c r="AJ139">
        <v>0</v>
      </c>
      <c r="AL139">
        <v>4</v>
      </c>
      <c r="AM139">
        <v>4</v>
      </c>
      <c r="AN139">
        <v>8.98</v>
      </c>
      <c r="AQ139" t="s">
        <v>1205</v>
      </c>
      <c r="AS139" t="s">
        <v>1214</v>
      </c>
      <c r="AT139">
        <v>3600</v>
      </c>
      <c r="AX139" t="s">
        <v>1233</v>
      </c>
      <c r="BA139" t="s">
        <v>1235</v>
      </c>
    </row>
    <row r="140" spans="1:57">
      <c r="A140" s="1">
        <f>HYPERLINK("https://lsnyc.legalserver.org/matter/dynamic-profile/view/0774747","15-0774747")</f>
        <v>0</v>
      </c>
      <c r="B140" t="s">
        <v>57</v>
      </c>
      <c r="C140" t="s">
        <v>85</v>
      </c>
      <c r="D140" t="s">
        <v>87</v>
      </c>
      <c r="E140" t="s">
        <v>187</v>
      </c>
      <c r="G140" t="s">
        <v>336</v>
      </c>
      <c r="H140" t="s">
        <v>482</v>
      </c>
      <c r="J140" t="s">
        <v>622</v>
      </c>
      <c r="K140" t="s">
        <v>709</v>
      </c>
      <c r="L140" t="s">
        <v>718</v>
      </c>
      <c r="M140" t="s">
        <v>721</v>
      </c>
      <c r="N140">
        <v>10031</v>
      </c>
      <c r="O140" t="s">
        <v>723</v>
      </c>
      <c r="P140" t="s">
        <v>723</v>
      </c>
      <c r="S140">
        <v>0</v>
      </c>
      <c r="U140" t="s">
        <v>845</v>
      </c>
      <c r="W140" t="s">
        <v>856</v>
      </c>
      <c r="X140" t="s">
        <v>724</v>
      </c>
      <c r="AA140" t="s">
        <v>860</v>
      </c>
      <c r="AC140">
        <v>0</v>
      </c>
      <c r="AD140">
        <v>0</v>
      </c>
      <c r="AE140">
        <v>13.65</v>
      </c>
      <c r="AG140" t="s">
        <v>1011</v>
      </c>
      <c r="AI140" t="s">
        <v>1166</v>
      </c>
      <c r="AJ140">
        <v>0</v>
      </c>
      <c r="AL140">
        <v>3</v>
      </c>
      <c r="AM140">
        <v>1</v>
      </c>
      <c r="AN140">
        <v>100.32</v>
      </c>
      <c r="AS140" t="s">
        <v>1212</v>
      </c>
      <c r="AT140">
        <v>24328</v>
      </c>
      <c r="AX140" t="s">
        <v>1227</v>
      </c>
      <c r="BA140" t="s">
        <v>1280</v>
      </c>
      <c r="BD140" t="s">
        <v>148</v>
      </c>
    </row>
    <row r="141" spans="1:57">
      <c r="A141" s="1">
        <f>HYPERLINK("https://lsnyc.legalserver.org/matter/dynamic-profile/view/1877673","18-1877673")</f>
        <v>0</v>
      </c>
      <c r="B141" t="s">
        <v>57</v>
      </c>
      <c r="C141" t="s">
        <v>85</v>
      </c>
      <c r="D141" t="s">
        <v>87</v>
      </c>
      <c r="E141" t="s">
        <v>188</v>
      </c>
      <c r="G141" t="s">
        <v>337</v>
      </c>
      <c r="H141" t="s">
        <v>483</v>
      </c>
      <c r="J141" t="s">
        <v>623</v>
      </c>
      <c r="K141" t="s">
        <v>643</v>
      </c>
      <c r="L141" t="s">
        <v>718</v>
      </c>
      <c r="M141" t="s">
        <v>721</v>
      </c>
      <c r="N141">
        <v>10031</v>
      </c>
      <c r="O141" t="s">
        <v>722</v>
      </c>
      <c r="P141" t="s">
        <v>723</v>
      </c>
      <c r="Q141" t="s">
        <v>733</v>
      </c>
      <c r="S141">
        <v>13</v>
      </c>
      <c r="W141" t="s">
        <v>857</v>
      </c>
      <c r="X141" t="s">
        <v>724</v>
      </c>
      <c r="Y141" t="s">
        <v>724</v>
      </c>
      <c r="Z141" t="s">
        <v>856</v>
      </c>
      <c r="AA141" t="s">
        <v>860</v>
      </c>
      <c r="AC141">
        <v>256</v>
      </c>
      <c r="AD141">
        <v>256</v>
      </c>
      <c r="AE141">
        <v>4.8</v>
      </c>
      <c r="AG141" t="s">
        <v>1012</v>
      </c>
      <c r="AI141" t="s">
        <v>1167</v>
      </c>
      <c r="AJ141">
        <v>0</v>
      </c>
      <c r="AL141">
        <v>1</v>
      </c>
      <c r="AM141">
        <v>0</v>
      </c>
      <c r="AN141">
        <v>93.70999999999999</v>
      </c>
      <c r="AQ141" t="s">
        <v>1203</v>
      </c>
      <c r="AS141" t="s">
        <v>1212</v>
      </c>
      <c r="AT141">
        <v>11376</v>
      </c>
      <c r="AV141" t="s">
        <v>722</v>
      </c>
      <c r="AX141" t="s">
        <v>1222</v>
      </c>
      <c r="BA141" t="s">
        <v>1244</v>
      </c>
      <c r="BD141" t="s">
        <v>1343</v>
      </c>
    </row>
    <row r="142" spans="1:57">
      <c r="A142" s="1">
        <f>HYPERLINK("https://lsnyc.legalserver.org/matter/dynamic-profile/view/1877768","18-1877768")</f>
        <v>0</v>
      </c>
      <c r="B142" t="s">
        <v>57</v>
      </c>
      <c r="C142" t="s">
        <v>85</v>
      </c>
      <c r="D142" t="s">
        <v>87</v>
      </c>
      <c r="E142" t="s">
        <v>188</v>
      </c>
      <c r="G142" t="s">
        <v>338</v>
      </c>
      <c r="H142" t="s">
        <v>484</v>
      </c>
      <c r="J142" t="s">
        <v>621</v>
      </c>
      <c r="K142">
        <v>23</v>
      </c>
      <c r="L142" t="s">
        <v>718</v>
      </c>
      <c r="M142" t="s">
        <v>721</v>
      </c>
      <c r="N142">
        <v>10031</v>
      </c>
      <c r="O142" t="s">
        <v>722</v>
      </c>
      <c r="P142" t="s">
        <v>723</v>
      </c>
      <c r="S142">
        <v>5</v>
      </c>
      <c r="W142" t="s">
        <v>857</v>
      </c>
      <c r="X142" t="s">
        <v>724</v>
      </c>
      <c r="Y142" t="s">
        <v>724</v>
      </c>
      <c r="Z142" t="s">
        <v>856</v>
      </c>
      <c r="AA142" t="s">
        <v>860</v>
      </c>
      <c r="AC142">
        <v>1</v>
      </c>
      <c r="AD142">
        <v>1075</v>
      </c>
      <c r="AE142">
        <v>0</v>
      </c>
      <c r="AG142" t="s">
        <v>1013</v>
      </c>
      <c r="AI142" t="s">
        <v>1168</v>
      </c>
      <c r="AJ142">
        <v>0</v>
      </c>
      <c r="AL142">
        <v>5</v>
      </c>
      <c r="AM142">
        <v>0</v>
      </c>
      <c r="AN142">
        <v>88.38</v>
      </c>
      <c r="AQ142" t="s">
        <v>1203</v>
      </c>
      <c r="AS142" t="s">
        <v>1214</v>
      </c>
      <c r="AT142">
        <v>26000</v>
      </c>
      <c r="AV142" t="s">
        <v>722</v>
      </c>
      <c r="AX142" t="s">
        <v>1222</v>
      </c>
      <c r="BA142" t="s">
        <v>1235</v>
      </c>
    </row>
    <row r="143" spans="1:57">
      <c r="A143" s="1">
        <f>HYPERLINK("https://lsnyc.legalserver.org/matter/dynamic-profile/view/1887769","19-1887769")</f>
        <v>0</v>
      </c>
      <c r="B143" t="s">
        <v>57</v>
      </c>
      <c r="C143" t="s">
        <v>85</v>
      </c>
      <c r="D143" t="s">
        <v>87</v>
      </c>
      <c r="E143" t="s">
        <v>189</v>
      </c>
      <c r="G143" t="s">
        <v>332</v>
      </c>
      <c r="H143" t="s">
        <v>432</v>
      </c>
      <c r="J143" t="s">
        <v>619</v>
      </c>
      <c r="K143">
        <v>65</v>
      </c>
      <c r="L143" t="s">
        <v>718</v>
      </c>
      <c r="M143" t="s">
        <v>721</v>
      </c>
      <c r="N143">
        <v>10031</v>
      </c>
      <c r="O143" t="s">
        <v>723</v>
      </c>
      <c r="P143" t="s">
        <v>723</v>
      </c>
      <c r="S143">
        <v>0</v>
      </c>
      <c r="W143" t="s">
        <v>857</v>
      </c>
      <c r="X143" t="s">
        <v>724</v>
      </c>
      <c r="Z143" t="s">
        <v>856</v>
      </c>
      <c r="AA143" t="s">
        <v>860</v>
      </c>
      <c r="AC143">
        <v>0</v>
      </c>
      <c r="AD143">
        <v>0</v>
      </c>
      <c r="AE143">
        <v>8</v>
      </c>
      <c r="AG143" t="s">
        <v>1006</v>
      </c>
      <c r="AJ143">
        <v>0</v>
      </c>
      <c r="AL143">
        <v>1</v>
      </c>
      <c r="AM143">
        <v>4</v>
      </c>
      <c r="AN143">
        <v>53.03</v>
      </c>
      <c r="AS143" t="s">
        <v>1214</v>
      </c>
      <c r="AT143">
        <v>15600</v>
      </c>
      <c r="AX143" t="s">
        <v>1222</v>
      </c>
      <c r="BA143" t="s">
        <v>1235</v>
      </c>
      <c r="BD143" t="s">
        <v>147</v>
      </c>
    </row>
    <row r="144" spans="1:57">
      <c r="A144" s="1">
        <f>HYPERLINK("https://lsnyc.legalserver.org/matter/dynamic-profile/view/1872619","18-1872619")</f>
        <v>0</v>
      </c>
      <c r="B144" t="s">
        <v>57</v>
      </c>
      <c r="C144" t="s">
        <v>85</v>
      </c>
      <c r="D144" t="s">
        <v>87</v>
      </c>
      <c r="E144" t="s">
        <v>159</v>
      </c>
      <c r="G144" t="s">
        <v>339</v>
      </c>
      <c r="H144" t="s">
        <v>460</v>
      </c>
      <c r="J144" t="s">
        <v>624</v>
      </c>
      <c r="K144" t="s">
        <v>710</v>
      </c>
      <c r="L144" t="s">
        <v>718</v>
      </c>
      <c r="M144" t="s">
        <v>721</v>
      </c>
      <c r="N144">
        <v>10030</v>
      </c>
      <c r="O144" t="s">
        <v>722</v>
      </c>
      <c r="P144" t="s">
        <v>723</v>
      </c>
      <c r="Q144" t="s">
        <v>725</v>
      </c>
      <c r="R144" t="s">
        <v>820</v>
      </c>
      <c r="S144">
        <v>10</v>
      </c>
      <c r="T144" t="s">
        <v>833</v>
      </c>
      <c r="U144" t="s">
        <v>849</v>
      </c>
      <c r="W144" t="s">
        <v>856</v>
      </c>
      <c r="X144" t="s">
        <v>724</v>
      </c>
      <c r="AA144" t="s">
        <v>861</v>
      </c>
      <c r="AC144">
        <v>519</v>
      </c>
      <c r="AD144">
        <v>519</v>
      </c>
      <c r="AE144">
        <v>6.35</v>
      </c>
      <c r="AG144" t="s">
        <v>1014</v>
      </c>
      <c r="AI144" t="s">
        <v>1169</v>
      </c>
      <c r="AJ144">
        <v>246</v>
      </c>
      <c r="AK144" t="s">
        <v>1190</v>
      </c>
      <c r="AL144">
        <v>2</v>
      </c>
      <c r="AM144">
        <v>3</v>
      </c>
      <c r="AN144">
        <v>136.64</v>
      </c>
      <c r="AQ144" t="s">
        <v>1204</v>
      </c>
      <c r="AR144" t="s">
        <v>1206</v>
      </c>
      <c r="AS144" t="s">
        <v>1212</v>
      </c>
      <c r="AT144">
        <v>40200</v>
      </c>
      <c r="AV144" t="s">
        <v>722</v>
      </c>
      <c r="AX144" t="s">
        <v>1230</v>
      </c>
      <c r="BA144" t="s">
        <v>1242</v>
      </c>
      <c r="BD144" t="s">
        <v>1344</v>
      </c>
    </row>
    <row r="145" spans="1:57">
      <c r="A145" s="1">
        <f>HYPERLINK("https://lsnyc.legalserver.org/matter/dynamic-profile/view/1873578","18-1873578")</f>
        <v>0</v>
      </c>
      <c r="B145" t="s">
        <v>57</v>
      </c>
      <c r="C145" t="s">
        <v>85</v>
      </c>
      <c r="D145" t="s">
        <v>87</v>
      </c>
      <c r="E145" t="s">
        <v>190</v>
      </c>
      <c r="G145" t="s">
        <v>340</v>
      </c>
      <c r="H145" t="s">
        <v>391</v>
      </c>
      <c r="J145" t="s">
        <v>625</v>
      </c>
      <c r="K145" t="s">
        <v>700</v>
      </c>
      <c r="L145" t="s">
        <v>718</v>
      </c>
      <c r="M145" t="s">
        <v>721</v>
      </c>
      <c r="N145">
        <v>10030</v>
      </c>
      <c r="O145" t="s">
        <v>722</v>
      </c>
      <c r="P145" t="s">
        <v>723</v>
      </c>
      <c r="Q145" t="s">
        <v>725</v>
      </c>
      <c r="R145" t="s">
        <v>821</v>
      </c>
      <c r="S145">
        <v>8</v>
      </c>
      <c r="T145" t="s">
        <v>833</v>
      </c>
      <c r="U145" t="s">
        <v>847</v>
      </c>
      <c r="W145" t="s">
        <v>856</v>
      </c>
      <c r="X145" t="s">
        <v>724</v>
      </c>
      <c r="Y145" t="s">
        <v>724</v>
      </c>
      <c r="AA145" t="s">
        <v>862</v>
      </c>
      <c r="AC145">
        <v>333</v>
      </c>
      <c r="AD145">
        <v>747</v>
      </c>
      <c r="AE145">
        <v>0.2</v>
      </c>
      <c r="AG145" t="s">
        <v>977</v>
      </c>
      <c r="AI145" t="s">
        <v>1170</v>
      </c>
      <c r="AJ145">
        <v>15</v>
      </c>
      <c r="AK145" t="s">
        <v>1191</v>
      </c>
      <c r="AL145">
        <v>2</v>
      </c>
      <c r="AM145">
        <v>0</v>
      </c>
      <c r="AN145">
        <v>95.09</v>
      </c>
      <c r="AQ145" t="s">
        <v>1203</v>
      </c>
      <c r="AR145" t="s">
        <v>1209</v>
      </c>
      <c r="AS145" t="s">
        <v>1212</v>
      </c>
      <c r="AT145">
        <v>15652</v>
      </c>
      <c r="AV145" t="s">
        <v>722</v>
      </c>
      <c r="AX145" t="s">
        <v>1219</v>
      </c>
      <c r="BA145" t="s">
        <v>1235</v>
      </c>
      <c r="BD145" t="s">
        <v>1345</v>
      </c>
      <c r="BE145" t="s">
        <v>1352</v>
      </c>
    </row>
    <row r="146" spans="1:57">
      <c r="A146" s="1">
        <f>HYPERLINK("https://lsnyc.legalserver.org/matter/dynamic-profile/view/0774678","15-0774678")</f>
        <v>0</v>
      </c>
      <c r="B146" t="s">
        <v>57</v>
      </c>
      <c r="C146" t="s">
        <v>85</v>
      </c>
      <c r="D146" t="s">
        <v>87</v>
      </c>
      <c r="E146" t="s">
        <v>191</v>
      </c>
      <c r="G146" t="s">
        <v>341</v>
      </c>
      <c r="H146" t="s">
        <v>485</v>
      </c>
      <c r="J146" t="s">
        <v>626</v>
      </c>
      <c r="K146" t="s">
        <v>711</v>
      </c>
      <c r="L146" t="s">
        <v>718</v>
      </c>
      <c r="M146" t="s">
        <v>721</v>
      </c>
      <c r="N146">
        <v>10027</v>
      </c>
      <c r="O146" t="s">
        <v>723</v>
      </c>
      <c r="P146" t="s">
        <v>723</v>
      </c>
      <c r="S146">
        <v>0</v>
      </c>
      <c r="T146" t="s">
        <v>840</v>
      </c>
      <c r="U146" t="s">
        <v>845</v>
      </c>
      <c r="W146" t="s">
        <v>856</v>
      </c>
      <c r="X146" t="s">
        <v>724</v>
      </c>
      <c r="AA146" t="s">
        <v>860</v>
      </c>
      <c r="AC146">
        <v>0</v>
      </c>
      <c r="AD146">
        <v>0</v>
      </c>
      <c r="AE146">
        <v>6.2</v>
      </c>
      <c r="AG146" t="s">
        <v>1015</v>
      </c>
      <c r="AI146" t="s">
        <v>1171</v>
      </c>
      <c r="AJ146">
        <v>0</v>
      </c>
      <c r="AL146">
        <v>1</v>
      </c>
      <c r="AM146">
        <v>0</v>
      </c>
      <c r="AN146">
        <v>15.29</v>
      </c>
      <c r="AS146" t="s">
        <v>1212</v>
      </c>
      <c r="AT146">
        <v>1800</v>
      </c>
      <c r="AX146" t="s">
        <v>1227</v>
      </c>
      <c r="BA146" t="s">
        <v>1241</v>
      </c>
      <c r="BD146" t="s">
        <v>1346</v>
      </c>
    </row>
    <row r="147" spans="1:57">
      <c r="A147" s="1">
        <f>HYPERLINK("https://lsnyc.legalserver.org/matter/dynamic-profile/view/1883804","18-1883804")</f>
        <v>0</v>
      </c>
      <c r="B147" t="s">
        <v>57</v>
      </c>
      <c r="C147" t="s">
        <v>85</v>
      </c>
      <c r="D147" t="s">
        <v>87</v>
      </c>
      <c r="E147" t="s">
        <v>192</v>
      </c>
      <c r="G147" t="s">
        <v>342</v>
      </c>
      <c r="H147" t="s">
        <v>460</v>
      </c>
      <c r="J147" t="s">
        <v>627</v>
      </c>
      <c r="K147" t="s">
        <v>659</v>
      </c>
      <c r="L147" t="s">
        <v>718</v>
      </c>
      <c r="M147" t="s">
        <v>721</v>
      </c>
      <c r="N147">
        <v>10027</v>
      </c>
      <c r="O147" t="s">
        <v>724</v>
      </c>
      <c r="P147" t="s">
        <v>724</v>
      </c>
      <c r="R147" t="s">
        <v>822</v>
      </c>
      <c r="S147">
        <v>4</v>
      </c>
      <c r="T147" t="s">
        <v>833</v>
      </c>
      <c r="U147" t="s">
        <v>845</v>
      </c>
      <c r="W147" t="s">
        <v>855</v>
      </c>
      <c r="X147" t="s">
        <v>724</v>
      </c>
      <c r="Y147" t="s">
        <v>724</v>
      </c>
      <c r="AA147" t="s">
        <v>860</v>
      </c>
      <c r="AC147">
        <v>0</v>
      </c>
      <c r="AD147">
        <v>340</v>
      </c>
      <c r="AE147">
        <v>16.3</v>
      </c>
      <c r="AG147" t="s">
        <v>1016</v>
      </c>
      <c r="AI147" t="s">
        <v>1172</v>
      </c>
      <c r="AJ147">
        <v>25</v>
      </c>
      <c r="AK147" t="s">
        <v>1195</v>
      </c>
      <c r="AL147">
        <v>2</v>
      </c>
      <c r="AM147">
        <v>0</v>
      </c>
      <c r="AN147">
        <v>0</v>
      </c>
      <c r="AQ147" t="s">
        <v>1203</v>
      </c>
      <c r="AR147" t="s">
        <v>1206</v>
      </c>
      <c r="AS147" t="s">
        <v>1212</v>
      </c>
      <c r="AT147">
        <v>0</v>
      </c>
      <c r="AX147" t="s">
        <v>1226</v>
      </c>
      <c r="BA147" t="s">
        <v>1249</v>
      </c>
      <c r="BD147" t="s">
        <v>1317</v>
      </c>
    </row>
    <row r="148" spans="1:57">
      <c r="A148" s="1">
        <f>HYPERLINK("https://lsnyc.legalserver.org/matter/dynamic-profile/view/1887627","19-1887627")</f>
        <v>0</v>
      </c>
      <c r="B148" t="s">
        <v>57</v>
      </c>
      <c r="C148" t="s">
        <v>85</v>
      </c>
      <c r="D148" t="s">
        <v>87</v>
      </c>
      <c r="E148" t="s">
        <v>193</v>
      </c>
      <c r="G148" t="s">
        <v>343</v>
      </c>
      <c r="H148" t="s">
        <v>486</v>
      </c>
      <c r="J148" t="s">
        <v>628</v>
      </c>
      <c r="K148" t="s">
        <v>712</v>
      </c>
      <c r="L148" t="s">
        <v>718</v>
      </c>
      <c r="M148" t="s">
        <v>721</v>
      </c>
      <c r="N148">
        <v>10027</v>
      </c>
      <c r="O148" t="s">
        <v>722</v>
      </c>
      <c r="P148" t="s">
        <v>722</v>
      </c>
      <c r="Q148" t="s">
        <v>730</v>
      </c>
      <c r="R148" t="s">
        <v>823</v>
      </c>
      <c r="S148">
        <v>16</v>
      </c>
      <c r="T148" t="s">
        <v>833</v>
      </c>
      <c r="U148" t="s">
        <v>845</v>
      </c>
      <c r="W148" t="s">
        <v>857</v>
      </c>
      <c r="X148" t="s">
        <v>724</v>
      </c>
      <c r="Y148" t="s">
        <v>724</v>
      </c>
      <c r="Z148" t="s">
        <v>856</v>
      </c>
      <c r="AA148" t="s">
        <v>860</v>
      </c>
      <c r="AC148">
        <v>0</v>
      </c>
      <c r="AD148">
        <v>1350</v>
      </c>
      <c r="AE148">
        <v>20.1</v>
      </c>
      <c r="AG148" t="s">
        <v>1017</v>
      </c>
      <c r="AI148" t="s">
        <v>1173</v>
      </c>
      <c r="AJ148">
        <v>0</v>
      </c>
      <c r="AK148" t="s">
        <v>1189</v>
      </c>
      <c r="AL148">
        <v>1</v>
      </c>
      <c r="AM148">
        <v>0</v>
      </c>
      <c r="AN148">
        <v>187.81</v>
      </c>
      <c r="AP148" t="s">
        <v>1202</v>
      </c>
      <c r="AQ148" t="s">
        <v>1203</v>
      </c>
      <c r="AR148" t="s">
        <v>1206</v>
      </c>
      <c r="AS148" t="s">
        <v>1212</v>
      </c>
      <c r="AT148">
        <v>22800</v>
      </c>
      <c r="AX148" t="s">
        <v>1222</v>
      </c>
      <c r="BA148" t="s">
        <v>1281</v>
      </c>
      <c r="BD148" t="s">
        <v>1347</v>
      </c>
    </row>
    <row r="149" spans="1:57">
      <c r="A149" s="1">
        <f>HYPERLINK("https://lsnyc.legalserver.org/matter/dynamic-profile/view/1883526","18-1883526")</f>
        <v>0</v>
      </c>
      <c r="B149" t="s">
        <v>57</v>
      </c>
      <c r="C149" t="s">
        <v>85</v>
      </c>
      <c r="D149" t="s">
        <v>87</v>
      </c>
      <c r="E149" t="s">
        <v>107</v>
      </c>
      <c r="G149" t="s">
        <v>344</v>
      </c>
      <c r="H149" t="s">
        <v>487</v>
      </c>
      <c r="J149" t="s">
        <v>629</v>
      </c>
      <c r="K149">
        <v>61</v>
      </c>
      <c r="L149" t="s">
        <v>718</v>
      </c>
      <c r="M149" t="s">
        <v>721</v>
      </c>
      <c r="N149">
        <v>10027</v>
      </c>
      <c r="O149" t="s">
        <v>722</v>
      </c>
      <c r="P149" t="s">
        <v>722</v>
      </c>
      <c r="Q149" t="s">
        <v>728</v>
      </c>
      <c r="S149">
        <v>45</v>
      </c>
      <c r="W149" t="s">
        <v>857</v>
      </c>
      <c r="X149" t="s">
        <v>724</v>
      </c>
      <c r="Y149" t="s">
        <v>724</v>
      </c>
      <c r="Z149" t="s">
        <v>856</v>
      </c>
      <c r="AA149" t="s">
        <v>860</v>
      </c>
      <c r="AC149">
        <v>0</v>
      </c>
      <c r="AD149">
        <v>614.8</v>
      </c>
      <c r="AE149">
        <v>0</v>
      </c>
      <c r="AG149" t="s">
        <v>1018</v>
      </c>
      <c r="AI149" t="s">
        <v>1174</v>
      </c>
      <c r="AJ149">
        <v>0</v>
      </c>
      <c r="AK149" t="s">
        <v>1195</v>
      </c>
      <c r="AL149">
        <v>1</v>
      </c>
      <c r="AM149">
        <v>0</v>
      </c>
      <c r="AN149">
        <v>83.72</v>
      </c>
      <c r="AP149" t="s">
        <v>1202</v>
      </c>
      <c r="AQ149" t="s">
        <v>1203</v>
      </c>
      <c r="AT149">
        <v>10164</v>
      </c>
      <c r="AX149" t="s">
        <v>1222</v>
      </c>
      <c r="BA149" t="s">
        <v>1251</v>
      </c>
    </row>
    <row r="150" spans="1:57">
      <c r="A150" s="1">
        <f>HYPERLINK("https://lsnyc.legalserver.org/matter/dynamic-profile/view/1904940","19-1904940")</f>
        <v>0</v>
      </c>
      <c r="B150" t="s">
        <v>57</v>
      </c>
      <c r="C150" t="s">
        <v>85</v>
      </c>
      <c r="D150" t="s">
        <v>87</v>
      </c>
      <c r="E150" t="s">
        <v>118</v>
      </c>
      <c r="G150" t="s">
        <v>345</v>
      </c>
      <c r="H150" t="s">
        <v>433</v>
      </c>
      <c r="J150" t="s">
        <v>630</v>
      </c>
      <c r="L150" t="s">
        <v>718</v>
      </c>
      <c r="M150" t="s">
        <v>721</v>
      </c>
      <c r="N150">
        <v>10026</v>
      </c>
      <c r="O150" t="s">
        <v>723</v>
      </c>
      <c r="P150" t="s">
        <v>723</v>
      </c>
      <c r="R150" t="s">
        <v>824</v>
      </c>
      <c r="S150">
        <v>0</v>
      </c>
      <c r="T150" t="s">
        <v>836</v>
      </c>
      <c r="U150" t="s">
        <v>847</v>
      </c>
      <c r="W150" t="s">
        <v>855</v>
      </c>
      <c r="X150" t="s">
        <v>724</v>
      </c>
      <c r="Y150" t="s">
        <v>724</v>
      </c>
      <c r="AA150" t="s">
        <v>861</v>
      </c>
      <c r="AC150">
        <v>0</v>
      </c>
      <c r="AD150">
        <v>0</v>
      </c>
      <c r="AE150">
        <v>4</v>
      </c>
      <c r="AG150" t="s">
        <v>1019</v>
      </c>
      <c r="AI150" t="s">
        <v>1175</v>
      </c>
      <c r="AJ150">
        <v>0</v>
      </c>
      <c r="AK150" t="s">
        <v>1190</v>
      </c>
      <c r="AL150">
        <v>3</v>
      </c>
      <c r="AM150">
        <v>0</v>
      </c>
      <c r="AN150">
        <v>84.39</v>
      </c>
      <c r="AS150" t="s">
        <v>1212</v>
      </c>
      <c r="AT150">
        <v>18000</v>
      </c>
      <c r="AX150" t="s">
        <v>1221</v>
      </c>
      <c r="BA150" t="s">
        <v>1274</v>
      </c>
      <c r="BD150" t="s">
        <v>1348</v>
      </c>
    </row>
    <row r="151" spans="1:57">
      <c r="A151" s="1">
        <f>HYPERLINK("https://lsnyc.legalserver.org/matter/dynamic-profile/view/1892817","19-1892817")</f>
        <v>0</v>
      </c>
      <c r="B151" t="s">
        <v>57</v>
      </c>
      <c r="C151" t="s">
        <v>85</v>
      </c>
      <c r="D151" t="s">
        <v>87</v>
      </c>
      <c r="E151" t="s">
        <v>95</v>
      </c>
      <c r="G151" t="s">
        <v>346</v>
      </c>
      <c r="H151" t="s">
        <v>428</v>
      </c>
      <c r="J151" t="s">
        <v>631</v>
      </c>
      <c r="K151" t="s">
        <v>713</v>
      </c>
      <c r="L151" t="s">
        <v>718</v>
      </c>
      <c r="M151" t="s">
        <v>721</v>
      </c>
      <c r="N151">
        <v>10026</v>
      </c>
      <c r="O151" t="s">
        <v>722</v>
      </c>
      <c r="P151" t="s">
        <v>722</v>
      </c>
      <c r="Q151" t="s">
        <v>732</v>
      </c>
      <c r="R151" t="s">
        <v>825</v>
      </c>
      <c r="S151">
        <v>2</v>
      </c>
      <c r="T151" t="s">
        <v>833</v>
      </c>
      <c r="U151" t="s">
        <v>845</v>
      </c>
      <c r="W151" t="s">
        <v>855</v>
      </c>
      <c r="X151" t="s">
        <v>724</v>
      </c>
      <c r="Y151" t="s">
        <v>724</v>
      </c>
      <c r="AA151" t="s">
        <v>860</v>
      </c>
      <c r="AB151" t="s">
        <v>864</v>
      </c>
      <c r="AC151">
        <v>0</v>
      </c>
      <c r="AD151">
        <v>275</v>
      </c>
      <c r="AE151">
        <v>8.800000000000001</v>
      </c>
      <c r="AG151" t="s">
        <v>1020</v>
      </c>
      <c r="AI151" t="s">
        <v>1176</v>
      </c>
      <c r="AJ151">
        <v>0</v>
      </c>
      <c r="AK151" t="s">
        <v>1192</v>
      </c>
      <c r="AL151">
        <v>1</v>
      </c>
      <c r="AM151">
        <v>1</v>
      </c>
      <c r="AN151">
        <v>22.29</v>
      </c>
      <c r="AQ151" t="s">
        <v>1204</v>
      </c>
      <c r="AR151" t="s">
        <v>1206</v>
      </c>
      <c r="AS151" t="s">
        <v>1212</v>
      </c>
      <c r="AT151">
        <v>3770</v>
      </c>
      <c r="AX151" t="s">
        <v>1219</v>
      </c>
      <c r="BA151" t="s">
        <v>1234</v>
      </c>
      <c r="BD151" t="s">
        <v>1306</v>
      </c>
    </row>
    <row r="152" spans="1:57">
      <c r="A152" s="1">
        <f>HYPERLINK("https://lsnyc.legalserver.org/matter/dynamic-profile/view/1892867","19-1892867")</f>
        <v>0</v>
      </c>
      <c r="B152" t="s">
        <v>57</v>
      </c>
      <c r="C152" t="s">
        <v>85</v>
      </c>
      <c r="D152" t="s">
        <v>87</v>
      </c>
      <c r="E152" t="s">
        <v>95</v>
      </c>
      <c r="G152" t="s">
        <v>347</v>
      </c>
      <c r="H152" t="s">
        <v>488</v>
      </c>
      <c r="J152" t="s">
        <v>632</v>
      </c>
      <c r="L152" t="s">
        <v>718</v>
      </c>
      <c r="M152" t="s">
        <v>721</v>
      </c>
      <c r="N152">
        <v>10026</v>
      </c>
      <c r="O152" t="s">
        <v>723</v>
      </c>
      <c r="P152" t="s">
        <v>723</v>
      </c>
      <c r="S152">
        <v>21</v>
      </c>
      <c r="T152" t="s">
        <v>833</v>
      </c>
      <c r="U152" t="s">
        <v>847</v>
      </c>
      <c r="W152" t="s">
        <v>855</v>
      </c>
      <c r="X152" t="s">
        <v>724</v>
      </c>
      <c r="Y152" t="s">
        <v>724</v>
      </c>
      <c r="AA152" t="s">
        <v>861</v>
      </c>
      <c r="AB152" t="s">
        <v>864</v>
      </c>
      <c r="AC152">
        <v>0</v>
      </c>
      <c r="AD152">
        <v>688</v>
      </c>
      <c r="AE152">
        <v>6.5</v>
      </c>
      <c r="AG152" t="s">
        <v>1021</v>
      </c>
      <c r="AI152" t="s">
        <v>1177</v>
      </c>
      <c r="AJ152">
        <v>15</v>
      </c>
      <c r="AL152">
        <v>2</v>
      </c>
      <c r="AM152">
        <v>0</v>
      </c>
      <c r="AN152">
        <v>256.18</v>
      </c>
      <c r="AS152" t="s">
        <v>1214</v>
      </c>
      <c r="AT152">
        <v>43320</v>
      </c>
      <c r="AX152" t="s">
        <v>1221</v>
      </c>
      <c r="BA152" t="s">
        <v>1261</v>
      </c>
      <c r="BD152" t="s">
        <v>149</v>
      </c>
    </row>
    <row r="153" spans="1:57">
      <c r="A153" s="1">
        <f>HYPERLINK("https://lsnyc.legalserver.org/matter/dynamic-profile/view/1875791","18-1875791")</f>
        <v>0</v>
      </c>
      <c r="B153" t="s">
        <v>57</v>
      </c>
      <c r="C153" t="s">
        <v>85</v>
      </c>
      <c r="D153" t="s">
        <v>87</v>
      </c>
      <c r="E153" t="s">
        <v>123</v>
      </c>
      <c r="G153" t="s">
        <v>348</v>
      </c>
      <c r="H153" t="s">
        <v>489</v>
      </c>
      <c r="J153" t="s">
        <v>633</v>
      </c>
      <c r="K153" t="s">
        <v>714</v>
      </c>
      <c r="L153" t="s">
        <v>718</v>
      </c>
      <c r="M153" t="s">
        <v>721</v>
      </c>
      <c r="N153">
        <v>10025</v>
      </c>
      <c r="O153" t="s">
        <v>722</v>
      </c>
      <c r="P153" t="s">
        <v>723</v>
      </c>
      <c r="Q153" t="s">
        <v>725</v>
      </c>
      <c r="R153" t="s">
        <v>826</v>
      </c>
      <c r="S153">
        <v>45</v>
      </c>
      <c r="T153" t="s">
        <v>833</v>
      </c>
      <c r="U153" t="s">
        <v>847</v>
      </c>
      <c r="W153" t="s">
        <v>855</v>
      </c>
      <c r="X153" t="s">
        <v>724</v>
      </c>
      <c r="Y153" t="s">
        <v>724</v>
      </c>
      <c r="AA153" t="s">
        <v>860</v>
      </c>
      <c r="AC153">
        <v>810</v>
      </c>
      <c r="AD153">
        <v>825.33</v>
      </c>
      <c r="AE153">
        <v>0.4</v>
      </c>
      <c r="AG153" t="s">
        <v>1022</v>
      </c>
      <c r="AI153" t="s">
        <v>1178</v>
      </c>
      <c r="AJ153">
        <v>46</v>
      </c>
      <c r="AK153" t="s">
        <v>1188</v>
      </c>
      <c r="AL153">
        <v>3</v>
      </c>
      <c r="AM153">
        <v>0</v>
      </c>
      <c r="AN153">
        <v>95.40000000000001</v>
      </c>
      <c r="AQ153" t="s">
        <v>1203</v>
      </c>
      <c r="AR153" t="s">
        <v>1208</v>
      </c>
      <c r="AS153" t="s">
        <v>1214</v>
      </c>
      <c r="AT153">
        <v>19824</v>
      </c>
      <c r="AV153" t="s">
        <v>722</v>
      </c>
      <c r="AX153" t="s">
        <v>1227</v>
      </c>
      <c r="BA153" t="s">
        <v>1282</v>
      </c>
      <c r="BD153" t="s">
        <v>1349</v>
      </c>
    </row>
    <row r="154" spans="1:57">
      <c r="A154" s="1">
        <f>HYPERLINK("https://lsnyc.legalserver.org/matter/dynamic-profile/view/1881316","18-1881316")</f>
        <v>0</v>
      </c>
      <c r="B154" t="s">
        <v>57</v>
      </c>
      <c r="C154" t="s">
        <v>85</v>
      </c>
      <c r="D154" t="s">
        <v>87</v>
      </c>
      <c r="E154" t="s">
        <v>136</v>
      </c>
      <c r="G154" t="s">
        <v>349</v>
      </c>
      <c r="H154" t="s">
        <v>490</v>
      </c>
      <c r="J154" t="s">
        <v>634</v>
      </c>
      <c r="L154" t="s">
        <v>718</v>
      </c>
      <c r="M154" t="s">
        <v>721</v>
      </c>
      <c r="N154">
        <v>10025</v>
      </c>
      <c r="O154" t="s">
        <v>723</v>
      </c>
      <c r="P154" t="s">
        <v>723</v>
      </c>
      <c r="S154">
        <v>20</v>
      </c>
      <c r="U154" t="s">
        <v>845</v>
      </c>
      <c r="W154" t="s">
        <v>856</v>
      </c>
      <c r="X154" t="s">
        <v>724</v>
      </c>
      <c r="Y154" t="s">
        <v>724</v>
      </c>
      <c r="AA154" t="s">
        <v>862</v>
      </c>
      <c r="AC154">
        <v>859</v>
      </c>
      <c r="AD154">
        <v>0</v>
      </c>
      <c r="AE154">
        <v>11.45</v>
      </c>
      <c r="AG154" t="s">
        <v>1023</v>
      </c>
      <c r="AI154" t="s">
        <v>1179</v>
      </c>
      <c r="AJ154">
        <v>0</v>
      </c>
      <c r="AL154">
        <v>1</v>
      </c>
      <c r="AM154">
        <v>0</v>
      </c>
      <c r="AN154">
        <v>164.74</v>
      </c>
      <c r="AQ154" t="s">
        <v>1203</v>
      </c>
      <c r="AS154" t="s">
        <v>1212</v>
      </c>
      <c r="AT154">
        <v>20000</v>
      </c>
      <c r="AX154" t="s">
        <v>1221</v>
      </c>
      <c r="BA154" t="s">
        <v>1235</v>
      </c>
      <c r="BD154" t="s">
        <v>117</v>
      </c>
    </row>
    <row r="155" spans="1:57">
      <c r="A155" s="1">
        <f>HYPERLINK("https://lsnyc.legalserver.org/matter/dynamic-profile/view/1904928","19-1904928")</f>
        <v>0</v>
      </c>
      <c r="B155" t="s">
        <v>57</v>
      </c>
      <c r="C155" t="s">
        <v>85</v>
      </c>
      <c r="D155" t="s">
        <v>87</v>
      </c>
      <c r="E155" t="s">
        <v>118</v>
      </c>
      <c r="G155" t="s">
        <v>350</v>
      </c>
      <c r="H155" t="s">
        <v>491</v>
      </c>
      <c r="J155" t="s">
        <v>635</v>
      </c>
      <c r="K155" t="s">
        <v>709</v>
      </c>
      <c r="L155" t="s">
        <v>718</v>
      </c>
      <c r="M155" t="s">
        <v>721</v>
      </c>
      <c r="N155">
        <v>10014</v>
      </c>
      <c r="O155" t="s">
        <v>723</v>
      </c>
      <c r="P155" t="s">
        <v>723</v>
      </c>
      <c r="Q155" t="s">
        <v>732</v>
      </c>
      <c r="R155" t="s">
        <v>827</v>
      </c>
      <c r="S155">
        <v>3</v>
      </c>
      <c r="T155" t="s">
        <v>836</v>
      </c>
      <c r="U155" t="s">
        <v>845</v>
      </c>
      <c r="W155" t="s">
        <v>855</v>
      </c>
      <c r="X155" t="s">
        <v>724</v>
      </c>
      <c r="Y155" t="s">
        <v>724</v>
      </c>
      <c r="AA155" t="s">
        <v>861</v>
      </c>
      <c r="AC155">
        <v>0</v>
      </c>
      <c r="AD155">
        <v>1000</v>
      </c>
      <c r="AE155">
        <v>3</v>
      </c>
      <c r="AG155" t="s">
        <v>1024</v>
      </c>
      <c r="AI155" t="s">
        <v>1180</v>
      </c>
      <c r="AJ155">
        <v>0</v>
      </c>
      <c r="AK155" t="s">
        <v>1199</v>
      </c>
      <c r="AL155">
        <v>1</v>
      </c>
      <c r="AM155">
        <v>0</v>
      </c>
      <c r="AN155">
        <v>155.64</v>
      </c>
      <c r="AR155" t="s">
        <v>1206</v>
      </c>
      <c r="AS155" t="s">
        <v>1212</v>
      </c>
      <c r="AT155">
        <v>19440</v>
      </c>
      <c r="AX155" t="s">
        <v>1221</v>
      </c>
      <c r="BA155" t="s">
        <v>1283</v>
      </c>
      <c r="BD155" t="s">
        <v>1328</v>
      </c>
    </row>
    <row r="156" spans="1:57">
      <c r="A156" s="1">
        <f>HYPERLINK("https://lsnyc.legalserver.org/matter/dynamic-profile/view/1843593","17-1843593")</f>
        <v>0</v>
      </c>
      <c r="B156" t="s">
        <v>57</v>
      </c>
      <c r="C156" t="s">
        <v>86</v>
      </c>
      <c r="D156" t="s">
        <v>87</v>
      </c>
      <c r="E156" t="s">
        <v>194</v>
      </c>
      <c r="G156" t="s">
        <v>351</v>
      </c>
      <c r="H156" t="s">
        <v>492</v>
      </c>
      <c r="J156" t="s">
        <v>636</v>
      </c>
      <c r="K156" t="s">
        <v>715</v>
      </c>
      <c r="L156" t="s">
        <v>718</v>
      </c>
      <c r="M156" t="s">
        <v>721</v>
      </c>
      <c r="N156">
        <v>10036</v>
      </c>
      <c r="O156" t="s">
        <v>723</v>
      </c>
      <c r="P156" t="s">
        <v>723</v>
      </c>
      <c r="Q156" t="s">
        <v>725</v>
      </c>
      <c r="R156" t="s">
        <v>828</v>
      </c>
      <c r="S156">
        <v>1</v>
      </c>
      <c r="T156" t="s">
        <v>836</v>
      </c>
      <c r="U156" t="s">
        <v>845</v>
      </c>
      <c r="W156" t="s">
        <v>856</v>
      </c>
      <c r="X156" t="s">
        <v>724</v>
      </c>
      <c r="AA156" t="s">
        <v>860</v>
      </c>
      <c r="AC156">
        <v>250</v>
      </c>
      <c r="AD156">
        <v>895</v>
      </c>
      <c r="AE156">
        <v>248.45</v>
      </c>
      <c r="AG156" t="s">
        <v>1025</v>
      </c>
      <c r="AH156" t="s">
        <v>1042</v>
      </c>
      <c r="AI156" t="s">
        <v>1181</v>
      </c>
      <c r="AJ156">
        <v>0</v>
      </c>
      <c r="AK156" t="s">
        <v>1188</v>
      </c>
      <c r="AL156">
        <v>1</v>
      </c>
      <c r="AM156">
        <v>0</v>
      </c>
      <c r="AN156">
        <v>86.06999999999999</v>
      </c>
      <c r="AQ156" t="s">
        <v>1203</v>
      </c>
      <c r="AR156" t="s">
        <v>1210</v>
      </c>
      <c r="AT156">
        <v>10380</v>
      </c>
      <c r="AX156" t="s">
        <v>1219</v>
      </c>
      <c r="BA156" t="s">
        <v>1251</v>
      </c>
      <c r="BD156" t="s">
        <v>1350</v>
      </c>
    </row>
    <row r="157" spans="1:57">
      <c r="A157" s="1">
        <f>HYPERLINK("https://lsnyc.legalserver.org/matter/dynamic-profile/view/1882073","18-1882073")</f>
        <v>0</v>
      </c>
      <c r="B157" t="s">
        <v>57</v>
      </c>
      <c r="C157" t="s">
        <v>86</v>
      </c>
      <c r="D157" t="s">
        <v>87</v>
      </c>
      <c r="E157" t="s">
        <v>195</v>
      </c>
      <c r="G157" t="s">
        <v>352</v>
      </c>
      <c r="H157" t="s">
        <v>435</v>
      </c>
      <c r="J157" t="s">
        <v>637</v>
      </c>
      <c r="L157" t="s">
        <v>718</v>
      </c>
      <c r="M157" t="s">
        <v>721</v>
      </c>
      <c r="N157">
        <v>10031</v>
      </c>
      <c r="O157" t="s">
        <v>723</v>
      </c>
      <c r="P157" t="s">
        <v>723</v>
      </c>
      <c r="Q157" t="s">
        <v>725</v>
      </c>
      <c r="R157" t="s">
        <v>829</v>
      </c>
      <c r="S157">
        <v>0</v>
      </c>
      <c r="T157" t="s">
        <v>833</v>
      </c>
      <c r="U157" t="s">
        <v>845</v>
      </c>
      <c r="W157" t="s">
        <v>856</v>
      </c>
      <c r="X157" t="s">
        <v>724</v>
      </c>
      <c r="Y157" t="s">
        <v>724</v>
      </c>
      <c r="AA157" t="s">
        <v>860</v>
      </c>
      <c r="AC157">
        <v>0</v>
      </c>
      <c r="AD157">
        <v>967.6</v>
      </c>
      <c r="AE157">
        <v>9.5</v>
      </c>
      <c r="AG157" t="s">
        <v>1026</v>
      </c>
      <c r="AI157" t="s">
        <v>1182</v>
      </c>
      <c r="AJ157">
        <v>24</v>
      </c>
      <c r="AK157" t="s">
        <v>1188</v>
      </c>
      <c r="AL157">
        <v>1</v>
      </c>
      <c r="AM157">
        <v>1</v>
      </c>
      <c r="AN157">
        <v>51.03</v>
      </c>
      <c r="AQ157" t="s">
        <v>1205</v>
      </c>
      <c r="AS157" t="s">
        <v>1212</v>
      </c>
      <c r="AT157">
        <v>8400</v>
      </c>
      <c r="AX157" t="s">
        <v>1221</v>
      </c>
      <c r="BA157" t="s">
        <v>1273</v>
      </c>
      <c r="BD157" t="s">
        <v>99</v>
      </c>
    </row>
    <row r="158" spans="1:57">
      <c r="A158" s="1">
        <f>HYPERLINK("https://lsnyc.legalserver.org/matter/dynamic-profile/view/1835719","17-1835719")</f>
        <v>0</v>
      </c>
      <c r="B158" t="s">
        <v>57</v>
      </c>
      <c r="C158" t="s">
        <v>86</v>
      </c>
      <c r="D158" t="s">
        <v>87</v>
      </c>
      <c r="E158" t="s">
        <v>196</v>
      </c>
      <c r="G158" t="s">
        <v>288</v>
      </c>
      <c r="H158" t="s">
        <v>387</v>
      </c>
      <c r="J158" t="s">
        <v>638</v>
      </c>
      <c r="K158" t="s">
        <v>716</v>
      </c>
      <c r="L158" t="s">
        <v>718</v>
      </c>
      <c r="M158" t="s">
        <v>721</v>
      </c>
      <c r="N158">
        <v>10027</v>
      </c>
      <c r="O158" t="s">
        <v>722</v>
      </c>
      <c r="P158" t="s">
        <v>723</v>
      </c>
      <c r="S158">
        <v>0</v>
      </c>
      <c r="T158" t="s">
        <v>833</v>
      </c>
      <c r="U158" t="s">
        <v>845</v>
      </c>
      <c r="W158" t="s">
        <v>855</v>
      </c>
      <c r="X158" t="s">
        <v>724</v>
      </c>
      <c r="Y158" t="s">
        <v>724</v>
      </c>
      <c r="AA158" t="s">
        <v>861</v>
      </c>
      <c r="AC158">
        <v>0</v>
      </c>
      <c r="AD158">
        <v>0</v>
      </c>
      <c r="AE158">
        <v>45.8</v>
      </c>
      <c r="AG158" t="s">
        <v>1027</v>
      </c>
      <c r="AI158" t="s">
        <v>1183</v>
      </c>
      <c r="AJ158">
        <v>0</v>
      </c>
      <c r="AK158" t="s">
        <v>1190</v>
      </c>
      <c r="AL158">
        <v>1</v>
      </c>
      <c r="AM158">
        <v>1</v>
      </c>
      <c r="AN158">
        <v>134.48</v>
      </c>
      <c r="AQ158" t="s">
        <v>1205</v>
      </c>
      <c r="AS158" t="s">
        <v>1212</v>
      </c>
      <c r="AT158">
        <v>21840</v>
      </c>
      <c r="AX158" t="s">
        <v>1224</v>
      </c>
      <c r="BA158" t="s">
        <v>1235</v>
      </c>
      <c r="BD158" t="s">
        <v>1351</v>
      </c>
    </row>
    <row r="159" spans="1:57">
      <c r="A159" s="1">
        <f>HYPERLINK("https://lsnyc.legalserver.org/matter/dynamic-profile/view/1883996","18-1883996")</f>
        <v>0</v>
      </c>
      <c r="B159" t="s">
        <v>57</v>
      </c>
      <c r="C159" t="s">
        <v>86</v>
      </c>
      <c r="D159" t="s">
        <v>87</v>
      </c>
      <c r="E159" t="s">
        <v>197</v>
      </c>
      <c r="G159" t="s">
        <v>353</v>
      </c>
      <c r="H159" t="s">
        <v>493</v>
      </c>
      <c r="J159" t="s">
        <v>639</v>
      </c>
      <c r="K159" t="s">
        <v>717</v>
      </c>
      <c r="L159" t="s">
        <v>718</v>
      </c>
      <c r="M159" t="s">
        <v>721</v>
      </c>
      <c r="N159">
        <v>10027</v>
      </c>
      <c r="O159" t="s">
        <v>722</v>
      </c>
      <c r="P159" t="s">
        <v>722</v>
      </c>
      <c r="Q159" t="s">
        <v>725</v>
      </c>
      <c r="R159" t="s">
        <v>830</v>
      </c>
      <c r="S159">
        <v>20</v>
      </c>
      <c r="T159" t="s">
        <v>833</v>
      </c>
      <c r="U159" t="s">
        <v>845</v>
      </c>
      <c r="W159" t="s">
        <v>855</v>
      </c>
      <c r="X159" t="s">
        <v>724</v>
      </c>
      <c r="Y159" t="s">
        <v>724</v>
      </c>
      <c r="AA159" t="s">
        <v>861</v>
      </c>
      <c r="AB159" t="s">
        <v>864</v>
      </c>
      <c r="AC159">
        <v>0</v>
      </c>
      <c r="AD159">
        <v>366</v>
      </c>
      <c r="AE159">
        <v>1.85</v>
      </c>
      <c r="AG159" t="s">
        <v>1028</v>
      </c>
      <c r="AI159" t="s">
        <v>1184</v>
      </c>
      <c r="AJ159">
        <v>0</v>
      </c>
      <c r="AK159" t="s">
        <v>1193</v>
      </c>
      <c r="AL159">
        <v>3</v>
      </c>
      <c r="AM159">
        <v>0</v>
      </c>
      <c r="AN159">
        <v>65.7</v>
      </c>
      <c r="AQ159" t="s">
        <v>1203</v>
      </c>
      <c r="AS159" t="s">
        <v>1212</v>
      </c>
      <c r="AT159">
        <v>13652.64</v>
      </c>
      <c r="AX159" t="s">
        <v>1231</v>
      </c>
      <c r="BA159" t="s">
        <v>1235</v>
      </c>
      <c r="BD159" t="s">
        <v>1350</v>
      </c>
    </row>
    <row r="160" spans="1:57">
      <c r="A160" s="1">
        <f>HYPERLINK("https://lsnyc.legalserver.org/matter/dynamic-profile/view/1914887","19-1914887")</f>
        <v>0</v>
      </c>
      <c r="B160" t="s">
        <v>57</v>
      </c>
      <c r="C160" t="s">
        <v>86</v>
      </c>
      <c r="D160" t="s">
        <v>87</v>
      </c>
      <c r="E160" t="s">
        <v>198</v>
      </c>
      <c r="G160" t="s">
        <v>354</v>
      </c>
      <c r="H160" t="s">
        <v>494</v>
      </c>
      <c r="J160" t="s">
        <v>640</v>
      </c>
      <c r="K160">
        <v>20</v>
      </c>
      <c r="L160" t="s">
        <v>718</v>
      </c>
      <c r="M160" t="s">
        <v>721</v>
      </c>
      <c r="N160">
        <v>10027</v>
      </c>
      <c r="O160" t="s">
        <v>722</v>
      </c>
      <c r="P160" t="s">
        <v>723</v>
      </c>
      <c r="Q160" t="s">
        <v>726</v>
      </c>
      <c r="R160" t="s">
        <v>831</v>
      </c>
      <c r="S160">
        <v>0</v>
      </c>
      <c r="T160" t="s">
        <v>833</v>
      </c>
      <c r="U160" t="s">
        <v>845</v>
      </c>
      <c r="W160" t="s">
        <v>855</v>
      </c>
      <c r="X160" t="s">
        <v>724</v>
      </c>
      <c r="Y160" t="s">
        <v>724</v>
      </c>
      <c r="AA160" t="s">
        <v>860</v>
      </c>
      <c r="AC160">
        <v>0</v>
      </c>
      <c r="AD160">
        <v>1271.28</v>
      </c>
      <c r="AE160">
        <v>4</v>
      </c>
      <c r="AG160" t="s">
        <v>1029</v>
      </c>
      <c r="AI160" t="s">
        <v>1185</v>
      </c>
      <c r="AJ160">
        <v>0</v>
      </c>
      <c r="AK160" t="s">
        <v>1188</v>
      </c>
      <c r="AL160">
        <v>2</v>
      </c>
      <c r="AM160">
        <v>0</v>
      </c>
      <c r="AN160">
        <v>183.32</v>
      </c>
      <c r="AR160" t="s">
        <v>1206</v>
      </c>
      <c r="AS160" t="s">
        <v>1212</v>
      </c>
      <c r="AT160">
        <v>31000</v>
      </c>
      <c r="AX160" t="s">
        <v>1226</v>
      </c>
      <c r="BA160" t="s">
        <v>1235</v>
      </c>
      <c r="BD160" t="s">
        <v>202</v>
      </c>
      <c r="BE160" t="s">
        <v>1352</v>
      </c>
    </row>
    <row r="161" spans="1:56">
      <c r="A161" s="1">
        <f>HYPERLINK("https://lsnyc.legalserver.org/matter/dynamic-profile/view/1868534","18-1868534")</f>
        <v>0</v>
      </c>
      <c r="B161" t="s">
        <v>57</v>
      </c>
      <c r="C161" t="s">
        <v>86</v>
      </c>
      <c r="D161" t="s">
        <v>87</v>
      </c>
      <c r="E161" t="s">
        <v>199</v>
      </c>
      <c r="G161" t="s">
        <v>355</v>
      </c>
      <c r="H161" t="s">
        <v>495</v>
      </c>
      <c r="J161" t="s">
        <v>641</v>
      </c>
      <c r="K161">
        <v>8</v>
      </c>
      <c r="L161" t="s">
        <v>718</v>
      </c>
      <c r="M161" t="s">
        <v>721</v>
      </c>
      <c r="N161">
        <v>10026</v>
      </c>
      <c r="O161" t="s">
        <v>724</v>
      </c>
      <c r="P161" t="s">
        <v>723</v>
      </c>
      <c r="Q161" t="s">
        <v>734</v>
      </c>
      <c r="S161">
        <v>10</v>
      </c>
      <c r="T161" t="s">
        <v>833</v>
      </c>
      <c r="U161" t="s">
        <v>845</v>
      </c>
      <c r="W161" t="s">
        <v>855</v>
      </c>
      <c r="X161" t="s">
        <v>724</v>
      </c>
      <c r="AA161" t="s">
        <v>860</v>
      </c>
      <c r="AC161">
        <v>551.22</v>
      </c>
      <c r="AD161">
        <v>551.22</v>
      </c>
      <c r="AE161">
        <v>137.42</v>
      </c>
      <c r="AG161" t="s">
        <v>1030</v>
      </c>
      <c r="AI161" t="s">
        <v>1186</v>
      </c>
      <c r="AJ161">
        <v>0</v>
      </c>
      <c r="AK161" t="s">
        <v>1188</v>
      </c>
      <c r="AL161">
        <v>1</v>
      </c>
      <c r="AM161">
        <v>0</v>
      </c>
      <c r="AN161">
        <v>80.56</v>
      </c>
      <c r="AQ161" t="s">
        <v>1203</v>
      </c>
      <c r="AR161" t="s">
        <v>1206</v>
      </c>
      <c r="AT161">
        <v>9780</v>
      </c>
      <c r="AV161" t="s">
        <v>724</v>
      </c>
      <c r="AX161" t="s">
        <v>1230</v>
      </c>
      <c r="BA161" t="s">
        <v>1251</v>
      </c>
      <c r="BD161" t="s">
        <v>154</v>
      </c>
    </row>
    <row r="162" spans="1:56">
      <c r="A162" s="1">
        <f>HYPERLINK("https://lsnyc.legalserver.org/matter/dynamic-profile/view/1903989","19-1903989")</f>
        <v>0</v>
      </c>
      <c r="B162" t="s">
        <v>57</v>
      </c>
      <c r="C162" t="s">
        <v>86</v>
      </c>
      <c r="D162" t="s">
        <v>87</v>
      </c>
      <c r="E162" t="s">
        <v>200</v>
      </c>
      <c r="G162" t="s">
        <v>356</v>
      </c>
      <c r="H162" t="s">
        <v>496</v>
      </c>
      <c r="J162" t="s">
        <v>642</v>
      </c>
      <c r="K162" t="s">
        <v>700</v>
      </c>
      <c r="L162" t="s">
        <v>718</v>
      </c>
      <c r="M162" t="s">
        <v>721</v>
      </c>
      <c r="N162">
        <v>10025</v>
      </c>
      <c r="O162" t="s">
        <v>723</v>
      </c>
      <c r="P162" t="s">
        <v>723</v>
      </c>
      <c r="Q162" t="s">
        <v>732</v>
      </c>
      <c r="R162" t="s">
        <v>832</v>
      </c>
      <c r="S162">
        <v>20</v>
      </c>
      <c r="T162" t="s">
        <v>833</v>
      </c>
      <c r="U162" t="s">
        <v>845</v>
      </c>
      <c r="W162" t="s">
        <v>856</v>
      </c>
      <c r="X162" t="s">
        <v>724</v>
      </c>
      <c r="Y162" t="s">
        <v>724</v>
      </c>
      <c r="AA162" t="s">
        <v>860</v>
      </c>
      <c r="AC162">
        <v>0</v>
      </c>
      <c r="AD162">
        <v>2045.07</v>
      </c>
      <c r="AE162">
        <v>7.55</v>
      </c>
      <c r="AG162" t="s">
        <v>1031</v>
      </c>
      <c r="AI162" t="s">
        <v>1187</v>
      </c>
      <c r="AJ162">
        <v>181</v>
      </c>
      <c r="AK162" t="s">
        <v>1188</v>
      </c>
      <c r="AL162">
        <v>1</v>
      </c>
      <c r="AM162">
        <v>0</v>
      </c>
      <c r="AN162">
        <v>149.88</v>
      </c>
      <c r="AS162" t="s">
        <v>1212</v>
      </c>
      <c r="AT162">
        <v>18720</v>
      </c>
      <c r="AX162" t="s">
        <v>1220</v>
      </c>
      <c r="BA162" t="s">
        <v>1235</v>
      </c>
      <c r="BD162" t="s">
        <v>1312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HRA UAHPLP Error Report No Elig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2019-11-25T17:13:24Z</dcterms:created>
  <dcterms:modified xsi:type="dcterms:W3CDTF">2019-11-25T17:13:24Z</dcterms:modified>
</cp:coreProperties>
</file>