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<sst xmlns="http://schemas.openxmlformats.org/spreadsheetml/2006/main" count="4923" uniqueCount="1468">
  <si>
    <t>Hyperlinked Case #</t>
  </si>
  <si>
    <t>Assigned Branch/CC</t>
  </si>
  <si>
    <t>Primary Advocate</t>
  </si>
  <si>
    <t>Last Name</t>
  </si>
  <si>
    <t>First Name</t>
  </si>
  <si>
    <t>Date Opened</t>
  </si>
  <si>
    <t>Date Closed</t>
  </si>
  <si>
    <t>Primary Funding Codes</t>
  </si>
  <si>
    <t>Secondary Funding Codes</t>
  </si>
  <si>
    <t>Legal Problem Code</t>
  </si>
  <si>
    <t>Close Reason</t>
  </si>
  <si>
    <t>Bronx Legal Services</t>
  </si>
  <si>
    <t>Brooklyn Legal Services</t>
  </si>
  <si>
    <t>Legal Support Unit</t>
  </si>
  <si>
    <t>Manhattan Legal Services</t>
  </si>
  <si>
    <t>Queens Legal Services</t>
  </si>
  <si>
    <t>Cherenfant, Guilene</t>
  </si>
  <si>
    <t>Kaplan, William</t>
  </si>
  <si>
    <t>Mar, Nelson</t>
  </si>
  <si>
    <t>Mencher, Jessica</t>
  </si>
  <si>
    <t>Molnar, Shandanette</t>
  </si>
  <si>
    <t>Nimis, Roland</t>
  </si>
  <si>
    <t>Sanders, Melanie</t>
  </si>
  <si>
    <t>Schryver, Erik</t>
  </si>
  <si>
    <t>Alba, Sarah</t>
  </si>
  <si>
    <t>Alexis, Jennifer</t>
  </si>
  <si>
    <t>Bash, Rachel</t>
  </si>
  <si>
    <t>Bowman, Cathy</t>
  </si>
  <si>
    <t>Deluca, Sally</t>
  </si>
  <si>
    <t>Diaz, Jose</t>
  </si>
  <si>
    <t>Elmore, Josh</t>
  </si>
  <si>
    <t>Figaro, Nakesha</t>
  </si>
  <si>
    <t>Giles, Debra</t>
  </si>
  <si>
    <t>Hernandez, Marisol</t>
  </si>
  <si>
    <t>Khan, Shafaq</t>
  </si>
  <si>
    <t>Medina Mendez, Lino</t>
  </si>
  <si>
    <t>Sandoval, Sandra</t>
  </si>
  <si>
    <t>Abrigo, Jose</t>
  </si>
  <si>
    <t>Carlier, Milton</t>
  </si>
  <si>
    <t>Douglas, Tanya</t>
  </si>
  <si>
    <t>Heaton, Betty</t>
  </si>
  <si>
    <t>Neff, Adrienne</t>
  </si>
  <si>
    <t>Pepitone, Dan</t>
  </si>
  <si>
    <t>Sun, Dao</t>
  </si>
  <si>
    <t>Alvarado, Zuly</t>
  </si>
  <si>
    <t>Blackman, Valerie</t>
  </si>
  <si>
    <t>Corcione, Emily</t>
  </si>
  <si>
    <t>Hanmer, Dorothy</t>
  </si>
  <si>
    <t>Leipziger, Amy</t>
  </si>
  <si>
    <t>Martinez, Ana</t>
  </si>
  <si>
    <t>Paulino, Jayna</t>
  </si>
  <si>
    <t>Ramirez Acevedo</t>
  </si>
  <si>
    <t>Nazario</t>
  </si>
  <si>
    <t>Rivas</t>
  </si>
  <si>
    <t>Marte Martinez</t>
  </si>
  <si>
    <t>Kumar</t>
  </si>
  <si>
    <t>Gonzalez</t>
  </si>
  <si>
    <t>Rivera</t>
  </si>
  <si>
    <t>Mota</t>
  </si>
  <si>
    <t>Miro</t>
  </si>
  <si>
    <t>Knox</t>
  </si>
  <si>
    <t>Sutton</t>
  </si>
  <si>
    <t>Aquilar Sanchez</t>
  </si>
  <si>
    <t>Stokes</t>
  </si>
  <si>
    <t>Santiago</t>
  </si>
  <si>
    <t>Cruz</t>
  </si>
  <si>
    <t>Malloy</t>
  </si>
  <si>
    <t>Mejia</t>
  </si>
  <si>
    <t>Daza</t>
  </si>
  <si>
    <t>Olivo</t>
  </si>
  <si>
    <t>Archeval</t>
  </si>
  <si>
    <t>Bueno De Rios</t>
  </si>
  <si>
    <t>Pimentel</t>
  </si>
  <si>
    <t>Winfrey</t>
  </si>
  <si>
    <t>Smith</t>
  </si>
  <si>
    <t>Smallwood</t>
  </si>
  <si>
    <t>Silva</t>
  </si>
  <si>
    <t>Gomez</t>
  </si>
  <si>
    <t>Dewindt</t>
  </si>
  <si>
    <t>Walker</t>
  </si>
  <si>
    <t>Cruz-Garcia</t>
  </si>
  <si>
    <t>De Jesus</t>
  </si>
  <si>
    <t>Lopez</t>
  </si>
  <si>
    <t>Hernandez</t>
  </si>
  <si>
    <t>Sarpong</t>
  </si>
  <si>
    <t>Ramos</t>
  </si>
  <si>
    <t>Fernandez</t>
  </si>
  <si>
    <t>Cummings</t>
  </si>
  <si>
    <t>Clay</t>
  </si>
  <si>
    <t>Diaz</t>
  </si>
  <si>
    <t>Fortune</t>
  </si>
  <si>
    <t>Ferrer</t>
  </si>
  <si>
    <t>McCants</t>
  </si>
  <si>
    <t>Batista</t>
  </si>
  <si>
    <t>Kaid</t>
  </si>
  <si>
    <t>Baez</t>
  </si>
  <si>
    <t>Burns</t>
  </si>
  <si>
    <t>Jenkins</t>
  </si>
  <si>
    <t>HIll</t>
  </si>
  <si>
    <t>Gil</t>
  </si>
  <si>
    <t>Rodriguez</t>
  </si>
  <si>
    <t>Jorge</t>
  </si>
  <si>
    <t>Grant</t>
  </si>
  <si>
    <t>Ferdinand</t>
  </si>
  <si>
    <t>Torres</t>
  </si>
  <si>
    <t>Alvarez</t>
  </si>
  <si>
    <t>Overby</t>
  </si>
  <si>
    <t>Gutierrez</t>
  </si>
  <si>
    <t>Duberry</t>
  </si>
  <si>
    <t>Thomas-Carter</t>
  </si>
  <si>
    <t>Alston</t>
  </si>
  <si>
    <t>Romoleroux</t>
  </si>
  <si>
    <t>Miranda</t>
  </si>
  <si>
    <t>Calderon</t>
  </si>
  <si>
    <t>Molina</t>
  </si>
  <si>
    <t>Hinton</t>
  </si>
  <si>
    <t>Castellanos Ortiz</t>
  </si>
  <si>
    <t>Tyne</t>
  </si>
  <si>
    <t>Haughton</t>
  </si>
  <si>
    <t>Dedusenc</t>
  </si>
  <si>
    <t>Marrero</t>
  </si>
  <si>
    <t>Negron</t>
  </si>
  <si>
    <t>Saavedra</t>
  </si>
  <si>
    <t>Sanchez</t>
  </si>
  <si>
    <t>Vasquez</t>
  </si>
  <si>
    <t>Al Kaifi</t>
  </si>
  <si>
    <t>Cooper</t>
  </si>
  <si>
    <t>Bennett</t>
  </si>
  <si>
    <t>Vasquez De Castillo</t>
  </si>
  <si>
    <t>Vazquez</t>
  </si>
  <si>
    <t>Sanz-De Rivas</t>
  </si>
  <si>
    <t>Reyes</t>
  </si>
  <si>
    <t>Santarelli</t>
  </si>
  <si>
    <t>Holmes</t>
  </si>
  <si>
    <t>Ellis</t>
  </si>
  <si>
    <t>Beato-Abreu</t>
  </si>
  <si>
    <t>Castillo</t>
  </si>
  <si>
    <t>Virella</t>
  </si>
  <si>
    <t>Mendez</t>
  </si>
  <si>
    <t>Matos</t>
  </si>
  <si>
    <t>Lebron</t>
  </si>
  <si>
    <t>Ortiz</t>
  </si>
  <si>
    <t>Inoa</t>
  </si>
  <si>
    <t>Ducote</t>
  </si>
  <si>
    <t>Jimenez</t>
  </si>
  <si>
    <t>Lewis Farrakhan</t>
  </si>
  <si>
    <t>Simms</t>
  </si>
  <si>
    <t>Bermudez</t>
  </si>
  <si>
    <t>Caldwell</t>
  </si>
  <si>
    <t>Navarrete</t>
  </si>
  <si>
    <t>Martinez</t>
  </si>
  <si>
    <t>Robles</t>
  </si>
  <si>
    <t>Perez</t>
  </si>
  <si>
    <t>Cordero Richetti</t>
  </si>
  <si>
    <t>Hill</t>
  </si>
  <si>
    <t>Zapata</t>
  </si>
  <si>
    <t>Maldonado</t>
  </si>
  <si>
    <t>Lively</t>
  </si>
  <si>
    <t>Bonet</t>
  </si>
  <si>
    <t>Howard</t>
  </si>
  <si>
    <t>Lord</t>
  </si>
  <si>
    <t>Welton</t>
  </si>
  <si>
    <t>Velasquez</t>
  </si>
  <si>
    <t>Guzman</t>
  </si>
  <si>
    <t>Lagos</t>
  </si>
  <si>
    <t>Mateo-Guzman</t>
  </si>
  <si>
    <t>Gaynor</t>
  </si>
  <si>
    <t>Yu</t>
  </si>
  <si>
    <t>Araujo Martich</t>
  </si>
  <si>
    <t>Quinones</t>
  </si>
  <si>
    <t>Williams</t>
  </si>
  <si>
    <t>Rhodes</t>
  </si>
  <si>
    <t>Brown</t>
  </si>
  <si>
    <t>Jones</t>
  </si>
  <si>
    <t>Thomas</t>
  </si>
  <si>
    <t>Rosario</t>
  </si>
  <si>
    <t>Campech</t>
  </si>
  <si>
    <t>Ebron</t>
  </si>
  <si>
    <t>Davis</t>
  </si>
  <si>
    <t>Patino</t>
  </si>
  <si>
    <t>Mercadante</t>
  </si>
  <si>
    <t>Holt</t>
  </si>
  <si>
    <t>Rosado</t>
  </si>
  <si>
    <t>Bell</t>
  </si>
  <si>
    <t>Maloney</t>
  </si>
  <si>
    <t>Rawle</t>
  </si>
  <si>
    <t>Lewis</t>
  </si>
  <si>
    <t>Leiva</t>
  </si>
  <si>
    <t>Ayala</t>
  </si>
  <si>
    <t>Montanez</t>
  </si>
  <si>
    <t>Camilo</t>
  </si>
  <si>
    <t>Nzundu</t>
  </si>
  <si>
    <t>Cepeda Acosta</t>
  </si>
  <si>
    <t>Lancaster</t>
  </si>
  <si>
    <t>Delerme</t>
  </si>
  <si>
    <t>Chamovski</t>
  </si>
  <si>
    <t>Vanhorn</t>
  </si>
  <si>
    <t>Gilman</t>
  </si>
  <si>
    <t>Camacho</t>
  </si>
  <si>
    <t>Edmondson</t>
  </si>
  <si>
    <t>Eastman</t>
  </si>
  <si>
    <t>Keyes</t>
  </si>
  <si>
    <t>Juarbes</t>
  </si>
  <si>
    <t>Melendez</t>
  </si>
  <si>
    <t>Young</t>
  </si>
  <si>
    <t>Neverson Griffith</t>
  </si>
  <si>
    <t>Cabral</t>
  </si>
  <si>
    <t>Mejias</t>
  </si>
  <si>
    <t>Khan</t>
  </si>
  <si>
    <t>Owens</t>
  </si>
  <si>
    <t>Ramirez</t>
  </si>
  <si>
    <t>Roque</t>
  </si>
  <si>
    <t>Mangar</t>
  </si>
  <si>
    <t>Ebanks</t>
  </si>
  <si>
    <t>Crowder</t>
  </si>
  <si>
    <t>Yao</t>
  </si>
  <si>
    <t>Deluca</t>
  </si>
  <si>
    <t>Masturzo</t>
  </si>
  <si>
    <t>Lumdula</t>
  </si>
  <si>
    <t>Daniel</t>
  </si>
  <si>
    <t>Johnson</t>
  </si>
  <si>
    <t>Colmenares</t>
  </si>
  <si>
    <t>Jean</t>
  </si>
  <si>
    <t>Nieves</t>
  </si>
  <si>
    <t>Wassef</t>
  </si>
  <si>
    <t>Figueroa-Figueroa</t>
  </si>
  <si>
    <t>Hudson</t>
  </si>
  <si>
    <t>MEDRANO</t>
  </si>
  <si>
    <t>Murphy</t>
  </si>
  <si>
    <t>Augustin</t>
  </si>
  <si>
    <t>Morales</t>
  </si>
  <si>
    <t>Jackson</t>
  </si>
  <si>
    <t>Synonds-Powell</t>
  </si>
  <si>
    <t>Aggrey</t>
  </si>
  <si>
    <t>Carrion</t>
  </si>
  <si>
    <t>Pantoja</t>
  </si>
  <si>
    <t>Taylor</t>
  </si>
  <si>
    <t>Baker</t>
  </si>
  <si>
    <t>Davila</t>
  </si>
  <si>
    <t>Figgures</t>
  </si>
  <si>
    <t>Ruiz</t>
  </si>
  <si>
    <t>Vera</t>
  </si>
  <si>
    <t>Acosta</t>
  </si>
  <si>
    <t>Reaves Ottah</t>
  </si>
  <si>
    <t>Alhalabi</t>
  </si>
  <si>
    <t>Sok</t>
  </si>
  <si>
    <t>Martin</t>
  </si>
  <si>
    <t>Campos</t>
  </si>
  <si>
    <t>Barrientos</t>
  </si>
  <si>
    <t>Gerena</t>
  </si>
  <si>
    <t>Wyche</t>
  </si>
  <si>
    <t>Clarke</t>
  </si>
  <si>
    <t>Dees</t>
  </si>
  <si>
    <t>Gray</t>
  </si>
  <si>
    <t>Archibald</t>
  </si>
  <si>
    <t>Marin</t>
  </si>
  <si>
    <t>Sanzone</t>
  </si>
  <si>
    <t>Morrison</t>
  </si>
  <si>
    <t>Grecia</t>
  </si>
  <si>
    <t>Mobley</t>
  </si>
  <si>
    <t>Perkins</t>
  </si>
  <si>
    <t>Sanders</t>
  </si>
  <si>
    <t>Lineszy</t>
  </si>
  <si>
    <t>Sall</t>
  </si>
  <si>
    <t>Simon</t>
  </si>
  <si>
    <t>Montijo</t>
  </si>
  <si>
    <t>Eure</t>
  </si>
  <si>
    <t>Flunory</t>
  </si>
  <si>
    <t>Franco</t>
  </si>
  <si>
    <t>Romero</t>
  </si>
  <si>
    <t>Robayo</t>
  </si>
  <si>
    <t>Daniels-Williams</t>
  </si>
  <si>
    <t>Del Orbe</t>
  </si>
  <si>
    <t>Gumbs</t>
  </si>
  <si>
    <t>King</t>
  </si>
  <si>
    <t>Dwyer</t>
  </si>
  <si>
    <t>Buzzotta</t>
  </si>
  <si>
    <t>Barney</t>
  </si>
  <si>
    <t>Parades</t>
  </si>
  <si>
    <t>Pinero Figueroa</t>
  </si>
  <si>
    <t>Grayson</t>
  </si>
  <si>
    <t>Regalado</t>
  </si>
  <si>
    <t>Salas</t>
  </si>
  <si>
    <t>Collier</t>
  </si>
  <si>
    <t>Craig</t>
  </si>
  <si>
    <t>Tyson</t>
  </si>
  <si>
    <t>Yates</t>
  </si>
  <si>
    <t>Robinson-Rolle</t>
  </si>
  <si>
    <t>Aguilar</t>
  </si>
  <si>
    <t>Sawney</t>
  </si>
  <si>
    <t>Contino</t>
  </si>
  <si>
    <t>Kaplan</t>
  </si>
  <si>
    <t>Greenspan</t>
  </si>
  <si>
    <t>Dispensa</t>
  </si>
  <si>
    <t>Al Shami</t>
  </si>
  <si>
    <t>Gilford</t>
  </si>
  <si>
    <t>Vega</t>
  </si>
  <si>
    <t>Fraser</t>
  </si>
  <si>
    <t>Hulse</t>
  </si>
  <si>
    <t>McCurbin</t>
  </si>
  <si>
    <t>Porter-Jones</t>
  </si>
  <si>
    <t>McKee</t>
  </si>
  <si>
    <t>McNeal</t>
  </si>
  <si>
    <t>Garcia</t>
  </si>
  <si>
    <t>Fabien</t>
  </si>
  <si>
    <t>Braithwaite</t>
  </si>
  <si>
    <t>Harris-Batten</t>
  </si>
  <si>
    <t>Raymond</t>
  </si>
  <si>
    <t>Rajnarayan</t>
  </si>
  <si>
    <t>Henry</t>
  </si>
  <si>
    <t>Mitchell</t>
  </si>
  <si>
    <t>Garzillo</t>
  </si>
  <si>
    <t>Tejada</t>
  </si>
  <si>
    <t>Rolle</t>
  </si>
  <si>
    <t>Alexander</t>
  </si>
  <si>
    <t>Dornblut</t>
  </si>
  <si>
    <t>Rochester</t>
  </si>
  <si>
    <t>Muir</t>
  </si>
  <si>
    <t>Prince</t>
  </si>
  <si>
    <t>Rios</t>
  </si>
  <si>
    <t>Cottingham</t>
  </si>
  <si>
    <t>Troia</t>
  </si>
  <si>
    <t>Dechamps</t>
  </si>
  <si>
    <t>Veras</t>
  </si>
  <si>
    <t>Eisenback</t>
  </si>
  <si>
    <t>Babayev</t>
  </si>
  <si>
    <t>Volcy</t>
  </si>
  <si>
    <t>Carter</t>
  </si>
  <si>
    <t>Francois</t>
  </si>
  <si>
    <t>Wiggins</t>
  </si>
  <si>
    <t>Adams</t>
  </si>
  <si>
    <t>Francis</t>
  </si>
  <si>
    <t>Hurt</t>
  </si>
  <si>
    <t>Mercado</t>
  </si>
  <si>
    <t>De La Rosa</t>
  </si>
  <si>
    <t>Carreto</t>
  </si>
  <si>
    <t>Olivares</t>
  </si>
  <si>
    <t>Allende</t>
  </si>
  <si>
    <t>Daniels</t>
  </si>
  <si>
    <t>Safford</t>
  </si>
  <si>
    <t>Pierre</t>
  </si>
  <si>
    <t>Ganas</t>
  </si>
  <si>
    <t>Heggs</t>
  </si>
  <si>
    <t>Acevedo</t>
  </si>
  <si>
    <t>Guzman Cruz</t>
  </si>
  <si>
    <t>Coles</t>
  </si>
  <si>
    <t>Stewart</t>
  </si>
  <si>
    <t>Vaccaro</t>
  </si>
  <si>
    <t>Dowd</t>
  </si>
  <si>
    <t>Cordero</t>
  </si>
  <si>
    <t>Carbonell</t>
  </si>
  <si>
    <t>Encarnacion</t>
  </si>
  <si>
    <t>Akinpelu</t>
  </si>
  <si>
    <t>Pierre Jr.</t>
  </si>
  <si>
    <t>Orozco</t>
  </si>
  <si>
    <t>Santana</t>
  </si>
  <si>
    <t>Duryea</t>
  </si>
  <si>
    <t>Marte</t>
  </si>
  <si>
    <t>Roman</t>
  </si>
  <si>
    <t>Vilorio</t>
  </si>
  <si>
    <t>Hussain</t>
  </si>
  <si>
    <t>Serebryanik</t>
  </si>
  <si>
    <t>Moore</t>
  </si>
  <si>
    <t>Pedalino</t>
  </si>
  <si>
    <t>Nunez</t>
  </si>
  <si>
    <t>Kovell</t>
  </si>
  <si>
    <t>Chen Liang</t>
  </si>
  <si>
    <t>Santos</t>
  </si>
  <si>
    <t>Lima</t>
  </si>
  <si>
    <t>Wilkins</t>
  </si>
  <si>
    <t>Pacheco</t>
  </si>
  <si>
    <t>Fernandez Fernandez</t>
  </si>
  <si>
    <t>Luis III</t>
  </si>
  <si>
    <t>Duran</t>
  </si>
  <si>
    <t>Valencia</t>
  </si>
  <si>
    <t>Abreu</t>
  </si>
  <si>
    <t>Weekes</t>
  </si>
  <si>
    <t>David</t>
  </si>
  <si>
    <t>De la Cruz</t>
  </si>
  <si>
    <t>Guan</t>
  </si>
  <si>
    <t>Dent</t>
  </si>
  <si>
    <t>Megginson</t>
  </si>
  <si>
    <t>McLean</t>
  </si>
  <si>
    <t>Tavarez</t>
  </si>
  <si>
    <t>Then</t>
  </si>
  <si>
    <t>George</t>
  </si>
  <si>
    <t>Leon</t>
  </si>
  <si>
    <t>Daniel Vargas</t>
  </si>
  <si>
    <t>Ynfante</t>
  </si>
  <si>
    <t>Wong</t>
  </si>
  <si>
    <t>Lee</t>
  </si>
  <si>
    <t>Xue</t>
  </si>
  <si>
    <t>Wright</t>
  </si>
  <si>
    <t>Mcguire</t>
  </si>
  <si>
    <t>Mena</t>
  </si>
  <si>
    <t>Chankong</t>
  </si>
  <si>
    <t>Aular</t>
  </si>
  <si>
    <t>Parker</t>
  </si>
  <si>
    <t>Cividanes</t>
  </si>
  <si>
    <t>Marte Mejia</t>
  </si>
  <si>
    <t>Strahan</t>
  </si>
  <si>
    <t>Clanton</t>
  </si>
  <si>
    <t>Elliott</t>
  </si>
  <si>
    <t>Smalls</t>
  </si>
  <si>
    <t>Bethea</t>
  </si>
  <si>
    <t>De La Cruz</t>
  </si>
  <si>
    <t>Pawli</t>
  </si>
  <si>
    <t>Contreras</t>
  </si>
  <si>
    <t>Hammond</t>
  </si>
  <si>
    <t>Bueno</t>
  </si>
  <si>
    <t>Pichardo</t>
  </si>
  <si>
    <t>Cuffee</t>
  </si>
  <si>
    <t>McDonald</t>
  </si>
  <si>
    <t>Rexach</t>
  </si>
  <si>
    <t>Shane</t>
  </si>
  <si>
    <t>Hawkins</t>
  </si>
  <si>
    <t>Seabrook</t>
  </si>
  <si>
    <t>Troffo</t>
  </si>
  <si>
    <t>Cuello</t>
  </si>
  <si>
    <t>Gary</t>
  </si>
  <si>
    <t>Del Valle</t>
  </si>
  <si>
    <t>Herrera Duran</t>
  </si>
  <si>
    <t>Crespo</t>
  </si>
  <si>
    <t>Espinoza</t>
  </si>
  <si>
    <t>Serrano</t>
  </si>
  <si>
    <t>Harris</t>
  </si>
  <si>
    <t>Ellison</t>
  </si>
  <si>
    <t>Rojas</t>
  </si>
  <si>
    <t>Gu</t>
  </si>
  <si>
    <t>Diaz-Cortinas</t>
  </si>
  <si>
    <t>Hansen</t>
  </si>
  <si>
    <t>Washington</t>
  </si>
  <si>
    <t>Yanis</t>
  </si>
  <si>
    <t>Lora-Ramirez</t>
  </si>
  <si>
    <t>Keller</t>
  </si>
  <si>
    <t>Ocasio Serrano</t>
  </si>
  <si>
    <t>Lam</t>
  </si>
  <si>
    <t>Schoolfield</t>
  </si>
  <si>
    <t>Ocejo</t>
  </si>
  <si>
    <t>Krell</t>
  </si>
  <si>
    <t>Bernal</t>
  </si>
  <si>
    <t>Uzhca</t>
  </si>
  <si>
    <t>Edwards</t>
  </si>
  <si>
    <t>Concha</t>
  </si>
  <si>
    <t>Felton</t>
  </si>
  <si>
    <t>Mason</t>
  </si>
  <si>
    <t>Polanco</t>
  </si>
  <si>
    <t>Gildersleeve</t>
  </si>
  <si>
    <t>Orr</t>
  </si>
  <si>
    <t>Lau</t>
  </si>
  <si>
    <t>Goodman</t>
  </si>
  <si>
    <t>Collins</t>
  </si>
  <si>
    <t>Griggs</t>
  </si>
  <si>
    <t>Ballard</t>
  </si>
  <si>
    <t>Bligen</t>
  </si>
  <si>
    <t>Padilla</t>
  </si>
  <si>
    <t>McFarlan</t>
  </si>
  <si>
    <t>Conerly</t>
  </si>
  <si>
    <t>Solti</t>
  </si>
  <si>
    <t>Lawson</t>
  </si>
  <si>
    <t>Gibson</t>
  </si>
  <si>
    <t>Neal</t>
  </si>
  <si>
    <t>Mann</t>
  </si>
  <si>
    <t>Correa</t>
  </si>
  <si>
    <t>Njenjani</t>
  </si>
  <si>
    <t>Sowah</t>
  </si>
  <si>
    <t>Starling</t>
  </si>
  <si>
    <t>Hassell</t>
  </si>
  <si>
    <t>Aracena de Perez</t>
  </si>
  <si>
    <t>Millan Pous</t>
  </si>
  <si>
    <t>Pena</t>
  </si>
  <si>
    <t>Dyer</t>
  </si>
  <si>
    <t>Soriano</t>
  </si>
  <si>
    <t>Fortunato</t>
  </si>
  <si>
    <t>Herrera</t>
  </si>
  <si>
    <t>Yturbe</t>
  </si>
  <si>
    <t>Zhang</t>
  </si>
  <si>
    <t>Albino</t>
  </si>
  <si>
    <t>Lugo</t>
  </si>
  <si>
    <t>Mayers</t>
  </si>
  <si>
    <t>Nelson</t>
  </si>
  <si>
    <t>Canela Ramos</t>
  </si>
  <si>
    <t>Lott</t>
  </si>
  <si>
    <t>Dixon</t>
  </si>
  <si>
    <t>Galloza</t>
  </si>
  <si>
    <t>Campbell</t>
  </si>
  <si>
    <t>Little</t>
  </si>
  <si>
    <t>Franklin</t>
  </si>
  <si>
    <t>Hope</t>
  </si>
  <si>
    <t>Adeyemi</t>
  </si>
  <si>
    <t>Saeidi</t>
  </si>
  <si>
    <t>Phillips</t>
  </si>
  <si>
    <t>Timmerman</t>
  </si>
  <si>
    <t>Adu</t>
  </si>
  <si>
    <t>Aird</t>
  </si>
  <si>
    <t>Cheng</t>
  </si>
  <si>
    <t>Daley</t>
  </si>
  <si>
    <t>Singh</t>
  </si>
  <si>
    <t>Lowery</t>
  </si>
  <si>
    <t>Lilly</t>
  </si>
  <si>
    <t>Benites</t>
  </si>
  <si>
    <t>Aiken</t>
  </si>
  <si>
    <t>Cua</t>
  </si>
  <si>
    <t>Allen</t>
  </si>
  <si>
    <t>Castro De Bravo</t>
  </si>
  <si>
    <t>Long</t>
  </si>
  <si>
    <t>Thompson</t>
  </si>
  <si>
    <t>Chung</t>
  </si>
  <si>
    <t>Turner</t>
  </si>
  <si>
    <t>Gordon</t>
  </si>
  <si>
    <t>Nieto</t>
  </si>
  <si>
    <t>Arroyo</t>
  </si>
  <si>
    <t>Kearney</t>
  </si>
  <si>
    <t>Broadwater</t>
  </si>
  <si>
    <t>SANTIAGO</t>
  </si>
  <si>
    <t>Zerbo</t>
  </si>
  <si>
    <t>Ealm</t>
  </si>
  <si>
    <t>Restrepo</t>
  </si>
  <si>
    <t>Ocasio</t>
  </si>
  <si>
    <t>Telleria</t>
  </si>
  <si>
    <t>Shu</t>
  </si>
  <si>
    <t>James</t>
  </si>
  <si>
    <t>Theodore</t>
  </si>
  <si>
    <t>Reid-McCartney</t>
  </si>
  <si>
    <t>ROY</t>
  </si>
  <si>
    <t>ROSA</t>
  </si>
  <si>
    <t>COLLADO</t>
  </si>
  <si>
    <t>DEJEAN</t>
  </si>
  <si>
    <t>MARTINEZ</t>
  </si>
  <si>
    <t>Germany</t>
  </si>
  <si>
    <t>JAMES</t>
  </si>
  <si>
    <t>Ward</t>
  </si>
  <si>
    <t>CORA</t>
  </si>
  <si>
    <t>Vivieca</t>
  </si>
  <si>
    <t>Castellano</t>
  </si>
  <si>
    <t>Acosta-Cairo</t>
  </si>
  <si>
    <t>Jo</t>
  </si>
  <si>
    <t>St Hilair</t>
  </si>
  <si>
    <t>Crump-Banks</t>
  </si>
  <si>
    <t>Karashah</t>
  </si>
  <si>
    <t>Miller</t>
  </si>
  <si>
    <t>Valdez</t>
  </si>
  <si>
    <t>Hale</t>
  </si>
  <si>
    <t>Leon Perez</t>
  </si>
  <si>
    <t>Salmon</t>
  </si>
  <si>
    <t>Mangru</t>
  </si>
  <si>
    <t>Izquierdo</t>
  </si>
  <si>
    <t>Vargas</t>
  </si>
  <si>
    <t>Falcon</t>
  </si>
  <si>
    <t>Harmon</t>
  </si>
  <si>
    <t>Gbado</t>
  </si>
  <si>
    <t>Lejarde</t>
  </si>
  <si>
    <t>Arcila</t>
  </si>
  <si>
    <t>Paladines Criollo</t>
  </si>
  <si>
    <t>Grande</t>
  </si>
  <si>
    <t>Kumari</t>
  </si>
  <si>
    <t>Alberto</t>
  </si>
  <si>
    <t>Areli</t>
  </si>
  <si>
    <t>Francisco</t>
  </si>
  <si>
    <t>Sueya</t>
  </si>
  <si>
    <t>Anil</t>
  </si>
  <si>
    <t>Carmen</t>
  </si>
  <si>
    <t>Laura</t>
  </si>
  <si>
    <t>Dorothy</t>
  </si>
  <si>
    <t>Laverne</t>
  </si>
  <si>
    <t>Yael</t>
  </si>
  <si>
    <t>Unique</t>
  </si>
  <si>
    <t>Wanda</t>
  </si>
  <si>
    <t>Joshua</t>
  </si>
  <si>
    <t>Geraldine</t>
  </si>
  <si>
    <t>Digna</t>
  </si>
  <si>
    <t>Freddy</t>
  </si>
  <si>
    <t>Erica</t>
  </si>
  <si>
    <t>Maria</t>
  </si>
  <si>
    <t>Rosita</t>
  </si>
  <si>
    <t>Lisa</t>
  </si>
  <si>
    <t>Kason</t>
  </si>
  <si>
    <t>Tracey</t>
  </si>
  <si>
    <t>Yarides</t>
  </si>
  <si>
    <t>Chevonne</t>
  </si>
  <si>
    <t>Corey</t>
  </si>
  <si>
    <t>Jennsy</t>
  </si>
  <si>
    <t>Patricia</t>
  </si>
  <si>
    <t>Sandra</t>
  </si>
  <si>
    <t>Maureen</t>
  </si>
  <si>
    <t>Ruben</t>
  </si>
  <si>
    <t>Jonitta</t>
  </si>
  <si>
    <t>Vernelle</t>
  </si>
  <si>
    <t>Karla</t>
  </si>
  <si>
    <t>Kamia</t>
  </si>
  <si>
    <t>Mariely</t>
  </si>
  <si>
    <t>Jayden</t>
  </si>
  <si>
    <t>Jaime</t>
  </si>
  <si>
    <t>Bassam</t>
  </si>
  <si>
    <t>Juan</t>
  </si>
  <si>
    <t>Aaron</t>
  </si>
  <si>
    <t>Najaye</t>
  </si>
  <si>
    <t>Denise</t>
  </si>
  <si>
    <t>Demetrius</t>
  </si>
  <si>
    <t>Antonia</t>
  </si>
  <si>
    <t>Grisel</t>
  </si>
  <si>
    <t>Marizol</t>
  </si>
  <si>
    <t>Nakeisha</t>
  </si>
  <si>
    <t>Doris</t>
  </si>
  <si>
    <t>Natanael</t>
  </si>
  <si>
    <t>Tiffany</t>
  </si>
  <si>
    <t>Debra</t>
  </si>
  <si>
    <t>Olga</t>
  </si>
  <si>
    <t>Silas</t>
  </si>
  <si>
    <t>Fredrick</t>
  </si>
  <si>
    <t>Samantha</t>
  </si>
  <si>
    <t>Aida</t>
  </si>
  <si>
    <t>Jose</t>
  </si>
  <si>
    <t>Carlian</t>
  </si>
  <si>
    <t>Carlangel</t>
  </si>
  <si>
    <t>Jeanette</t>
  </si>
  <si>
    <t>Eurika</t>
  </si>
  <si>
    <t>Krystal</t>
  </si>
  <si>
    <t>Miguelina</t>
  </si>
  <si>
    <t>Geanine</t>
  </si>
  <si>
    <t>Jonathan</t>
  </si>
  <si>
    <t>Nobel</t>
  </si>
  <si>
    <t>Malena</t>
  </si>
  <si>
    <t>Hailey</t>
  </si>
  <si>
    <t>Carmelo</t>
  </si>
  <si>
    <t>Jade</t>
  </si>
  <si>
    <t>Lenyinet</t>
  </si>
  <si>
    <t>Saleh</t>
  </si>
  <si>
    <t>Kunta</t>
  </si>
  <si>
    <t>Joly</t>
  </si>
  <si>
    <t>Michelle</t>
  </si>
  <si>
    <t>Caridad</t>
  </si>
  <si>
    <t>Billy</t>
  </si>
  <si>
    <t>Navia</t>
  </si>
  <si>
    <t>Edward</t>
  </si>
  <si>
    <t>Lawrence</t>
  </si>
  <si>
    <t>Martha</t>
  </si>
  <si>
    <t>Victor</t>
  </si>
  <si>
    <t>Regina</t>
  </si>
  <si>
    <t>Derrick</t>
  </si>
  <si>
    <t>Bryant</t>
  </si>
  <si>
    <t>Marsibel</t>
  </si>
  <si>
    <t>Gloria</t>
  </si>
  <si>
    <t>Carlos</t>
  </si>
  <si>
    <t>Lillian</t>
  </si>
  <si>
    <t>Cinthia</t>
  </si>
  <si>
    <t>Shavella</t>
  </si>
  <si>
    <t>Cheryl</t>
  </si>
  <si>
    <t>Emma</t>
  </si>
  <si>
    <t>Davonia</t>
  </si>
  <si>
    <t>Trevor</t>
  </si>
  <si>
    <t>Michael</t>
  </si>
  <si>
    <t>Ariel</t>
  </si>
  <si>
    <t>Erickson</t>
  </si>
  <si>
    <t>Maritza</t>
  </si>
  <si>
    <t>Deborah</t>
  </si>
  <si>
    <t>Edwin</t>
  </si>
  <si>
    <t>Luisa</t>
  </si>
  <si>
    <t>Kimberly</t>
  </si>
  <si>
    <t>Tyler</t>
  </si>
  <si>
    <t>Catalina</t>
  </si>
  <si>
    <t>Kenneth</t>
  </si>
  <si>
    <t>Kris</t>
  </si>
  <si>
    <t>Ann</t>
  </si>
  <si>
    <t>Manuel</t>
  </si>
  <si>
    <t>Ana</t>
  </si>
  <si>
    <t>Elena</t>
  </si>
  <si>
    <t>Noan</t>
  </si>
  <si>
    <t>Jhony</t>
  </si>
  <si>
    <t>Kevin</t>
  </si>
  <si>
    <t>Cherry</t>
  </si>
  <si>
    <t>Cirila</t>
  </si>
  <si>
    <t>Adalee</t>
  </si>
  <si>
    <t>Josephine</t>
  </si>
  <si>
    <t>Chadreik</t>
  </si>
  <si>
    <t>Naomi</t>
  </si>
  <si>
    <t>Sheryl</t>
  </si>
  <si>
    <t>Gladys</t>
  </si>
  <si>
    <t>Marcos</t>
  </si>
  <si>
    <t>Alec</t>
  </si>
  <si>
    <t>Donna</t>
  </si>
  <si>
    <t>Mary</t>
  </si>
  <si>
    <t>Elsa</t>
  </si>
  <si>
    <t>Desean</t>
  </si>
  <si>
    <t>Daniela</t>
  </si>
  <si>
    <t>Cherie</t>
  </si>
  <si>
    <t>Jeremiah</t>
  </si>
  <si>
    <t>Felix</t>
  </si>
  <si>
    <t>Lenny</t>
  </si>
  <si>
    <t>Ike</t>
  </si>
  <si>
    <t>Jessica</t>
  </si>
  <si>
    <t>Nickole</t>
  </si>
  <si>
    <t>Anibal</t>
  </si>
  <si>
    <t>Sheretha</t>
  </si>
  <si>
    <t>Sharon</t>
  </si>
  <si>
    <t>Kyon</t>
  </si>
  <si>
    <t>Amare</t>
  </si>
  <si>
    <t>Amber</t>
  </si>
  <si>
    <t>Olivia</t>
  </si>
  <si>
    <t>Angel</t>
  </si>
  <si>
    <t>Rafael</t>
  </si>
  <si>
    <t>Thierry-Isreal</t>
  </si>
  <si>
    <t>Ayden</t>
  </si>
  <si>
    <t>Mark</t>
  </si>
  <si>
    <t>Jenny</t>
  </si>
  <si>
    <t>Drago</t>
  </si>
  <si>
    <t>Maxwell</t>
  </si>
  <si>
    <t>Zachary</t>
  </si>
  <si>
    <t>Lotus</t>
  </si>
  <si>
    <t>Melvin</t>
  </si>
  <si>
    <t>Hector</t>
  </si>
  <si>
    <t>Melinda</t>
  </si>
  <si>
    <t>Dominic</t>
  </si>
  <si>
    <t>William</t>
  </si>
  <si>
    <t>Crystal</t>
  </si>
  <si>
    <t>Schuandra</t>
  </si>
  <si>
    <t>Celeste</t>
  </si>
  <si>
    <t>Jason</t>
  </si>
  <si>
    <t>Brenda</t>
  </si>
  <si>
    <t>Sarah</t>
  </si>
  <si>
    <t>Robin</t>
  </si>
  <si>
    <t>Eduardo</t>
  </si>
  <si>
    <t>Donato</t>
  </si>
  <si>
    <t>Raveena</t>
  </si>
  <si>
    <t>Allayne</t>
  </si>
  <si>
    <t>Clevis</t>
  </si>
  <si>
    <t>Alex</t>
  </si>
  <si>
    <t>Madeline</t>
  </si>
  <si>
    <t>Jeremy</t>
  </si>
  <si>
    <t>Joseph</t>
  </si>
  <si>
    <t>Otshudiyema</t>
  </si>
  <si>
    <t>Lashawn</t>
  </si>
  <si>
    <t>Juliet</t>
  </si>
  <si>
    <t>Juana</t>
  </si>
  <si>
    <t>Renee</t>
  </si>
  <si>
    <t>Valery</t>
  </si>
  <si>
    <t>Elizabeth</t>
  </si>
  <si>
    <t>Anita</t>
  </si>
  <si>
    <t>Seety</t>
  </si>
  <si>
    <t>Frankiel</t>
  </si>
  <si>
    <t>GLADIS</t>
  </si>
  <si>
    <t>Ieasha</t>
  </si>
  <si>
    <t>Emani</t>
  </si>
  <si>
    <t>Efrain</t>
  </si>
  <si>
    <t>Alejandro</t>
  </si>
  <si>
    <t>Kwuan</t>
  </si>
  <si>
    <t>Adriana</t>
  </si>
  <si>
    <t>Odelia</t>
  </si>
  <si>
    <t>Taino</t>
  </si>
  <si>
    <t>Belkis</t>
  </si>
  <si>
    <t>Timothy</t>
  </si>
  <si>
    <t>Maybin</t>
  </si>
  <si>
    <t>Jaela</t>
  </si>
  <si>
    <t>Sheila</t>
  </si>
  <si>
    <t>Malika</t>
  </si>
  <si>
    <t>Samuel</t>
  </si>
  <si>
    <t>Beatriz</t>
  </si>
  <si>
    <t>Arlenny</t>
  </si>
  <si>
    <t>Bernadette</t>
  </si>
  <si>
    <t>Josiphe</t>
  </si>
  <si>
    <t>Misael</t>
  </si>
  <si>
    <t>Christopher</t>
  </si>
  <si>
    <t>Victoria</t>
  </si>
  <si>
    <t>Margarita</t>
  </si>
  <si>
    <t>Azuredee</t>
  </si>
  <si>
    <t>Julio</t>
  </si>
  <si>
    <t>Reyna</t>
  </si>
  <si>
    <t>Melissa</t>
  </si>
  <si>
    <t>Abdul</t>
  </si>
  <si>
    <t>Tanya</t>
  </si>
  <si>
    <t>Beth</t>
  </si>
  <si>
    <t>Robert</t>
  </si>
  <si>
    <t>Arleen</t>
  </si>
  <si>
    <t>Monay</t>
  </si>
  <si>
    <t>Giovani</t>
  </si>
  <si>
    <t>Philip</t>
  </si>
  <si>
    <t>Taiwan</t>
  </si>
  <si>
    <t>Sherryl</t>
  </si>
  <si>
    <t>Jayne</t>
  </si>
  <si>
    <t>Christine</t>
  </si>
  <si>
    <t>Mia</t>
  </si>
  <si>
    <t>Haram</t>
  </si>
  <si>
    <t>Tymell</t>
  </si>
  <si>
    <t>Nicole</t>
  </si>
  <si>
    <t>Aguibou</t>
  </si>
  <si>
    <t>Jaylen</t>
  </si>
  <si>
    <t>Luis</t>
  </si>
  <si>
    <t>Vincent</t>
  </si>
  <si>
    <t>Rosa</t>
  </si>
  <si>
    <t>Joelyn</t>
  </si>
  <si>
    <t>Anthony</t>
  </si>
  <si>
    <t>Alicia</t>
  </si>
  <si>
    <t>Saby</t>
  </si>
  <si>
    <t>Jaquan</t>
  </si>
  <si>
    <t>Andrew</t>
  </si>
  <si>
    <t>Erlene</t>
  </si>
  <si>
    <t>Winnifred</t>
  </si>
  <si>
    <t>Accursia</t>
  </si>
  <si>
    <t>Keith</t>
  </si>
  <si>
    <t>Devorah</t>
  </si>
  <si>
    <t>Nathaniel</t>
  </si>
  <si>
    <t>Marcus</t>
  </si>
  <si>
    <t>Eric</t>
  </si>
  <si>
    <t>Winston</t>
  </si>
  <si>
    <t>Margaret</t>
  </si>
  <si>
    <t>Cynthia</t>
  </si>
  <si>
    <t>Yolando</t>
  </si>
  <si>
    <t>Breanna</t>
  </si>
  <si>
    <t>Justyce</t>
  </si>
  <si>
    <t>Noemi</t>
  </si>
  <si>
    <t>Sean</t>
  </si>
  <si>
    <t>Harvey</t>
  </si>
  <si>
    <t>Gabriela</t>
  </si>
  <si>
    <t>Mautaz</t>
  </si>
  <si>
    <t>Rickey</t>
  </si>
  <si>
    <t>Griselda</t>
  </si>
  <si>
    <t>Erick</t>
  </si>
  <si>
    <t>Cayden</t>
  </si>
  <si>
    <t>Dionna</t>
  </si>
  <si>
    <t>Milta</t>
  </si>
  <si>
    <t>Trina</t>
  </si>
  <si>
    <t>Tonya</t>
  </si>
  <si>
    <t>Marie</t>
  </si>
  <si>
    <t>Noelani</t>
  </si>
  <si>
    <t>Richard</t>
  </si>
  <si>
    <t>Ojaswini</t>
  </si>
  <si>
    <t>Nancy</t>
  </si>
  <si>
    <t>Taneshia</t>
  </si>
  <si>
    <t>Zahquasia</t>
  </si>
  <si>
    <t>Marshelene</t>
  </si>
  <si>
    <t>Valerina</t>
  </si>
  <si>
    <t>Decoyah</t>
  </si>
  <si>
    <t>Derick</t>
  </si>
  <si>
    <t>Damon</t>
  </si>
  <si>
    <t>Clive</t>
  </si>
  <si>
    <t>Clyde</t>
  </si>
  <si>
    <t>Salvatore</t>
  </si>
  <si>
    <t>Altagracia</t>
  </si>
  <si>
    <t>Miosotis</t>
  </si>
  <si>
    <t>Yitzchok</t>
  </si>
  <si>
    <t>Yakov</t>
  </si>
  <si>
    <t>Raquel</t>
  </si>
  <si>
    <t>Stephen</t>
  </si>
  <si>
    <t>Naquan</t>
  </si>
  <si>
    <t>Aisha</t>
  </si>
  <si>
    <t>Jeannette</t>
  </si>
  <si>
    <t>Isaiah</t>
  </si>
  <si>
    <t>Oliver</t>
  </si>
  <si>
    <t>Emanuel</t>
  </si>
  <si>
    <t>Jaritza</t>
  </si>
  <si>
    <t>Jenaire</t>
  </si>
  <si>
    <t>Hilda</t>
  </si>
  <si>
    <t>Aymee</t>
  </si>
  <si>
    <t>Gertrudiz</t>
  </si>
  <si>
    <t>Pamela</t>
  </si>
  <si>
    <t>Seida</t>
  </si>
  <si>
    <t>Ychney</t>
  </si>
  <si>
    <t>Bela</t>
  </si>
  <si>
    <t>Rayvonne</t>
  </si>
  <si>
    <t>Yuderca</t>
  </si>
  <si>
    <t>Marisela</t>
  </si>
  <si>
    <t>Jamal</t>
  </si>
  <si>
    <t>Adam</t>
  </si>
  <si>
    <t>Wilfredo</t>
  </si>
  <si>
    <t>Santa</t>
  </si>
  <si>
    <t>Celestine</t>
  </si>
  <si>
    <t>Erskine</t>
  </si>
  <si>
    <t>Yini</t>
  </si>
  <si>
    <t>Sabrina</t>
  </si>
  <si>
    <t>Christina</t>
  </si>
  <si>
    <t>Sylvia</t>
  </si>
  <si>
    <t>Elijah</t>
  </si>
  <si>
    <t>Edwardo</t>
  </si>
  <si>
    <t>Alma</t>
  </si>
  <si>
    <t>Rosanna</t>
  </si>
  <si>
    <t>Shafia</t>
  </si>
  <si>
    <t>Noor</t>
  </si>
  <si>
    <t>Emelania</t>
  </si>
  <si>
    <t>Ita</t>
  </si>
  <si>
    <t>Antonio</t>
  </si>
  <si>
    <t>Shawn</t>
  </si>
  <si>
    <t>Helen</t>
  </si>
  <si>
    <t>Thaisa</t>
  </si>
  <si>
    <t>Davaughn</t>
  </si>
  <si>
    <t>Otilia</t>
  </si>
  <si>
    <t>Eliecer</t>
  </si>
  <si>
    <t>Erminio</t>
  </si>
  <si>
    <t>Selena</t>
  </si>
  <si>
    <t>Ivelisse</t>
  </si>
  <si>
    <t>Roselin</t>
  </si>
  <si>
    <t>Maybelline</t>
  </si>
  <si>
    <t>Ingrid</t>
  </si>
  <si>
    <t>De Sheng</t>
  </si>
  <si>
    <t>Milton</t>
  </si>
  <si>
    <t>Zina</t>
  </si>
  <si>
    <t>Lucia</t>
  </si>
  <si>
    <t>Denora</t>
  </si>
  <si>
    <t>Ufuoma</t>
  </si>
  <si>
    <t>Bakari</t>
  </si>
  <si>
    <t>Fani</t>
  </si>
  <si>
    <t>Amali</t>
  </si>
  <si>
    <t>Mirian</t>
  </si>
  <si>
    <t>Jieping</t>
  </si>
  <si>
    <t>Chardaonnay</t>
  </si>
  <si>
    <t>Amanda</t>
  </si>
  <si>
    <t>Xiying</t>
  </si>
  <si>
    <t>Ashley</t>
  </si>
  <si>
    <t>Desiree</t>
  </si>
  <si>
    <t>Migdalia</t>
  </si>
  <si>
    <t>Milady</t>
  </si>
  <si>
    <t>Jesus</t>
  </si>
  <si>
    <t>Matthew</t>
  </si>
  <si>
    <t>Sauyu</t>
  </si>
  <si>
    <t>Leonardo</t>
  </si>
  <si>
    <t>Asa</t>
  </si>
  <si>
    <t>Anna</t>
  </si>
  <si>
    <t>Emily</t>
  </si>
  <si>
    <t>Jerome</t>
  </si>
  <si>
    <t>Shanike</t>
  </si>
  <si>
    <t>Marlon</t>
  </si>
  <si>
    <t>Dasean</t>
  </si>
  <si>
    <t>Eufemia</t>
  </si>
  <si>
    <t>Sabatine</t>
  </si>
  <si>
    <t>Lissette</t>
  </si>
  <si>
    <t>Alfris</t>
  </si>
  <si>
    <t>Anyelina</t>
  </si>
  <si>
    <t>Glenys</t>
  </si>
  <si>
    <t>Irving</t>
  </si>
  <si>
    <t>Angelita</t>
  </si>
  <si>
    <t>Juanita</t>
  </si>
  <si>
    <t>Tawanna</t>
  </si>
  <si>
    <t>Tabatha</t>
  </si>
  <si>
    <t>lintavia</t>
  </si>
  <si>
    <t>Desire</t>
  </si>
  <si>
    <t>Frenchie</t>
  </si>
  <si>
    <t>Peter</t>
  </si>
  <si>
    <t>Rosendo</t>
  </si>
  <si>
    <t>Orlando</t>
  </si>
  <si>
    <t>Shirley</t>
  </si>
  <si>
    <t>Jacardi</t>
  </si>
  <si>
    <t>Latia</t>
  </si>
  <si>
    <t>Njeri</t>
  </si>
  <si>
    <t>Gerson</t>
  </si>
  <si>
    <t>Xifen</t>
  </si>
  <si>
    <t>Kiger</t>
  </si>
  <si>
    <t>Generosa</t>
  </si>
  <si>
    <t>Emil</t>
  </si>
  <si>
    <t>Fu</t>
  </si>
  <si>
    <t>Tyeisha</t>
  </si>
  <si>
    <t>Patty</t>
  </si>
  <si>
    <t>Melody</t>
  </si>
  <si>
    <t>Agustina</t>
  </si>
  <si>
    <t>Bianca</t>
  </si>
  <si>
    <t>Roy</t>
  </si>
  <si>
    <t>Modesto</t>
  </si>
  <si>
    <t>Lazaro</t>
  </si>
  <si>
    <t>Stephany</t>
  </si>
  <si>
    <t>Cleveland</t>
  </si>
  <si>
    <t>Rosemary</t>
  </si>
  <si>
    <t>Laquinta</t>
  </si>
  <si>
    <t>Paul</t>
  </si>
  <si>
    <t>Saony</t>
  </si>
  <si>
    <t>Alexandora</t>
  </si>
  <si>
    <t>Bridgette</t>
  </si>
  <si>
    <t>Gregory</t>
  </si>
  <si>
    <t>Tatyana</t>
  </si>
  <si>
    <t>Carolyn</t>
  </si>
  <si>
    <t>Natividad</t>
  </si>
  <si>
    <t>Zuleika</t>
  </si>
  <si>
    <t>Benjamin</t>
  </si>
  <si>
    <t>Mathew</t>
  </si>
  <si>
    <t>Dontae</t>
  </si>
  <si>
    <t>Dontre</t>
  </si>
  <si>
    <t>Yvette</t>
  </si>
  <si>
    <t>Jacqueline</t>
  </si>
  <si>
    <t>Gregor</t>
  </si>
  <si>
    <t>Alisha</t>
  </si>
  <si>
    <t>Dennis</t>
  </si>
  <si>
    <t>Thandiwe</t>
  </si>
  <si>
    <t>Ebenazer</t>
  </si>
  <si>
    <t>Karen</t>
  </si>
  <si>
    <t>Willie</t>
  </si>
  <si>
    <t>Gabrielle</t>
  </si>
  <si>
    <t>Yliana</t>
  </si>
  <si>
    <t>Cecilia</t>
  </si>
  <si>
    <t>John</t>
  </si>
  <si>
    <t>Jennavy</t>
  </si>
  <si>
    <t>Johanny</t>
  </si>
  <si>
    <t>Negda</t>
  </si>
  <si>
    <t>Qiu Ying</t>
  </si>
  <si>
    <t>Inez</t>
  </si>
  <si>
    <t>Milicent</t>
  </si>
  <si>
    <t>Doewayn</t>
  </si>
  <si>
    <t>Ameerah</t>
  </si>
  <si>
    <t>Damaris</t>
  </si>
  <si>
    <t>Bonita</t>
  </si>
  <si>
    <t>Milla</t>
  </si>
  <si>
    <t>Tim</t>
  </si>
  <si>
    <t>Michaelangelo</t>
  </si>
  <si>
    <t>Octavia-Mercedes</t>
  </si>
  <si>
    <t>Ivory</t>
  </si>
  <si>
    <t>Freddie</t>
  </si>
  <si>
    <t>Shellyann</t>
  </si>
  <si>
    <t>Abdulrahman</t>
  </si>
  <si>
    <t>Johney</t>
  </si>
  <si>
    <t>Chiffon</t>
  </si>
  <si>
    <t>Curtis</t>
  </si>
  <si>
    <t>Camille</t>
  </si>
  <si>
    <t>Princess</t>
  </si>
  <si>
    <t>Glendon</t>
  </si>
  <si>
    <t>Nina</t>
  </si>
  <si>
    <t>Pauline</t>
  </si>
  <si>
    <t>Islandia</t>
  </si>
  <si>
    <t>Delma</t>
  </si>
  <si>
    <t>Manjit</t>
  </si>
  <si>
    <t>Lorenzo</t>
  </si>
  <si>
    <t>Keisha</t>
  </si>
  <si>
    <t>Sonnia</t>
  </si>
  <si>
    <t>Randy</t>
  </si>
  <si>
    <t>Tisuha</t>
  </si>
  <si>
    <t>Gabriel</t>
  </si>
  <si>
    <t>Rafaelina</t>
  </si>
  <si>
    <t>Ayana</t>
  </si>
  <si>
    <t>Peatria</t>
  </si>
  <si>
    <t>Jackie</t>
  </si>
  <si>
    <t>Doreen</t>
  </si>
  <si>
    <t>Ruth</t>
  </si>
  <si>
    <t>Shaun</t>
  </si>
  <si>
    <t>Estefani</t>
  </si>
  <si>
    <t>Takeyia</t>
  </si>
  <si>
    <t>RICARDO</t>
  </si>
  <si>
    <t>Dwayne</t>
  </si>
  <si>
    <t>Rodrigo</t>
  </si>
  <si>
    <t>Stanford</t>
  </si>
  <si>
    <t>HoMin</t>
  </si>
  <si>
    <t>Latisha</t>
  </si>
  <si>
    <t>Barbara</t>
  </si>
  <si>
    <t>Miguel</t>
  </si>
  <si>
    <t>JOHN</t>
  </si>
  <si>
    <t>DOWNING</t>
  </si>
  <si>
    <t>ARGENIS</t>
  </si>
  <si>
    <t>MAURICE</t>
  </si>
  <si>
    <t>CIARA</t>
  </si>
  <si>
    <t>Douglas</t>
  </si>
  <si>
    <t>JOSEPH</t>
  </si>
  <si>
    <t>HERBERT</t>
  </si>
  <si>
    <t>RAYMOND</t>
  </si>
  <si>
    <t>Omarie</t>
  </si>
  <si>
    <t>Elisabet</t>
  </si>
  <si>
    <t>Albert</t>
  </si>
  <si>
    <t>Kamari</t>
  </si>
  <si>
    <t>Briana</t>
  </si>
  <si>
    <t>Danazia</t>
  </si>
  <si>
    <t>Willy</t>
  </si>
  <si>
    <t>Chelsea</t>
  </si>
  <si>
    <t>Tionna</t>
  </si>
  <si>
    <t>Yanira</t>
  </si>
  <si>
    <t>Sakuntala</t>
  </si>
  <si>
    <t>Faryd</t>
  </si>
  <si>
    <t>Arminda</t>
  </si>
  <si>
    <t>Ramona</t>
  </si>
  <si>
    <t>Janet</t>
  </si>
  <si>
    <t>Alaina</t>
  </si>
  <si>
    <t>Chantal</t>
  </si>
  <si>
    <t>Fernando</t>
  </si>
  <si>
    <t>Brigitte</t>
  </si>
  <si>
    <t>Xzavia</t>
  </si>
  <si>
    <t>Lucy</t>
  </si>
  <si>
    <t>Ventura</t>
  </si>
  <si>
    <t>Jerry</t>
  </si>
  <si>
    <t>Nicolette</t>
  </si>
  <si>
    <t>Sangeeta</t>
  </si>
  <si>
    <t>Damien</t>
  </si>
  <si>
    <t>Cherina</t>
  </si>
  <si>
    <t>07/08/2015</t>
  </si>
  <si>
    <t>07/16/2015</t>
  </si>
  <si>
    <t>10/27/2015</t>
  </si>
  <si>
    <t>12/02/2015</t>
  </si>
  <si>
    <t>01/27/2016</t>
  </si>
  <si>
    <t>02/09/2016</t>
  </si>
  <si>
    <t>02/26/2016</t>
  </si>
  <si>
    <t>03/07/2016</t>
  </si>
  <si>
    <t>04/20/2016</t>
  </si>
  <si>
    <t>04/27/2016</t>
  </si>
  <si>
    <t>06/09/2016</t>
  </si>
  <si>
    <t>09/09/2016</t>
  </si>
  <si>
    <t>11/14/2016</t>
  </si>
  <si>
    <t>12/21/2016</t>
  </si>
  <si>
    <t>01/17/2017</t>
  </si>
  <si>
    <t>03/03/2017</t>
  </si>
  <si>
    <t>05/01/2017</t>
  </si>
  <si>
    <t>04/26/2018</t>
  </si>
  <si>
    <t>05/21/2018</t>
  </si>
  <si>
    <t>07/02/2018</t>
  </si>
  <si>
    <t>07/18/2018</t>
  </si>
  <si>
    <t>09/06/2018</t>
  </si>
  <si>
    <t>09/07/2018</t>
  </si>
  <si>
    <t>09/24/2018</t>
  </si>
  <si>
    <t>11/15/2018</t>
  </si>
  <si>
    <t>12/07/2018</t>
  </si>
  <si>
    <t>12/14/2018</t>
  </si>
  <si>
    <t>01/03/2019</t>
  </si>
  <si>
    <t>01/14/2019</t>
  </si>
  <si>
    <t>01/24/2019</t>
  </si>
  <si>
    <t>01/31/2019</t>
  </si>
  <si>
    <t>03/11/2019</t>
  </si>
  <si>
    <t>04/17/2019</t>
  </si>
  <si>
    <t>05/02/2019</t>
  </si>
  <si>
    <t>05/09/2012</t>
  </si>
  <si>
    <t>02/24/2016</t>
  </si>
  <si>
    <t>06/21/2016</t>
  </si>
  <si>
    <t>08/17/2018</t>
  </si>
  <si>
    <t>05/24/2018</t>
  </si>
  <si>
    <t>06/11/2018</t>
  </si>
  <si>
    <t>11/30/2018</t>
  </si>
  <si>
    <t>12/06/2018</t>
  </si>
  <si>
    <t>12/28/2018</t>
  </si>
  <si>
    <t>01/07/2019</t>
  </si>
  <si>
    <t>01/16/2019</t>
  </si>
  <si>
    <t>01/22/2019</t>
  </si>
  <si>
    <t>01/28/2019</t>
  </si>
  <si>
    <t>02/06/2019</t>
  </si>
  <si>
    <t>02/14/2019</t>
  </si>
  <si>
    <t>02/15/2019</t>
  </si>
  <si>
    <t>02/20/2019</t>
  </si>
  <si>
    <t>02/25/2019</t>
  </si>
  <si>
    <t>03/08/2019</t>
  </si>
  <si>
    <t>03/28/2019</t>
  </si>
  <si>
    <t>04/08/2019</t>
  </si>
  <si>
    <t>04/09/2019</t>
  </si>
  <si>
    <t>04/18/2019</t>
  </si>
  <si>
    <t>04/24/2019</t>
  </si>
  <si>
    <t>04/26/2019</t>
  </si>
  <si>
    <t>04/29/2019</t>
  </si>
  <si>
    <t>05/03/2019</t>
  </si>
  <si>
    <t>05/08/2019</t>
  </si>
  <si>
    <t>04/27/2018</t>
  </si>
  <si>
    <t>10/24/2018</t>
  </si>
  <si>
    <t>11/27/2018</t>
  </si>
  <si>
    <t>12/04/2018</t>
  </si>
  <si>
    <t>01/10/2019</t>
  </si>
  <si>
    <t>01/18/2019</t>
  </si>
  <si>
    <t>01/29/2019</t>
  </si>
  <si>
    <t>02/01/2019</t>
  </si>
  <si>
    <t>02/11/2019</t>
  </si>
  <si>
    <t>02/26/2019</t>
  </si>
  <si>
    <t>03/04/2019</t>
  </si>
  <si>
    <t>04/04/2019</t>
  </si>
  <si>
    <t>04/10/2019</t>
  </si>
  <si>
    <t>05/31/2019</t>
  </si>
  <si>
    <t>06/04/2019</t>
  </si>
  <si>
    <t>06/06/2019</t>
  </si>
  <si>
    <t>10/21/2015</t>
  </si>
  <si>
    <t>06/28/2016</t>
  </si>
  <si>
    <t>10/19/2018</t>
  </si>
  <si>
    <t>09/28/2016</t>
  </si>
  <si>
    <t>12/01/2016</t>
  </si>
  <si>
    <t>02/22/2017</t>
  </si>
  <si>
    <t>05/29/2018</t>
  </si>
  <si>
    <t>06/01/2018</t>
  </si>
  <si>
    <t>09/28/2018</t>
  </si>
  <si>
    <t>11/07/2018</t>
  </si>
  <si>
    <t>01/04/2019</t>
  </si>
  <si>
    <t>01/08/2019</t>
  </si>
  <si>
    <t>01/15/2019</t>
  </si>
  <si>
    <t>02/07/2019</t>
  </si>
  <si>
    <t>02/19/2019</t>
  </si>
  <si>
    <t>03/13/2019</t>
  </si>
  <si>
    <t>03/21/2019</t>
  </si>
  <si>
    <t>04/02/2019</t>
  </si>
  <si>
    <t>04/03/2019</t>
  </si>
  <si>
    <t>05/17/2019</t>
  </si>
  <si>
    <t>08/04/2016</t>
  </si>
  <si>
    <t>10/05/2016</t>
  </si>
  <si>
    <t>03/01/2019</t>
  </si>
  <si>
    <t>04/24/2018</t>
  </si>
  <si>
    <t>07/05/2018</t>
  </si>
  <si>
    <t>07/20/2018</t>
  </si>
  <si>
    <t>08/31/2018</t>
  </si>
  <si>
    <t>09/20/2018</t>
  </si>
  <si>
    <t>10/26/2018</t>
  </si>
  <si>
    <t>10/31/2018</t>
  </si>
  <si>
    <t>12/03/2018</t>
  </si>
  <si>
    <t>12/20/2018</t>
  </si>
  <si>
    <t>01/17/2019</t>
  </si>
  <si>
    <t>02/13/2019</t>
  </si>
  <si>
    <t>03/12/2019</t>
  </si>
  <si>
    <t>03/19/2019</t>
  </si>
  <si>
    <t>03/23/2015</t>
  </si>
  <si>
    <t>09/06/2017</t>
  </si>
  <si>
    <t>10/02/2017</t>
  </si>
  <si>
    <t>12/04/2017</t>
  </si>
  <si>
    <t>04/30/2018</t>
  </si>
  <si>
    <t>05/02/2018</t>
  </si>
  <si>
    <t>07/16/2018</t>
  </si>
  <si>
    <t>09/10/2018</t>
  </si>
  <si>
    <t>09/19/2018</t>
  </si>
  <si>
    <t>09/26/2018</t>
  </si>
  <si>
    <t>10/11/2018</t>
  </si>
  <si>
    <t>10/15/2018</t>
  </si>
  <si>
    <t>12/12/2018</t>
  </si>
  <si>
    <t>01/25/2019</t>
  </si>
  <si>
    <t>02/04/2019</t>
  </si>
  <si>
    <t>02/22/2019</t>
  </si>
  <si>
    <t>02/27/2019</t>
  </si>
  <si>
    <t>10/27/2016</t>
  </si>
  <si>
    <t>11/14/2017</t>
  </si>
  <si>
    <t>05/22/2018</t>
  </si>
  <si>
    <t>10/12/2018</t>
  </si>
  <si>
    <t>02/05/2019</t>
  </si>
  <si>
    <t>07/29/2016</t>
  </si>
  <si>
    <t>10/13/2016</t>
  </si>
  <si>
    <t>04/12/2017</t>
  </si>
  <si>
    <t>12/06/2017</t>
  </si>
  <si>
    <t>03/14/2018</t>
  </si>
  <si>
    <t>06/12/2018</t>
  </si>
  <si>
    <t>07/10/2018</t>
  </si>
  <si>
    <t>07/23/2018</t>
  </si>
  <si>
    <t>11/09/2018</t>
  </si>
  <si>
    <t>11/13/2018</t>
  </si>
  <si>
    <t>12/13/2018</t>
  </si>
  <si>
    <t>03/14/2019</t>
  </si>
  <si>
    <t>03/25/2019</t>
  </si>
  <si>
    <t>12/29/2014</t>
  </si>
  <si>
    <t>06/04/2018</t>
  </si>
  <si>
    <t>10/04/2018</t>
  </si>
  <si>
    <t>08/08/2017</t>
  </si>
  <si>
    <t>08/16/2017</t>
  </si>
  <si>
    <t>03/15/2018</t>
  </si>
  <si>
    <t>07/19/2018</t>
  </si>
  <si>
    <t>10/16/2018</t>
  </si>
  <si>
    <t>11/28/2018</t>
  </si>
  <si>
    <t>04/14/2015</t>
  </si>
  <si>
    <t>07/23/2015</t>
  </si>
  <si>
    <t>12/09/2016</t>
  </si>
  <si>
    <t>04/11/2017</t>
  </si>
  <si>
    <t>06/13/2017</t>
  </si>
  <si>
    <t>06/26/2017</t>
  </si>
  <si>
    <t>08/17/2017</t>
  </si>
  <si>
    <t>09/15/2017</t>
  </si>
  <si>
    <t>09/28/2017</t>
  </si>
  <si>
    <t>06/20/2018</t>
  </si>
  <si>
    <t>08/16/2018</t>
  </si>
  <si>
    <t>08/23/2018</t>
  </si>
  <si>
    <t>09/12/2018</t>
  </si>
  <si>
    <t>09/17/2018</t>
  </si>
  <si>
    <t>10/03/2018</t>
  </si>
  <si>
    <t>10/05/2018</t>
  </si>
  <si>
    <t>12/05/2018</t>
  </si>
  <si>
    <t>05/16/2019</t>
  </si>
  <si>
    <t>09/21/2017</t>
  </si>
  <si>
    <t>10/16/2017</t>
  </si>
  <si>
    <t>12/07/2017</t>
  </si>
  <si>
    <t>03/26/2018</t>
  </si>
  <si>
    <t>04/05/2018</t>
  </si>
  <si>
    <t>05/10/2018</t>
  </si>
  <si>
    <t>07/03/2018</t>
  </si>
  <si>
    <t>07/13/2018</t>
  </si>
  <si>
    <t>07/27/2018</t>
  </si>
  <si>
    <t>08/01/2018</t>
  </si>
  <si>
    <t>08/03/2018</t>
  </si>
  <si>
    <t>08/06/2018</t>
  </si>
  <si>
    <t>08/07/2018</t>
  </si>
  <si>
    <t>08/09/2018</t>
  </si>
  <si>
    <t>08/10/2018</t>
  </si>
  <si>
    <t>08/13/2018</t>
  </si>
  <si>
    <t>08/14/2018</t>
  </si>
  <si>
    <t>08/21/2018</t>
  </si>
  <si>
    <t>08/28/2018</t>
  </si>
  <si>
    <t>09/05/2018</t>
  </si>
  <si>
    <t>09/14/2018</t>
  </si>
  <si>
    <t>09/27/2018</t>
  </si>
  <si>
    <t>10/01/2018</t>
  </si>
  <si>
    <t>10/09/2018</t>
  </si>
  <si>
    <t>10/17/2018</t>
  </si>
  <si>
    <t>10/22/2018</t>
  </si>
  <si>
    <t>11/01/2018</t>
  </si>
  <si>
    <t>11/19/2018</t>
  </si>
  <si>
    <t>11/20/2018</t>
  </si>
  <si>
    <t>12/10/2018</t>
  </si>
  <si>
    <t>12/18/2018</t>
  </si>
  <si>
    <t>12/21/2018</t>
  </si>
  <si>
    <t>12/24/2018</t>
  </si>
  <si>
    <t>01/09/2019</t>
  </si>
  <si>
    <t>02/28/2019</t>
  </si>
  <si>
    <t>03/06/2019</t>
  </si>
  <si>
    <t>03/15/2019</t>
  </si>
  <si>
    <t>03/20/2019</t>
  </si>
  <si>
    <t>03/26/2019</t>
  </si>
  <si>
    <t>03/27/2019</t>
  </si>
  <si>
    <t>03/29/2019</t>
  </si>
  <si>
    <t>04/01/2019</t>
  </si>
  <si>
    <t>04/16/2019</t>
  </si>
  <si>
    <t>04/22/2019</t>
  </si>
  <si>
    <t>04/30/2019</t>
  </si>
  <si>
    <t>05/01/2019</t>
  </si>
  <si>
    <t>05/10/2019</t>
  </si>
  <si>
    <t>02/10/2014</t>
  </si>
  <si>
    <t>01/07/2016</t>
  </si>
  <si>
    <t>09/12/2016</t>
  </si>
  <si>
    <t>07/19/2017</t>
  </si>
  <si>
    <t>09/27/2017</t>
  </si>
  <si>
    <t>02/08/2018</t>
  </si>
  <si>
    <t>11/05/2018</t>
  </si>
  <si>
    <t>03/06/2017</t>
  </si>
  <si>
    <t>07/03/2017</t>
  </si>
  <si>
    <t>10/24/2017</t>
  </si>
  <si>
    <t>06/15/2018</t>
  </si>
  <si>
    <t>08/30/2018</t>
  </si>
  <si>
    <t>10/29/2018</t>
  </si>
  <si>
    <t>12/27/2018</t>
  </si>
  <si>
    <t>07/31/2017</t>
  </si>
  <si>
    <t>04/05/2019</t>
  </si>
  <si>
    <t>11/14/2018</t>
  </si>
  <si>
    <t>03/22/2019</t>
  </si>
  <si>
    <t>03/29/2012</t>
  </si>
  <si>
    <t>12/30/2013</t>
  </si>
  <si>
    <t>10/27/2014</t>
  </si>
  <si>
    <t>12/04/2014</t>
  </si>
  <si>
    <t>02/25/2016</t>
  </si>
  <si>
    <t>06/10/2016</t>
  </si>
  <si>
    <t>06/17/2016</t>
  </si>
  <si>
    <t>06/20/2016</t>
  </si>
  <si>
    <t>10/24/2016</t>
  </si>
  <si>
    <t>11/09/2016</t>
  </si>
  <si>
    <t>03/07/2017</t>
  </si>
  <si>
    <t>03/15/2017</t>
  </si>
  <si>
    <t>04/26/2017</t>
  </si>
  <si>
    <t>10/27/2017</t>
  </si>
  <si>
    <t>01/02/2018</t>
  </si>
  <si>
    <t>01/18/2018</t>
  </si>
  <si>
    <t>02/26/2018</t>
  </si>
  <si>
    <t>10/25/2018</t>
  </si>
  <si>
    <t>11/08/2018</t>
  </si>
  <si>
    <t>02/09/2015</t>
  </si>
  <si>
    <t>03/09/2015</t>
  </si>
  <si>
    <t>08/27/2015</t>
  </si>
  <si>
    <t>03/10/2016</t>
  </si>
  <si>
    <t>06/22/2016</t>
  </si>
  <si>
    <t>09/14/2016</t>
  </si>
  <si>
    <t>11/02/2017</t>
  </si>
  <si>
    <t>12/11/2017</t>
  </si>
  <si>
    <t>12/27/2017</t>
  </si>
  <si>
    <t>01/09/2018</t>
  </si>
  <si>
    <t>02/15/2018</t>
  </si>
  <si>
    <t>04/03/2018</t>
  </si>
  <si>
    <t>05/08/2018</t>
  </si>
  <si>
    <t>05/31/2018</t>
  </si>
  <si>
    <t>08/27/2018</t>
  </si>
  <si>
    <t>12/26/2018</t>
  </si>
  <si>
    <t>01/02/2019</t>
  </si>
  <si>
    <t>03/05/2019</t>
  </si>
  <si>
    <t>04/12/2019</t>
  </si>
  <si>
    <t>02/04/2014</t>
  </si>
  <si>
    <t>04/28/2014</t>
  </si>
  <si>
    <t>12/01/2014</t>
  </si>
  <si>
    <t>04/23/2015</t>
  </si>
  <si>
    <t>09/10/2015</t>
  </si>
  <si>
    <t>09/21/2015</t>
  </si>
  <si>
    <t>09/24/2015</t>
  </si>
  <si>
    <t>12/10/2015</t>
  </si>
  <si>
    <t>01/13/2016</t>
  </si>
  <si>
    <t>02/02/2016</t>
  </si>
  <si>
    <t>03/21/2016</t>
  </si>
  <si>
    <t>05/06/2016</t>
  </si>
  <si>
    <t>05/24/2016</t>
  </si>
  <si>
    <t>06/29/2016</t>
  </si>
  <si>
    <t>08/29/2016</t>
  </si>
  <si>
    <t>08/31/2016</t>
  </si>
  <si>
    <t>01/25/2017</t>
  </si>
  <si>
    <t>04/17/2017</t>
  </si>
  <si>
    <t>08/14/2017</t>
  </si>
  <si>
    <t>01/31/2018</t>
  </si>
  <si>
    <t>02/02/2018</t>
  </si>
  <si>
    <t>03/01/2018</t>
  </si>
  <si>
    <t>04/16/2018</t>
  </si>
  <si>
    <t>04/19/2018</t>
  </si>
  <si>
    <t>07/25/2018</t>
  </si>
  <si>
    <t>03/07/2019</t>
  </si>
  <si>
    <t>03/18/2019</t>
  </si>
  <si>
    <t>04/11/2019</t>
  </si>
  <si>
    <t>05/14/2019</t>
  </si>
  <si>
    <t>08/18/2017</t>
  </si>
  <si>
    <t>09/12/2017</t>
  </si>
  <si>
    <t>10/05/2017</t>
  </si>
  <si>
    <t>10/30/2017</t>
  </si>
  <si>
    <t>10/31/2017</t>
  </si>
  <si>
    <t>12/12/2017</t>
  </si>
  <si>
    <t>12/29/2017</t>
  </si>
  <si>
    <t>01/29/2018</t>
  </si>
  <si>
    <t>02/20/2018</t>
  </si>
  <si>
    <t>02/27/2018</t>
  </si>
  <si>
    <t>02/28/2018</t>
  </si>
  <si>
    <t>03/02/2018</t>
  </si>
  <si>
    <t>04/02/2018</t>
  </si>
  <si>
    <t>04/25/2018</t>
  </si>
  <si>
    <t>05/09/2018</t>
  </si>
  <si>
    <t>05/11/2018</t>
  </si>
  <si>
    <t>05/30/2018</t>
  </si>
  <si>
    <t>06/05/2018</t>
  </si>
  <si>
    <t>06/25/2018</t>
  </si>
  <si>
    <t>07/24/2018</t>
  </si>
  <si>
    <t>08/22/2018</t>
  </si>
  <si>
    <t>09/25/2018</t>
  </si>
  <si>
    <t>10/23/2018</t>
  </si>
  <si>
    <t>02/08/2019</t>
  </si>
  <si>
    <t>09/12/2014</t>
  </si>
  <si>
    <t>11/08/2017</t>
  </si>
  <si>
    <t>05/28/2019</t>
  </si>
  <si>
    <t>06/02/2015</t>
  </si>
  <si>
    <t>08/12/2015</t>
  </si>
  <si>
    <t>09/22/2016</t>
  </si>
  <si>
    <t>08/18/2016</t>
  </si>
  <si>
    <t>09/04/2018</t>
  </si>
  <si>
    <t>09/11/2018</t>
  </si>
  <si>
    <t>05/24/2019</t>
  </si>
  <si>
    <t>06/30/2010</t>
  </si>
  <si>
    <t>07/31/2014</t>
  </si>
  <si>
    <t>12/10/2014</t>
  </si>
  <si>
    <t>05/06/2015</t>
  </si>
  <si>
    <t>12/16/2016</t>
  </si>
  <si>
    <t>10/18/2017</t>
  </si>
  <si>
    <t>03/12/2018</t>
  </si>
  <si>
    <t>06/26/2018</t>
  </si>
  <si>
    <t>07/24/2009</t>
  </si>
  <si>
    <t>05/11/2015</t>
  </si>
  <si>
    <t>11/04/2015</t>
  </si>
  <si>
    <t>01/20/2016</t>
  </si>
  <si>
    <t>06/07/2017</t>
  </si>
  <si>
    <t>12/01/2017</t>
  </si>
  <si>
    <t>05/01/2018</t>
  </si>
  <si>
    <t>05/14/2018</t>
  </si>
  <si>
    <t>09/18/2018</t>
  </si>
  <si>
    <t>09/21/2018</t>
  </si>
  <si>
    <t>10/10/2018</t>
  </si>
  <si>
    <t>04/22/2014</t>
  </si>
  <si>
    <t>05/22/2014</t>
  </si>
  <si>
    <t>08/01/2014</t>
  </si>
  <si>
    <t>02/01/2017</t>
  </si>
  <si>
    <t>05/24/2017</t>
  </si>
  <si>
    <t>06/27/2017</t>
  </si>
  <si>
    <t>08/30/2017</t>
  </si>
  <si>
    <t>12/17/2018</t>
  </si>
  <si>
    <t>08/01/2011</t>
  </si>
  <si>
    <t>07/03/2012</t>
  </si>
  <si>
    <t>04/16/2015</t>
  </si>
  <si>
    <t>08/31/2015</t>
  </si>
  <si>
    <t>03/14/2016</t>
  </si>
  <si>
    <t>09/27/2016</t>
  </si>
  <si>
    <t>01/06/2017</t>
  </si>
  <si>
    <t>06/01/2017</t>
  </si>
  <si>
    <t>10/13/2017</t>
  </si>
  <si>
    <t>03/05/2018</t>
  </si>
  <si>
    <t>10/18/2018</t>
  </si>
  <si>
    <t>11/02/2018</t>
  </si>
  <si>
    <t>12/31/2018</t>
  </si>
  <si>
    <t>01/30/2014</t>
  </si>
  <si>
    <t>07/19/2016</t>
  </si>
  <si>
    <t>06/12/2017</t>
  </si>
  <si>
    <t>12/19/2018</t>
  </si>
  <si>
    <t>2065 DAP-Disability Advocacy</t>
  </si>
  <si>
    <t>2157 OCA-City-wide Civil Legal Services Grant</t>
  </si>
  <si>
    <t>2070 Temp. Assistance to Needy Families -</t>
  </si>
  <si>
    <t>5227 RH VJP (Veterans Justice Project)</t>
  </si>
  <si>
    <t>5221 SSUSA-Single Stop USA</t>
  </si>
  <si>
    <t>75 SSI</t>
  </si>
  <si>
    <t>74 SSDI</t>
  </si>
  <si>
    <t>72 Social Security (Not SSDI)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</si>
</sst>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u/>
      <sz val="11"/>
      <color rgb="FF0000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699"/>
  <sheetViews>
    <sheetView tabSelected="1" workbookViewId="0"/>
  </sheetViews>
  <sheetFormatPr defaultRowHeight="15"/>
  <cols>
    <col min="1" max="1" width="20.7109375" style="1" customWidth="1"/>
  </cols>
  <sheetData>
    <row r="1" spans="1:1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>
      <c r="A2" s="1">
        <f>HYPERLINK("https://cms.ls-nyc.org/matter/dynamic-profile/view/0778838","15-0778838")</f>
        <v>0</v>
      </c>
      <c r="B2" t="s">
        <v>11</v>
      </c>
      <c r="C2" t="s">
        <v>16</v>
      </c>
      <c r="D2" t="s">
        <v>51</v>
      </c>
      <c r="E2" t="s">
        <v>556</v>
      </c>
      <c r="F2" t="s">
        <v>1074</v>
      </c>
      <c r="H2" t="s">
        <v>1460</v>
      </c>
      <c r="J2" t="s">
        <v>1465</v>
      </c>
    </row>
    <row r="3" spans="1:11">
      <c r="A3" s="1">
        <f>HYPERLINK("https://cms.ls-nyc.org/matter/dynamic-profile/view/0774877","15-0774877")</f>
        <v>0</v>
      </c>
      <c r="B3" t="s">
        <v>11</v>
      </c>
      <c r="C3" t="s">
        <v>16</v>
      </c>
      <c r="D3" t="s">
        <v>52</v>
      </c>
      <c r="E3" t="s">
        <v>557</v>
      </c>
      <c r="F3" t="s">
        <v>1075</v>
      </c>
      <c r="H3" t="s">
        <v>1460</v>
      </c>
      <c r="J3" t="s">
        <v>1465</v>
      </c>
    </row>
    <row r="4" spans="1:11">
      <c r="A4" s="1">
        <f>HYPERLINK("https://cms.ls-nyc.org/matter/dynamic-profile/view/0789521","15-0789521")</f>
        <v>0</v>
      </c>
      <c r="B4" t="s">
        <v>11</v>
      </c>
      <c r="C4" t="s">
        <v>16</v>
      </c>
      <c r="D4" t="s">
        <v>53</v>
      </c>
      <c r="E4" t="s">
        <v>558</v>
      </c>
      <c r="F4" t="s">
        <v>1076</v>
      </c>
      <c r="H4" t="s">
        <v>1460</v>
      </c>
      <c r="J4" t="s">
        <v>1465</v>
      </c>
    </row>
    <row r="5" spans="1:11">
      <c r="A5" s="1">
        <f>HYPERLINK("https://cms.ls-nyc.org/matter/dynamic-profile/view/0793348","15-0793348")</f>
        <v>0</v>
      </c>
      <c r="B5" t="s">
        <v>11</v>
      </c>
      <c r="C5" t="s">
        <v>16</v>
      </c>
      <c r="D5" t="s">
        <v>54</v>
      </c>
      <c r="E5" t="s">
        <v>559</v>
      </c>
      <c r="F5" t="s">
        <v>1077</v>
      </c>
      <c r="H5" t="s">
        <v>1460</v>
      </c>
      <c r="J5" t="s">
        <v>1465</v>
      </c>
    </row>
    <row r="6" spans="1:11">
      <c r="A6" s="1">
        <f>HYPERLINK("https://cms.ls-nyc.org/matter/dynamic-profile/view/0796915","16-0796915")</f>
        <v>0</v>
      </c>
      <c r="B6" t="s">
        <v>11</v>
      </c>
      <c r="C6" t="s">
        <v>16</v>
      </c>
      <c r="D6" t="s">
        <v>55</v>
      </c>
      <c r="E6" t="s">
        <v>560</v>
      </c>
      <c r="F6" t="s">
        <v>1078</v>
      </c>
      <c r="H6" t="s">
        <v>1460</v>
      </c>
      <c r="J6" t="s">
        <v>1465</v>
      </c>
    </row>
    <row r="7" spans="1:11">
      <c r="A7" s="1">
        <f>HYPERLINK("https://cms.ls-nyc.org/matter/dynamic-profile/view/0798078","16-0798078")</f>
        <v>0</v>
      </c>
      <c r="B7" t="s">
        <v>11</v>
      </c>
      <c r="C7" t="s">
        <v>16</v>
      </c>
      <c r="D7" t="s">
        <v>56</v>
      </c>
      <c r="E7" t="s">
        <v>561</v>
      </c>
      <c r="F7" t="s">
        <v>1079</v>
      </c>
      <c r="H7" t="s">
        <v>1460</v>
      </c>
      <c r="J7" t="s">
        <v>1465</v>
      </c>
    </row>
    <row r="8" spans="1:11">
      <c r="A8" s="1">
        <f>HYPERLINK("https://cms.ls-nyc.org/matter/dynamic-profile/view/0789961","15-0789961")</f>
        <v>0</v>
      </c>
      <c r="B8" t="s">
        <v>11</v>
      </c>
      <c r="C8" t="s">
        <v>16</v>
      </c>
      <c r="D8" t="s">
        <v>57</v>
      </c>
      <c r="E8" t="s">
        <v>562</v>
      </c>
      <c r="F8" t="s">
        <v>1080</v>
      </c>
      <c r="H8" t="s">
        <v>1460</v>
      </c>
      <c r="J8" t="s">
        <v>1465</v>
      </c>
    </row>
    <row r="9" spans="1:11">
      <c r="A9" s="1">
        <f>HYPERLINK("https://cms.ls-nyc.org/matter/dynamic-profile/view/0791120","15-0791120")</f>
        <v>0</v>
      </c>
      <c r="B9" t="s">
        <v>11</v>
      </c>
      <c r="C9" t="s">
        <v>16</v>
      </c>
      <c r="D9" t="s">
        <v>58</v>
      </c>
      <c r="E9" t="s">
        <v>358</v>
      </c>
      <c r="F9" t="s">
        <v>1080</v>
      </c>
      <c r="H9" t="s">
        <v>1460</v>
      </c>
      <c r="J9" t="s">
        <v>1465</v>
      </c>
    </row>
    <row r="10" spans="1:11">
      <c r="A10" s="1">
        <f>HYPERLINK("https://cms.ls-nyc.org/matter/dynamic-profile/view/0792523","15-0792523")</f>
        <v>0</v>
      </c>
      <c r="B10" t="s">
        <v>11</v>
      </c>
      <c r="C10" t="s">
        <v>16</v>
      </c>
      <c r="D10" t="s">
        <v>59</v>
      </c>
      <c r="E10" t="s">
        <v>253</v>
      </c>
      <c r="F10" t="s">
        <v>1080</v>
      </c>
      <c r="H10" t="s">
        <v>1460</v>
      </c>
      <c r="J10" t="s">
        <v>1466</v>
      </c>
    </row>
    <row r="11" spans="1:11">
      <c r="A11" s="1">
        <f>HYPERLINK("https://cms.ls-nyc.org/matter/dynamic-profile/view/0798135","16-0798135")</f>
        <v>0</v>
      </c>
      <c r="B11" t="s">
        <v>11</v>
      </c>
      <c r="C11" t="s">
        <v>16</v>
      </c>
      <c r="D11" t="s">
        <v>60</v>
      </c>
      <c r="E11" t="s">
        <v>563</v>
      </c>
      <c r="F11" t="s">
        <v>1080</v>
      </c>
      <c r="H11" t="s">
        <v>1460</v>
      </c>
      <c r="J11" t="s">
        <v>1466</v>
      </c>
    </row>
    <row r="12" spans="1:11">
      <c r="A12" s="1">
        <f>HYPERLINK("https://cms.ls-nyc.org/matter/dynamic-profile/view/0800123","16-0800123")</f>
        <v>0</v>
      </c>
      <c r="B12" t="s">
        <v>11</v>
      </c>
      <c r="C12" t="s">
        <v>16</v>
      </c>
      <c r="D12" t="s">
        <v>61</v>
      </c>
      <c r="E12" t="s">
        <v>564</v>
      </c>
      <c r="F12" t="s">
        <v>1081</v>
      </c>
      <c r="H12" t="s">
        <v>1460</v>
      </c>
      <c r="J12" t="s">
        <v>1466</v>
      </c>
    </row>
    <row r="13" spans="1:11">
      <c r="A13" s="1">
        <f>HYPERLINK("https://cms.ls-nyc.org/matter/dynamic-profile/view/0803603","16-0803603")</f>
        <v>0</v>
      </c>
      <c r="B13" t="s">
        <v>11</v>
      </c>
      <c r="C13" t="s">
        <v>16</v>
      </c>
      <c r="D13" t="s">
        <v>62</v>
      </c>
      <c r="E13" t="s">
        <v>565</v>
      </c>
      <c r="F13" t="s">
        <v>1082</v>
      </c>
      <c r="H13" t="s">
        <v>1460</v>
      </c>
      <c r="J13" t="s">
        <v>1465</v>
      </c>
    </row>
    <row r="14" spans="1:11">
      <c r="A14" s="1">
        <f>HYPERLINK("https://cms.ls-nyc.org/matter/dynamic-profile/view/0803611","16-0803611")</f>
        <v>0</v>
      </c>
      <c r="B14" t="s">
        <v>11</v>
      </c>
      <c r="C14" t="s">
        <v>16</v>
      </c>
      <c r="D14" t="s">
        <v>63</v>
      </c>
      <c r="E14" t="s">
        <v>566</v>
      </c>
      <c r="F14" t="s">
        <v>1082</v>
      </c>
      <c r="H14" t="s">
        <v>1460</v>
      </c>
      <c r="J14" t="s">
        <v>1465</v>
      </c>
    </row>
    <row r="15" spans="1:11">
      <c r="A15" s="1">
        <f>HYPERLINK("https://cms.ls-nyc.org/matter/dynamic-profile/view/0804141","16-0804141")</f>
        <v>0</v>
      </c>
      <c r="B15" t="s">
        <v>11</v>
      </c>
      <c r="C15" t="s">
        <v>16</v>
      </c>
      <c r="D15" t="s">
        <v>64</v>
      </c>
      <c r="E15" t="s">
        <v>567</v>
      </c>
      <c r="F15" t="s">
        <v>1083</v>
      </c>
      <c r="H15" t="s">
        <v>1460</v>
      </c>
      <c r="J15" t="s">
        <v>1465</v>
      </c>
    </row>
    <row r="16" spans="1:11">
      <c r="A16" s="1">
        <f>HYPERLINK("https://cms.ls-nyc.org/matter/dynamic-profile/view/0807529","16-0807529")</f>
        <v>0</v>
      </c>
      <c r="B16" t="s">
        <v>11</v>
      </c>
      <c r="C16" t="s">
        <v>16</v>
      </c>
      <c r="D16" t="s">
        <v>65</v>
      </c>
      <c r="E16" t="s">
        <v>568</v>
      </c>
      <c r="F16" t="s">
        <v>1084</v>
      </c>
      <c r="H16" t="s">
        <v>1460</v>
      </c>
      <c r="J16" t="s">
        <v>1465</v>
      </c>
    </row>
    <row r="17" spans="1:10">
      <c r="A17" s="1">
        <f>HYPERLINK("https://cms.ls-nyc.org/matter/dynamic-profile/view/0812138","16-0812138")</f>
        <v>0</v>
      </c>
      <c r="B17" t="s">
        <v>11</v>
      </c>
      <c r="C17" t="s">
        <v>16</v>
      </c>
      <c r="D17" t="s">
        <v>66</v>
      </c>
      <c r="E17" t="s">
        <v>569</v>
      </c>
      <c r="F17" t="s">
        <v>1085</v>
      </c>
      <c r="H17" t="s">
        <v>1460</v>
      </c>
      <c r="J17" t="s">
        <v>1465</v>
      </c>
    </row>
    <row r="18" spans="1:10">
      <c r="A18" s="1">
        <f>HYPERLINK("https://cms.ls-nyc.org/matter/dynamic-profile/view/0819820","16-0819820")</f>
        <v>0</v>
      </c>
      <c r="B18" t="s">
        <v>11</v>
      </c>
      <c r="C18" t="s">
        <v>16</v>
      </c>
      <c r="D18" t="s">
        <v>67</v>
      </c>
      <c r="E18" t="s">
        <v>570</v>
      </c>
      <c r="F18" t="s">
        <v>1086</v>
      </c>
      <c r="H18" t="s">
        <v>1460</v>
      </c>
      <c r="J18" t="s">
        <v>1466</v>
      </c>
    </row>
    <row r="19" spans="1:10">
      <c r="A19" s="1">
        <f>HYPERLINK("https://cms.ls-nyc.org/matter/dynamic-profile/view/0822948","16-0822948")</f>
        <v>0</v>
      </c>
      <c r="B19" t="s">
        <v>11</v>
      </c>
      <c r="C19" t="s">
        <v>16</v>
      </c>
      <c r="D19" t="s">
        <v>68</v>
      </c>
      <c r="E19" t="s">
        <v>571</v>
      </c>
      <c r="F19" t="s">
        <v>1087</v>
      </c>
      <c r="H19" t="s">
        <v>1460</v>
      </c>
      <c r="J19" t="s">
        <v>1465</v>
      </c>
    </row>
    <row r="20" spans="1:10">
      <c r="A20" s="1">
        <f>HYPERLINK("https://cms.ls-nyc.org/matter/dynamic-profile/view/0824792","17-0824792")</f>
        <v>0</v>
      </c>
      <c r="B20" t="s">
        <v>11</v>
      </c>
      <c r="C20" t="s">
        <v>16</v>
      </c>
      <c r="D20" t="s">
        <v>69</v>
      </c>
      <c r="E20" t="s">
        <v>572</v>
      </c>
      <c r="F20" t="s">
        <v>1088</v>
      </c>
      <c r="H20" t="s">
        <v>1460</v>
      </c>
      <c r="J20" t="s">
        <v>1465</v>
      </c>
    </row>
    <row r="21" spans="1:10">
      <c r="A21" s="1">
        <f>HYPERLINK("https://cms.ls-nyc.org/matter/dynamic-profile/view/0771596","15-0771596")</f>
        <v>0</v>
      </c>
      <c r="B21" t="s">
        <v>11</v>
      </c>
      <c r="C21" t="s">
        <v>16</v>
      </c>
      <c r="D21" t="s">
        <v>70</v>
      </c>
      <c r="E21" t="s">
        <v>573</v>
      </c>
      <c r="F21" t="s">
        <v>1089</v>
      </c>
      <c r="H21" t="s">
        <v>1460</v>
      </c>
      <c r="J21" t="s">
        <v>1465</v>
      </c>
    </row>
    <row r="22" spans="1:10">
      <c r="A22" s="1">
        <f>HYPERLINK("https://cms.ls-nyc.org/matter/dynamic-profile/view/1834283","17-1834283")</f>
        <v>0</v>
      </c>
      <c r="B22" t="s">
        <v>11</v>
      </c>
      <c r="C22" t="s">
        <v>16</v>
      </c>
      <c r="D22" t="s">
        <v>71</v>
      </c>
      <c r="E22" t="s">
        <v>573</v>
      </c>
      <c r="F22" t="s">
        <v>1090</v>
      </c>
      <c r="H22" t="s">
        <v>1460</v>
      </c>
      <c r="J22" t="s">
        <v>1465</v>
      </c>
    </row>
    <row r="23" spans="1:10">
      <c r="A23" s="1">
        <f>HYPERLINK("https://cms.ls-nyc.org/matter/dynamic-profile/view/1865735","18-1865735")</f>
        <v>0</v>
      </c>
      <c r="B23" t="s">
        <v>11</v>
      </c>
      <c r="C23" t="s">
        <v>16</v>
      </c>
      <c r="D23" t="s">
        <v>72</v>
      </c>
      <c r="E23" t="s">
        <v>558</v>
      </c>
      <c r="F23" t="s">
        <v>1091</v>
      </c>
      <c r="H23" t="s">
        <v>1460</v>
      </c>
      <c r="J23" t="s">
        <v>1466</v>
      </c>
    </row>
    <row r="24" spans="1:10">
      <c r="A24" s="1">
        <f>HYPERLINK("https://cms.ls-nyc.org/matter/dynamic-profile/view/1865745","18-1865745")</f>
        <v>0</v>
      </c>
      <c r="B24" t="s">
        <v>11</v>
      </c>
      <c r="C24" t="s">
        <v>16</v>
      </c>
      <c r="D24" t="s">
        <v>64</v>
      </c>
      <c r="E24" t="s">
        <v>574</v>
      </c>
      <c r="F24" t="s">
        <v>1091</v>
      </c>
      <c r="H24" t="s">
        <v>1460</v>
      </c>
      <c r="J24" t="s">
        <v>1465</v>
      </c>
    </row>
    <row r="25" spans="1:10">
      <c r="A25" s="1">
        <f>HYPERLINK("https://cms.ls-nyc.org/matter/dynamic-profile/view/1867901","18-1867901")</f>
        <v>0</v>
      </c>
      <c r="B25" t="s">
        <v>11</v>
      </c>
      <c r="C25" t="s">
        <v>16</v>
      </c>
      <c r="D25" t="s">
        <v>73</v>
      </c>
      <c r="E25" t="s">
        <v>575</v>
      </c>
      <c r="F25" t="s">
        <v>1092</v>
      </c>
      <c r="H25" t="s">
        <v>1460</v>
      </c>
      <c r="J25" t="s">
        <v>1465</v>
      </c>
    </row>
    <row r="26" spans="1:10">
      <c r="A26" s="1">
        <f>HYPERLINK("https://cms.ls-nyc.org/matter/dynamic-profile/view/1871462","18-1871462")</f>
        <v>0</v>
      </c>
      <c r="B26" t="s">
        <v>11</v>
      </c>
      <c r="C26" t="s">
        <v>16</v>
      </c>
      <c r="D26" t="s">
        <v>74</v>
      </c>
      <c r="E26" t="s">
        <v>576</v>
      </c>
      <c r="F26" t="s">
        <v>1093</v>
      </c>
      <c r="H26" t="s">
        <v>1460</v>
      </c>
      <c r="J26" t="s">
        <v>1465</v>
      </c>
    </row>
    <row r="27" spans="1:10">
      <c r="A27" s="1">
        <f>HYPERLINK("https://cms.ls-nyc.org/matter/dynamic-profile/view/1872610","18-1872610")</f>
        <v>0</v>
      </c>
      <c r="B27" t="s">
        <v>11</v>
      </c>
      <c r="C27" t="s">
        <v>16</v>
      </c>
      <c r="D27" t="s">
        <v>75</v>
      </c>
      <c r="E27" t="s">
        <v>577</v>
      </c>
      <c r="F27" t="s">
        <v>1094</v>
      </c>
      <c r="H27" t="s">
        <v>1460</v>
      </c>
      <c r="J27" t="s">
        <v>1466</v>
      </c>
    </row>
    <row r="28" spans="1:10">
      <c r="A28" s="1">
        <f>HYPERLINK("https://cms.ls-nyc.org/matter/dynamic-profile/view/1876940","18-1876940")</f>
        <v>0</v>
      </c>
      <c r="B28" t="s">
        <v>11</v>
      </c>
      <c r="C28" t="s">
        <v>16</v>
      </c>
      <c r="D28" t="s">
        <v>76</v>
      </c>
      <c r="E28" t="s">
        <v>219</v>
      </c>
      <c r="F28" t="s">
        <v>1095</v>
      </c>
      <c r="H28" t="s">
        <v>1460</v>
      </c>
      <c r="J28" t="s">
        <v>1466</v>
      </c>
    </row>
    <row r="29" spans="1:10">
      <c r="A29" s="1">
        <f>HYPERLINK("https://cms.ls-nyc.org/matter/dynamic-profile/view/1877056","18-1877056")</f>
        <v>0</v>
      </c>
      <c r="B29" t="s">
        <v>11</v>
      </c>
      <c r="C29" t="s">
        <v>16</v>
      </c>
      <c r="D29" t="s">
        <v>77</v>
      </c>
      <c r="E29" t="s">
        <v>578</v>
      </c>
      <c r="F29" t="s">
        <v>1096</v>
      </c>
      <c r="H29" t="s">
        <v>1460</v>
      </c>
      <c r="J29" t="s">
        <v>1465</v>
      </c>
    </row>
    <row r="30" spans="1:10">
      <c r="A30" s="1">
        <f>HYPERLINK("https://cms.ls-nyc.org/matter/dynamic-profile/view/1878459","18-1878459")</f>
        <v>0</v>
      </c>
      <c r="B30" t="s">
        <v>11</v>
      </c>
      <c r="C30" t="s">
        <v>16</v>
      </c>
      <c r="D30" t="s">
        <v>78</v>
      </c>
      <c r="E30" t="s">
        <v>579</v>
      </c>
      <c r="F30" t="s">
        <v>1097</v>
      </c>
      <c r="H30" t="s">
        <v>1460</v>
      </c>
      <c r="J30" t="s">
        <v>1466</v>
      </c>
    </row>
    <row r="31" spans="1:10">
      <c r="A31" s="1">
        <f>HYPERLINK("https://cms.ls-nyc.org/matter/dynamic-profile/view/1883331","18-1883331")</f>
        <v>0</v>
      </c>
      <c r="B31" t="s">
        <v>11</v>
      </c>
      <c r="C31" t="s">
        <v>16</v>
      </c>
      <c r="D31" t="s">
        <v>79</v>
      </c>
      <c r="E31" t="s">
        <v>580</v>
      </c>
      <c r="F31" t="s">
        <v>1098</v>
      </c>
      <c r="H31" t="s">
        <v>1460</v>
      </c>
      <c r="J31" t="s">
        <v>1466</v>
      </c>
    </row>
    <row r="32" spans="1:10">
      <c r="A32" s="1">
        <f>HYPERLINK("https://cms.ls-nyc.org/matter/dynamic-profile/view/1885092","18-1885092")</f>
        <v>0</v>
      </c>
      <c r="B32" t="s">
        <v>11</v>
      </c>
      <c r="C32" t="s">
        <v>16</v>
      </c>
      <c r="D32" t="s">
        <v>80</v>
      </c>
      <c r="E32" t="s">
        <v>581</v>
      </c>
      <c r="F32" t="s">
        <v>1099</v>
      </c>
      <c r="H32" t="s">
        <v>1460</v>
      </c>
      <c r="J32" t="s">
        <v>1465</v>
      </c>
    </row>
    <row r="33" spans="1:10">
      <c r="A33" s="1">
        <f>HYPERLINK("https://cms.ls-nyc.org/matter/dynamic-profile/view/1885778","18-1885778")</f>
        <v>0</v>
      </c>
      <c r="B33" t="s">
        <v>11</v>
      </c>
      <c r="C33" t="s">
        <v>16</v>
      </c>
      <c r="D33" t="s">
        <v>81</v>
      </c>
      <c r="E33" t="s">
        <v>582</v>
      </c>
      <c r="F33" t="s">
        <v>1100</v>
      </c>
      <c r="H33" t="s">
        <v>1460</v>
      </c>
      <c r="J33" t="s">
        <v>1465</v>
      </c>
    </row>
    <row r="34" spans="1:10">
      <c r="A34" s="1">
        <f>HYPERLINK("https://cms.ls-nyc.org/matter/dynamic-profile/view/1886981","19-1886981")</f>
        <v>0</v>
      </c>
      <c r="B34" t="s">
        <v>11</v>
      </c>
      <c r="C34" t="s">
        <v>16</v>
      </c>
      <c r="D34" t="s">
        <v>82</v>
      </c>
      <c r="E34" t="s">
        <v>583</v>
      </c>
      <c r="F34" t="s">
        <v>1101</v>
      </c>
      <c r="H34" t="s">
        <v>1460</v>
      </c>
      <c r="J34" t="s">
        <v>1466</v>
      </c>
    </row>
    <row r="35" spans="1:10">
      <c r="A35" s="1">
        <f>HYPERLINK("https://cms.ls-nyc.org/matter/dynamic-profile/view/1887978","19-1887978")</f>
        <v>0</v>
      </c>
      <c r="B35" t="s">
        <v>11</v>
      </c>
      <c r="C35" t="s">
        <v>16</v>
      </c>
      <c r="D35" t="s">
        <v>83</v>
      </c>
      <c r="E35" t="s">
        <v>558</v>
      </c>
      <c r="F35" t="s">
        <v>1102</v>
      </c>
      <c r="H35" t="s">
        <v>1460</v>
      </c>
      <c r="J35" t="s">
        <v>1465</v>
      </c>
    </row>
    <row r="36" spans="1:10">
      <c r="A36" s="1">
        <f>HYPERLINK("https://cms.ls-nyc.org/matter/dynamic-profile/view/1888937","19-1888937")</f>
        <v>0</v>
      </c>
      <c r="B36" t="s">
        <v>11</v>
      </c>
      <c r="C36" t="s">
        <v>16</v>
      </c>
      <c r="D36" t="s">
        <v>84</v>
      </c>
      <c r="E36" t="s">
        <v>584</v>
      </c>
      <c r="F36" t="s">
        <v>1103</v>
      </c>
      <c r="H36" t="s">
        <v>1460</v>
      </c>
      <c r="J36" t="s">
        <v>1465</v>
      </c>
    </row>
    <row r="37" spans="1:10">
      <c r="A37" s="1">
        <f>HYPERLINK("https://cms.ls-nyc.org/matter/dynamic-profile/view/1889621","19-1889621")</f>
        <v>0</v>
      </c>
      <c r="B37" t="s">
        <v>11</v>
      </c>
      <c r="C37" t="s">
        <v>16</v>
      </c>
      <c r="D37" t="s">
        <v>85</v>
      </c>
      <c r="E37" t="s">
        <v>585</v>
      </c>
      <c r="F37" t="s">
        <v>1104</v>
      </c>
      <c r="H37" t="s">
        <v>1460</v>
      </c>
      <c r="J37" t="s">
        <v>1465</v>
      </c>
    </row>
    <row r="38" spans="1:10">
      <c r="A38" s="1">
        <f>HYPERLINK("https://cms.ls-nyc.org/matter/dynamic-profile/view/1893313","19-1893313")</f>
        <v>0</v>
      </c>
      <c r="B38" t="s">
        <v>11</v>
      </c>
      <c r="C38" t="s">
        <v>16</v>
      </c>
      <c r="D38" t="s">
        <v>86</v>
      </c>
      <c r="E38" t="s">
        <v>377</v>
      </c>
      <c r="F38" t="s">
        <v>1105</v>
      </c>
      <c r="H38" t="s">
        <v>1460</v>
      </c>
      <c r="J38" t="s">
        <v>1465</v>
      </c>
    </row>
    <row r="39" spans="1:10">
      <c r="A39" s="1">
        <f>HYPERLINK("https://cms.ls-nyc.org/matter/dynamic-profile/view/1897261","19-1897261")</f>
        <v>0</v>
      </c>
      <c r="B39" t="s">
        <v>11</v>
      </c>
      <c r="C39" t="s">
        <v>16</v>
      </c>
      <c r="D39" t="s">
        <v>87</v>
      </c>
      <c r="E39" t="s">
        <v>586</v>
      </c>
      <c r="F39" t="s">
        <v>1106</v>
      </c>
      <c r="H39" t="s">
        <v>1460</v>
      </c>
      <c r="J39" t="s">
        <v>1466</v>
      </c>
    </row>
    <row r="40" spans="1:10">
      <c r="A40" s="1">
        <f>HYPERLINK("https://cms.ls-nyc.org/matter/dynamic-profile/view/1898703","19-1898703")</f>
        <v>0</v>
      </c>
      <c r="B40" t="s">
        <v>11</v>
      </c>
      <c r="C40" t="s">
        <v>17</v>
      </c>
      <c r="D40" t="s">
        <v>88</v>
      </c>
      <c r="E40" t="s">
        <v>587</v>
      </c>
      <c r="F40" t="s">
        <v>1107</v>
      </c>
      <c r="H40" t="s">
        <v>1460</v>
      </c>
      <c r="J40" t="s">
        <v>1465</v>
      </c>
    </row>
    <row r="41" spans="1:10">
      <c r="A41" s="1">
        <f>HYPERLINK("https://cms.ls-nyc.org/matter/dynamic-profile/view/E-0002022","X12E-0002022")</f>
        <v>0</v>
      </c>
      <c r="B41" t="s">
        <v>11</v>
      </c>
      <c r="C41" t="s">
        <v>18</v>
      </c>
      <c r="D41" t="s">
        <v>89</v>
      </c>
      <c r="E41" t="s">
        <v>385</v>
      </c>
      <c r="F41" t="s">
        <v>1108</v>
      </c>
      <c r="H41" t="s">
        <v>1460</v>
      </c>
      <c r="J41" t="s">
        <v>1465</v>
      </c>
    </row>
    <row r="42" spans="1:10">
      <c r="A42" s="1">
        <f>HYPERLINK("https://cms.ls-nyc.org/matter/dynamic-profile/view/0794376","15-0794376")</f>
        <v>0</v>
      </c>
      <c r="B42" t="s">
        <v>11</v>
      </c>
      <c r="C42" t="s">
        <v>18</v>
      </c>
      <c r="D42" t="s">
        <v>56</v>
      </c>
      <c r="E42" t="s">
        <v>588</v>
      </c>
      <c r="F42" t="s">
        <v>1109</v>
      </c>
      <c r="H42" t="s">
        <v>1460</v>
      </c>
      <c r="J42" t="s">
        <v>1465</v>
      </c>
    </row>
    <row r="43" spans="1:10">
      <c r="A43" s="1">
        <f>HYPERLINK("https://cms.ls-nyc.org/matter/dynamic-profile/view/0808303","16-0808303")</f>
        <v>0</v>
      </c>
      <c r="B43" t="s">
        <v>11</v>
      </c>
      <c r="C43" t="s">
        <v>18</v>
      </c>
      <c r="D43" t="s">
        <v>90</v>
      </c>
      <c r="E43" t="s">
        <v>589</v>
      </c>
      <c r="F43" t="s">
        <v>1110</v>
      </c>
      <c r="H43" t="s">
        <v>1460</v>
      </c>
      <c r="J43" t="s">
        <v>1465</v>
      </c>
    </row>
    <row r="44" spans="1:10">
      <c r="A44" s="1">
        <f>HYPERLINK("https://cms.ls-nyc.org/matter/dynamic-profile/view/0829058","17-0829058")</f>
        <v>0</v>
      </c>
      <c r="B44" t="s">
        <v>11</v>
      </c>
      <c r="C44" t="s">
        <v>18</v>
      </c>
      <c r="D44" t="s">
        <v>91</v>
      </c>
      <c r="E44" t="s">
        <v>590</v>
      </c>
      <c r="F44" t="s">
        <v>1089</v>
      </c>
      <c r="H44" t="s">
        <v>1460</v>
      </c>
      <c r="J44" t="s">
        <v>1465</v>
      </c>
    </row>
    <row r="45" spans="1:10">
      <c r="A45" s="1">
        <f>HYPERLINK("https://cms.ls-nyc.org/matter/dynamic-profile/view/1875429","18-1875429")</f>
        <v>0</v>
      </c>
      <c r="B45" t="s">
        <v>11</v>
      </c>
      <c r="C45" t="s">
        <v>18</v>
      </c>
      <c r="D45" t="s">
        <v>92</v>
      </c>
      <c r="E45" t="s">
        <v>591</v>
      </c>
      <c r="F45" t="s">
        <v>1111</v>
      </c>
      <c r="H45" t="s">
        <v>1460</v>
      </c>
      <c r="J45" t="s">
        <v>1466</v>
      </c>
    </row>
    <row r="46" spans="1:10">
      <c r="A46" s="1">
        <f>HYPERLINK("https://cms.ls-nyc.org/matter/dynamic-profile/view/1868166","18-1868166")</f>
        <v>0</v>
      </c>
      <c r="B46" t="s">
        <v>11</v>
      </c>
      <c r="C46" t="s">
        <v>19</v>
      </c>
      <c r="D46" t="s">
        <v>93</v>
      </c>
      <c r="E46" t="s">
        <v>592</v>
      </c>
      <c r="F46" t="s">
        <v>1112</v>
      </c>
      <c r="H46" t="s">
        <v>1460</v>
      </c>
      <c r="I46" t="s">
        <v>1460</v>
      </c>
      <c r="J46" t="s">
        <v>1465</v>
      </c>
    </row>
    <row r="47" spans="1:10">
      <c r="A47" s="1">
        <f>HYPERLINK("https://cms.ls-nyc.org/matter/dynamic-profile/view/1869553","18-1869553")</f>
        <v>0</v>
      </c>
      <c r="B47" t="s">
        <v>11</v>
      </c>
      <c r="C47" t="s">
        <v>19</v>
      </c>
      <c r="D47" t="s">
        <v>94</v>
      </c>
      <c r="E47" t="s">
        <v>593</v>
      </c>
      <c r="F47" t="s">
        <v>1113</v>
      </c>
      <c r="H47" t="s">
        <v>1460</v>
      </c>
      <c r="I47" t="s">
        <v>1460</v>
      </c>
      <c r="J47" t="s">
        <v>1465</v>
      </c>
    </row>
    <row r="48" spans="1:10">
      <c r="A48" s="1">
        <f>HYPERLINK("https://cms.ls-nyc.org/matter/dynamic-profile/view/1884443","18-1884443")</f>
        <v>0</v>
      </c>
      <c r="B48" t="s">
        <v>11</v>
      </c>
      <c r="C48" t="s">
        <v>19</v>
      </c>
      <c r="D48" t="s">
        <v>95</v>
      </c>
      <c r="E48" t="s">
        <v>594</v>
      </c>
      <c r="F48" t="s">
        <v>1114</v>
      </c>
      <c r="H48" t="s">
        <v>1460</v>
      </c>
      <c r="J48" t="s">
        <v>1466</v>
      </c>
    </row>
    <row r="49" spans="1:10">
      <c r="A49" s="1">
        <f>HYPERLINK("https://cms.ls-nyc.org/matter/dynamic-profile/view/1884945","18-1884945")</f>
        <v>0</v>
      </c>
      <c r="B49" t="s">
        <v>11</v>
      </c>
      <c r="C49" t="s">
        <v>19</v>
      </c>
      <c r="D49" t="s">
        <v>96</v>
      </c>
      <c r="E49" t="s">
        <v>595</v>
      </c>
      <c r="F49" t="s">
        <v>1115</v>
      </c>
      <c r="H49" t="s">
        <v>1460</v>
      </c>
      <c r="J49" t="s">
        <v>1465</v>
      </c>
    </row>
    <row r="50" spans="1:10">
      <c r="A50" s="1">
        <f>HYPERLINK("https://cms.ls-nyc.org/matter/dynamic-profile/view/1886666","18-1886666")</f>
        <v>0</v>
      </c>
      <c r="B50" t="s">
        <v>11</v>
      </c>
      <c r="C50" t="s">
        <v>19</v>
      </c>
      <c r="D50" t="s">
        <v>97</v>
      </c>
      <c r="E50" t="s">
        <v>596</v>
      </c>
      <c r="F50" t="s">
        <v>1116</v>
      </c>
      <c r="H50" t="s">
        <v>1460</v>
      </c>
      <c r="J50" t="s">
        <v>1465</v>
      </c>
    </row>
    <row r="51" spans="1:10">
      <c r="A51" s="1">
        <f>HYPERLINK("https://cms.ls-nyc.org/matter/dynamic-profile/view/1887260","19-1887260")</f>
        <v>0</v>
      </c>
      <c r="B51" t="s">
        <v>11</v>
      </c>
      <c r="C51" t="s">
        <v>19</v>
      </c>
      <c r="D51" t="s">
        <v>79</v>
      </c>
      <c r="E51" t="s">
        <v>597</v>
      </c>
      <c r="F51" t="s">
        <v>1117</v>
      </c>
      <c r="H51" t="s">
        <v>1460</v>
      </c>
      <c r="J51" t="s">
        <v>1465</v>
      </c>
    </row>
    <row r="52" spans="1:10">
      <c r="A52" s="1">
        <f>HYPERLINK("https://cms.ls-nyc.org/matter/dynamic-profile/view/1887266","19-1887266")</f>
        <v>0</v>
      </c>
      <c r="B52" t="s">
        <v>11</v>
      </c>
      <c r="C52" t="s">
        <v>19</v>
      </c>
      <c r="D52" t="s">
        <v>98</v>
      </c>
      <c r="E52" t="s">
        <v>598</v>
      </c>
      <c r="F52" t="s">
        <v>1117</v>
      </c>
      <c r="H52" t="s">
        <v>1460</v>
      </c>
      <c r="J52" t="s">
        <v>1465</v>
      </c>
    </row>
    <row r="53" spans="1:10">
      <c r="A53" s="1">
        <f>HYPERLINK("https://cms.ls-nyc.org/matter/dynamic-profile/view/1888218","19-1888218")</f>
        <v>0</v>
      </c>
      <c r="B53" t="s">
        <v>11</v>
      </c>
      <c r="C53" t="s">
        <v>19</v>
      </c>
      <c r="D53" t="s">
        <v>99</v>
      </c>
      <c r="E53" t="s">
        <v>65</v>
      </c>
      <c r="F53" t="s">
        <v>1118</v>
      </c>
      <c r="H53" t="s">
        <v>1460</v>
      </c>
      <c r="J53" t="s">
        <v>1466</v>
      </c>
    </row>
    <row r="54" spans="1:10">
      <c r="A54" s="1">
        <f>HYPERLINK("https://cms.ls-nyc.org/matter/dynamic-profile/view/1888646","19-1888646")</f>
        <v>0</v>
      </c>
      <c r="B54" t="s">
        <v>11</v>
      </c>
      <c r="C54" t="s">
        <v>19</v>
      </c>
      <c r="D54" t="s">
        <v>100</v>
      </c>
      <c r="E54" t="s">
        <v>599</v>
      </c>
      <c r="F54" t="s">
        <v>1119</v>
      </c>
      <c r="H54" t="s">
        <v>1460</v>
      </c>
      <c r="J54" t="s">
        <v>1465</v>
      </c>
    </row>
    <row r="55" spans="1:10">
      <c r="A55" s="1">
        <f>HYPERLINK("https://cms.ls-nyc.org/matter/dynamic-profile/view/1889135","19-1889135")</f>
        <v>0</v>
      </c>
      <c r="B55" t="s">
        <v>11</v>
      </c>
      <c r="C55" t="s">
        <v>19</v>
      </c>
      <c r="D55" t="s">
        <v>57</v>
      </c>
      <c r="E55" t="s">
        <v>600</v>
      </c>
      <c r="F55" t="s">
        <v>1120</v>
      </c>
      <c r="H55" t="s">
        <v>1460</v>
      </c>
      <c r="J55" t="s">
        <v>1466</v>
      </c>
    </row>
    <row r="56" spans="1:10">
      <c r="A56" s="1">
        <f>HYPERLINK("https://cms.ls-nyc.org/matter/dynamic-profile/view/1889568","19-1889568")</f>
        <v>0</v>
      </c>
      <c r="B56" t="s">
        <v>11</v>
      </c>
      <c r="C56" t="s">
        <v>19</v>
      </c>
      <c r="D56" t="s">
        <v>101</v>
      </c>
      <c r="E56" t="s">
        <v>601</v>
      </c>
      <c r="F56" t="s">
        <v>1104</v>
      </c>
      <c r="H56" t="s">
        <v>1460</v>
      </c>
      <c r="J56" t="s">
        <v>1466</v>
      </c>
    </row>
    <row r="57" spans="1:10">
      <c r="A57" s="1">
        <f>HYPERLINK("https://cms.ls-nyc.org/matter/dynamic-profile/view/1890131","19-1890131")</f>
        <v>0</v>
      </c>
      <c r="B57" t="s">
        <v>11</v>
      </c>
      <c r="C57" t="s">
        <v>19</v>
      </c>
      <c r="D57" t="s">
        <v>102</v>
      </c>
      <c r="E57" t="s">
        <v>602</v>
      </c>
      <c r="F57" t="s">
        <v>1121</v>
      </c>
      <c r="H57" t="s">
        <v>1460</v>
      </c>
      <c r="J57" t="s">
        <v>1465</v>
      </c>
    </row>
    <row r="58" spans="1:10">
      <c r="A58" s="1">
        <f>HYPERLINK("https://cms.ls-nyc.org/matter/dynamic-profile/view/1890184","19-1890184")</f>
        <v>0</v>
      </c>
      <c r="B58" t="s">
        <v>11</v>
      </c>
      <c r="C58" t="s">
        <v>19</v>
      </c>
      <c r="D58" t="s">
        <v>103</v>
      </c>
      <c r="E58" t="s">
        <v>603</v>
      </c>
      <c r="F58" t="s">
        <v>1121</v>
      </c>
      <c r="H58" t="s">
        <v>1460</v>
      </c>
      <c r="J58" t="s">
        <v>1466</v>
      </c>
    </row>
    <row r="59" spans="1:10">
      <c r="A59" s="1">
        <f>HYPERLINK("https://cms.ls-nyc.org/matter/dynamic-profile/view/1890902","19-1890902")</f>
        <v>0</v>
      </c>
      <c r="B59" t="s">
        <v>11</v>
      </c>
      <c r="C59" t="s">
        <v>19</v>
      </c>
      <c r="D59" t="s">
        <v>104</v>
      </c>
      <c r="E59" t="s">
        <v>561</v>
      </c>
      <c r="F59" t="s">
        <v>1122</v>
      </c>
      <c r="H59" t="s">
        <v>1460</v>
      </c>
      <c r="J59" t="s">
        <v>1465</v>
      </c>
    </row>
    <row r="60" spans="1:10">
      <c r="A60" s="1">
        <f>HYPERLINK("https://cms.ls-nyc.org/matter/dynamic-profile/view/1891102","19-1891102")</f>
        <v>0</v>
      </c>
      <c r="B60" t="s">
        <v>11</v>
      </c>
      <c r="C60" t="s">
        <v>19</v>
      </c>
      <c r="D60" t="s">
        <v>105</v>
      </c>
      <c r="E60" t="s">
        <v>604</v>
      </c>
      <c r="F60" t="s">
        <v>1123</v>
      </c>
      <c r="H60" t="s">
        <v>1460</v>
      </c>
      <c r="J60" t="s">
        <v>1465</v>
      </c>
    </row>
    <row r="61" spans="1:10">
      <c r="A61" s="1">
        <f>HYPERLINK("https://cms.ls-nyc.org/matter/dynamic-profile/view/1891308","19-1891308")</f>
        <v>0</v>
      </c>
      <c r="B61" t="s">
        <v>11</v>
      </c>
      <c r="C61" t="s">
        <v>19</v>
      </c>
      <c r="D61" t="s">
        <v>64</v>
      </c>
      <c r="E61" t="s">
        <v>605</v>
      </c>
      <c r="F61" t="s">
        <v>1124</v>
      </c>
      <c r="H61" t="s">
        <v>1460</v>
      </c>
      <c r="J61" t="s">
        <v>1465</v>
      </c>
    </row>
    <row r="62" spans="1:10">
      <c r="A62" s="1">
        <f>HYPERLINK("https://cms.ls-nyc.org/matter/dynamic-profile/view/1891316","19-1891316")</f>
        <v>0</v>
      </c>
      <c r="B62" t="s">
        <v>11</v>
      </c>
      <c r="C62" t="s">
        <v>19</v>
      </c>
      <c r="D62" t="s">
        <v>106</v>
      </c>
      <c r="E62" t="s">
        <v>606</v>
      </c>
      <c r="F62" t="s">
        <v>1124</v>
      </c>
      <c r="H62" t="s">
        <v>1460</v>
      </c>
      <c r="J62" t="s">
        <v>1466</v>
      </c>
    </row>
    <row r="63" spans="1:10">
      <c r="A63" s="1">
        <f>HYPERLINK("https://cms.ls-nyc.org/matter/dynamic-profile/view/1891764","19-1891764")</f>
        <v>0</v>
      </c>
      <c r="B63" t="s">
        <v>11</v>
      </c>
      <c r="C63" t="s">
        <v>19</v>
      </c>
      <c r="D63" t="s">
        <v>107</v>
      </c>
      <c r="E63" t="s">
        <v>607</v>
      </c>
      <c r="F63" t="s">
        <v>1125</v>
      </c>
      <c r="H63" t="s">
        <v>1460</v>
      </c>
      <c r="J63" t="s">
        <v>1465</v>
      </c>
    </row>
    <row r="64" spans="1:10">
      <c r="A64" s="1">
        <f>HYPERLINK("https://cms.ls-nyc.org/matter/dynamic-profile/view/1893240","19-1893240")</f>
        <v>0</v>
      </c>
      <c r="B64" t="s">
        <v>11</v>
      </c>
      <c r="C64" t="s">
        <v>19</v>
      </c>
      <c r="D64" t="s">
        <v>108</v>
      </c>
      <c r="E64" t="s">
        <v>608</v>
      </c>
      <c r="F64" t="s">
        <v>1126</v>
      </c>
      <c r="H64" t="s">
        <v>1460</v>
      </c>
      <c r="J64" t="s">
        <v>1465</v>
      </c>
    </row>
    <row r="65" spans="1:10">
      <c r="A65" s="1">
        <f>HYPERLINK("https://cms.ls-nyc.org/matter/dynamic-profile/view/1893424","19-1893424")</f>
        <v>0</v>
      </c>
      <c r="B65" t="s">
        <v>11</v>
      </c>
      <c r="C65" t="s">
        <v>19</v>
      </c>
      <c r="D65" t="s">
        <v>109</v>
      </c>
      <c r="E65" t="s">
        <v>609</v>
      </c>
      <c r="F65" t="s">
        <v>1105</v>
      </c>
      <c r="H65" t="s">
        <v>1460</v>
      </c>
      <c r="J65" t="s">
        <v>1465</v>
      </c>
    </row>
    <row r="66" spans="1:10">
      <c r="A66" s="1">
        <f>HYPERLINK("https://cms.ls-nyc.org/matter/dynamic-profile/view/1895146","19-1895146")</f>
        <v>0</v>
      </c>
      <c r="B66" t="s">
        <v>11</v>
      </c>
      <c r="C66" t="s">
        <v>19</v>
      </c>
      <c r="D66" t="s">
        <v>110</v>
      </c>
      <c r="E66" t="s">
        <v>610</v>
      </c>
      <c r="F66" t="s">
        <v>1127</v>
      </c>
      <c r="H66" t="s">
        <v>1460</v>
      </c>
      <c r="J66" t="s">
        <v>1465</v>
      </c>
    </row>
    <row r="67" spans="1:10">
      <c r="A67" s="1">
        <f>HYPERLINK("https://cms.ls-nyc.org/matter/dynamic-profile/view/1896235","19-1896235")</f>
        <v>0</v>
      </c>
      <c r="B67" t="s">
        <v>11</v>
      </c>
      <c r="C67" t="s">
        <v>19</v>
      </c>
      <c r="D67" t="s">
        <v>111</v>
      </c>
      <c r="E67" t="s">
        <v>611</v>
      </c>
      <c r="F67" t="s">
        <v>1128</v>
      </c>
      <c r="H67" t="s">
        <v>1460</v>
      </c>
      <c r="J67" t="s">
        <v>1466</v>
      </c>
    </row>
    <row r="68" spans="1:10">
      <c r="A68" s="1">
        <f>HYPERLINK("https://cms.ls-nyc.org/matter/dynamic-profile/view/1896344","19-1896344")</f>
        <v>0</v>
      </c>
      <c r="B68" t="s">
        <v>11</v>
      </c>
      <c r="C68" t="s">
        <v>19</v>
      </c>
      <c r="D68" t="s">
        <v>112</v>
      </c>
      <c r="E68" t="s">
        <v>612</v>
      </c>
      <c r="F68" t="s">
        <v>1129</v>
      </c>
      <c r="H68" t="s">
        <v>1460</v>
      </c>
      <c r="J68" t="s">
        <v>1465</v>
      </c>
    </row>
    <row r="69" spans="1:10">
      <c r="A69" s="1">
        <f>HYPERLINK("https://cms.ls-nyc.org/matter/dynamic-profile/view/1896350","19-1896350")</f>
        <v>0</v>
      </c>
      <c r="B69" t="s">
        <v>11</v>
      </c>
      <c r="C69" t="s">
        <v>19</v>
      </c>
      <c r="D69" t="s">
        <v>113</v>
      </c>
      <c r="E69" t="s">
        <v>613</v>
      </c>
      <c r="F69" t="s">
        <v>1129</v>
      </c>
      <c r="H69" t="s">
        <v>1460</v>
      </c>
      <c r="J69" t="s">
        <v>1466</v>
      </c>
    </row>
    <row r="70" spans="1:10">
      <c r="A70" s="1">
        <f>HYPERLINK("https://cms.ls-nyc.org/matter/dynamic-profile/view/1896365","19-1896365")</f>
        <v>0</v>
      </c>
      <c r="B70" t="s">
        <v>11</v>
      </c>
      <c r="C70" t="s">
        <v>19</v>
      </c>
      <c r="D70" t="s">
        <v>113</v>
      </c>
      <c r="E70" t="s">
        <v>614</v>
      </c>
      <c r="F70" t="s">
        <v>1129</v>
      </c>
      <c r="H70" t="s">
        <v>1460</v>
      </c>
      <c r="J70" t="s">
        <v>1466</v>
      </c>
    </row>
    <row r="71" spans="1:10">
      <c r="A71" s="1">
        <f>HYPERLINK("https://cms.ls-nyc.org/matter/dynamic-profile/view/1897302","19-1897302")</f>
        <v>0</v>
      </c>
      <c r="B71" t="s">
        <v>11</v>
      </c>
      <c r="C71" t="s">
        <v>19</v>
      </c>
      <c r="D71" t="s">
        <v>114</v>
      </c>
      <c r="E71" t="s">
        <v>615</v>
      </c>
      <c r="F71" t="s">
        <v>1130</v>
      </c>
      <c r="H71" t="s">
        <v>1460</v>
      </c>
      <c r="J71" t="s">
        <v>1465</v>
      </c>
    </row>
    <row r="72" spans="1:10">
      <c r="A72" s="1">
        <f>HYPERLINK("https://cms.ls-nyc.org/matter/dynamic-profile/view/1897384","19-1897384")</f>
        <v>0</v>
      </c>
      <c r="B72" t="s">
        <v>11</v>
      </c>
      <c r="C72" t="s">
        <v>19</v>
      </c>
      <c r="D72" t="s">
        <v>115</v>
      </c>
      <c r="E72" t="s">
        <v>616</v>
      </c>
      <c r="F72" t="s">
        <v>1130</v>
      </c>
      <c r="H72" t="s">
        <v>1460</v>
      </c>
      <c r="J72" t="s">
        <v>1466</v>
      </c>
    </row>
    <row r="73" spans="1:10">
      <c r="A73" s="1">
        <f>HYPERLINK("https://cms.ls-nyc.org/matter/dynamic-profile/view/1897917","19-1897917")</f>
        <v>0</v>
      </c>
      <c r="B73" t="s">
        <v>11</v>
      </c>
      <c r="C73" t="s">
        <v>19</v>
      </c>
      <c r="D73" t="s">
        <v>116</v>
      </c>
      <c r="E73" t="s">
        <v>617</v>
      </c>
      <c r="F73" t="s">
        <v>1131</v>
      </c>
      <c r="H73" t="s">
        <v>1460</v>
      </c>
      <c r="J73" t="s">
        <v>1465</v>
      </c>
    </row>
    <row r="74" spans="1:10">
      <c r="A74" s="1">
        <f>HYPERLINK("https://cms.ls-nyc.org/matter/dynamic-profile/view/1898117","19-1898117")</f>
        <v>0</v>
      </c>
      <c r="B74" t="s">
        <v>11</v>
      </c>
      <c r="C74" t="s">
        <v>19</v>
      </c>
      <c r="D74" t="s">
        <v>72</v>
      </c>
      <c r="E74" t="s">
        <v>618</v>
      </c>
      <c r="F74" t="s">
        <v>1132</v>
      </c>
      <c r="H74" t="s">
        <v>1460</v>
      </c>
      <c r="J74" t="s">
        <v>1466</v>
      </c>
    </row>
    <row r="75" spans="1:10">
      <c r="A75" s="1">
        <f>HYPERLINK("https://cms.ls-nyc.org/matter/dynamic-profile/view/1898289","19-1898289")</f>
        <v>0</v>
      </c>
      <c r="B75" t="s">
        <v>11</v>
      </c>
      <c r="C75" t="s">
        <v>19</v>
      </c>
      <c r="D75" t="s">
        <v>117</v>
      </c>
      <c r="E75" t="s">
        <v>619</v>
      </c>
      <c r="F75" t="s">
        <v>1133</v>
      </c>
      <c r="H75" t="s">
        <v>1460</v>
      </c>
      <c r="J75" t="s">
        <v>1465</v>
      </c>
    </row>
    <row r="76" spans="1:10">
      <c r="A76" s="1">
        <f>HYPERLINK("https://cms.ls-nyc.org/matter/dynamic-profile/view/1898678","19-1898678")</f>
        <v>0</v>
      </c>
      <c r="B76" t="s">
        <v>11</v>
      </c>
      <c r="C76" t="s">
        <v>19</v>
      </c>
      <c r="D76" t="s">
        <v>118</v>
      </c>
      <c r="E76" t="s">
        <v>620</v>
      </c>
      <c r="F76" t="s">
        <v>1107</v>
      </c>
      <c r="H76" t="s">
        <v>1460</v>
      </c>
      <c r="J76" t="s">
        <v>1465</v>
      </c>
    </row>
    <row r="77" spans="1:10">
      <c r="A77" s="1">
        <f>HYPERLINK("https://cms.ls-nyc.org/matter/dynamic-profile/view/1898835","19-1898835")</f>
        <v>0</v>
      </c>
      <c r="B77" t="s">
        <v>11</v>
      </c>
      <c r="C77" t="s">
        <v>19</v>
      </c>
      <c r="D77" t="s">
        <v>119</v>
      </c>
      <c r="E77" t="s">
        <v>621</v>
      </c>
      <c r="F77" t="s">
        <v>1134</v>
      </c>
      <c r="H77" t="s">
        <v>1460</v>
      </c>
      <c r="J77" t="s">
        <v>1466</v>
      </c>
    </row>
    <row r="78" spans="1:10">
      <c r="A78" s="1">
        <f>HYPERLINK("https://cms.ls-nyc.org/matter/dynamic-profile/view/1899200","19-1899200")</f>
        <v>0</v>
      </c>
      <c r="B78" t="s">
        <v>11</v>
      </c>
      <c r="C78" t="s">
        <v>19</v>
      </c>
      <c r="D78" t="s">
        <v>120</v>
      </c>
      <c r="E78" t="s">
        <v>622</v>
      </c>
      <c r="F78" t="s">
        <v>1135</v>
      </c>
      <c r="H78" t="s">
        <v>1460</v>
      </c>
      <c r="I78" t="s">
        <v>1460</v>
      </c>
      <c r="J78" t="s">
        <v>1466</v>
      </c>
    </row>
    <row r="79" spans="1:10">
      <c r="A79" s="1">
        <f>HYPERLINK("https://cms.ls-nyc.org/matter/dynamic-profile/view/1865913","18-1865913")</f>
        <v>0</v>
      </c>
      <c r="B79" t="s">
        <v>11</v>
      </c>
      <c r="C79" t="s">
        <v>20</v>
      </c>
      <c r="D79" t="s">
        <v>121</v>
      </c>
      <c r="E79" t="s">
        <v>623</v>
      </c>
      <c r="F79" t="s">
        <v>1136</v>
      </c>
      <c r="H79" t="s">
        <v>1460</v>
      </c>
      <c r="J79" t="s">
        <v>1465</v>
      </c>
    </row>
    <row r="80" spans="1:10">
      <c r="A80" s="1">
        <f>HYPERLINK("https://cms.ls-nyc.org/matter/dynamic-profile/view/1881396","18-1881396")</f>
        <v>0</v>
      </c>
      <c r="B80" t="s">
        <v>11</v>
      </c>
      <c r="C80" t="s">
        <v>20</v>
      </c>
      <c r="D80" t="s">
        <v>122</v>
      </c>
      <c r="E80" t="s">
        <v>624</v>
      </c>
      <c r="F80" t="s">
        <v>1137</v>
      </c>
      <c r="H80" t="s">
        <v>1460</v>
      </c>
      <c r="J80" t="s">
        <v>1466</v>
      </c>
    </row>
    <row r="81" spans="1:10">
      <c r="A81" s="1">
        <f>HYPERLINK("https://cms.ls-nyc.org/matter/dynamic-profile/view/1884022","18-1884022")</f>
        <v>0</v>
      </c>
      <c r="B81" t="s">
        <v>11</v>
      </c>
      <c r="C81" t="s">
        <v>20</v>
      </c>
      <c r="D81" t="s">
        <v>123</v>
      </c>
      <c r="E81" t="s">
        <v>561</v>
      </c>
      <c r="F81" t="s">
        <v>1138</v>
      </c>
      <c r="H81" t="s">
        <v>1460</v>
      </c>
      <c r="J81" t="s">
        <v>1466</v>
      </c>
    </row>
    <row r="82" spans="1:10">
      <c r="A82" s="1">
        <f>HYPERLINK("https://cms.ls-nyc.org/matter/dynamic-profile/view/1884711","18-1884711")</f>
        <v>0</v>
      </c>
      <c r="B82" t="s">
        <v>11</v>
      </c>
      <c r="C82" t="s">
        <v>20</v>
      </c>
      <c r="D82" t="s">
        <v>77</v>
      </c>
      <c r="E82" t="s">
        <v>625</v>
      </c>
      <c r="F82" t="s">
        <v>1139</v>
      </c>
      <c r="H82" t="s">
        <v>1460</v>
      </c>
      <c r="J82" t="s">
        <v>1465</v>
      </c>
    </row>
    <row r="83" spans="1:10">
      <c r="A83" s="1">
        <f>HYPERLINK("https://cms.ls-nyc.org/matter/dynamic-profile/view/1887602","19-1887602")</f>
        <v>0</v>
      </c>
      <c r="B83" t="s">
        <v>11</v>
      </c>
      <c r="C83" t="s">
        <v>20</v>
      </c>
      <c r="D83" t="s">
        <v>124</v>
      </c>
      <c r="E83" t="s">
        <v>626</v>
      </c>
      <c r="F83" t="s">
        <v>1140</v>
      </c>
      <c r="H83" t="s">
        <v>1460</v>
      </c>
      <c r="J83" t="s">
        <v>1465</v>
      </c>
    </row>
    <row r="84" spans="1:10">
      <c r="A84" s="1">
        <f>HYPERLINK("https://cms.ls-nyc.org/matter/dynamic-profile/view/1888427","19-1888427")</f>
        <v>0</v>
      </c>
      <c r="B84" t="s">
        <v>11</v>
      </c>
      <c r="C84" t="s">
        <v>20</v>
      </c>
      <c r="D84" t="s">
        <v>125</v>
      </c>
      <c r="E84" t="s">
        <v>627</v>
      </c>
      <c r="F84" t="s">
        <v>1141</v>
      </c>
      <c r="H84" t="s">
        <v>1460</v>
      </c>
      <c r="J84" t="s">
        <v>1465</v>
      </c>
    </row>
    <row r="85" spans="1:10">
      <c r="A85" s="1">
        <f>HYPERLINK("https://cms.ls-nyc.org/matter/dynamic-profile/view/1888451","19-1888451")</f>
        <v>0</v>
      </c>
      <c r="B85" t="s">
        <v>11</v>
      </c>
      <c r="C85" t="s">
        <v>20</v>
      </c>
      <c r="D85" t="s">
        <v>126</v>
      </c>
      <c r="E85" t="s">
        <v>628</v>
      </c>
      <c r="F85" t="s">
        <v>1141</v>
      </c>
      <c r="H85" t="s">
        <v>1460</v>
      </c>
      <c r="J85" t="s">
        <v>1465</v>
      </c>
    </row>
    <row r="86" spans="1:10">
      <c r="A86" s="1">
        <f>HYPERLINK("https://cms.ls-nyc.org/matter/dynamic-profile/view/1888659","19-1888659")</f>
        <v>0</v>
      </c>
      <c r="B86" t="s">
        <v>11</v>
      </c>
      <c r="C86" t="s">
        <v>20</v>
      </c>
      <c r="D86" t="s">
        <v>83</v>
      </c>
      <c r="E86" t="s">
        <v>629</v>
      </c>
      <c r="F86" t="s">
        <v>1119</v>
      </c>
      <c r="H86" t="s">
        <v>1460</v>
      </c>
      <c r="J86" t="s">
        <v>1466</v>
      </c>
    </row>
    <row r="87" spans="1:10">
      <c r="A87" s="1">
        <f>HYPERLINK("https://cms.ls-nyc.org/matter/dynamic-profile/view/1889356","19-1889356")</f>
        <v>0</v>
      </c>
      <c r="B87" t="s">
        <v>11</v>
      </c>
      <c r="C87" t="s">
        <v>20</v>
      </c>
      <c r="D87" t="s">
        <v>127</v>
      </c>
      <c r="E87" t="s">
        <v>630</v>
      </c>
      <c r="F87" t="s">
        <v>1142</v>
      </c>
      <c r="H87" t="s">
        <v>1460</v>
      </c>
      <c r="J87" t="s">
        <v>1466</v>
      </c>
    </row>
    <row r="88" spans="1:10">
      <c r="A88" s="1">
        <f>HYPERLINK("https://cms.ls-nyc.org/matter/dynamic-profile/view/1889691","19-1889691")</f>
        <v>0</v>
      </c>
      <c r="B88" t="s">
        <v>11</v>
      </c>
      <c r="C88" t="s">
        <v>20</v>
      </c>
      <c r="D88" t="s">
        <v>128</v>
      </c>
      <c r="E88" t="s">
        <v>631</v>
      </c>
      <c r="F88" t="s">
        <v>1143</v>
      </c>
      <c r="H88" t="s">
        <v>1460</v>
      </c>
      <c r="J88" t="s">
        <v>1466</v>
      </c>
    </row>
    <row r="89" spans="1:10">
      <c r="A89" s="1">
        <f>HYPERLINK("https://cms.ls-nyc.org/matter/dynamic-profile/view/1890625","19-1890625")</f>
        <v>0</v>
      </c>
      <c r="B89" t="s">
        <v>11</v>
      </c>
      <c r="C89" t="s">
        <v>20</v>
      </c>
      <c r="D89" t="s">
        <v>129</v>
      </c>
      <c r="E89" t="s">
        <v>632</v>
      </c>
      <c r="F89" t="s">
        <v>1144</v>
      </c>
      <c r="H89" t="s">
        <v>1460</v>
      </c>
      <c r="J89" t="s">
        <v>1465</v>
      </c>
    </row>
    <row r="90" spans="1:10">
      <c r="A90" s="1">
        <f>HYPERLINK("https://cms.ls-nyc.org/matter/dynamic-profile/view/1891976","19-1891976")</f>
        <v>0</v>
      </c>
      <c r="B90" t="s">
        <v>11</v>
      </c>
      <c r="C90" t="s">
        <v>20</v>
      </c>
      <c r="D90" t="s">
        <v>130</v>
      </c>
      <c r="E90" t="s">
        <v>633</v>
      </c>
      <c r="F90" t="s">
        <v>1145</v>
      </c>
      <c r="H90" t="s">
        <v>1460</v>
      </c>
      <c r="J90" t="s">
        <v>1466</v>
      </c>
    </row>
    <row r="91" spans="1:10">
      <c r="A91" s="1">
        <f>HYPERLINK("https://cms.ls-nyc.org/matter/dynamic-profile/view/1892500","19-1892500")</f>
        <v>0</v>
      </c>
      <c r="B91" t="s">
        <v>11</v>
      </c>
      <c r="C91" t="s">
        <v>20</v>
      </c>
      <c r="D91" t="s">
        <v>131</v>
      </c>
      <c r="E91" t="s">
        <v>634</v>
      </c>
      <c r="F91" t="s">
        <v>1146</v>
      </c>
      <c r="H91" t="s">
        <v>1460</v>
      </c>
      <c r="J91" t="s">
        <v>1466</v>
      </c>
    </row>
    <row r="92" spans="1:10">
      <c r="A92" s="1">
        <f>HYPERLINK("https://cms.ls-nyc.org/matter/dynamic-profile/view/1895888","19-1895888")</f>
        <v>0</v>
      </c>
      <c r="B92" t="s">
        <v>11</v>
      </c>
      <c r="C92" t="s">
        <v>20</v>
      </c>
      <c r="D92" t="s">
        <v>132</v>
      </c>
      <c r="E92" t="s">
        <v>635</v>
      </c>
      <c r="F92" t="s">
        <v>1147</v>
      </c>
      <c r="H92" t="s">
        <v>1460</v>
      </c>
      <c r="J92" t="s">
        <v>1465</v>
      </c>
    </row>
    <row r="93" spans="1:10">
      <c r="A93" s="1">
        <f>HYPERLINK("https://cms.ls-nyc.org/matter/dynamic-profile/view/1896493","19-1896493")</f>
        <v>0</v>
      </c>
      <c r="B93" t="s">
        <v>11</v>
      </c>
      <c r="C93" t="s">
        <v>20</v>
      </c>
      <c r="D93" t="s">
        <v>56</v>
      </c>
      <c r="E93" t="s">
        <v>636</v>
      </c>
      <c r="F93" t="s">
        <v>1148</v>
      </c>
      <c r="H93" t="s">
        <v>1460</v>
      </c>
      <c r="J93" t="s">
        <v>1466</v>
      </c>
    </row>
    <row r="94" spans="1:10">
      <c r="A94" s="1">
        <f>HYPERLINK("https://cms.ls-nyc.org/matter/dynamic-profile/view/1897827","19-1897827")</f>
        <v>0</v>
      </c>
      <c r="B94" t="s">
        <v>11</v>
      </c>
      <c r="C94" t="s">
        <v>20</v>
      </c>
      <c r="D94" t="s">
        <v>57</v>
      </c>
      <c r="E94" t="s">
        <v>637</v>
      </c>
      <c r="F94" t="s">
        <v>1131</v>
      </c>
      <c r="H94" t="s">
        <v>1460</v>
      </c>
      <c r="J94" t="s">
        <v>1465</v>
      </c>
    </row>
    <row r="95" spans="1:10">
      <c r="A95" s="1">
        <f>HYPERLINK("https://cms.ls-nyc.org/matter/dynamic-profile/view/1897873","19-1897873")</f>
        <v>0</v>
      </c>
      <c r="B95" t="s">
        <v>11</v>
      </c>
      <c r="C95" t="s">
        <v>20</v>
      </c>
      <c r="D95" t="s">
        <v>133</v>
      </c>
      <c r="E95" t="s">
        <v>638</v>
      </c>
      <c r="F95" t="s">
        <v>1131</v>
      </c>
      <c r="H95" t="s">
        <v>1460</v>
      </c>
      <c r="J95" t="s">
        <v>1465</v>
      </c>
    </row>
    <row r="96" spans="1:10">
      <c r="A96" s="1">
        <f>HYPERLINK("https://cms.ls-nyc.org/matter/dynamic-profile/view/1897908","19-1897908")</f>
        <v>0</v>
      </c>
      <c r="B96" t="s">
        <v>11</v>
      </c>
      <c r="C96" t="s">
        <v>20</v>
      </c>
      <c r="D96" t="s">
        <v>134</v>
      </c>
      <c r="E96" t="s">
        <v>639</v>
      </c>
      <c r="F96" t="s">
        <v>1131</v>
      </c>
      <c r="H96" t="s">
        <v>1460</v>
      </c>
      <c r="J96" t="s">
        <v>1466</v>
      </c>
    </row>
    <row r="97" spans="1:10">
      <c r="A97" s="1">
        <f>HYPERLINK("https://cms.ls-nyc.org/matter/dynamic-profile/view/1901222","19-1901222")</f>
        <v>0</v>
      </c>
      <c r="B97" t="s">
        <v>11</v>
      </c>
      <c r="C97" t="s">
        <v>20</v>
      </c>
      <c r="D97" t="s">
        <v>135</v>
      </c>
      <c r="E97" t="s">
        <v>640</v>
      </c>
      <c r="F97" t="s">
        <v>1149</v>
      </c>
      <c r="H97" t="s">
        <v>1460</v>
      </c>
      <c r="J97" t="s">
        <v>1466</v>
      </c>
    </row>
    <row r="98" spans="1:10">
      <c r="A98" s="1">
        <f>HYPERLINK("https://cms.ls-nyc.org/matter/dynamic-profile/view/1901499","19-1901499")</f>
        <v>0</v>
      </c>
      <c r="B98" t="s">
        <v>11</v>
      </c>
      <c r="C98" t="s">
        <v>20</v>
      </c>
      <c r="D98" t="s">
        <v>136</v>
      </c>
      <c r="E98" t="s">
        <v>641</v>
      </c>
      <c r="F98" t="s">
        <v>1150</v>
      </c>
      <c r="H98" t="s">
        <v>1460</v>
      </c>
      <c r="J98" t="s">
        <v>1466</v>
      </c>
    </row>
    <row r="99" spans="1:10">
      <c r="A99" s="1">
        <f>HYPERLINK("https://cms.ls-nyc.org/matter/dynamic-profile/view/1901760","19-1901760")</f>
        <v>0</v>
      </c>
      <c r="B99" t="s">
        <v>11</v>
      </c>
      <c r="C99" t="s">
        <v>20</v>
      </c>
      <c r="D99" t="s">
        <v>137</v>
      </c>
      <c r="E99" t="s">
        <v>642</v>
      </c>
      <c r="F99" t="s">
        <v>1151</v>
      </c>
      <c r="H99" t="s">
        <v>1460</v>
      </c>
      <c r="J99" t="s">
        <v>1465</v>
      </c>
    </row>
    <row r="100" spans="1:10">
      <c r="A100" s="1">
        <f>HYPERLINK("https://cms.ls-nyc.org/matter/dynamic-profile/view/0790561","15-0790561")</f>
        <v>0</v>
      </c>
      <c r="B100" t="s">
        <v>11</v>
      </c>
      <c r="C100" t="s">
        <v>21</v>
      </c>
      <c r="D100" t="s">
        <v>138</v>
      </c>
      <c r="E100" t="s">
        <v>643</v>
      </c>
      <c r="F100" t="s">
        <v>1152</v>
      </c>
      <c r="H100" t="s">
        <v>1460</v>
      </c>
      <c r="J100" t="s">
        <v>1466</v>
      </c>
    </row>
    <row r="101" spans="1:10">
      <c r="A101" s="1">
        <f>HYPERLINK("https://cms.ls-nyc.org/matter/dynamic-profile/view/0808810","16-0808810")</f>
        <v>0</v>
      </c>
      <c r="B101" t="s">
        <v>11</v>
      </c>
      <c r="C101" t="s">
        <v>21</v>
      </c>
      <c r="D101" t="s">
        <v>139</v>
      </c>
      <c r="E101" t="s">
        <v>573</v>
      </c>
      <c r="F101" t="s">
        <v>1153</v>
      </c>
      <c r="H101" t="s">
        <v>1460</v>
      </c>
      <c r="J101" t="s">
        <v>1465</v>
      </c>
    </row>
    <row r="102" spans="1:10">
      <c r="A102" s="1">
        <f>HYPERLINK("https://cms.ls-nyc.org/matter/dynamic-profile/view/1880933","18-1880933")</f>
        <v>0</v>
      </c>
      <c r="B102" t="s">
        <v>11</v>
      </c>
      <c r="C102" t="s">
        <v>21</v>
      </c>
      <c r="D102" t="s">
        <v>138</v>
      </c>
      <c r="E102" t="s">
        <v>643</v>
      </c>
      <c r="F102" t="s">
        <v>1154</v>
      </c>
      <c r="H102" t="s">
        <v>1460</v>
      </c>
      <c r="J102" t="s">
        <v>1466</v>
      </c>
    </row>
    <row r="103" spans="1:10">
      <c r="A103" s="1">
        <f>HYPERLINK("https://cms.ls-nyc.org/matter/dynamic-profile/view/0816143","16-0816143")</f>
        <v>0</v>
      </c>
      <c r="B103" t="s">
        <v>11</v>
      </c>
      <c r="C103" t="s">
        <v>22</v>
      </c>
      <c r="D103" t="s">
        <v>131</v>
      </c>
      <c r="E103" t="s">
        <v>573</v>
      </c>
      <c r="F103" t="s">
        <v>1155</v>
      </c>
      <c r="H103" t="s">
        <v>1460</v>
      </c>
      <c r="J103" t="s">
        <v>1466</v>
      </c>
    </row>
    <row r="104" spans="1:10">
      <c r="A104" s="1">
        <f>HYPERLINK("https://cms.ls-nyc.org/matter/dynamic-profile/view/0821145","16-0821145")</f>
        <v>0</v>
      </c>
      <c r="B104" t="s">
        <v>11</v>
      </c>
      <c r="C104" t="s">
        <v>22</v>
      </c>
      <c r="D104" t="s">
        <v>140</v>
      </c>
      <c r="E104" t="s">
        <v>644</v>
      </c>
      <c r="F104" t="s">
        <v>1156</v>
      </c>
      <c r="H104" t="s">
        <v>1460</v>
      </c>
      <c r="J104" t="s">
        <v>1466</v>
      </c>
    </row>
    <row r="105" spans="1:10">
      <c r="A105" s="1">
        <f>HYPERLINK("https://cms.ls-nyc.org/matter/dynamic-profile/view/0828210","17-0828210")</f>
        <v>0</v>
      </c>
      <c r="B105" t="s">
        <v>11</v>
      </c>
      <c r="C105" t="s">
        <v>22</v>
      </c>
      <c r="D105" t="s">
        <v>141</v>
      </c>
      <c r="E105" t="s">
        <v>645</v>
      </c>
      <c r="F105" t="s">
        <v>1157</v>
      </c>
      <c r="H105" t="s">
        <v>1460</v>
      </c>
      <c r="J105" t="s">
        <v>1466</v>
      </c>
    </row>
    <row r="106" spans="1:10">
      <c r="A106" s="1">
        <f>HYPERLINK("https://cms.ls-nyc.org/matter/dynamic-profile/view/1868386","18-1868386")</f>
        <v>0</v>
      </c>
      <c r="B106" t="s">
        <v>11</v>
      </c>
      <c r="C106" t="s">
        <v>22</v>
      </c>
      <c r="D106" t="s">
        <v>142</v>
      </c>
      <c r="E106" t="s">
        <v>314</v>
      </c>
      <c r="F106" t="s">
        <v>1158</v>
      </c>
      <c r="H106" t="s">
        <v>1460</v>
      </c>
      <c r="J106" t="s">
        <v>1466</v>
      </c>
    </row>
    <row r="107" spans="1:10">
      <c r="A107" s="1">
        <f>HYPERLINK("https://cms.ls-nyc.org/matter/dynamic-profile/view/1868805","18-1868805")</f>
        <v>0</v>
      </c>
      <c r="B107" t="s">
        <v>11</v>
      </c>
      <c r="C107" t="s">
        <v>22</v>
      </c>
      <c r="D107" t="s">
        <v>126</v>
      </c>
      <c r="E107" t="s">
        <v>646</v>
      </c>
      <c r="F107" t="s">
        <v>1159</v>
      </c>
      <c r="H107" t="s">
        <v>1460</v>
      </c>
      <c r="I107" t="s">
        <v>1460</v>
      </c>
      <c r="J107" t="s">
        <v>1466</v>
      </c>
    </row>
    <row r="108" spans="1:10">
      <c r="A108" s="1">
        <f>HYPERLINK("https://cms.ls-nyc.org/matter/dynamic-profile/view/1871342","18-1871342")</f>
        <v>0</v>
      </c>
      <c r="B108" t="s">
        <v>11</v>
      </c>
      <c r="C108" t="s">
        <v>22</v>
      </c>
      <c r="D108" t="s">
        <v>143</v>
      </c>
      <c r="E108" t="s">
        <v>647</v>
      </c>
      <c r="F108" t="s">
        <v>1093</v>
      </c>
      <c r="H108" t="s">
        <v>1460</v>
      </c>
      <c r="J108" t="s">
        <v>1466</v>
      </c>
    </row>
    <row r="109" spans="1:10">
      <c r="A109" s="1">
        <f>HYPERLINK("https://cms.ls-nyc.org/matter/dynamic-profile/view/1879066","18-1879066")</f>
        <v>0</v>
      </c>
      <c r="B109" t="s">
        <v>11</v>
      </c>
      <c r="C109" t="s">
        <v>22</v>
      </c>
      <c r="D109" t="s">
        <v>144</v>
      </c>
      <c r="E109" t="s">
        <v>648</v>
      </c>
      <c r="F109" t="s">
        <v>1160</v>
      </c>
      <c r="H109" t="s">
        <v>1460</v>
      </c>
      <c r="J109" t="s">
        <v>1466</v>
      </c>
    </row>
    <row r="110" spans="1:10">
      <c r="A110" s="1">
        <f>HYPERLINK("https://cms.ls-nyc.org/matter/dynamic-profile/view/1882476","18-1882476")</f>
        <v>0</v>
      </c>
      <c r="B110" t="s">
        <v>11</v>
      </c>
      <c r="C110" t="s">
        <v>22</v>
      </c>
      <c r="D110" t="s">
        <v>145</v>
      </c>
      <c r="E110" t="s">
        <v>649</v>
      </c>
      <c r="F110" t="s">
        <v>1161</v>
      </c>
      <c r="H110" t="s">
        <v>1460</v>
      </c>
      <c r="J110" t="s">
        <v>1465</v>
      </c>
    </row>
    <row r="111" spans="1:10">
      <c r="A111" s="1">
        <f>HYPERLINK("https://cms.ls-nyc.org/matter/dynamic-profile/view/1887106","19-1887106")</f>
        <v>0</v>
      </c>
      <c r="B111" t="s">
        <v>11</v>
      </c>
      <c r="C111" t="s">
        <v>22</v>
      </c>
      <c r="D111" t="s">
        <v>146</v>
      </c>
      <c r="E111" t="s">
        <v>650</v>
      </c>
      <c r="F111" t="s">
        <v>1162</v>
      </c>
      <c r="H111" t="s">
        <v>1460</v>
      </c>
      <c r="J111" t="s">
        <v>1465</v>
      </c>
    </row>
    <row r="112" spans="1:10">
      <c r="A112" s="1">
        <f>HYPERLINK("https://cms.ls-nyc.org/matter/dynamic-profile/view/1887207","19-1887207")</f>
        <v>0</v>
      </c>
      <c r="B112" t="s">
        <v>11</v>
      </c>
      <c r="C112" t="s">
        <v>22</v>
      </c>
      <c r="D112" t="s">
        <v>147</v>
      </c>
      <c r="E112" t="s">
        <v>573</v>
      </c>
      <c r="F112" t="s">
        <v>1117</v>
      </c>
      <c r="H112" t="s">
        <v>1460</v>
      </c>
      <c r="J112" t="s">
        <v>1465</v>
      </c>
    </row>
    <row r="113" spans="1:10">
      <c r="A113" s="1">
        <f>HYPERLINK("https://cms.ls-nyc.org/matter/dynamic-profile/view/1887386","19-1887386")</f>
        <v>0</v>
      </c>
      <c r="B113" t="s">
        <v>11</v>
      </c>
      <c r="C113" t="s">
        <v>22</v>
      </c>
      <c r="D113" t="s">
        <v>148</v>
      </c>
      <c r="E113" t="s">
        <v>651</v>
      </c>
      <c r="F113" t="s">
        <v>1163</v>
      </c>
      <c r="H113" t="s">
        <v>1460</v>
      </c>
      <c r="J113" t="s">
        <v>1465</v>
      </c>
    </row>
    <row r="114" spans="1:10">
      <c r="A114" s="1">
        <f>HYPERLINK("https://cms.ls-nyc.org/matter/dynamic-profile/view/1888107","19-1888107")</f>
        <v>0</v>
      </c>
      <c r="B114" t="s">
        <v>11</v>
      </c>
      <c r="C114" t="s">
        <v>22</v>
      </c>
      <c r="D114" t="s">
        <v>149</v>
      </c>
      <c r="E114" t="s">
        <v>652</v>
      </c>
      <c r="F114" t="s">
        <v>1164</v>
      </c>
      <c r="H114" t="s">
        <v>1460</v>
      </c>
      <c r="J114" t="s">
        <v>1465</v>
      </c>
    </row>
    <row r="115" spans="1:10">
      <c r="A115" s="1">
        <f>HYPERLINK("https://cms.ls-nyc.org/matter/dynamic-profile/view/1888964","19-1888964")</f>
        <v>0</v>
      </c>
      <c r="B115" t="s">
        <v>11</v>
      </c>
      <c r="C115" t="s">
        <v>22</v>
      </c>
      <c r="D115" t="s">
        <v>150</v>
      </c>
      <c r="E115" t="s">
        <v>653</v>
      </c>
      <c r="F115" t="s">
        <v>1103</v>
      </c>
      <c r="H115" t="s">
        <v>1460</v>
      </c>
      <c r="J115" t="s">
        <v>1465</v>
      </c>
    </row>
    <row r="116" spans="1:10">
      <c r="A116" s="1">
        <f>HYPERLINK("https://cms.ls-nyc.org/matter/dynamic-profile/view/1890232","19-1890232")</f>
        <v>0</v>
      </c>
      <c r="B116" t="s">
        <v>11</v>
      </c>
      <c r="C116" t="s">
        <v>22</v>
      </c>
      <c r="D116" t="s">
        <v>151</v>
      </c>
      <c r="E116" t="s">
        <v>654</v>
      </c>
      <c r="F116" t="s">
        <v>1165</v>
      </c>
      <c r="H116" t="s">
        <v>1460</v>
      </c>
      <c r="J116" t="s">
        <v>1466</v>
      </c>
    </row>
    <row r="117" spans="1:10">
      <c r="A117" s="1">
        <f>HYPERLINK("https://cms.ls-nyc.org/matter/dynamic-profile/view/1891168","19-1891168")</f>
        <v>0</v>
      </c>
      <c r="B117" t="s">
        <v>11</v>
      </c>
      <c r="C117" t="s">
        <v>22</v>
      </c>
      <c r="D117" t="s">
        <v>120</v>
      </c>
      <c r="E117" t="s">
        <v>655</v>
      </c>
      <c r="F117" t="s">
        <v>1166</v>
      </c>
      <c r="H117" t="s">
        <v>1460</v>
      </c>
      <c r="J117" t="s">
        <v>1466</v>
      </c>
    </row>
    <row r="118" spans="1:10">
      <c r="A118" s="1">
        <f>HYPERLINK("https://cms.ls-nyc.org/matter/dynamic-profile/view/1891841","19-1891841")</f>
        <v>0</v>
      </c>
      <c r="B118" t="s">
        <v>11</v>
      </c>
      <c r="C118" t="s">
        <v>22</v>
      </c>
      <c r="D118" t="s">
        <v>152</v>
      </c>
      <c r="E118" t="s">
        <v>656</v>
      </c>
      <c r="F118" t="s">
        <v>1125</v>
      </c>
      <c r="H118" t="s">
        <v>1460</v>
      </c>
      <c r="J118" t="s">
        <v>1466</v>
      </c>
    </row>
    <row r="119" spans="1:10">
      <c r="A119" s="1">
        <f>HYPERLINK("https://cms.ls-nyc.org/matter/dynamic-profile/view/1893615","19-1893615")</f>
        <v>0</v>
      </c>
      <c r="B119" t="s">
        <v>11</v>
      </c>
      <c r="C119" t="s">
        <v>22</v>
      </c>
      <c r="D119" t="s">
        <v>153</v>
      </c>
      <c r="E119" t="s">
        <v>561</v>
      </c>
      <c r="F119" t="s">
        <v>1167</v>
      </c>
      <c r="H119" t="s">
        <v>1460</v>
      </c>
      <c r="J119" t="s">
        <v>1465</v>
      </c>
    </row>
    <row r="120" spans="1:10">
      <c r="A120" s="1">
        <f>HYPERLINK("https://cms.ls-nyc.org/matter/dynamic-profile/view/1894482","19-1894482")</f>
        <v>0</v>
      </c>
      <c r="B120" t="s">
        <v>11</v>
      </c>
      <c r="C120" t="s">
        <v>22</v>
      </c>
      <c r="D120" t="s">
        <v>154</v>
      </c>
      <c r="E120" t="s">
        <v>634</v>
      </c>
      <c r="F120" t="s">
        <v>1168</v>
      </c>
      <c r="H120" t="s">
        <v>1460</v>
      </c>
      <c r="J120" t="s">
        <v>1466</v>
      </c>
    </row>
    <row r="121" spans="1:10">
      <c r="A121" s="1">
        <f>HYPERLINK("https://cms.ls-nyc.org/matter/dynamic-profile/view/1895683","19-1895683")</f>
        <v>0</v>
      </c>
      <c r="B121" t="s">
        <v>11</v>
      </c>
      <c r="C121" t="s">
        <v>22</v>
      </c>
      <c r="D121" t="s">
        <v>155</v>
      </c>
      <c r="E121" t="s">
        <v>657</v>
      </c>
      <c r="F121" t="s">
        <v>1169</v>
      </c>
      <c r="H121" t="s">
        <v>1460</v>
      </c>
      <c r="J121" t="s">
        <v>1466</v>
      </c>
    </row>
    <row r="122" spans="1:10">
      <c r="A122" s="1">
        <f>HYPERLINK("https://cms.ls-nyc.org/matter/dynamic-profile/view/1895750","19-1895750")</f>
        <v>0</v>
      </c>
      <c r="B122" t="s">
        <v>11</v>
      </c>
      <c r="C122" t="s">
        <v>22</v>
      </c>
      <c r="D122" t="s">
        <v>156</v>
      </c>
      <c r="E122" t="s">
        <v>658</v>
      </c>
      <c r="F122" t="s">
        <v>1170</v>
      </c>
      <c r="H122" t="s">
        <v>1460</v>
      </c>
      <c r="J122" t="s">
        <v>1466</v>
      </c>
    </row>
    <row r="123" spans="1:10">
      <c r="A123" s="1">
        <f>HYPERLINK("https://cms.ls-nyc.org/matter/dynamic-profile/view/1898711","19-1898711")</f>
        <v>0</v>
      </c>
      <c r="B123" t="s">
        <v>11</v>
      </c>
      <c r="C123" t="s">
        <v>22</v>
      </c>
      <c r="D123" t="s">
        <v>157</v>
      </c>
      <c r="E123" t="s">
        <v>659</v>
      </c>
      <c r="F123" t="s">
        <v>1107</v>
      </c>
      <c r="H123" t="s">
        <v>1460</v>
      </c>
      <c r="J123" t="s">
        <v>1465</v>
      </c>
    </row>
    <row r="124" spans="1:10">
      <c r="A124" s="1">
        <f>HYPERLINK("https://cms.ls-nyc.org/matter/dynamic-profile/view/1900127","19-1900127")</f>
        <v>0</v>
      </c>
      <c r="B124" t="s">
        <v>11</v>
      </c>
      <c r="C124" t="s">
        <v>22</v>
      </c>
      <c r="D124" t="s">
        <v>158</v>
      </c>
      <c r="E124" t="s">
        <v>377</v>
      </c>
      <c r="F124" t="s">
        <v>1171</v>
      </c>
      <c r="H124" t="s">
        <v>1460</v>
      </c>
      <c r="J124" t="s">
        <v>1465</v>
      </c>
    </row>
    <row r="125" spans="1:10">
      <c r="A125" s="1">
        <f>HYPERLINK("https://cms.ls-nyc.org/matter/dynamic-profile/view/0811775","16-0811775")</f>
        <v>0</v>
      </c>
      <c r="B125" t="s">
        <v>11</v>
      </c>
      <c r="C125" t="s">
        <v>23</v>
      </c>
      <c r="D125" t="s">
        <v>67</v>
      </c>
      <c r="E125" t="s">
        <v>660</v>
      </c>
      <c r="F125" t="s">
        <v>1172</v>
      </c>
      <c r="H125" t="s">
        <v>1460</v>
      </c>
      <c r="J125" t="s">
        <v>1465</v>
      </c>
    </row>
    <row r="126" spans="1:10">
      <c r="A126" s="1">
        <f>HYPERLINK("https://cms.ls-nyc.org/matter/dynamic-profile/view/0816769","16-0816769")</f>
        <v>0</v>
      </c>
      <c r="B126" t="s">
        <v>11</v>
      </c>
      <c r="C126" t="s">
        <v>23</v>
      </c>
      <c r="D126" t="s">
        <v>159</v>
      </c>
      <c r="E126" t="s">
        <v>661</v>
      </c>
      <c r="F126" t="s">
        <v>1173</v>
      </c>
      <c r="H126" t="s">
        <v>1460</v>
      </c>
      <c r="J126" t="s">
        <v>1466</v>
      </c>
    </row>
    <row r="127" spans="1:10">
      <c r="A127" s="1">
        <f>HYPERLINK("https://cms.ls-nyc.org/matter/dynamic-profile/view/1892442","19-1892442")</f>
        <v>0</v>
      </c>
      <c r="B127" t="s">
        <v>12</v>
      </c>
      <c r="C127" t="s">
        <v>24</v>
      </c>
      <c r="D127" t="s">
        <v>160</v>
      </c>
      <c r="E127" t="s">
        <v>662</v>
      </c>
      <c r="F127" t="s">
        <v>1174</v>
      </c>
      <c r="H127" t="s">
        <v>1460</v>
      </c>
      <c r="J127" t="s">
        <v>1466</v>
      </c>
    </row>
    <row r="128" spans="1:10">
      <c r="A128" s="1">
        <f>HYPERLINK("https://cms.ls-nyc.org/matter/dynamic-profile/view/1901513","19-1901513")</f>
        <v>0</v>
      </c>
      <c r="B128" t="s">
        <v>12</v>
      </c>
      <c r="C128" t="s">
        <v>24</v>
      </c>
      <c r="D128" t="s">
        <v>161</v>
      </c>
      <c r="E128" t="s">
        <v>663</v>
      </c>
      <c r="F128" t="s">
        <v>1150</v>
      </c>
      <c r="H128" t="s">
        <v>1460</v>
      </c>
      <c r="J128" t="s">
        <v>1465</v>
      </c>
    </row>
    <row r="129" spans="1:10">
      <c r="A129" s="1">
        <f>HYPERLINK("https://cms.ls-nyc.org/matter/dynamic-profile/view/1865464","18-1865464")</f>
        <v>0</v>
      </c>
      <c r="B129" t="s">
        <v>12</v>
      </c>
      <c r="C129" t="s">
        <v>25</v>
      </c>
      <c r="D129" t="s">
        <v>162</v>
      </c>
      <c r="E129" t="s">
        <v>664</v>
      </c>
      <c r="F129" t="s">
        <v>1175</v>
      </c>
      <c r="H129" t="s">
        <v>1460</v>
      </c>
      <c r="J129" t="s">
        <v>1466</v>
      </c>
    </row>
    <row r="130" spans="1:10">
      <c r="A130" s="1">
        <f>HYPERLINK("https://cms.ls-nyc.org/matter/dynamic-profile/view/1871627","18-1871627")</f>
        <v>0</v>
      </c>
      <c r="B130" t="s">
        <v>12</v>
      </c>
      <c r="C130" t="s">
        <v>25</v>
      </c>
      <c r="D130" t="s">
        <v>163</v>
      </c>
      <c r="E130" t="s">
        <v>665</v>
      </c>
      <c r="F130" t="s">
        <v>1176</v>
      </c>
      <c r="H130" t="s">
        <v>1460</v>
      </c>
      <c r="J130" t="s">
        <v>1466</v>
      </c>
    </row>
    <row r="131" spans="1:10">
      <c r="A131" s="1">
        <f>HYPERLINK("https://cms.ls-nyc.org/matter/dynamic-profile/view/1872941","18-1872941")</f>
        <v>0</v>
      </c>
      <c r="B131" t="s">
        <v>12</v>
      </c>
      <c r="C131" t="s">
        <v>25</v>
      </c>
      <c r="D131" t="s">
        <v>164</v>
      </c>
      <c r="E131" t="s">
        <v>666</v>
      </c>
      <c r="F131" t="s">
        <v>1177</v>
      </c>
      <c r="H131" t="s">
        <v>1460</v>
      </c>
      <c r="J131" t="s">
        <v>1465</v>
      </c>
    </row>
    <row r="132" spans="1:10">
      <c r="A132" s="1">
        <f>HYPERLINK("https://cms.ls-nyc.org/matter/dynamic-profile/view/1876527","18-1876527")</f>
        <v>0</v>
      </c>
      <c r="B132" t="s">
        <v>12</v>
      </c>
      <c r="C132" t="s">
        <v>25</v>
      </c>
      <c r="D132" t="s">
        <v>165</v>
      </c>
      <c r="E132" t="s">
        <v>667</v>
      </c>
      <c r="F132" t="s">
        <v>1178</v>
      </c>
      <c r="H132" t="s">
        <v>1460</v>
      </c>
      <c r="J132" t="s">
        <v>1465</v>
      </c>
    </row>
    <row r="133" spans="1:10">
      <c r="A133" s="1">
        <f>HYPERLINK("https://cms.ls-nyc.org/matter/dynamic-profile/view/1878262","18-1878262")</f>
        <v>0</v>
      </c>
      <c r="B133" t="s">
        <v>12</v>
      </c>
      <c r="C133" t="s">
        <v>25</v>
      </c>
      <c r="D133" t="s">
        <v>89</v>
      </c>
      <c r="E133" t="s">
        <v>668</v>
      </c>
      <c r="F133" t="s">
        <v>1179</v>
      </c>
      <c r="H133" t="s">
        <v>1460</v>
      </c>
      <c r="J133" t="s">
        <v>1466</v>
      </c>
    </row>
    <row r="134" spans="1:10">
      <c r="A134" s="1">
        <f>HYPERLINK("https://cms.ls-nyc.org/matter/dynamic-profile/view/1881631","18-1881631")</f>
        <v>0</v>
      </c>
      <c r="B134" t="s">
        <v>12</v>
      </c>
      <c r="C134" t="s">
        <v>25</v>
      </c>
      <c r="D134" t="s">
        <v>166</v>
      </c>
      <c r="E134" t="s">
        <v>669</v>
      </c>
      <c r="F134" t="s">
        <v>1180</v>
      </c>
      <c r="H134" t="s">
        <v>1460</v>
      </c>
      <c r="J134" t="s">
        <v>1465</v>
      </c>
    </row>
    <row r="135" spans="1:10">
      <c r="A135" s="1">
        <f>HYPERLINK("https://cms.ls-nyc.org/matter/dynamic-profile/view/1882078","18-1882078")</f>
        <v>0</v>
      </c>
      <c r="B135" t="s">
        <v>12</v>
      </c>
      <c r="C135" t="s">
        <v>25</v>
      </c>
      <c r="D135" t="s">
        <v>167</v>
      </c>
      <c r="E135" t="s">
        <v>670</v>
      </c>
      <c r="F135" t="s">
        <v>1181</v>
      </c>
      <c r="H135" t="s">
        <v>1460</v>
      </c>
      <c r="J135" t="s">
        <v>1465</v>
      </c>
    </row>
    <row r="136" spans="1:10">
      <c r="A136" s="1">
        <f>HYPERLINK("https://cms.ls-nyc.org/matter/dynamic-profile/view/1884517","18-1884517")</f>
        <v>0</v>
      </c>
      <c r="B136" t="s">
        <v>12</v>
      </c>
      <c r="C136" t="s">
        <v>25</v>
      </c>
      <c r="D136" t="s">
        <v>168</v>
      </c>
      <c r="E136" t="s">
        <v>671</v>
      </c>
      <c r="F136" t="s">
        <v>1182</v>
      </c>
      <c r="H136" t="s">
        <v>1460</v>
      </c>
      <c r="J136" t="s">
        <v>1465</v>
      </c>
    </row>
    <row r="137" spans="1:10">
      <c r="A137" s="1">
        <f>HYPERLINK("https://cms.ls-nyc.org/matter/dynamic-profile/view/1885140","18-1885140")</f>
        <v>0</v>
      </c>
      <c r="B137" t="s">
        <v>12</v>
      </c>
      <c r="C137" t="s">
        <v>25</v>
      </c>
      <c r="D137" t="s">
        <v>169</v>
      </c>
      <c r="E137" t="s">
        <v>672</v>
      </c>
      <c r="F137" t="s">
        <v>1099</v>
      </c>
      <c r="H137" t="s">
        <v>1460</v>
      </c>
      <c r="J137" t="s">
        <v>1465</v>
      </c>
    </row>
    <row r="138" spans="1:10">
      <c r="A138" s="1">
        <f>HYPERLINK("https://cms.ls-nyc.org/matter/dynamic-profile/view/1885171","18-1885171")</f>
        <v>0</v>
      </c>
      <c r="B138" t="s">
        <v>12</v>
      </c>
      <c r="C138" t="s">
        <v>25</v>
      </c>
      <c r="D138" t="s">
        <v>170</v>
      </c>
      <c r="E138" t="s">
        <v>673</v>
      </c>
      <c r="F138" t="s">
        <v>1099</v>
      </c>
      <c r="H138" t="s">
        <v>1460</v>
      </c>
      <c r="J138" t="s">
        <v>1466</v>
      </c>
    </row>
    <row r="139" spans="1:10">
      <c r="A139" s="1">
        <f>HYPERLINK("https://cms.ls-nyc.org/matter/dynamic-profile/view/1886255","18-1886255")</f>
        <v>0</v>
      </c>
      <c r="B139" t="s">
        <v>12</v>
      </c>
      <c r="C139" t="s">
        <v>25</v>
      </c>
      <c r="D139" t="s">
        <v>79</v>
      </c>
      <c r="E139" t="s">
        <v>674</v>
      </c>
      <c r="F139" t="s">
        <v>1183</v>
      </c>
      <c r="H139" t="s">
        <v>1460</v>
      </c>
      <c r="J139" t="s">
        <v>1465</v>
      </c>
    </row>
    <row r="140" spans="1:10">
      <c r="A140" s="1">
        <f>HYPERLINK("https://cms.ls-nyc.org/matter/dynamic-profile/view/1888296","19-1888296")</f>
        <v>0</v>
      </c>
      <c r="B140" t="s">
        <v>12</v>
      </c>
      <c r="C140" t="s">
        <v>25</v>
      </c>
      <c r="D140" t="s">
        <v>89</v>
      </c>
      <c r="E140" t="s">
        <v>675</v>
      </c>
      <c r="F140" t="s">
        <v>1184</v>
      </c>
      <c r="H140" t="s">
        <v>1460</v>
      </c>
      <c r="J140" t="s">
        <v>1466</v>
      </c>
    </row>
    <row r="141" spans="1:10">
      <c r="A141" s="1">
        <f>HYPERLINK("https://cms.ls-nyc.org/matter/dynamic-profile/view/1889359","19-1889359")</f>
        <v>0</v>
      </c>
      <c r="B141" t="s">
        <v>12</v>
      </c>
      <c r="C141" t="s">
        <v>25</v>
      </c>
      <c r="D141" t="s">
        <v>171</v>
      </c>
      <c r="E141" t="s">
        <v>676</v>
      </c>
      <c r="F141" t="s">
        <v>1142</v>
      </c>
      <c r="H141" t="s">
        <v>1460</v>
      </c>
      <c r="J141" t="s">
        <v>1465</v>
      </c>
    </row>
    <row r="142" spans="1:10">
      <c r="A142" s="1">
        <f>HYPERLINK("https://cms.ls-nyc.org/matter/dynamic-profile/view/1890676","19-1890676")</f>
        <v>0</v>
      </c>
      <c r="B142" t="s">
        <v>12</v>
      </c>
      <c r="C142" t="s">
        <v>25</v>
      </c>
      <c r="D142" t="s">
        <v>64</v>
      </c>
      <c r="E142" t="s">
        <v>677</v>
      </c>
      <c r="F142" t="s">
        <v>1185</v>
      </c>
      <c r="H142" t="s">
        <v>1460</v>
      </c>
      <c r="J142" t="s">
        <v>1466</v>
      </c>
    </row>
    <row r="143" spans="1:10">
      <c r="A143" s="1">
        <f>HYPERLINK("https://cms.ls-nyc.org/matter/dynamic-profile/view/1891084","19-1891084")</f>
        <v>0</v>
      </c>
      <c r="B143" t="s">
        <v>12</v>
      </c>
      <c r="C143" t="s">
        <v>25</v>
      </c>
      <c r="D143" t="s">
        <v>150</v>
      </c>
      <c r="E143" t="s">
        <v>678</v>
      </c>
      <c r="F143" t="s">
        <v>1123</v>
      </c>
      <c r="H143" t="s">
        <v>1460</v>
      </c>
      <c r="J143" t="s">
        <v>1466</v>
      </c>
    </row>
    <row r="144" spans="1:10">
      <c r="A144" s="1">
        <f>HYPERLINK("https://cms.ls-nyc.org/matter/dynamic-profile/view/1892585","19-1892585")</f>
        <v>0</v>
      </c>
      <c r="B144" t="s">
        <v>12</v>
      </c>
      <c r="C144" t="s">
        <v>25</v>
      </c>
      <c r="D144" t="s">
        <v>172</v>
      </c>
      <c r="E144" t="s">
        <v>679</v>
      </c>
      <c r="F144" t="s">
        <v>1146</v>
      </c>
      <c r="H144" t="s">
        <v>1460</v>
      </c>
      <c r="J144" t="s">
        <v>1465</v>
      </c>
    </row>
    <row r="145" spans="1:10">
      <c r="A145" s="1">
        <f>HYPERLINK("https://cms.ls-nyc.org/matter/dynamic-profile/view/1893474","19-1893474")</f>
        <v>0</v>
      </c>
      <c r="B145" t="s">
        <v>12</v>
      </c>
      <c r="C145" t="s">
        <v>25</v>
      </c>
      <c r="D145" t="s">
        <v>173</v>
      </c>
      <c r="E145" t="s">
        <v>680</v>
      </c>
      <c r="F145" t="s">
        <v>1186</v>
      </c>
      <c r="H145" t="s">
        <v>1460</v>
      </c>
      <c r="J145" t="s">
        <v>1465</v>
      </c>
    </row>
    <row r="146" spans="1:10">
      <c r="A146" s="1">
        <f>HYPERLINK("https://cms.ls-nyc.org/matter/dynamic-profile/view/1893521","19-1893521")</f>
        <v>0</v>
      </c>
      <c r="B146" t="s">
        <v>12</v>
      </c>
      <c r="C146" t="s">
        <v>25</v>
      </c>
      <c r="D146" t="s">
        <v>174</v>
      </c>
      <c r="E146" t="s">
        <v>681</v>
      </c>
      <c r="F146" t="s">
        <v>1186</v>
      </c>
      <c r="H146" t="s">
        <v>1460</v>
      </c>
      <c r="J146" t="s">
        <v>1465</v>
      </c>
    </row>
    <row r="147" spans="1:10">
      <c r="A147" s="1">
        <f>HYPERLINK("https://cms.ls-nyc.org/matter/dynamic-profile/view/1894283","19-1894283")</f>
        <v>0</v>
      </c>
      <c r="B147" t="s">
        <v>12</v>
      </c>
      <c r="C147" t="s">
        <v>25</v>
      </c>
      <c r="D147" t="s">
        <v>175</v>
      </c>
      <c r="E147" t="s">
        <v>682</v>
      </c>
      <c r="F147" t="s">
        <v>1187</v>
      </c>
      <c r="H147" t="s">
        <v>1460</v>
      </c>
      <c r="J147" t="s">
        <v>1466</v>
      </c>
    </row>
    <row r="148" spans="1:10">
      <c r="A148" s="1">
        <f>HYPERLINK("https://cms.ls-nyc.org/matter/dynamic-profile/view/0774031","15-0774031")</f>
        <v>0</v>
      </c>
      <c r="B148" t="s">
        <v>12</v>
      </c>
      <c r="C148" t="s">
        <v>26</v>
      </c>
      <c r="D148" t="s">
        <v>131</v>
      </c>
      <c r="E148" t="s">
        <v>683</v>
      </c>
      <c r="F148" t="s">
        <v>1188</v>
      </c>
      <c r="H148" t="s">
        <v>1460</v>
      </c>
      <c r="J148" t="s">
        <v>1466</v>
      </c>
    </row>
    <row r="149" spans="1:10">
      <c r="A149" s="1">
        <f>HYPERLINK("https://cms.ls-nyc.org/matter/dynamic-profile/view/1845247","17-1845247")</f>
        <v>0</v>
      </c>
      <c r="B149" t="s">
        <v>12</v>
      </c>
      <c r="C149" t="s">
        <v>26</v>
      </c>
      <c r="D149" t="s">
        <v>176</v>
      </c>
      <c r="E149" t="s">
        <v>684</v>
      </c>
      <c r="F149" t="s">
        <v>1189</v>
      </c>
      <c r="H149" t="s">
        <v>1460</v>
      </c>
      <c r="J149" t="s">
        <v>1465</v>
      </c>
    </row>
    <row r="150" spans="1:10">
      <c r="A150" s="1">
        <f>HYPERLINK("https://cms.ls-nyc.org/matter/dynamic-profile/view/1847445","17-1847445")</f>
        <v>0</v>
      </c>
      <c r="B150" t="s">
        <v>12</v>
      </c>
      <c r="C150" t="s">
        <v>26</v>
      </c>
      <c r="D150" t="s">
        <v>177</v>
      </c>
      <c r="E150" t="s">
        <v>685</v>
      </c>
      <c r="F150" t="s">
        <v>1190</v>
      </c>
      <c r="H150" t="s">
        <v>1460</v>
      </c>
      <c r="J150" t="s">
        <v>1466</v>
      </c>
    </row>
    <row r="151" spans="1:10">
      <c r="A151" s="1">
        <f>HYPERLINK("https://cms.ls-nyc.org/matter/dynamic-profile/view/1852501","17-1852501")</f>
        <v>0</v>
      </c>
      <c r="B151" t="s">
        <v>12</v>
      </c>
      <c r="C151" t="s">
        <v>26</v>
      </c>
      <c r="D151" t="s">
        <v>178</v>
      </c>
      <c r="E151" t="s">
        <v>686</v>
      </c>
      <c r="F151" t="s">
        <v>1191</v>
      </c>
      <c r="H151" t="s">
        <v>1460</v>
      </c>
      <c r="J151" t="s">
        <v>1465</v>
      </c>
    </row>
    <row r="152" spans="1:10">
      <c r="A152" s="1">
        <f>HYPERLINK("https://cms.ls-nyc.org/matter/dynamic-profile/view/1865973","18-1865973")</f>
        <v>0</v>
      </c>
      <c r="B152" t="s">
        <v>12</v>
      </c>
      <c r="C152" t="s">
        <v>26</v>
      </c>
      <c r="D152" t="s">
        <v>179</v>
      </c>
      <c r="E152" t="s">
        <v>687</v>
      </c>
      <c r="F152" t="s">
        <v>1192</v>
      </c>
      <c r="H152" t="s">
        <v>1460</v>
      </c>
      <c r="J152" t="s">
        <v>1465</v>
      </c>
    </row>
    <row r="153" spans="1:10">
      <c r="A153" s="1">
        <f>HYPERLINK("https://cms.ls-nyc.org/matter/dynamic-profile/view/1866224","18-1866224")</f>
        <v>0</v>
      </c>
      <c r="B153" t="s">
        <v>12</v>
      </c>
      <c r="C153" t="s">
        <v>26</v>
      </c>
      <c r="D153" t="s">
        <v>180</v>
      </c>
      <c r="E153" t="s">
        <v>688</v>
      </c>
      <c r="F153" t="s">
        <v>1193</v>
      </c>
      <c r="H153" t="s">
        <v>1460</v>
      </c>
      <c r="I153" t="s">
        <v>1460</v>
      </c>
      <c r="J153" t="s">
        <v>1465</v>
      </c>
    </row>
    <row r="154" spans="1:10">
      <c r="A154" s="1">
        <f>HYPERLINK("https://cms.ls-nyc.org/matter/dynamic-profile/view/1868177","18-1868177")</f>
        <v>0</v>
      </c>
      <c r="B154" t="s">
        <v>12</v>
      </c>
      <c r="C154" t="s">
        <v>26</v>
      </c>
      <c r="D154" t="s">
        <v>181</v>
      </c>
      <c r="E154" t="s">
        <v>689</v>
      </c>
      <c r="F154" t="s">
        <v>1112</v>
      </c>
      <c r="H154" t="s">
        <v>1460</v>
      </c>
      <c r="J154" t="s">
        <v>1466</v>
      </c>
    </row>
    <row r="155" spans="1:10">
      <c r="A155" s="1">
        <f>HYPERLINK("https://cms.ls-nyc.org/matter/dynamic-profile/view/1872367","18-1872367")</f>
        <v>0</v>
      </c>
      <c r="B155" t="s">
        <v>12</v>
      </c>
      <c r="C155" t="s">
        <v>26</v>
      </c>
      <c r="D155" t="s">
        <v>85</v>
      </c>
      <c r="E155" t="s">
        <v>690</v>
      </c>
      <c r="F155" t="s">
        <v>1194</v>
      </c>
      <c r="H155" t="s">
        <v>1460</v>
      </c>
      <c r="J155" t="s">
        <v>1466</v>
      </c>
    </row>
    <row r="156" spans="1:10">
      <c r="A156" s="1">
        <f>HYPERLINK("https://cms.ls-nyc.org/matter/dynamic-profile/view/1877235","18-1877235")</f>
        <v>0</v>
      </c>
      <c r="B156" t="s">
        <v>12</v>
      </c>
      <c r="C156" t="s">
        <v>26</v>
      </c>
      <c r="D156" t="s">
        <v>74</v>
      </c>
      <c r="E156" t="s">
        <v>691</v>
      </c>
      <c r="F156" t="s">
        <v>1195</v>
      </c>
      <c r="H156" t="s">
        <v>1460</v>
      </c>
      <c r="J156" t="s">
        <v>1466</v>
      </c>
    </row>
    <row r="157" spans="1:10">
      <c r="A157" s="1">
        <f>HYPERLINK("https://cms.ls-nyc.org/matter/dynamic-profile/view/1878109","18-1878109")</f>
        <v>0</v>
      </c>
      <c r="B157" t="s">
        <v>12</v>
      </c>
      <c r="C157" t="s">
        <v>26</v>
      </c>
      <c r="D157" t="s">
        <v>162</v>
      </c>
      <c r="E157" t="s">
        <v>623</v>
      </c>
      <c r="F157" t="s">
        <v>1196</v>
      </c>
      <c r="H157" t="s">
        <v>1460</v>
      </c>
      <c r="J157" t="s">
        <v>1466</v>
      </c>
    </row>
    <row r="158" spans="1:10">
      <c r="A158" s="1">
        <f>HYPERLINK("https://cms.ls-nyc.org/matter/dynamic-profile/view/1878829","18-1878829")</f>
        <v>0</v>
      </c>
      <c r="B158" t="s">
        <v>12</v>
      </c>
      <c r="C158" t="s">
        <v>26</v>
      </c>
      <c r="D158" t="s">
        <v>182</v>
      </c>
      <c r="E158" t="s">
        <v>692</v>
      </c>
      <c r="F158" t="s">
        <v>1197</v>
      </c>
      <c r="H158" t="s">
        <v>1460</v>
      </c>
      <c r="J158" t="s">
        <v>1466</v>
      </c>
    </row>
    <row r="159" spans="1:10">
      <c r="A159" s="1">
        <f>HYPERLINK("https://cms.ls-nyc.org/matter/dynamic-profile/view/1880007","18-1880007")</f>
        <v>0</v>
      </c>
      <c r="B159" t="s">
        <v>12</v>
      </c>
      <c r="C159" t="s">
        <v>26</v>
      </c>
      <c r="D159" t="s">
        <v>183</v>
      </c>
      <c r="E159" t="s">
        <v>693</v>
      </c>
      <c r="F159" t="s">
        <v>1198</v>
      </c>
      <c r="H159" t="s">
        <v>1460</v>
      </c>
      <c r="J159" t="s">
        <v>1465</v>
      </c>
    </row>
    <row r="160" spans="1:10">
      <c r="A160" s="1">
        <f>HYPERLINK("https://cms.ls-nyc.org/matter/dynamic-profile/view/1880480","18-1880480")</f>
        <v>0</v>
      </c>
      <c r="B160" t="s">
        <v>12</v>
      </c>
      <c r="C160" t="s">
        <v>26</v>
      </c>
      <c r="D160" t="s">
        <v>184</v>
      </c>
      <c r="E160" t="s">
        <v>694</v>
      </c>
      <c r="F160" t="s">
        <v>1199</v>
      </c>
      <c r="H160" t="s">
        <v>1460</v>
      </c>
      <c r="J160" t="s">
        <v>1466</v>
      </c>
    </row>
    <row r="161" spans="1:10">
      <c r="A161" s="1">
        <f>HYPERLINK("https://cms.ls-nyc.org/matter/dynamic-profile/view/1881591","18-1881591")</f>
        <v>0</v>
      </c>
      <c r="B161" t="s">
        <v>12</v>
      </c>
      <c r="C161" t="s">
        <v>26</v>
      </c>
      <c r="D161" t="s">
        <v>185</v>
      </c>
      <c r="E161" t="s">
        <v>695</v>
      </c>
      <c r="F161" t="s">
        <v>1180</v>
      </c>
      <c r="H161" t="s">
        <v>1460</v>
      </c>
      <c r="J161" t="s">
        <v>1465</v>
      </c>
    </row>
    <row r="162" spans="1:10">
      <c r="A162" s="1">
        <f>HYPERLINK("https://cms.ls-nyc.org/matter/dynamic-profile/view/1885478","18-1885478")</f>
        <v>0</v>
      </c>
      <c r="B162" t="s">
        <v>12</v>
      </c>
      <c r="C162" t="s">
        <v>26</v>
      </c>
      <c r="D162" t="s">
        <v>186</v>
      </c>
      <c r="E162" t="s">
        <v>696</v>
      </c>
      <c r="F162" t="s">
        <v>1200</v>
      </c>
      <c r="H162" t="s">
        <v>1460</v>
      </c>
      <c r="J162" t="s">
        <v>1466</v>
      </c>
    </row>
    <row r="163" spans="1:10">
      <c r="A163" s="1">
        <f>HYPERLINK("https://cms.ls-nyc.org/matter/dynamic-profile/view/1885481","18-1885481")</f>
        <v>0</v>
      </c>
      <c r="B163" t="s">
        <v>12</v>
      </c>
      <c r="C163" t="s">
        <v>26</v>
      </c>
      <c r="D163" t="s">
        <v>186</v>
      </c>
      <c r="E163" t="s">
        <v>697</v>
      </c>
      <c r="F163" t="s">
        <v>1200</v>
      </c>
      <c r="H163" t="s">
        <v>1460</v>
      </c>
      <c r="J163" t="s">
        <v>1466</v>
      </c>
    </row>
    <row r="164" spans="1:10">
      <c r="A164" s="1">
        <f>HYPERLINK("https://cms.ls-nyc.org/matter/dynamic-profile/view/1887371","19-1887371")</f>
        <v>0</v>
      </c>
      <c r="B164" t="s">
        <v>12</v>
      </c>
      <c r="C164" t="s">
        <v>26</v>
      </c>
      <c r="D164" t="s">
        <v>187</v>
      </c>
      <c r="E164" t="s">
        <v>698</v>
      </c>
      <c r="F164" t="s">
        <v>1163</v>
      </c>
      <c r="H164" t="s">
        <v>1460</v>
      </c>
      <c r="J164" t="s">
        <v>1465</v>
      </c>
    </row>
    <row r="165" spans="1:10">
      <c r="A165" s="1">
        <f>HYPERLINK("https://cms.ls-nyc.org/matter/dynamic-profile/view/1889065","19-1889065")</f>
        <v>0</v>
      </c>
      <c r="B165" t="s">
        <v>12</v>
      </c>
      <c r="C165" t="s">
        <v>26</v>
      </c>
      <c r="D165" t="s">
        <v>188</v>
      </c>
      <c r="E165" t="s">
        <v>699</v>
      </c>
      <c r="F165" t="s">
        <v>1201</v>
      </c>
      <c r="H165" t="s">
        <v>1460</v>
      </c>
      <c r="J165" t="s">
        <v>1466</v>
      </c>
    </row>
    <row r="166" spans="1:10">
      <c r="A166" s="1">
        <f>HYPERLINK("https://cms.ls-nyc.org/matter/dynamic-profile/view/1889785","19-1889785")</f>
        <v>0</v>
      </c>
      <c r="B166" t="s">
        <v>12</v>
      </c>
      <c r="C166" t="s">
        <v>26</v>
      </c>
      <c r="D166" t="s">
        <v>189</v>
      </c>
      <c r="E166" t="s">
        <v>612</v>
      </c>
      <c r="F166" t="s">
        <v>1202</v>
      </c>
      <c r="H166" t="s">
        <v>1460</v>
      </c>
      <c r="J166" t="s">
        <v>1465</v>
      </c>
    </row>
    <row r="167" spans="1:10">
      <c r="A167" s="1">
        <f>HYPERLINK("https://cms.ls-nyc.org/matter/dynamic-profile/view/1891646","19-1891646")</f>
        <v>0</v>
      </c>
      <c r="B167" t="s">
        <v>12</v>
      </c>
      <c r="C167" t="s">
        <v>26</v>
      </c>
      <c r="D167" t="s">
        <v>190</v>
      </c>
      <c r="E167" t="s">
        <v>700</v>
      </c>
      <c r="F167" t="s">
        <v>1203</v>
      </c>
      <c r="H167" t="s">
        <v>1460</v>
      </c>
      <c r="J167" t="s">
        <v>1465</v>
      </c>
    </row>
    <row r="168" spans="1:10">
      <c r="A168" s="1">
        <f>HYPERLINK("https://cms.ls-nyc.org/matter/dynamic-profile/view/1892181","19-1892181")</f>
        <v>0</v>
      </c>
      <c r="B168" t="s">
        <v>12</v>
      </c>
      <c r="C168" t="s">
        <v>26</v>
      </c>
      <c r="D168" t="s">
        <v>191</v>
      </c>
      <c r="E168" t="s">
        <v>701</v>
      </c>
      <c r="F168" t="s">
        <v>1204</v>
      </c>
      <c r="H168" t="s">
        <v>1460</v>
      </c>
      <c r="J168" t="s">
        <v>1465</v>
      </c>
    </row>
    <row r="169" spans="1:10">
      <c r="A169" s="1">
        <f>HYPERLINK("https://cms.ls-nyc.org/matter/dynamic-profile/view/1893559","19-1893559")</f>
        <v>0</v>
      </c>
      <c r="B169" t="s">
        <v>12</v>
      </c>
      <c r="C169" t="s">
        <v>26</v>
      </c>
      <c r="D169" t="s">
        <v>192</v>
      </c>
      <c r="E169" t="s">
        <v>702</v>
      </c>
      <c r="F169" t="s">
        <v>1186</v>
      </c>
      <c r="H169" t="s">
        <v>1460</v>
      </c>
      <c r="J169" t="s">
        <v>1465</v>
      </c>
    </row>
    <row r="170" spans="1:10">
      <c r="A170" s="1">
        <f>HYPERLINK("https://cms.ls-nyc.org/matter/dynamic-profile/view/0818689","16-0818689")</f>
        <v>0</v>
      </c>
      <c r="B170" t="s">
        <v>12</v>
      </c>
      <c r="C170" t="s">
        <v>27</v>
      </c>
      <c r="D170" t="s">
        <v>193</v>
      </c>
      <c r="E170" t="s">
        <v>703</v>
      </c>
      <c r="F170" t="s">
        <v>1205</v>
      </c>
      <c r="H170" t="s">
        <v>1460</v>
      </c>
      <c r="J170" t="s">
        <v>1466</v>
      </c>
    </row>
    <row r="171" spans="1:10">
      <c r="A171" s="1">
        <f>HYPERLINK("https://cms.ls-nyc.org/matter/dynamic-profile/view/1851067","17-1851067")</f>
        <v>0</v>
      </c>
      <c r="B171" t="s">
        <v>12</v>
      </c>
      <c r="C171" t="s">
        <v>27</v>
      </c>
      <c r="D171" t="s">
        <v>194</v>
      </c>
      <c r="E171" t="s">
        <v>704</v>
      </c>
      <c r="F171" t="s">
        <v>1206</v>
      </c>
      <c r="H171" t="s">
        <v>1460</v>
      </c>
      <c r="J171" t="s">
        <v>1465</v>
      </c>
    </row>
    <row r="172" spans="1:10">
      <c r="A172" s="1">
        <f>HYPERLINK("https://cms.ls-nyc.org/matter/dynamic-profile/view/1867977","18-1867977")</f>
        <v>0</v>
      </c>
      <c r="B172" t="s">
        <v>12</v>
      </c>
      <c r="C172" t="s">
        <v>27</v>
      </c>
      <c r="D172" t="s">
        <v>195</v>
      </c>
      <c r="E172" t="s">
        <v>705</v>
      </c>
      <c r="F172" t="s">
        <v>1207</v>
      </c>
      <c r="H172" t="s">
        <v>1460</v>
      </c>
      <c r="J172" t="s">
        <v>1466</v>
      </c>
    </row>
    <row r="173" spans="1:10">
      <c r="A173" s="1">
        <f>HYPERLINK("https://cms.ls-nyc.org/matter/dynamic-profile/view/1880306","18-1880306")</f>
        <v>0</v>
      </c>
      <c r="B173" t="s">
        <v>12</v>
      </c>
      <c r="C173" t="s">
        <v>27</v>
      </c>
      <c r="D173" t="s">
        <v>77</v>
      </c>
      <c r="E173" t="s">
        <v>377</v>
      </c>
      <c r="F173" t="s">
        <v>1208</v>
      </c>
      <c r="H173" t="s">
        <v>1460</v>
      </c>
      <c r="J173" t="s">
        <v>1466</v>
      </c>
    </row>
    <row r="174" spans="1:10">
      <c r="A174" s="1">
        <f>HYPERLINK("https://cms.ls-nyc.org/matter/dynamic-profile/view/1880315","18-1880315")</f>
        <v>0</v>
      </c>
      <c r="B174" t="s">
        <v>12</v>
      </c>
      <c r="C174" t="s">
        <v>27</v>
      </c>
      <c r="D174" t="s">
        <v>196</v>
      </c>
      <c r="E174" t="s">
        <v>706</v>
      </c>
      <c r="F174" t="s">
        <v>1208</v>
      </c>
      <c r="H174" t="s">
        <v>1460</v>
      </c>
      <c r="J174" t="s">
        <v>1465</v>
      </c>
    </row>
    <row r="175" spans="1:10">
      <c r="A175" s="1">
        <f>HYPERLINK("https://cms.ls-nyc.org/matter/dynamic-profile/view/1885521","18-1885521")</f>
        <v>0</v>
      </c>
      <c r="B175" t="s">
        <v>12</v>
      </c>
      <c r="C175" t="s">
        <v>27</v>
      </c>
      <c r="D175" t="s">
        <v>197</v>
      </c>
      <c r="E175" t="s">
        <v>707</v>
      </c>
      <c r="F175" t="s">
        <v>1200</v>
      </c>
      <c r="H175" t="s">
        <v>1460</v>
      </c>
      <c r="J175" t="s">
        <v>1465</v>
      </c>
    </row>
    <row r="176" spans="1:10">
      <c r="A176" s="1">
        <f>HYPERLINK("https://cms.ls-nyc.org/matter/dynamic-profile/view/1890021","19-1890021")</f>
        <v>0</v>
      </c>
      <c r="B176" t="s">
        <v>12</v>
      </c>
      <c r="C176" t="s">
        <v>27</v>
      </c>
      <c r="D176" t="s">
        <v>107</v>
      </c>
      <c r="E176" t="s">
        <v>708</v>
      </c>
      <c r="F176" t="s">
        <v>1209</v>
      </c>
      <c r="H176" t="s">
        <v>1460</v>
      </c>
      <c r="J176" t="s">
        <v>1465</v>
      </c>
    </row>
    <row r="177" spans="1:10">
      <c r="A177" s="1">
        <f>HYPERLINK("https://cms.ls-nyc.org/matter/dynamic-profile/view/0811338","16-0811338")</f>
        <v>0</v>
      </c>
      <c r="B177" t="s">
        <v>12</v>
      </c>
      <c r="C177" t="s">
        <v>28</v>
      </c>
      <c r="D177" t="s">
        <v>198</v>
      </c>
      <c r="E177" t="s">
        <v>709</v>
      </c>
      <c r="F177" t="s">
        <v>1210</v>
      </c>
      <c r="H177" t="s">
        <v>1460</v>
      </c>
      <c r="J177" t="s">
        <v>1466</v>
      </c>
    </row>
    <row r="178" spans="1:10">
      <c r="A178" s="1">
        <f>HYPERLINK("https://cms.ls-nyc.org/matter/dynamic-profile/view/0817433","16-0817433")</f>
        <v>0</v>
      </c>
      <c r="B178" t="s">
        <v>12</v>
      </c>
      <c r="C178" t="s">
        <v>28</v>
      </c>
      <c r="D178" t="s">
        <v>131</v>
      </c>
      <c r="E178" t="s">
        <v>710</v>
      </c>
      <c r="F178" t="s">
        <v>1211</v>
      </c>
      <c r="H178" t="s">
        <v>1460</v>
      </c>
      <c r="J178" t="s">
        <v>1465</v>
      </c>
    </row>
    <row r="179" spans="1:10">
      <c r="A179" s="1">
        <f>HYPERLINK("https://cms.ls-nyc.org/matter/dynamic-profile/view/0832759","17-0832759")</f>
        <v>0</v>
      </c>
      <c r="B179" t="s">
        <v>12</v>
      </c>
      <c r="C179" t="s">
        <v>28</v>
      </c>
      <c r="D179" t="s">
        <v>199</v>
      </c>
      <c r="E179" t="s">
        <v>521</v>
      </c>
      <c r="F179" t="s">
        <v>1212</v>
      </c>
      <c r="H179" t="s">
        <v>1460</v>
      </c>
      <c r="I179" t="s">
        <v>1460</v>
      </c>
      <c r="J179" t="s">
        <v>1465</v>
      </c>
    </row>
    <row r="180" spans="1:10">
      <c r="A180" s="1">
        <f>HYPERLINK("https://cms.ls-nyc.org/matter/dynamic-profile/view/1852847","17-1852847")</f>
        <v>0</v>
      </c>
      <c r="B180" t="s">
        <v>12</v>
      </c>
      <c r="C180" t="s">
        <v>28</v>
      </c>
      <c r="D180" t="s">
        <v>200</v>
      </c>
      <c r="E180" t="s">
        <v>711</v>
      </c>
      <c r="F180" t="s">
        <v>1213</v>
      </c>
      <c r="H180" t="s">
        <v>1460</v>
      </c>
      <c r="J180" t="s">
        <v>1466</v>
      </c>
    </row>
    <row r="181" spans="1:10">
      <c r="A181" s="1">
        <f>HYPERLINK("https://cms.ls-nyc.org/matter/dynamic-profile/view/1861488","18-1861488")</f>
        <v>0</v>
      </c>
      <c r="B181" t="s">
        <v>12</v>
      </c>
      <c r="C181" t="s">
        <v>28</v>
      </c>
      <c r="D181" t="s">
        <v>201</v>
      </c>
      <c r="E181" t="s">
        <v>712</v>
      </c>
      <c r="F181" t="s">
        <v>1214</v>
      </c>
      <c r="H181" t="s">
        <v>1460</v>
      </c>
      <c r="J181" t="s">
        <v>1465</v>
      </c>
    </row>
    <row r="182" spans="1:10">
      <c r="A182" s="1">
        <f>HYPERLINK("https://cms.ls-nyc.org/matter/dynamic-profile/view/1869706","18-1869706")</f>
        <v>0</v>
      </c>
      <c r="B182" t="s">
        <v>12</v>
      </c>
      <c r="C182" t="s">
        <v>28</v>
      </c>
      <c r="D182" t="s">
        <v>123</v>
      </c>
      <c r="E182" t="s">
        <v>307</v>
      </c>
      <c r="F182" t="s">
        <v>1215</v>
      </c>
      <c r="H182" t="s">
        <v>1460</v>
      </c>
      <c r="J182" t="s">
        <v>1466</v>
      </c>
    </row>
    <row r="183" spans="1:10">
      <c r="A183" s="1">
        <f>HYPERLINK("https://cms.ls-nyc.org/matter/dynamic-profile/view/1871983","18-1871983")</f>
        <v>0</v>
      </c>
      <c r="B183" t="s">
        <v>12</v>
      </c>
      <c r="C183" t="s">
        <v>28</v>
      </c>
      <c r="D183" t="s">
        <v>202</v>
      </c>
      <c r="E183" t="s">
        <v>713</v>
      </c>
      <c r="F183" t="s">
        <v>1216</v>
      </c>
      <c r="H183" t="s">
        <v>1460</v>
      </c>
      <c r="J183" t="s">
        <v>1466</v>
      </c>
    </row>
    <row r="184" spans="1:10">
      <c r="A184" s="1">
        <f>HYPERLINK("https://cms.ls-nyc.org/matter/dynamic-profile/view/1873024","18-1873024")</f>
        <v>0</v>
      </c>
      <c r="B184" t="s">
        <v>12</v>
      </c>
      <c r="C184" t="s">
        <v>28</v>
      </c>
      <c r="D184" t="s">
        <v>203</v>
      </c>
      <c r="E184" t="s">
        <v>714</v>
      </c>
      <c r="F184" t="s">
        <v>1217</v>
      </c>
      <c r="H184" t="s">
        <v>1460</v>
      </c>
      <c r="J184" t="s">
        <v>1465</v>
      </c>
    </row>
    <row r="185" spans="1:10">
      <c r="A185" s="1">
        <f>HYPERLINK("https://cms.ls-nyc.org/matter/dynamic-profile/view/1878799","18-1878799")</f>
        <v>0</v>
      </c>
      <c r="B185" t="s">
        <v>12</v>
      </c>
      <c r="C185" t="s">
        <v>28</v>
      </c>
      <c r="D185" t="s">
        <v>204</v>
      </c>
      <c r="E185" t="s">
        <v>715</v>
      </c>
      <c r="F185" t="s">
        <v>1197</v>
      </c>
      <c r="H185" t="s">
        <v>1460</v>
      </c>
      <c r="J185" t="s">
        <v>1466</v>
      </c>
    </row>
    <row r="186" spans="1:10">
      <c r="A186" s="1">
        <f>HYPERLINK("https://cms.ls-nyc.org/matter/dynamic-profile/view/1879023","18-1879023")</f>
        <v>0</v>
      </c>
      <c r="B186" t="s">
        <v>12</v>
      </c>
      <c r="C186" t="s">
        <v>28</v>
      </c>
      <c r="D186" t="s">
        <v>205</v>
      </c>
      <c r="E186" t="s">
        <v>582</v>
      </c>
      <c r="F186" t="s">
        <v>1160</v>
      </c>
      <c r="H186" t="s">
        <v>1460</v>
      </c>
      <c r="J186" t="s">
        <v>1465</v>
      </c>
    </row>
    <row r="187" spans="1:10">
      <c r="A187" s="1">
        <f>HYPERLINK("https://cms.ls-nyc.org/matter/dynamic-profile/view/1882783","18-1882783")</f>
        <v>0</v>
      </c>
      <c r="B187" t="s">
        <v>12</v>
      </c>
      <c r="C187" t="s">
        <v>28</v>
      </c>
      <c r="D187" t="s">
        <v>126</v>
      </c>
      <c r="E187" t="s">
        <v>716</v>
      </c>
      <c r="F187" t="s">
        <v>1218</v>
      </c>
      <c r="H187" t="s">
        <v>1460</v>
      </c>
      <c r="J187" t="s">
        <v>1465</v>
      </c>
    </row>
    <row r="188" spans="1:10">
      <c r="A188" s="1">
        <f>HYPERLINK("https://cms.ls-nyc.org/matter/dynamic-profile/view/1882912","18-1882912")</f>
        <v>0</v>
      </c>
      <c r="B188" t="s">
        <v>12</v>
      </c>
      <c r="C188" t="s">
        <v>28</v>
      </c>
      <c r="D188" t="s">
        <v>82</v>
      </c>
      <c r="E188" t="s">
        <v>377</v>
      </c>
      <c r="F188" t="s">
        <v>1219</v>
      </c>
      <c r="H188" t="s">
        <v>1460</v>
      </c>
      <c r="J188" t="s">
        <v>1465</v>
      </c>
    </row>
    <row r="189" spans="1:10">
      <c r="A189" s="1">
        <f>HYPERLINK("https://cms.ls-nyc.org/matter/dynamic-profile/view/1885605","18-1885605")</f>
        <v>0</v>
      </c>
      <c r="B189" t="s">
        <v>12</v>
      </c>
      <c r="C189" t="s">
        <v>28</v>
      </c>
      <c r="D189" t="s">
        <v>206</v>
      </c>
      <c r="E189" t="s">
        <v>717</v>
      </c>
      <c r="F189" t="s">
        <v>1220</v>
      </c>
      <c r="H189" t="s">
        <v>1460</v>
      </c>
      <c r="J189" t="s">
        <v>1465</v>
      </c>
    </row>
    <row r="190" spans="1:10">
      <c r="A190" s="1">
        <f>HYPERLINK("https://cms.ls-nyc.org/matter/dynamic-profile/view/1888206","19-1888206")</f>
        <v>0</v>
      </c>
      <c r="B190" t="s">
        <v>12</v>
      </c>
      <c r="C190" t="s">
        <v>28</v>
      </c>
      <c r="D190" t="s">
        <v>207</v>
      </c>
      <c r="E190" t="s">
        <v>718</v>
      </c>
      <c r="F190" t="s">
        <v>1118</v>
      </c>
      <c r="H190" t="s">
        <v>1460</v>
      </c>
      <c r="J190" t="s">
        <v>1465</v>
      </c>
    </row>
    <row r="191" spans="1:10">
      <c r="A191" s="1">
        <f>HYPERLINK("https://cms.ls-nyc.org/matter/dynamic-profile/view/1888583","19-1888583")</f>
        <v>0</v>
      </c>
      <c r="B191" t="s">
        <v>12</v>
      </c>
      <c r="C191" t="s">
        <v>28</v>
      </c>
      <c r="D191" t="s">
        <v>208</v>
      </c>
      <c r="E191" t="s">
        <v>719</v>
      </c>
      <c r="F191" t="s">
        <v>1119</v>
      </c>
      <c r="H191" t="s">
        <v>1460</v>
      </c>
      <c r="J191" t="s">
        <v>1466</v>
      </c>
    </row>
    <row r="192" spans="1:10">
      <c r="A192" s="1">
        <f>HYPERLINK("https://cms.ls-nyc.org/matter/dynamic-profile/view/1889182","19-1889182")</f>
        <v>0</v>
      </c>
      <c r="B192" t="s">
        <v>12</v>
      </c>
      <c r="C192" t="s">
        <v>28</v>
      </c>
      <c r="D192" t="s">
        <v>209</v>
      </c>
      <c r="E192" t="s">
        <v>720</v>
      </c>
      <c r="F192" t="s">
        <v>1120</v>
      </c>
      <c r="H192" t="s">
        <v>1460</v>
      </c>
      <c r="J192" t="s">
        <v>1466</v>
      </c>
    </row>
    <row r="193" spans="1:10">
      <c r="A193" s="1">
        <f>HYPERLINK("https://cms.ls-nyc.org/matter/dynamic-profile/view/1889617","19-1889617")</f>
        <v>0</v>
      </c>
      <c r="B193" t="s">
        <v>12</v>
      </c>
      <c r="C193" t="s">
        <v>28</v>
      </c>
      <c r="D193" t="s">
        <v>210</v>
      </c>
      <c r="E193" t="s">
        <v>721</v>
      </c>
      <c r="F193" t="s">
        <v>1104</v>
      </c>
      <c r="H193" t="s">
        <v>1460</v>
      </c>
      <c r="J193" t="s">
        <v>1466</v>
      </c>
    </row>
    <row r="194" spans="1:10">
      <c r="A194" s="1">
        <f>HYPERLINK("https://cms.ls-nyc.org/matter/dynamic-profile/view/1889629","19-1889629")</f>
        <v>0</v>
      </c>
      <c r="B194" t="s">
        <v>12</v>
      </c>
      <c r="C194" t="s">
        <v>28</v>
      </c>
      <c r="D194" t="s">
        <v>211</v>
      </c>
      <c r="E194" t="s">
        <v>722</v>
      </c>
      <c r="F194" t="s">
        <v>1104</v>
      </c>
      <c r="H194" t="s">
        <v>1460</v>
      </c>
      <c r="J194" t="s">
        <v>1466</v>
      </c>
    </row>
    <row r="195" spans="1:10">
      <c r="A195" s="1">
        <f>HYPERLINK("https://cms.ls-nyc.org/matter/dynamic-profile/view/1892023","19-1892023")</f>
        <v>0</v>
      </c>
      <c r="B195" t="s">
        <v>12</v>
      </c>
      <c r="C195" t="s">
        <v>28</v>
      </c>
      <c r="D195" t="s">
        <v>212</v>
      </c>
      <c r="E195" t="s">
        <v>723</v>
      </c>
      <c r="F195" t="s">
        <v>1145</v>
      </c>
      <c r="H195" t="s">
        <v>1460</v>
      </c>
      <c r="J195" t="s">
        <v>1466</v>
      </c>
    </row>
    <row r="196" spans="1:10">
      <c r="A196" s="1">
        <f>HYPERLINK("https://cms.ls-nyc.org/matter/dynamic-profile/view/1893791","19-1893791")</f>
        <v>0</v>
      </c>
      <c r="B196" t="s">
        <v>12</v>
      </c>
      <c r="C196" t="s">
        <v>28</v>
      </c>
      <c r="D196" t="s">
        <v>213</v>
      </c>
      <c r="E196" t="s">
        <v>724</v>
      </c>
      <c r="F196" t="s">
        <v>1221</v>
      </c>
      <c r="H196" t="s">
        <v>1460</v>
      </c>
      <c r="J196" t="s">
        <v>1466</v>
      </c>
    </row>
    <row r="197" spans="1:10">
      <c r="A197" s="1">
        <f>HYPERLINK("https://cms.ls-nyc.org/matter/dynamic-profile/view/1894753","19-1894753")</f>
        <v>0</v>
      </c>
      <c r="B197" t="s">
        <v>12</v>
      </c>
      <c r="C197" t="s">
        <v>28</v>
      </c>
      <c r="D197" t="s">
        <v>214</v>
      </c>
      <c r="E197" t="s">
        <v>725</v>
      </c>
      <c r="F197" t="s">
        <v>1222</v>
      </c>
      <c r="H197" t="s">
        <v>1460</v>
      </c>
      <c r="J197" t="s">
        <v>1465</v>
      </c>
    </row>
    <row r="198" spans="1:10">
      <c r="A198" s="1">
        <f>HYPERLINK("https://cms.ls-nyc.org/matter/dynamic-profile/view/0768587","14-0768587")</f>
        <v>0</v>
      </c>
      <c r="B198" t="s">
        <v>12</v>
      </c>
      <c r="C198" t="s">
        <v>29</v>
      </c>
      <c r="D198" t="s">
        <v>215</v>
      </c>
      <c r="E198" t="s">
        <v>726</v>
      </c>
      <c r="F198" t="s">
        <v>1223</v>
      </c>
      <c r="H198" t="s">
        <v>1460</v>
      </c>
      <c r="J198" t="s">
        <v>1467</v>
      </c>
    </row>
    <row r="199" spans="1:10">
      <c r="A199" s="1">
        <f>HYPERLINK("https://cms.ls-nyc.org/matter/dynamic-profile/view/1869028","18-1869028")</f>
        <v>0</v>
      </c>
      <c r="B199" t="s">
        <v>12</v>
      </c>
      <c r="C199" t="s">
        <v>29</v>
      </c>
      <c r="D199" t="s">
        <v>57</v>
      </c>
      <c r="E199" t="s">
        <v>727</v>
      </c>
      <c r="F199" t="s">
        <v>1224</v>
      </c>
      <c r="H199" t="s">
        <v>1460</v>
      </c>
      <c r="J199" t="s">
        <v>1465</v>
      </c>
    </row>
    <row r="200" spans="1:10">
      <c r="A200" s="1">
        <f>HYPERLINK("https://cms.ls-nyc.org/matter/dynamic-profile/view/1879677","18-1879677")</f>
        <v>0</v>
      </c>
      <c r="B200" t="s">
        <v>12</v>
      </c>
      <c r="C200" t="s">
        <v>30</v>
      </c>
      <c r="D200" t="s">
        <v>216</v>
      </c>
      <c r="E200" t="s">
        <v>728</v>
      </c>
      <c r="F200" t="s">
        <v>1225</v>
      </c>
      <c r="H200" t="s">
        <v>1460</v>
      </c>
      <c r="J200" t="s">
        <v>1466</v>
      </c>
    </row>
    <row r="201" spans="1:10">
      <c r="A201" s="1">
        <f>HYPERLINK("https://cms.ls-nyc.org/matter/dynamic-profile/view/1842905","17-1842905")</f>
        <v>0</v>
      </c>
      <c r="B201" t="s">
        <v>12</v>
      </c>
      <c r="C201" t="s">
        <v>31</v>
      </c>
      <c r="D201" t="s">
        <v>104</v>
      </c>
      <c r="E201" t="s">
        <v>610</v>
      </c>
      <c r="F201" t="s">
        <v>1226</v>
      </c>
      <c r="H201" t="s">
        <v>1460</v>
      </c>
      <c r="J201" t="s">
        <v>1465</v>
      </c>
    </row>
    <row r="202" spans="1:10">
      <c r="A202" s="1">
        <f>HYPERLINK("https://cms.ls-nyc.org/matter/dynamic-profile/view/1843634","17-1843634")</f>
        <v>0</v>
      </c>
      <c r="B202" t="s">
        <v>12</v>
      </c>
      <c r="C202" t="s">
        <v>31</v>
      </c>
      <c r="D202" t="s">
        <v>217</v>
      </c>
      <c r="E202" t="s">
        <v>729</v>
      </c>
      <c r="F202" t="s">
        <v>1227</v>
      </c>
      <c r="H202" t="s">
        <v>1460</v>
      </c>
      <c r="J202" t="s">
        <v>1466</v>
      </c>
    </row>
    <row r="203" spans="1:10">
      <c r="A203" s="1">
        <f>HYPERLINK("https://cms.ls-nyc.org/matter/dynamic-profile/view/1861701","18-1861701")</f>
        <v>0</v>
      </c>
      <c r="B203" t="s">
        <v>12</v>
      </c>
      <c r="C203" t="s">
        <v>31</v>
      </c>
      <c r="D203" t="s">
        <v>218</v>
      </c>
      <c r="E203" t="s">
        <v>730</v>
      </c>
      <c r="F203" t="s">
        <v>1228</v>
      </c>
      <c r="H203" t="s">
        <v>1460</v>
      </c>
      <c r="J203" t="s">
        <v>1465</v>
      </c>
    </row>
    <row r="204" spans="1:10">
      <c r="A204" s="1">
        <f>HYPERLINK("https://cms.ls-nyc.org/matter/dynamic-profile/view/1869026","18-1869026")</f>
        <v>0</v>
      </c>
      <c r="B204" t="s">
        <v>12</v>
      </c>
      <c r="C204" t="s">
        <v>31</v>
      </c>
      <c r="D204" t="s">
        <v>219</v>
      </c>
      <c r="E204" t="s">
        <v>731</v>
      </c>
      <c r="F204" t="s">
        <v>1224</v>
      </c>
      <c r="H204" t="s">
        <v>1460</v>
      </c>
      <c r="J204" t="s">
        <v>1466</v>
      </c>
    </row>
    <row r="205" spans="1:10">
      <c r="A205" s="1">
        <f>HYPERLINK("https://cms.ls-nyc.org/matter/dynamic-profile/view/1872748","18-1872748")</f>
        <v>0</v>
      </c>
      <c r="B205" t="s">
        <v>12</v>
      </c>
      <c r="C205" t="s">
        <v>31</v>
      </c>
      <c r="D205" t="s">
        <v>220</v>
      </c>
      <c r="E205" t="s">
        <v>732</v>
      </c>
      <c r="F205" t="s">
        <v>1229</v>
      </c>
      <c r="H205" t="s">
        <v>1460</v>
      </c>
      <c r="J205" t="s">
        <v>1465</v>
      </c>
    </row>
    <row r="206" spans="1:10">
      <c r="A206" s="1">
        <f>HYPERLINK("https://cms.ls-nyc.org/matter/dynamic-profile/view/1880567","18-1880567")</f>
        <v>0</v>
      </c>
      <c r="B206" t="s">
        <v>12</v>
      </c>
      <c r="C206" t="s">
        <v>31</v>
      </c>
      <c r="D206" t="s">
        <v>221</v>
      </c>
      <c r="E206" t="s">
        <v>733</v>
      </c>
      <c r="F206" t="s">
        <v>1230</v>
      </c>
      <c r="H206" t="s">
        <v>1460</v>
      </c>
      <c r="J206" t="s">
        <v>1465</v>
      </c>
    </row>
    <row r="207" spans="1:10">
      <c r="A207" s="1">
        <f>HYPERLINK("https://cms.ls-nyc.org/matter/dynamic-profile/view/1884098","18-1884098")</f>
        <v>0</v>
      </c>
      <c r="B207" t="s">
        <v>12</v>
      </c>
      <c r="C207" t="s">
        <v>31</v>
      </c>
      <c r="D207" t="s">
        <v>173</v>
      </c>
      <c r="E207" t="s">
        <v>734</v>
      </c>
      <c r="F207" t="s">
        <v>1231</v>
      </c>
      <c r="H207" t="s">
        <v>1460</v>
      </c>
      <c r="J207" t="s">
        <v>1466</v>
      </c>
    </row>
    <row r="208" spans="1:10">
      <c r="A208" s="1">
        <f>HYPERLINK("https://cms.ls-nyc.org/matter/dynamic-profile/view/1894234","19-1894234")</f>
        <v>0</v>
      </c>
      <c r="B208" t="s">
        <v>12</v>
      </c>
      <c r="C208" t="s">
        <v>31</v>
      </c>
      <c r="D208" t="s">
        <v>222</v>
      </c>
      <c r="E208" t="s">
        <v>735</v>
      </c>
      <c r="F208" t="s">
        <v>1187</v>
      </c>
      <c r="H208" t="s">
        <v>1460</v>
      </c>
      <c r="J208" t="s">
        <v>1465</v>
      </c>
    </row>
    <row r="209" spans="1:10">
      <c r="A209" s="1">
        <f>HYPERLINK("https://cms.ls-nyc.org/matter/dynamic-profile/view/0775899","15-0775899")</f>
        <v>0</v>
      </c>
      <c r="B209" t="s">
        <v>12</v>
      </c>
      <c r="C209" t="s">
        <v>32</v>
      </c>
      <c r="D209" t="s">
        <v>57</v>
      </c>
      <c r="E209" t="s">
        <v>736</v>
      </c>
      <c r="F209" t="s">
        <v>1232</v>
      </c>
      <c r="H209" t="s">
        <v>1460</v>
      </c>
      <c r="J209" t="s">
        <v>1465</v>
      </c>
    </row>
    <row r="210" spans="1:10">
      <c r="A210" s="1">
        <f>HYPERLINK("https://cms.ls-nyc.org/matter/dynamic-profile/view/0783991","15-0783991")</f>
        <v>0</v>
      </c>
      <c r="B210" t="s">
        <v>12</v>
      </c>
      <c r="C210" t="s">
        <v>32</v>
      </c>
      <c r="D210" t="s">
        <v>223</v>
      </c>
      <c r="E210" t="s">
        <v>101</v>
      </c>
      <c r="F210" t="s">
        <v>1233</v>
      </c>
      <c r="H210" t="s">
        <v>1460</v>
      </c>
      <c r="J210" t="s">
        <v>1465</v>
      </c>
    </row>
    <row r="211" spans="1:10">
      <c r="A211" s="1">
        <f>HYPERLINK("https://cms.ls-nyc.org/matter/dynamic-profile/view/0821901","16-0821901")</f>
        <v>0</v>
      </c>
      <c r="B211" t="s">
        <v>12</v>
      </c>
      <c r="C211" t="s">
        <v>32</v>
      </c>
      <c r="D211" t="s">
        <v>174</v>
      </c>
      <c r="E211" t="s">
        <v>737</v>
      </c>
      <c r="F211" t="s">
        <v>1234</v>
      </c>
      <c r="H211" t="s">
        <v>1460</v>
      </c>
      <c r="J211" t="s">
        <v>1465</v>
      </c>
    </row>
    <row r="212" spans="1:10">
      <c r="A212" s="1">
        <f>HYPERLINK("https://cms.ls-nyc.org/matter/dynamic-profile/view/0832563","17-0832563")</f>
        <v>0</v>
      </c>
      <c r="B212" t="s">
        <v>12</v>
      </c>
      <c r="C212" t="s">
        <v>32</v>
      </c>
      <c r="D212" t="s">
        <v>224</v>
      </c>
      <c r="E212" t="s">
        <v>738</v>
      </c>
      <c r="F212" t="s">
        <v>1235</v>
      </c>
      <c r="H212" t="s">
        <v>1460</v>
      </c>
      <c r="J212" t="s">
        <v>1466</v>
      </c>
    </row>
    <row r="213" spans="1:10">
      <c r="A213" s="1">
        <f>HYPERLINK("https://cms.ls-nyc.org/matter/dynamic-profile/view/1837948","17-1837948")</f>
        <v>0</v>
      </c>
      <c r="B213" t="s">
        <v>12</v>
      </c>
      <c r="C213" t="s">
        <v>32</v>
      </c>
      <c r="D213" t="s">
        <v>225</v>
      </c>
      <c r="E213" t="s">
        <v>739</v>
      </c>
      <c r="F213" t="s">
        <v>1236</v>
      </c>
      <c r="H213" t="s">
        <v>1460</v>
      </c>
      <c r="J213" t="s">
        <v>1466</v>
      </c>
    </row>
    <row r="214" spans="1:10">
      <c r="A214" s="1">
        <f>HYPERLINK("https://cms.ls-nyc.org/matter/dynamic-profile/view/1839076","17-1839076")</f>
        <v>0</v>
      </c>
      <c r="B214" t="s">
        <v>12</v>
      </c>
      <c r="C214" t="s">
        <v>32</v>
      </c>
      <c r="D214" t="s">
        <v>226</v>
      </c>
      <c r="E214" t="s">
        <v>174</v>
      </c>
      <c r="F214" t="s">
        <v>1237</v>
      </c>
      <c r="H214" t="s">
        <v>1460</v>
      </c>
      <c r="J214" t="s">
        <v>1465</v>
      </c>
    </row>
    <row r="215" spans="1:10">
      <c r="A215" s="1">
        <f>HYPERLINK("https://cms.ls-nyc.org/matter/dynamic-profile/view/1843812","17-1843812")</f>
        <v>0</v>
      </c>
      <c r="B215" t="s">
        <v>12</v>
      </c>
      <c r="C215" t="s">
        <v>32</v>
      </c>
      <c r="D215" t="s">
        <v>227</v>
      </c>
      <c r="E215" t="s">
        <v>740</v>
      </c>
      <c r="F215" t="s">
        <v>1238</v>
      </c>
      <c r="H215" t="s">
        <v>1460</v>
      </c>
      <c r="J215" t="s">
        <v>1467</v>
      </c>
    </row>
    <row r="216" spans="1:10">
      <c r="A216" s="1">
        <f>HYPERLINK("https://cms.ls-nyc.org/matter/dynamic-profile/view/1846119","17-1846119")</f>
        <v>0</v>
      </c>
      <c r="B216" t="s">
        <v>12</v>
      </c>
      <c r="C216" t="s">
        <v>32</v>
      </c>
      <c r="D216" t="s">
        <v>228</v>
      </c>
      <c r="E216" t="s">
        <v>741</v>
      </c>
      <c r="F216" t="s">
        <v>1239</v>
      </c>
      <c r="H216" t="s">
        <v>1460</v>
      </c>
      <c r="J216" t="s">
        <v>1466</v>
      </c>
    </row>
    <row r="217" spans="1:10">
      <c r="A217" s="1">
        <f>HYPERLINK("https://cms.ls-nyc.org/matter/dynamic-profile/view/1847221","17-1847221")</f>
        <v>0</v>
      </c>
      <c r="B217" t="s">
        <v>12</v>
      </c>
      <c r="C217" t="s">
        <v>32</v>
      </c>
      <c r="D217" t="s">
        <v>229</v>
      </c>
      <c r="E217" t="s">
        <v>742</v>
      </c>
      <c r="F217" t="s">
        <v>1240</v>
      </c>
      <c r="H217" t="s">
        <v>1460</v>
      </c>
      <c r="J217" t="s">
        <v>1465</v>
      </c>
    </row>
    <row r="218" spans="1:10">
      <c r="A218" s="1">
        <f>HYPERLINK("https://cms.ls-nyc.org/matter/dynamic-profile/view/1852498","17-1852498")</f>
        <v>0</v>
      </c>
      <c r="B218" t="s">
        <v>12</v>
      </c>
      <c r="C218" t="s">
        <v>32</v>
      </c>
      <c r="D218" t="s">
        <v>230</v>
      </c>
      <c r="E218" t="s">
        <v>743</v>
      </c>
      <c r="F218" t="s">
        <v>1191</v>
      </c>
      <c r="H218" t="s">
        <v>1460</v>
      </c>
      <c r="J218" t="s">
        <v>1465</v>
      </c>
    </row>
    <row r="219" spans="1:10">
      <c r="A219" s="1">
        <f>HYPERLINK("https://cms.ls-nyc.org/matter/dynamic-profile/view/1869647","18-1869647")</f>
        <v>0</v>
      </c>
      <c r="B219" t="s">
        <v>12</v>
      </c>
      <c r="C219" t="s">
        <v>32</v>
      </c>
      <c r="D219" t="s">
        <v>188</v>
      </c>
      <c r="E219" t="s">
        <v>744</v>
      </c>
      <c r="F219" t="s">
        <v>1113</v>
      </c>
      <c r="H219" t="s">
        <v>1460</v>
      </c>
      <c r="J219" t="s">
        <v>1465</v>
      </c>
    </row>
    <row r="220" spans="1:10">
      <c r="A220" s="1">
        <f>HYPERLINK("https://cms.ls-nyc.org/matter/dynamic-profile/view/1869793","18-1869793")</f>
        <v>0</v>
      </c>
      <c r="B220" t="s">
        <v>12</v>
      </c>
      <c r="C220" t="s">
        <v>32</v>
      </c>
      <c r="D220" t="s">
        <v>231</v>
      </c>
      <c r="E220" t="s">
        <v>745</v>
      </c>
      <c r="F220" t="s">
        <v>1215</v>
      </c>
      <c r="H220" t="s">
        <v>1460</v>
      </c>
      <c r="J220" t="s">
        <v>1466</v>
      </c>
    </row>
    <row r="221" spans="1:10">
      <c r="A221" s="1">
        <f>HYPERLINK("https://cms.ls-nyc.org/matter/dynamic-profile/view/1870436","18-1870436")</f>
        <v>0</v>
      </c>
      <c r="B221" t="s">
        <v>12</v>
      </c>
      <c r="C221" t="s">
        <v>32</v>
      </c>
      <c r="D221" t="s">
        <v>136</v>
      </c>
      <c r="E221" t="s">
        <v>746</v>
      </c>
      <c r="F221" t="s">
        <v>1241</v>
      </c>
      <c r="H221" t="s">
        <v>1460</v>
      </c>
      <c r="J221" t="s">
        <v>1467</v>
      </c>
    </row>
    <row r="222" spans="1:10">
      <c r="A222" s="1">
        <f>HYPERLINK("https://cms.ls-nyc.org/matter/dynamic-profile/view/1870443","18-1870443")</f>
        <v>0</v>
      </c>
      <c r="B222" t="s">
        <v>12</v>
      </c>
      <c r="C222" t="s">
        <v>32</v>
      </c>
      <c r="D222" t="s">
        <v>232</v>
      </c>
      <c r="E222" t="s">
        <v>582</v>
      </c>
      <c r="F222" t="s">
        <v>1241</v>
      </c>
      <c r="H222" t="s">
        <v>1460</v>
      </c>
      <c r="J222" t="s">
        <v>1467</v>
      </c>
    </row>
    <row r="223" spans="1:10">
      <c r="A223" s="1">
        <f>HYPERLINK("https://cms.ls-nyc.org/matter/dynamic-profile/view/1870448","18-1870448")</f>
        <v>0</v>
      </c>
      <c r="B223" t="s">
        <v>12</v>
      </c>
      <c r="C223" t="s">
        <v>32</v>
      </c>
      <c r="D223" t="s">
        <v>233</v>
      </c>
      <c r="E223" t="s">
        <v>747</v>
      </c>
      <c r="F223" t="s">
        <v>1241</v>
      </c>
      <c r="H223" t="s">
        <v>1460</v>
      </c>
      <c r="J223" t="s">
        <v>1467</v>
      </c>
    </row>
    <row r="224" spans="1:10">
      <c r="A224" s="1">
        <f>HYPERLINK("https://cms.ls-nyc.org/matter/dynamic-profile/view/1870454","18-1870454")</f>
        <v>0</v>
      </c>
      <c r="B224" t="s">
        <v>12</v>
      </c>
      <c r="C224" t="s">
        <v>32</v>
      </c>
      <c r="D224" t="s">
        <v>234</v>
      </c>
      <c r="E224" t="s">
        <v>748</v>
      </c>
      <c r="F224" t="s">
        <v>1241</v>
      </c>
      <c r="H224" t="s">
        <v>1460</v>
      </c>
      <c r="J224" t="s">
        <v>1465</v>
      </c>
    </row>
    <row r="225" spans="1:10">
      <c r="A225" s="1">
        <f>HYPERLINK("https://cms.ls-nyc.org/matter/dynamic-profile/view/1872825","18-1872825")</f>
        <v>0</v>
      </c>
      <c r="B225" t="s">
        <v>12</v>
      </c>
      <c r="C225" t="s">
        <v>32</v>
      </c>
      <c r="D225" t="s">
        <v>235</v>
      </c>
      <c r="E225" t="s">
        <v>749</v>
      </c>
      <c r="F225" t="s">
        <v>1229</v>
      </c>
      <c r="H225" t="s">
        <v>1460</v>
      </c>
      <c r="J225" t="s">
        <v>1465</v>
      </c>
    </row>
    <row r="226" spans="1:10">
      <c r="A226" s="1">
        <f>HYPERLINK("https://cms.ls-nyc.org/matter/dynamic-profile/view/1875240","18-1875240")</f>
        <v>0</v>
      </c>
      <c r="B226" t="s">
        <v>12</v>
      </c>
      <c r="C226" t="s">
        <v>32</v>
      </c>
      <c r="D226" t="s">
        <v>236</v>
      </c>
      <c r="E226" t="s">
        <v>750</v>
      </c>
      <c r="F226" t="s">
        <v>1242</v>
      </c>
      <c r="H226" t="s">
        <v>1460</v>
      </c>
      <c r="J226" t="s">
        <v>1466</v>
      </c>
    </row>
    <row r="227" spans="1:10">
      <c r="A227" s="1">
        <f>HYPERLINK("https://cms.ls-nyc.org/matter/dynamic-profile/view/1875854","18-1875854")</f>
        <v>0</v>
      </c>
      <c r="B227" t="s">
        <v>12</v>
      </c>
      <c r="C227" t="s">
        <v>32</v>
      </c>
      <c r="D227" t="s">
        <v>150</v>
      </c>
      <c r="E227" t="s">
        <v>751</v>
      </c>
      <c r="F227" t="s">
        <v>1243</v>
      </c>
      <c r="H227" t="s">
        <v>1460</v>
      </c>
      <c r="J227" t="s">
        <v>1465</v>
      </c>
    </row>
    <row r="228" spans="1:10">
      <c r="A228" s="1">
        <f>HYPERLINK("https://cms.ls-nyc.org/matter/dynamic-profile/view/1877129","18-1877129")</f>
        <v>0</v>
      </c>
      <c r="B228" t="s">
        <v>12</v>
      </c>
      <c r="C228" t="s">
        <v>32</v>
      </c>
      <c r="D228" t="s">
        <v>237</v>
      </c>
      <c r="E228" t="s">
        <v>752</v>
      </c>
      <c r="F228" t="s">
        <v>1096</v>
      </c>
      <c r="H228" t="s">
        <v>1460</v>
      </c>
      <c r="J228" t="s">
        <v>1465</v>
      </c>
    </row>
    <row r="229" spans="1:10">
      <c r="A229" s="1">
        <f>HYPERLINK("https://cms.ls-nyc.org/matter/dynamic-profile/view/1877474","18-1877474")</f>
        <v>0</v>
      </c>
      <c r="B229" t="s">
        <v>12</v>
      </c>
      <c r="C229" t="s">
        <v>32</v>
      </c>
      <c r="D229" t="s">
        <v>238</v>
      </c>
      <c r="E229" t="s">
        <v>753</v>
      </c>
      <c r="F229" t="s">
        <v>1244</v>
      </c>
      <c r="H229" t="s">
        <v>1460</v>
      </c>
      <c r="J229" t="s">
        <v>1465</v>
      </c>
    </row>
    <row r="230" spans="1:10">
      <c r="A230" s="1">
        <f>HYPERLINK("https://cms.ls-nyc.org/matter/dynamic-profile/view/1877907","18-1877907")</f>
        <v>0</v>
      </c>
      <c r="B230" t="s">
        <v>12</v>
      </c>
      <c r="C230" t="s">
        <v>32</v>
      </c>
      <c r="D230" t="s">
        <v>239</v>
      </c>
      <c r="E230" t="s">
        <v>754</v>
      </c>
      <c r="F230" t="s">
        <v>1245</v>
      </c>
      <c r="H230" t="s">
        <v>1460</v>
      </c>
      <c r="J230" t="s">
        <v>1466</v>
      </c>
    </row>
    <row r="231" spans="1:10">
      <c r="A231" s="1">
        <f>HYPERLINK("https://cms.ls-nyc.org/matter/dynamic-profile/view/1879025","18-1879025")</f>
        <v>0</v>
      </c>
      <c r="B231" t="s">
        <v>12</v>
      </c>
      <c r="C231" t="s">
        <v>32</v>
      </c>
      <c r="D231" t="s">
        <v>220</v>
      </c>
      <c r="E231" t="s">
        <v>755</v>
      </c>
      <c r="F231" t="s">
        <v>1160</v>
      </c>
      <c r="H231" t="s">
        <v>1460</v>
      </c>
      <c r="J231" t="s">
        <v>1466</v>
      </c>
    </row>
    <row r="232" spans="1:10">
      <c r="A232" s="1">
        <f>HYPERLINK("https://cms.ls-nyc.org/matter/dynamic-profile/view/1879552","18-1879552")</f>
        <v>0</v>
      </c>
      <c r="B232" t="s">
        <v>12</v>
      </c>
      <c r="C232" t="s">
        <v>32</v>
      </c>
      <c r="D232" t="s">
        <v>240</v>
      </c>
      <c r="E232" t="s">
        <v>756</v>
      </c>
      <c r="F232" t="s">
        <v>1246</v>
      </c>
      <c r="H232" t="s">
        <v>1460</v>
      </c>
      <c r="J232" t="s">
        <v>1466</v>
      </c>
    </row>
    <row r="233" spans="1:10">
      <c r="A233" s="1">
        <f>HYPERLINK("https://cms.ls-nyc.org/matter/dynamic-profile/view/1879779","18-1879779")</f>
        <v>0</v>
      </c>
      <c r="B233" t="s">
        <v>12</v>
      </c>
      <c r="C233" t="s">
        <v>32</v>
      </c>
      <c r="D233" t="s">
        <v>100</v>
      </c>
      <c r="E233" t="s">
        <v>690</v>
      </c>
      <c r="F233" t="s">
        <v>1247</v>
      </c>
      <c r="H233" t="s">
        <v>1460</v>
      </c>
      <c r="J233" t="s">
        <v>1466</v>
      </c>
    </row>
    <row r="234" spans="1:10">
      <c r="A234" s="1">
        <f>HYPERLINK("https://cms.ls-nyc.org/matter/dynamic-profile/view/1882464","18-1882464")</f>
        <v>0</v>
      </c>
      <c r="B234" t="s">
        <v>12</v>
      </c>
      <c r="C234" t="s">
        <v>32</v>
      </c>
      <c r="D234" t="s">
        <v>241</v>
      </c>
      <c r="E234" t="s">
        <v>573</v>
      </c>
      <c r="F234" t="s">
        <v>1161</v>
      </c>
      <c r="H234" t="s">
        <v>1460</v>
      </c>
      <c r="J234" t="s">
        <v>1466</v>
      </c>
    </row>
    <row r="235" spans="1:10">
      <c r="A235" s="1">
        <f>HYPERLINK("https://cms.ls-nyc.org/matter/dynamic-profile/view/1884471","18-1884471")</f>
        <v>0</v>
      </c>
      <c r="B235" t="s">
        <v>12</v>
      </c>
      <c r="C235" t="s">
        <v>32</v>
      </c>
      <c r="D235" t="s">
        <v>242</v>
      </c>
      <c r="E235" t="s">
        <v>757</v>
      </c>
      <c r="F235" t="s">
        <v>1114</v>
      </c>
      <c r="H235" t="s">
        <v>1460</v>
      </c>
      <c r="J235" t="s">
        <v>1465</v>
      </c>
    </row>
    <row r="236" spans="1:10">
      <c r="A236" s="1">
        <f>HYPERLINK("https://cms.ls-nyc.org/matter/dynamic-profile/view/1884870","18-1884870")</f>
        <v>0</v>
      </c>
      <c r="B236" t="s">
        <v>12</v>
      </c>
      <c r="C236" t="s">
        <v>32</v>
      </c>
      <c r="D236" t="s">
        <v>243</v>
      </c>
      <c r="E236" t="s">
        <v>758</v>
      </c>
      <c r="F236" t="s">
        <v>1248</v>
      </c>
      <c r="H236" t="s">
        <v>1460</v>
      </c>
      <c r="J236" t="s">
        <v>1466</v>
      </c>
    </row>
    <row r="237" spans="1:10">
      <c r="A237" s="1">
        <f>HYPERLINK("https://cms.ls-nyc.org/matter/dynamic-profile/view/1886910","19-1886910")</f>
        <v>0</v>
      </c>
      <c r="B237" t="s">
        <v>12</v>
      </c>
      <c r="C237" t="s">
        <v>32</v>
      </c>
      <c r="D237" t="s">
        <v>244</v>
      </c>
      <c r="E237" t="s">
        <v>759</v>
      </c>
      <c r="F237" t="s">
        <v>1101</v>
      </c>
      <c r="H237" t="s">
        <v>1460</v>
      </c>
      <c r="J237" t="s">
        <v>1466</v>
      </c>
    </row>
    <row r="238" spans="1:10">
      <c r="A238" s="1">
        <f>HYPERLINK("https://cms.ls-nyc.org/matter/dynamic-profile/view/1887145","19-1887145")</f>
        <v>0</v>
      </c>
      <c r="B238" t="s">
        <v>12</v>
      </c>
      <c r="C238" t="s">
        <v>32</v>
      </c>
      <c r="D238" t="s">
        <v>100</v>
      </c>
      <c r="E238" t="s">
        <v>760</v>
      </c>
      <c r="F238" t="s">
        <v>1162</v>
      </c>
      <c r="H238" t="s">
        <v>1460</v>
      </c>
      <c r="J238" t="s">
        <v>1466</v>
      </c>
    </row>
    <row r="239" spans="1:10">
      <c r="A239" s="1">
        <f>HYPERLINK("https://cms.ls-nyc.org/matter/dynamic-profile/view/1886887","19-1886887")</f>
        <v>0</v>
      </c>
      <c r="B239" t="s">
        <v>12</v>
      </c>
      <c r="C239" t="s">
        <v>32</v>
      </c>
      <c r="D239" t="s">
        <v>245</v>
      </c>
      <c r="E239" t="s">
        <v>761</v>
      </c>
      <c r="F239" t="s">
        <v>1117</v>
      </c>
      <c r="H239" t="s">
        <v>1460</v>
      </c>
      <c r="J239" t="s">
        <v>1467</v>
      </c>
    </row>
    <row r="240" spans="1:10">
      <c r="A240" s="1">
        <f>HYPERLINK("https://cms.ls-nyc.org/matter/dynamic-profile/view/1887566","19-1887566")</f>
        <v>0</v>
      </c>
      <c r="B240" t="s">
        <v>12</v>
      </c>
      <c r="C240" t="s">
        <v>32</v>
      </c>
      <c r="D240" t="s">
        <v>246</v>
      </c>
      <c r="E240" t="s">
        <v>762</v>
      </c>
      <c r="F240" t="s">
        <v>1140</v>
      </c>
      <c r="H240" t="s">
        <v>1460</v>
      </c>
      <c r="J240" t="s">
        <v>1466</v>
      </c>
    </row>
    <row r="241" spans="1:10">
      <c r="A241" s="1">
        <f>HYPERLINK("https://cms.ls-nyc.org/matter/dynamic-profile/view/1888416","19-1888416")</f>
        <v>0</v>
      </c>
      <c r="B241" t="s">
        <v>12</v>
      </c>
      <c r="C241" t="s">
        <v>32</v>
      </c>
      <c r="D241" t="s">
        <v>247</v>
      </c>
      <c r="E241" t="s">
        <v>700</v>
      </c>
      <c r="F241" t="s">
        <v>1141</v>
      </c>
      <c r="H241" t="s">
        <v>1460</v>
      </c>
      <c r="J241" t="s">
        <v>1466</v>
      </c>
    </row>
    <row r="242" spans="1:10">
      <c r="A242" s="1">
        <f>HYPERLINK("https://cms.ls-nyc.org/matter/dynamic-profile/view/1888478","19-1888478")</f>
        <v>0</v>
      </c>
      <c r="B242" t="s">
        <v>12</v>
      </c>
      <c r="C242" t="s">
        <v>32</v>
      </c>
      <c r="D242" t="s">
        <v>248</v>
      </c>
      <c r="E242" t="s">
        <v>699</v>
      </c>
      <c r="F242" t="s">
        <v>1141</v>
      </c>
      <c r="H242" t="s">
        <v>1460</v>
      </c>
      <c r="J242" t="s">
        <v>1466</v>
      </c>
    </row>
    <row r="243" spans="1:10">
      <c r="A243" s="1">
        <f>HYPERLINK("https://cms.ls-nyc.org/matter/dynamic-profile/view/1889699","19-1889699")</f>
        <v>0</v>
      </c>
      <c r="B243" t="s">
        <v>12</v>
      </c>
      <c r="C243" t="s">
        <v>32</v>
      </c>
      <c r="D243" t="s">
        <v>249</v>
      </c>
      <c r="E243" t="s">
        <v>763</v>
      </c>
      <c r="F243" t="s">
        <v>1143</v>
      </c>
      <c r="H243" t="s">
        <v>1460</v>
      </c>
      <c r="J243" t="s">
        <v>1466</v>
      </c>
    </row>
    <row r="244" spans="1:10">
      <c r="A244" s="1">
        <f>HYPERLINK("https://cms.ls-nyc.org/matter/dynamic-profile/view/1889929","19-1889929")</f>
        <v>0</v>
      </c>
      <c r="B244" t="s">
        <v>12</v>
      </c>
      <c r="C244" t="s">
        <v>32</v>
      </c>
      <c r="D244" t="s">
        <v>250</v>
      </c>
      <c r="E244" t="s">
        <v>764</v>
      </c>
      <c r="F244" t="s">
        <v>1209</v>
      </c>
      <c r="H244" t="s">
        <v>1460</v>
      </c>
      <c r="J244" t="s">
        <v>1465</v>
      </c>
    </row>
    <row r="245" spans="1:10">
      <c r="A245" s="1">
        <f>HYPERLINK("https://cms.ls-nyc.org/matter/dynamic-profile/view/1900063","19-1900063")</f>
        <v>0</v>
      </c>
      <c r="B245" t="s">
        <v>12</v>
      </c>
      <c r="C245" t="s">
        <v>32</v>
      </c>
      <c r="D245" t="s">
        <v>152</v>
      </c>
      <c r="E245" t="s">
        <v>765</v>
      </c>
      <c r="F245" t="s">
        <v>1249</v>
      </c>
      <c r="H245" t="s">
        <v>1460</v>
      </c>
      <c r="J245" t="s">
        <v>1465</v>
      </c>
    </row>
    <row r="246" spans="1:10">
      <c r="A246" s="1">
        <f>HYPERLINK("https://cms.ls-nyc.org/matter/dynamic-profile/view/1846564","17-1846564")</f>
        <v>0</v>
      </c>
      <c r="B246" t="s">
        <v>12</v>
      </c>
      <c r="C246" t="s">
        <v>33</v>
      </c>
      <c r="D246" t="s">
        <v>57</v>
      </c>
      <c r="E246" t="s">
        <v>766</v>
      </c>
      <c r="F246" t="s">
        <v>1250</v>
      </c>
      <c r="H246" t="s">
        <v>1460</v>
      </c>
      <c r="J246" t="s">
        <v>1465</v>
      </c>
    </row>
    <row r="247" spans="1:10">
      <c r="A247" s="1">
        <f>HYPERLINK("https://cms.ls-nyc.org/matter/dynamic-profile/view/1847484","17-1847484")</f>
        <v>0</v>
      </c>
      <c r="B247" t="s">
        <v>12</v>
      </c>
      <c r="C247" t="s">
        <v>33</v>
      </c>
      <c r="D247" t="s">
        <v>251</v>
      </c>
      <c r="E247" t="s">
        <v>767</v>
      </c>
      <c r="F247" t="s">
        <v>1190</v>
      </c>
      <c r="H247" t="s">
        <v>1460</v>
      </c>
      <c r="J247" t="s">
        <v>1465</v>
      </c>
    </row>
    <row r="248" spans="1:10">
      <c r="A248" s="1">
        <f>HYPERLINK("https://cms.ls-nyc.org/matter/dynamic-profile/view/1848691","17-1848691")</f>
        <v>0</v>
      </c>
      <c r="B248" t="s">
        <v>12</v>
      </c>
      <c r="C248" t="s">
        <v>33</v>
      </c>
      <c r="D248" t="s">
        <v>220</v>
      </c>
      <c r="E248" t="s">
        <v>768</v>
      </c>
      <c r="F248" t="s">
        <v>1251</v>
      </c>
      <c r="H248" t="s">
        <v>1460</v>
      </c>
      <c r="J248" t="s">
        <v>1465</v>
      </c>
    </row>
    <row r="249" spans="1:10">
      <c r="A249" s="1">
        <f>HYPERLINK("https://cms.ls-nyc.org/matter/dynamic-profile/view/1852968","17-1852968")</f>
        <v>0</v>
      </c>
      <c r="B249" t="s">
        <v>12</v>
      </c>
      <c r="C249" t="s">
        <v>33</v>
      </c>
      <c r="D249" t="s">
        <v>252</v>
      </c>
      <c r="E249" t="s">
        <v>769</v>
      </c>
      <c r="F249" t="s">
        <v>1252</v>
      </c>
      <c r="H249" t="s">
        <v>1460</v>
      </c>
      <c r="J249" t="s">
        <v>1466</v>
      </c>
    </row>
    <row r="250" spans="1:10">
      <c r="A250" s="1">
        <f>HYPERLINK("https://cms.ls-nyc.org/matter/dynamic-profile/view/1862617","18-1862617")</f>
        <v>0</v>
      </c>
      <c r="B250" t="s">
        <v>12</v>
      </c>
      <c r="C250" t="s">
        <v>33</v>
      </c>
      <c r="D250" t="s">
        <v>150</v>
      </c>
      <c r="E250" t="s">
        <v>770</v>
      </c>
      <c r="F250" t="s">
        <v>1253</v>
      </c>
      <c r="H250" t="s">
        <v>1460</v>
      </c>
      <c r="J250" t="s">
        <v>1465</v>
      </c>
    </row>
    <row r="251" spans="1:10">
      <c r="A251" s="1">
        <f>HYPERLINK("https://cms.ls-nyc.org/matter/dynamic-profile/view/1863738","18-1863738")</f>
        <v>0</v>
      </c>
      <c r="B251" t="s">
        <v>12</v>
      </c>
      <c r="C251" t="s">
        <v>33</v>
      </c>
      <c r="D251" t="s">
        <v>231</v>
      </c>
      <c r="E251" t="s">
        <v>771</v>
      </c>
      <c r="F251" t="s">
        <v>1254</v>
      </c>
      <c r="H251" t="s">
        <v>1460</v>
      </c>
      <c r="J251" t="s">
        <v>1466</v>
      </c>
    </row>
    <row r="252" spans="1:10">
      <c r="A252" s="1">
        <f>HYPERLINK("https://cms.ls-nyc.org/matter/dynamic-profile/view/1865983","18-1865983")</f>
        <v>0</v>
      </c>
      <c r="B252" t="s">
        <v>12</v>
      </c>
      <c r="C252" t="s">
        <v>33</v>
      </c>
      <c r="D252" t="s">
        <v>253</v>
      </c>
      <c r="E252" t="s">
        <v>694</v>
      </c>
      <c r="F252" t="s">
        <v>1192</v>
      </c>
      <c r="H252" t="s">
        <v>1460</v>
      </c>
      <c r="J252" t="s">
        <v>1466</v>
      </c>
    </row>
    <row r="253" spans="1:10">
      <c r="A253" s="1">
        <f>HYPERLINK("https://cms.ls-nyc.org/matter/dynamic-profile/view/1867635","18-1867635")</f>
        <v>0</v>
      </c>
      <c r="B253" t="s">
        <v>12</v>
      </c>
      <c r="C253" t="s">
        <v>33</v>
      </c>
      <c r="D253" t="s">
        <v>204</v>
      </c>
      <c r="E253" t="s">
        <v>761</v>
      </c>
      <c r="F253" t="s">
        <v>1255</v>
      </c>
      <c r="H253" t="s">
        <v>1460</v>
      </c>
      <c r="J253" t="s">
        <v>1465</v>
      </c>
    </row>
    <row r="254" spans="1:10">
      <c r="A254" s="1">
        <f>HYPERLINK("https://cms.ls-nyc.org/matter/dynamic-profile/view/1871482","18-1871482")</f>
        <v>0</v>
      </c>
      <c r="B254" t="s">
        <v>12</v>
      </c>
      <c r="C254" t="s">
        <v>33</v>
      </c>
      <c r="D254" t="s">
        <v>198</v>
      </c>
      <c r="E254" t="s">
        <v>772</v>
      </c>
      <c r="F254" t="s">
        <v>1256</v>
      </c>
      <c r="H254" t="s">
        <v>1460</v>
      </c>
      <c r="J254" t="s">
        <v>1466</v>
      </c>
    </row>
    <row r="255" spans="1:10">
      <c r="A255" s="1">
        <f>HYPERLINK("https://cms.ls-nyc.org/matter/dynamic-profile/view/1871666","18-1871666")</f>
        <v>0</v>
      </c>
      <c r="B255" t="s">
        <v>12</v>
      </c>
      <c r="C255" t="s">
        <v>33</v>
      </c>
      <c r="D255" t="s">
        <v>254</v>
      </c>
      <c r="E255" t="s">
        <v>773</v>
      </c>
      <c r="F255" t="s">
        <v>1176</v>
      </c>
      <c r="H255" t="s">
        <v>1460</v>
      </c>
      <c r="J255" t="s">
        <v>1466</v>
      </c>
    </row>
    <row r="256" spans="1:10">
      <c r="A256" s="1">
        <f>HYPERLINK("https://cms.ls-nyc.org/matter/dynamic-profile/view/1872262","18-1872262")</f>
        <v>0</v>
      </c>
      <c r="B256" t="s">
        <v>12</v>
      </c>
      <c r="C256" t="s">
        <v>33</v>
      </c>
      <c r="D256" t="s">
        <v>255</v>
      </c>
      <c r="E256" t="s">
        <v>774</v>
      </c>
      <c r="F256" t="s">
        <v>1257</v>
      </c>
      <c r="H256" t="s">
        <v>1460</v>
      </c>
      <c r="J256" t="s">
        <v>1466</v>
      </c>
    </row>
    <row r="257" spans="1:10">
      <c r="A257" s="1">
        <f>HYPERLINK("https://cms.ls-nyc.org/matter/dynamic-profile/view/1873552","18-1873552")</f>
        <v>0</v>
      </c>
      <c r="B257" t="s">
        <v>12</v>
      </c>
      <c r="C257" t="s">
        <v>33</v>
      </c>
      <c r="D257" t="s">
        <v>256</v>
      </c>
      <c r="E257" t="s">
        <v>775</v>
      </c>
      <c r="F257" t="s">
        <v>1258</v>
      </c>
      <c r="H257" t="s">
        <v>1460</v>
      </c>
      <c r="J257" t="s">
        <v>1465</v>
      </c>
    </row>
    <row r="258" spans="1:10">
      <c r="A258" s="1">
        <f>HYPERLINK("https://cms.ls-nyc.org/matter/dynamic-profile/view/1873812","18-1873812")</f>
        <v>0</v>
      </c>
      <c r="B258" t="s">
        <v>12</v>
      </c>
      <c r="C258" t="s">
        <v>33</v>
      </c>
      <c r="D258" t="s">
        <v>257</v>
      </c>
      <c r="E258" t="s">
        <v>776</v>
      </c>
      <c r="F258" t="s">
        <v>1259</v>
      </c>
      <c r="H258" t="s">
        <v>1460</v>
      </c>
      <c r="J258" t="s">
        <v>1465</v>
      </c>
    </row>
    <row r="259" spans="1:10">
      <c r="A259" s="1">
        <f>HYPERLINK("https://cms.ls-nyc.org/matter/dynamic-profile/view/1874166","18-1874166")</f>
        <v>0</v>
      </c>
      <c r="B259" t="s">
        <v>12</v>
      </c>
      <c r="C259" t="s">
        <v>33</v>
      </c>
      <c r="D259" t="s">
        <v>258</v>
      </c>
      <c r="E259" t="s">
        <v>777</v>
      </c>
      <c r="F259" t="s">
        <v>1260</v>
      </c>
      <c r="H259" t="s">
        <v>1460</v>
      </c>
      <c r="J259" t="s">
        <v>1466</v>
      </c>
    </row>
    <row r="260" spans="1:10">
      <c r="A260" s="1">
        <f>HYPERLINK("https://cms.ls-nyc.org/matter/dynamic-profile/view/1874272","18-1874272")</f>
        <v>0</v>
      </c>
      <c r="B260" t="s">
        <v>12</v>
      </c>
      <c r="C260" t="s">
        <v>33</v>
      </c>
      <c r="D260" t="s">
        <v>259</v>
      </c>
      <c r="E260" t="s">
        <v>778</v>
      </c>
      <c r="F260" t="s">
        <v>1261</v>
      </c>
      <c r="H260" t="s">
        <v>1460</v>
      </c>
      <c r="J260" t="s">
        <v>1466</v>
      </c>
    </row>
    <row r="261" spans="1:10">
      <c r="A261" s="1">
        <f>HYPERLINK("https://cms.ls-nyc.org/matter/dynamic-profile/view/1874478","18-1874478")</f>
        <v>0</v>
      </c>
      <c r="B261" t="s">
        <v>12</v>
      </c>
      <c r="C261" t="s">
        <v>33</v>
      </c>
      <c r="D261" t="s">
        <v>260</v>
      </c>
      <c r="E261" t="s">
        <v>779</v>
      </c>
      <c r="F261" t="s">
        <v>1262</v>
      </c>
      <c r="H261" t="s">
        <v>1460</v>
      </c>
      <c r="J261" t="s">
        <v>1466</v>
      </c>
    </row>
    <row r="262" spans="1:10">
      <c r="A262" s="1">
        <f>HYPERLINK("https://cms.ls-nyc.org/matter/dynamic-profile/view/1874689","18-1874689")</f>
        <v>0</v>
      </c>
      <c r="B262" t="s">
        <v>12</v>
      </c>
      <c r="C262" t="s">
        <v>33</v>
      </c>
      <c r="D262" t="s">
        <v>261</v>
      </c>
      <c r="E262" t="s">
        <v>780</v>
      </c>
      <c r="F262" t="s">
        <v>1263</v>
      </c>
      <c r="H262" t="s">
        <v>1460</v>
      </c>
      <c r="J262" t="s">
        <v>1466</v>
      </c>
    </row>
    <row r="263" spans="1:10">
      <c r="A263" s="1">
        <f>HYPERLINK("https://cms.ls-nyc.org/matter/dynamic-profile/view/1874752","18-1874752")</f>
        <v>0</v>
      </c>
      <c r="B263" t="s">
        <v>12</v>
      </c>
      <c r="C263" t="s">
        <v>33</v>
      </c>
      <c r="D263" t="s">
        <v>203</v>
      </c>
      <c r="E263" t="s">
        <v>781</v>
      </c>
      <c r="F263" t="s">
        <v>1263</v>
      </c>
      <c r="H263" t="s">
        <v>1460</v>
      </c>
      <c r="J263" t="s">
        <v>1466</v>
      </c>
    </row>
    <row r="264" spans="1:10">
      <c r="A264" s="1">
        <f>HYPERLINK("https://cms.ls-nyc.org/matter/dynamic-profile/view/1874781","18-1874781")</f>
        <v>0</v>
      </c>
      <c r="B264" t="s">
        <v>12</v>
      </c>
      <c r="C264" t="s">
        <v>33</v>
      </c>
      <c r="D264" t="s">
        <v>236</v>
      </c>
      <c r="E264" t="s">
        <v>782</v>
      </c>
      <c r="F264" t="s">
        <v>1264</v>
      </c>
      <c r="H264" t="s">
        <v>1460</v>
      </c>
      <c r="J264" t="s">
        <v>1465</v>
      </c>
    </row>
    <row r="265" spans="1:10">
      <c r="A265" s="1">
        <f>HYPERLINK("https://cms.ls-nyc.org/matter/dynamic-profile/view/1874915","18-1874915")</f>
        <v>0</v>
      </c>
      <c r="B265" t="s">
        <v>12</v>
      </c>
      <c r="C265" t="s">
        <v>33</v>
      </c>
      <c r="D265" t="s">
        <v>262</v>
      </c>
      <c r="E265" t="s">
        <v>783</v>
      </c>
      <c r="F265" t="s">
        <v>1265</v>
      </c>
      <c r="H265" t="s">
        <v>1460</v>
      </c>
      <c r="J265" t="s">
        <v>1466</v>
      </c>
    </row>
    <row r="266" spans="1:10">
      <c r="A266" s="1">
        <f>HYPERLINK("https://cms.ls-nyc.org/matter/dynamic-profile/view/1875038","18-1875038")</f>
        <v>0</v>
      </c>
      <c r="B266" t="s">
        <v>12</v>
      </c>
      <c r="C266" t="s">
        <v>33</v>
      </c>
      <c r="D266" t="s">
        <v>263</v>
      </c>
      <c r="E266" t="s">
        <v>784</v>
      </c>
      <c r="F266" t="s">
        <v>1266</v>
      </c>
      <c r="H266" t="s">
        <v>1460</v>
      </c>
      <c r="J266" t="s">
        <v>1465</v>
      </c>
    </row>
    <row r="267" spans="1:10">
      <c r="A267" s="1">
        <f>HYPERLINK("https://cms.ls-nyc.org/matter/dynamic-profile/view/1875423","18-1875423")</f>
        <v>0</v>
      </c>
      <c r="B267" t="s">
        <v>12</v>
      </c>
      <c r="C267" t="s">
        <v>33</v>
      </c>
      <c r="D267" t="s">
        <v>92</v>
      </c>
      <c r="E267" t="s">
        <v>785</v>
      </c>
      <c r="F267" t="s">
        <v>1111</v>
      </c>
      <c r="H267" t="s">
        <v>1460</v>
      </c>
      <c r="J267" t="s">
        <v>1466</v>
      </c>
    </row>
    <row r="268" spans="1:10">
      <c r="A268" s="1">
        <f>HYPERLINK("https://cms.ls-nyc.org/matter/dynamic-profile/view/1875592","18-1875592")</f>
        <v>0</v>
      </c>
      <c r="B268" t="s">
        <v>12</v>
      </c>
      <c r="C268" t="s">
        <v>33</v>
      </c>
      <c r="D268" t="s">
        <v>264</v>
      </c>
      <c r="E268" t="s">
        <v>690</v>
      </c>
      <c r="F268" t="s">
        <v>1267</v>
      </c>
      <c r="H268" t="s">
        <v>1460</v>
      </c>
      <c r="J268" t="s">
        <v>1465</v>
      </c>
    </row>
    <row r="269" spans="1:10">
      <c r="A269" s="1">
        <f>HYPERLINK("https://cms.ls-nyc.org/matter/dynamic-profile/view/1875600","18-1875600")</f>
        <v>0</v>
      </c>
      <c r="B269" t="s">
        <v>12</v>
      </c>
      <c r="C269" t="s">
        <v>33</v>
      </c>
      <c r="D269" t="s">
        <v>265</v>
      </c>
      <c r="E269" t="s">
        <v>786</v>
      </c>
      <c r="F269" t="s">
        <v>1267</v>
      </c>
      <c r="H269" t="s">
        <v>1460</v>
      </c>
      <c r="J269" t="s">
        <v>1465</v>
      </c>
    </row>
    <row r="270" spans="1:10">
      <c r="A270" s="1">
        <f>HYPERLINK("https://cms.ls-nyc.org/matter/dynamic-profile/view/1876184","18-1876184")</f>
        <v>0</v>
      </c>
      <c r="B270" t="s">
        <v>12</v>
      </c>
      <c r="C270" t="s">
        <v>33</v>
      </c>
      <c r="D270" t="s">
        <v>266</v>
      </c>
      <c r="E270" t="s">
        <v>651</v>
      </c>
      <c r="F270" t="s">
        <v>1268</v>
      </c>
      <c r="H270" t="s">
        <v>1460</v>
      </c>
      <c r="J270" t="s">
        <v>1466</v>
      </c>
    </row>
    <row r="271" spans="1:10">
      <c r="A271" s="1">
        <f>HYPERLINK("https://cms.ls-nyc.org/matter/dynamic-profile/view/1876515","18-1876515")</f>
        <v>0</v>
      </c>
      <c r="B271" t="s">
        <v>12</v>
      </c>
      <c r="C271" t="s">
        <v>33</v>
      </c>
      <c r="D271" t="s">
        <v>267</v>
      </c>
      <c r="E271" t="s">
        <v>787</v>
      </c>
      <c r="F271" t="s">
        <v>1178</v>
      </c>
      <c r="H271" t="s">
        <v>1460</v>
      </c>
      <c r="J271" t="s">
        <v>1465</v>
      </c>
    </row>
    <row r="272" spans="1:10">
      <c r="A272" s="1">
        <f>HYPERLINK("https://cms.ls-nyc.org/matter/dynamic-profile/view/1876830","18-1876830")</f>
        <v>0</v>
      </c>
      <c r="B272" t="s">
        <v>12</v>
      </c>
      <c r="C272" t="s">
        <v>33</v>
      </c>
      <c r="D272" t="s">
        <v>268</v>
      </c>
      <c r="E272" t="s">
        <v>788</v>
      </c>
      <c r="F272" t="s">
        <v>1269</v>
      </c>
      <c r="H272" t="s">
        <v>1460</v>
      </c>
      <c r="J272" t="s">
        <v>1465</v>
      </c>
    </row>
    <row r="273" spans="1:10">
      <c r="A273" s="1">
        <f>HYPERLINK("https://cms.ls-nyc.org/matter/dynamic-profile/view/1876915","18-1876915")</f>
        <v>0</v>
      </c>
      <c r="B273" t="s">
        <v>12</v>
      </c>
      <c r="C273" t="s">
        <v>33</v>
      </c>
      <c r="D273" t="s">
        <v>100</v>
      </c>
      <c r="E273" t="s">
        <v>612</v>
      </c>
      <c r="F273" t="s">
        <v>1095</v>
      </c>
      <c r="H273" t="s">
        <v>1460</v>
      </c>
      <c r="J273" t="s">
        <v>1466</v>
      </c>
    </row>
    <row r="274" spans="1:10">
      <c r="A274" s="1">
        <f>HYPERLINK("https://cms.ls-nyc.org/matter/dynamic-profile/view/1877753","18-1877753")</f>
        <v>0</v>
      </c>
      <c r="B274" t="s">
        <v>12</v>
      </c>
      <c r="C274" t="s">
        <v>33</v>
      </c>
      <c r="D274" t="s">
        <v>269</v>
      </c>
      <c r="E274" t="s">
        <v>612</v>
      </c>
      <c r="F274" t="s">
        <v>1270</v>
      </c>
      <c r="H274" t="s">
        <v>1460</v>
      </c>
      <c r="J274" t="s">
        <v>1465</v>
      </c>
    </row>
    <row r="275" spans="1:10">
      <c r="A275" s="1">
        <f>HYPERLINK("https://cms.ls-nyc.org/matter/dynamic-profile/view/1878168","18-1878168")</f>
        <v>0</v>
      </c>
      <c r="B275" t="s">
        <v>12</v>
      </c>
      <c r="C275" t="s">
        <v>33</v>
      </c>
      <c r="D275" t="s">
        <v>65</v>
      </c>
      <c r="E275" t="s">
        <v>789</v>
      </c>
      <c r="F275" t="s">
        <v>1196</v>
      </c>
      <c r="H275" t="s">
        <v>1460</v>
      </c>
      <c r="J275" t="s">
        <v>1465</v>
      </c>
    </row>
    <row r="276" spans="1:10">
      <c r="A276" s="1">
        <f>HYPERLINK("https://cms.ls-nyc.org/matter/dynamic-profile/view/1878454","18-1878454")</f>
        <v>0</v>
      </c>
      <c r="B276" t="s">
        <v>12</v>
      </c>
      <c r="C276" t="s">
        <v>33</v>
      </c>
      <c r="D276" t="s">
        <v>235</v>
      </c>
      <c r="E276" t="s">
        <v>790</v>
      </c>
      <c r="F276" t="s">
        <v>1097</v>
      </c>
      <c r="H276" t="s">
        <v>1460</v>
      </c>
      <c r="J276" t="s">
        <v>1466</v>
      </c>
    </row>
    <row r="277" spans="1:10">
      <c r="A277" s="1">
        <f>HYPERLINK("https://cms.ls-nyc.org/matter/dynamic-profile/view/1878819","18-1878819")</f>
        <v>0</v>
      </c>
      <c r="B277" t="s">
        <v>12</v>
      </c>
      <c r="C277" t="s">
        <v>33</v>
      </c>
      <c r="D277" t="s">
        <v>79</v>
      </c>
      <c r="E277" t="s">
        <v>791</v>
      </c>
      <c r="F277" t="s">
        <v>1197</v>
      </c>
      <c r="H277" t="s">
        <v>1460</v>
      </c>
      <c r="J277" t="s">
        <v>1466</v>
      </c>
    </row>
    <row r="278" spans="1:10">
      <c r="A278" s="1">
        <f>HYPERLINK("https://cms.ls-nyc.org/matter/dynamic-profile/view/1878868","18-1878868")</f>
        <v>0</v>
      </c>
      <c r="B278" t="s">
        <v>12</v>
      </c>
      <c r="C278" t="s">
        <v>33</v>
      </c>
      <c r="D278" t="s">
        <v>270</v>
      </c>
      <c r="E278" t="s">
        <v>648</v>
      </c>
      <c r="F278" t="s">
        <v>1271</v>
      </c>
      <c r="H278" t="s">
        <v>1460</v>
      </c>
      <c r="J278" t="s">
        <v>1466</v>
      </c>
    </row>
    <row r="279" spans="1:10">
      <c r="A279" s="1">
        <f>HYPERLINK("https://cms.ls-nyc.org/matter/dynamic-profile/view/1878903","18-1878903")</f>
        <v>0</v>
      </c>
      <c r="B279" t="s">
        <v>12</v>
      </c>
      <c r="C279" t="s">
        <v>33</v>
      </c>
      <c r="D279" t="s">
        <v>57</v>
      </c>
      <c r="E279" t="s">
        <v>792</v>
      </c>
      <c r="F279" t="s">
        <v>1271</v>
      </c>
      <c r="H279" t="s">
        <v>1460</v>
      </c>
      <c r="J279" t="s">
        <v>1466</v>
      </c>
    </row>
    <row r="280" spans="1:10">
      <c r="A280" s="1">
        <f>HYPERLINK("https://cms.ls-nyc.org/matter/dynamic-profile/view/1879048","18-1879048")</f>
        <v>0</v>
      </c>
      <c r="B280" t="s">
        <v>12</v>
      </c>
      <c r="C280" t="s">
        <v>33</v>
      </c>
      <c r="D280" t="s">
        <v>271</v>
      </c>
      <c r="E280" t="s">
        <v>793</v>
      </c>
      <c r="F280" t="s">
        <v>1160</v>
      </c>
      <c r="H280" t="s">
        <v>1460</v>
      </c>
      <c r="J280" t="s">
        <v>1466</v>
      </c>
    </row>
    <row r="281" spans="1:10">
      <c r="A281" s="1">
        <f>HYPERLINK("https://cms.ls-nyc.org/matter/dynamic-profile/view/1879234","18-1879234")</f>
        <v>0</v>
      </c>
      <c r="B281" t="s">
        <v>12</v>
      </c>
      <c r="C281" t="s">
        <v>33</v>
      </c>
      <c r="D281" t="s">
        <v>64</v>
      </c>
      <c r="E281" t="s">
        <v>642</v>
      </c>
      <c r="F281" t="s">
        <v>1272</v>
      </c>
      <c r="H281" t="s">
        <v>1460</v>
      </c>
      <c r="J281" t="s">
        <v>1466</v>
      </c>
    </row>
    <row r="282" spans="1:10">
      <c r="A282" s="1">
        <f>HYPERLINK("https://cms.ls-nyc.org/matter/dynamic-profile/view/1879546","18-1879546")</f>
        <v>0</v>
      </c>
      <c r="B282" t="s">
        <v>12</v>
      </c>
      <c r="C282" t="s">
        <v>33</v>
      </c>
      <c r="D282" t="s">
        <v>272</v>
      </c>
      <c r="E282" t="s">
        <v>794</v>
      </c>
      <c r="F282" t="s">
        <v>1246</v>
      </c>
      <c r="H282" t="s">
        <v>1460</v>
      </c>
      <c r="J282" t="s">
        <v>1465</v>
      </c>
    </row>
    <row r="283" spans="1:10">
      <c r="A283" s="1">
        <f>HYPERLINK("https://cms.ls-nyc.org/matter/dynamic-profile/view/1879850","18-1879850")</f>
        <v>0</v>
      </c>
      <c r="B283" t="s">
        <v>12</v>
      </c>
      <c r="C283" t="s">
        <v>33</v>
      </c>
      <c r="D283" t="s">
        <v>273</v>
      </c>
      <c r="E283" t="s">
        <v>794</v>
      </c>
      <c r="F283" t="s">
        <v>1273</v>
      </c>
      <c r="H283" t="s">
        <v>1460</v>
      </c>
      <c r="J283" t="s">
        <v>1465</v>
      </c>
    </row>
    <row r="284" spans="1:10">
      <c r="A284" s="1">
        <f>HYPERLINK("https://cms.ls-nyc.org/matter/dynamic-profile/view/1879883","18-1879883")</f>
        <v>0</v>
      </c>
      <c r="B284" t="s">
        <v>12</v>
      </c>
      <c r="C284" t="s">
        <v>33</v>
      </c>
      <c r="D284" t="s">
        <v>274</v>
      </c>
      <c r="E284" t="s">
        <v>795</v>
      </c>
      <c r="F284" t="s">
        <v>1273</v>
      </c>
      <c r="H284" t="s">
        <v>1460</v>
      </c>
      <c r="J284" t="s">
        <v>1466</v>
      </c>
    </row>
    <row r="285" spans="1:10">
      <c r="A285" s="1">
        <f>HYPERLINK("https://cms.ls-nyc.org/matter/dynamic-profile/view/1879922","18-1879922")</f>
        <v>0</v>
      </c>
      <c r="B285" t="s">
        <v>12</v>
      </c>
      <c r="C285" t="s">
        <v>33</v>
      </c>
      <c r="D285" t="s">
        <v>275</v>
      </c>
      <c r="E285" t="s">
        <v>796</v>
      </c>
      <c r="F285" t="s">
        <v>1273</v>
      </c>
      <c r="H285" t="s">
        <v>1460</v>
      </c>
      <c r="J285" t="s">
        <v>1465</v>
      </c>
    </row>
    <row r="286" spans="1:10">
      <c r="A286" s="1">
        <f>HYPERLINK("https://cms.ls-nyc.org/matter/dynamic-profile/view/1880226","18-1880226")</f>
        <v>0</v>
      </c>
      <c r="B286" t="s">
        <v>12</v>
      </c>
      <c r="C286" t="s">
        <v>33</v>
      </c>
      <c r="D286" t="s">
        <v>276</v>
      </c>
      <c r="E286" t="s">
        <v>797</v>
      </c>
      <c r="F286" t="s">
        <v>1198</v>
      </c>
      <c r="H286" t="s">
        <v>1460</v>
      </c>
      <c r="J286" t="s">
        <v>1466</v>
      </c>
    </row>
    <row r="287" spans="1:10">
      <c r="A287" s="1">
        <f>HYPERLINK("https://cms.ls-nyc.org/matter/dynamic-profile/view/1880619","18-1880619")</f>
        <v>0</v>
      </c>
      <c r="B287" t="s">
        <v>12</v>
      </c>
      <c r="C287" t="s">
        <v>33</v>
      </c>
      <c r="D287" t="s">
        <v>277</v>
      </c>
      <c r="E287" t="s">
        <v>798</v>
      </c>
      <c r="F287" t="s">
        <v>1230</v>
      </c>
      <c r="H287" t="s">
        <v>1460</v>
      </c>
      <c r="J287" t="s">
        <v>1466</v>
      </c>
    </row>
    <row r="288" spans="1:10">
      <c r="A288" s="1">
        <f>HYPERLINK("https://cms.ls-nyc.org/matter/dynamic-profile/view/1880818","18-1880818")</f>
        <v>0</v>
      </c>
      <c r="B288" t="s">
        <v>12</v>
      </c>
      <c r="C288" t="s">
        <v>33</v>
      </c>
      <c r="D288" t="s">
        <v>278</v>
      </c>
      <c r="E288" t="s">
        <v>573</v>
      </c>
      <c r="F288" t="s">
        <v>1274</v>
      </c>
      <c r="H288" t="s">
        <v>1460</v>
      </c>
      <c r="J288" t="s">
        <v>1466</v>
      </c>
    </row>
    <row r="289" spans="1:10">
      <c r="A289" s="1">
        <f>HYPERLINK("https://cms.ls-nyc.org/matter/dynamic-profile/view/1881004","18-1881004")</f>
        <v>0</v>
      </c>
      <c r="B289" t="s">
        <v>12</v>
      </c>
      <c r="C289" t="s">
        <v>33</v>
      </c>
      <c r="D289" t="s">
        <v>279</v>
      </c>
      <c r="E289" t="s">
        <v>799</v>
      </c>
      <c r="F289" t="s">
        <v>1154</v>
      </c>
      <c r="H289" t="s">
        <v>1460</v>
      </c>
      <c r="J289" t="s">
        <v>1465</v>
      </c>
    </row>
    <row r="290" spans="1:10">
      <c r="A290" s="1">
        <f>HYPERLINK("https://cms.ls-nyc.org/matter/dynamic-profile/view/1881049","18-1881049")</f>
        <v>0</v>
      </c>
      <c r="B290" t="s">
        <v>12</v>
      </c>
      <c r="C290" t="s">
        <v>33</v>
      </c>
      <c r="D290" t="s">
        <v>280</v>
      </c>
      <c r="E290" t="s">
        <v>651</v>
      </c>
      <c r="F290" t="s">
        <v>1275</v>
      </c>
      <c r="H290" t="s">
        <v>1460</v>
      </c>
      <c r="J290" t="s">
        <v>1466</v>
      </c>
    </row>
    <row r="291" spans="1:10">
      <c r="A291" s="1">
        <f>HYPERLINK("https://cms.ls-nyc.org/matter/dynamic-profile/view/1882207","18-1882207")</f>
        <v>0</v>
      </c>
      <c r="B291" t="s">
        <v>12</v>
      </c>
      <c r="C291" t="s">
        <v>33</v>
      </c>
      <c r="D291" t="s">
        <v>281</v>
      </c>
      <c r="E291" t="s">
        <v>800</v>
      </c>
      <c r="F291" t="s">
        <v>1276</v>
      </c>
      <c r="H291" t="s">
        <v>1460</v>
      </c>
      <c r="J291" t="s">
        <v>1465</v>
      </c>
    </row>
    <row r="292" spans="1:10">
      <c r="A292" s="1">
        <f>HYPERLINK("https://cms.ls-nyc.org/matter/dynamic-profile/view/1882778","18-1882778")</f>
        <v>0</v>
      </c>
      <c r="B292" t="s">
        <v>12</v>
      </c>
      <c r="C292" t="s">
        <v>33</v>
      </c>
      <c r="D292" t="s">
        <v>282</v>
      </c>
      <c r="E292" t="s">
        <v>801</v>
      </c>
      <c r="F292" t="s">
        <v>1218</v>
      </c>
      <c r="H292" t="s">
        <v>1460</v>
      </c>
      <c r="J292" t="s">
        <v>1465</v>
      </c>
    </row>
    <row r="293" spans="1:10">
      <c r="A293" s="1">
        <f>HYPERLINK("https://cms.ls-nyc.org/matter/dynamic-profile/view/1883243","18-1883243")</f>
        <v>0</v>
      </c>
      <c r="B293" t="s">
        <v>12</v>
      </c>
      <c r="C293" t="s">
        <v>33</v>
      </c>
      <c r="D293" t="s">
        <v>283</v>
      </c>
      <c r="E293" t="s">
        <v>802</v>
      </c>
      <c r="F293" t="s">
        <v>1098</v>
      </c>
      <c r="H293" t="s">
        <v>1460</v>
      </c>
      <c r="J293" t="s">
        <v>1465</v>
      </c>
    </row>
    <row r="294" spans="1:10">
      <c r="A294" s="1">
        <f>HYPERLINK("https://cms.ls-nyc.org/matter/dynamic-profile/view/1883514","18-1883514")</f>
        <v>0</v>
      </c>
      <c r="B294" t="s">
        <v>12</v>
      </c>
      <c r="C294" t="s">
        <v>33</v>
      </c>
      <c r="D294" t="s">
        <v>284</v>
      </c>
      <c r="E294" t="s">
        <v>803</v>
      </c>
      <c r="F294" t="s">
        <v>1277</v>
      </c>
      <c r="H294" t="s">
        <v>1460</v>
      </c>
      <c r="J294" t="s">
        <v>1465</v>
      </c>
    </row>
    <row r="295" spans="1:10">
      <c r="A295" s="1">
        <f>HYPERLINK("https://cms.ls-nyc.org/matter/dynamic-profile/view/1883593","18-1883593")</f>
        <v>0</v>
      </c>
      <c r="B295" t="s">
        <v>12</v>
      </c>
      <c r="C295" t="s">
        <v>33</v>
      </c>
      <c r="D295" t="s">
        <v>285</v>
      </c>
      <c r="E295" t="s">
        <v>804</v>
      </c>
      <c r="F295" t="s">
        <v>1278</v>
      </c>
      <c r="H295" t="s">
        <v>1460</v>
      </c>
      <c r="J295" t="s">
        <v>1466</v>
      </c>
    </row>
    <row r="296" spans="1:10">
      <c r="A296" s="1">
        <f>HYPERLINK("https://cms.ls-nyc.org/matter/dynamic-profile/view/1884063","18-1884063")</f>
        <v>0</v>
      </c>
      <c r="B296" t="s">
        <v>12</v>
      </c>
      <c r="C296" t="s">
        <v>33</v>
      </c>
      <c r="D296" t="s">
        <v>286</v>
      </c>
      <c r="E296" t="s">
        <v>805</v>
      </c>
      <c r="F296" t="s">
        <v>1138</v>
      </c>
      <c r="H296" t="s">
        <v>1460</v>
      </c>
      <c r="J296" t="s">
        <v>1466</v>
      </c>
    </row>
    <row r="297" spans="1:10">
      <c r="A297" s="1">
        <f>HYPERLINK("https://cms.ls-nyc.org/matter/dynamic-profile/view/1884943","18-1884943")</f>
        <v>0</v>
      </c>
      <c r="B297" t="s">
        <v>12</v>
      </c>
      <c r="C297" t="s">
        <v>33</v>
      </c>
      <c r="D297" t="s">
        <v>255</v>
      </c>
      <c r="E297" t="s">
        <v>806</v>
      </c>
      <c r="F297" t="s">
        <v>1115</v>
      </c>
      <c r="H297" t="s">
        <v>1460</v>
      </c>
      <c r="J297" t="s">
        <v>1465</v>
      </c>
    </row>
    <row r="298" spans="1:10">
      <c r="A298" s="1">
        <f>HYPERLINK("https://cms.ls-nyc.org/matter/dynamic-profile/view/1884986","18-1884986")</f>
        <v>0</v>
      </c>
      <c r="B298" t="s">
        <v>12</v>
      </c>
      <c r="C298" t="s">
        <v>33</v>
      </c>
      <c r="D298" t="s">
        <v>100</v>
      </c>
      <c r="E298" t="s">
        <v>767</v>
      </c>
      <c r="F298" t="s">
        <v>1115</v>
      </c>
      <c r="H298" t="s">
        <v>1460</v>
      </c>
      <c r="J298" t="s">
        <v>1466</v>
      </c>
    </row>
    <row r="299" spans="1:10">
      <c r="A299" s="1">
        <f>HYPERLINK("https://cms.ls-nyc.org/matter/dynamic-profile/view/1885257","18-1885257")</f>
        <v>0</v>
      </c>
      <c r="B299" t="s">
        <v>12</v>
      </c>
      <c r="C299" t="s">
        <v>33</v>
      </c>
      <c r="D299" t="s">
        <v>251</v>
      </c>
      <c r="E299" t="s">
        <v>807</v>
      </c>
      <c r="F299" t="s">
        <v>1279</v>
      </c>
      <c r="H299" t="s">
        <v>1460</v>
      </c>
      <c r="J299" t="s">
        <v>1466</v>
      </c>
    </row>
    <row r="300" spans="1:10">
      <c r="A300" s="1">
        <f>HYPERLINK("https://cms.ls-nyc.org/matter/dynamic-profile/view/1885451","18-1885451")</f>
        <v>0</v>
      </c>
      <c r="B300" t="s">
        <v>12</v>
      </c>
      <c r="C300" t="s">
        <v>33</v>
      </c>
      <c r="D300" t="s">
        <v>287</v>
      </c>
      <c r="E300" t="s">
        <v>808</v>
      </c>
      <c r="F300" t="s">
        <v>1200</v>
      </c>
      <c r="H300" t="s">
        <v>1460</v>
      </c>
      <c r="J300" t="s">
        <v>1465</v>
      </c>
    </row>
    <row r="301" spans="1:10">
      <c r="A301" s="1">
        <f>HYPERLINK("https://cms.ls-nyc.org/matter/dynamic-profile/view/1885726","18-1885726")</f>
        <v>0</v>
      </c>
      <c r="B301" t="s">
        <v>12</v>
      </c>
      <c r="C301" t="s">
        <v>33</v>
      </c>
      <c r="D301" t="s">
        <v>288</v>
      </c>
      <c r="E301" t="s">
        <v>809</v>
      </c>
      <c r="F301" t="s">
        <v>1100</v>
      </c>
      <c r="H301" t="s">
        <v>1460</v>
      </c>
      <c r="J301" t="s">
        <v>1465</v>
      </c>
    </row>
    <row r="302" spans="1:10">
      <c r="A302" s="1">
        <f>HYPERLINK("https://cms.ls-nyc.org/matter/dynamic-profile/view/1886013","18-1886013")</f>
        <v>0</v>
      </c>
      <c r="B302" t="s">
        <v>12</v>
      </c>
      <c r="C302" t="s">
        <v>33</v>
      </c>
      <c r="D302" t="s">
        <v>289</v>
      </c>
      <c r="E302" t="s">
        <v>810</v>
      </c>
      <c r="F302" t="s">
        <v>1280</v>
      </c>
      <c r="H302" t="s">
        <v>1460</v>
      </c>
      <c r="J302" t="s">
        <v>1466</v>
      </c>
    </row>
    <row r="303" spans="1:10">
      <c r="A303" s="1">
        <f>HYPERLINK("https://cms.ls-nyc.org/matter/dynamic-profile/view/1886351","18-1886351")</f>
        <v>0</v>
      </c>
      <c r="B303" t="s">
        <v>12</v>
      </c>
      <c r="C303" t="s">
        <v>33</v>
      </c>
      <c r="D303" t="s">
        <v>290</v>
      </c>
      <c r="E303" t="s">
        <v>790</v>
      </c>
      <c r="F303" t="s">
        <v>1281</v>
      </c>
      <c r="H303" t="s">
        <v>1460</v>
      </c>
      <c r="J303" t="s">
        <v>1465</v>
      </c>
    </row>
    <row r="304" spans="1:10">
      <c r="A304" s="1">
        <f>HYPERLINK("https://cms.ls-nyc.org/matter/dynamic-profile/view/1886403","18-1886403")</f>
        <v>0</v>
      </c>
      <c r="B304" t="s">
        <v>12</v>
      </c>
      <c r="C304" t="s">
        <v>33</v>
      </c>
      <c r="D304" t="s">
        <v>291</v>
      </c>
      <c r="E304" t="s">
        <v>811</v>
      </c>
      <c r="F304" t="s">
        <v>1282</v>
      </c>
      <c r="H304" t="s">
        <v>1460</v>
      </c>
      <c r="J304" t="s">
        <v>1466</v>
      </c>
    </row>
    <row r="305" spans="1:10">
      <c r="A305" s="1">
        <f>HYPERLINK("https://cms.ls-nyc.org/matter/dynamic-profile/view/1887342","19-1887342")</f>
        <v>0</v>
      </c>
      <c r="B305" t="s">
        <v>12</v>
      </c>
      <c r="C305" t="s">
        <v>33</v>
      </c>
      <c r="D305" t="s">
        <v>292</v>
      </c>
      <c r="E305" t="s">
        <v>812</v>
      </c>
      <c r="F305" t="s">
        <v>1163</v>
      </c>
      <c r="H305" t="s">
        <v>1460</v>
      </c>
      <c r="J305" t="s">
        <v>1465</v>
      </c>
    </row>
    <row r="306" spans="1:10">
      <c r="A306" s="1">
        <f>HYPERLINK("https://cms.ls-nyc.org/matter/dynamic-profile/view/1887520","19-1887520")</f>
        <v>0</v>
      </c>
      <c r="B306" t="s">
        <v>12</v>
      </c>
      <c r="C306" t="s">
        <v>33</v>
      </c>
      <c r="D306" t="s">
        <v>293</v>
      </c>
      <c r="E306" t="s">
        <v>729</v>
      </c>
      <c r="F306" t="s">
        <v>1283</v>
      </c>
      <c r="H306" t="s">
        <v>1460</v>
      </c>
      <c r="J306" t="s">
        <v>1465</v>
      </c>
    </row>
    <row r="307" spans="1:10">
      <c r="A307" s="1">
        <f>HYPERLINK("https://cms.ls-nyc.org/matter/dynamic-profile/view/1887563","19-1887563")</f>
        <v>0</v>
      </c>
      <c r="B307" t="s">
        <v>12</v>
      </c>
      <c r="C307" t="s">
        <v>33</v>
      </c>
      <c r="D307" t="s">
        <v>64</v>
      </c>
      <c r="E307" t="s">
        <v>726</v>
      </c>
      <c r="F307" t="s">
        <v>1140</v>
      </c>
      <c r="H307" t="s">
        <v>1460</v>
      </c>
      <c r="J307" t="s">
        <v>1466</v>
      </c>
    </row>
    <row r="308" spans="1:10">
      <c r="A308" s="1">
        <f>HYPERLINK("https://cms.ls-nyc.org/matter/dynamic-profile/view/1888905","19-1888905")</f>
        <v>0</v>
      </c>
      <c r="B308" t="s">
        <v>12</v>
      </c>
      <c r="C308" t="s">
        <v>33</v>
      </c>
      <c r="D308" t="s">
        <v>269</v>
      </c>
      <c r="E308" t="s">
        <v>651</v>
      </c>
      <c r="F308" t="s">
        <v>1103</v>
      </c>
      <c r="H308" t="s">
        <v>1460</v>
      </c>
      <c r="J308" t="s">
        <v>1465</v>
      </c>
    </row>
    <row r="309" spans="1:10">
      <c r="A309" s="1">
        <f>HYPERLINK("https://cms.ls-nyc.org/matter/dynamic-profile/view/1888936","19-1888936")</f>
        <v>0</v>
      </c>
      <c r="B309" t="s">
        <v>12</v>
      </c>
      <c r="C309" t="s">
        <v>33</v>
      </c>
      <c r="D309" t="s">
        <v>294</v>
      </c>
      <c r="E309" t="s">
        <v>813</v>
      </c>
      <c r="F309" t="s">
        <v>1103</v>
      </c>
      <c r="H309" t="s">
        <v>1460</v>
      </c>
      <c r="J309" t="s">
        <v>1466</v>
      </c>
    </row>
    <row r="310" spans="1:10">
      <c r="A310" s="1">
        <f>HYPERLINK("https://cms.ls-nyc.org/matter/dynamic-profile/view/1889126","19-1889126")</f>
        <v>0</v>
      </c>
      <c r="B310" t="s">
        <v>12</v>
      </c>
      <c r="C310" t="s">
        <v>33</v>
      </c>
      <c r="D310" t="s">
        <v>295</v>
      </c>
      <c r="E310" t="s">
        <v>814</v>
      </c>
      <c r="F310" t="s">
        <v>1120</v>
      </c>
      <c r="H310" t="s">
        <v>1460</v>
      </c>
      <c r="J310" t="s">
        <v>1466</v>
      </c>
    </row>
    <row r="311" spans="1:10">
      <c r="A311" s="1">
        <f>HYPERLINK("https://cms.ls-nyc.org/matter/dynamic-profile/view/1889160","19-1889160")</f>
        <v>0</v>
      </c>
      <c r="B311" t="s">
        <v>12</v>
      </c>
      <c r="C311" t="s">
        <v>33</v>
      </c>
      <c r="D311" t="s">
        <v>296</v>
      </c>
      <c r="E311" t="s">
        <v>815</v>
      </c>
      <c r="F311" t="s">
        <v>1120</v>
      </c>
      <c r="H311" t="s">
        <v>1460</v>
      </c>
      <c r="J311" t="s">
        <v>1466</v>
      </c>
    </row>
    <row r="312" spans="1:10">
      <c r="A312" s="1">
        <f>HYPERLINK("https://cms.ls-nyc.org/matter/dynamic-profile/view/1889344","19-1889344")</f>
        <v>0</v>
      </c>
      <c r="B312" t="s">
        <v>12</v>
      </c>
      <c r="C312" t="s">
        <v>33</v>
      </c>
      <c r="D312" t="s">
        <v>297</v>
      </c>
      <c r="E312" t="s">
        <v>816</v>
      </c>
      <c r="F312" t="s">
        <v>1142</v>
      </c>
      <c r="H312" t="s">
        <v>1460</v>
      </c>
      <c r="J312" t="s">
        <v>1466</v>
      </c>
    </row>
    <row r="313" spans="1:10">
      <c r="A313" s="1">
        <f>HYPERLINK("https://cms.ls-nyc.org/matter/dynamic-profile/view/1890034","19-1890034")</f>
        <v>0</v>
      </c>
      <c r="B313" t="s">
        <v>12</v>
      </c>
      <c r="C313" t="s">
        <v>33</v>
      </c>
      <c r="D313" t="s">
        <v>298</v>
      </c>
      <c r="E313" t="s">
        <v>610</v>
      </c>
      <c r="F313" t="s">
        <v>1209</v>
      </c>
      <c r="H313" t="s">
        <v>1460</v>
      </c>
      <c r="J313" t="s">
        <v>1465</v>
      </c>
    </row>
    <row r="314" spans="1:10">
      <c r="A314" s="1">
        <f>HYPERLINK("https://cms.ls-nyc.org/matter/dynamic-profile/view/1890044","19-1890044")</f>
        <v>0</v>
      </c>
      <c r="B314" t="s">
        <v>12</v>
      </c>
      <c r="C314" t="s">
        <v>33</v>
      </c>
      <c r="D314" t="s">
        <v>299</v>
      </c>
      <c r="E314" t="s">
        <v>669</v>
      </c>
      <c r="F314" t="s">
        <v>1209</v>
      </c>
      <c r="H314" t="s">
        <v>1460</v>
      </c>
      <c r="J314" t="s">
        <v>1465</v>
      </c>
    </row>
    <row r="315" spans="1:10">
      <c r="A315" s="1">
        <f>HYPERLINK("https://cms.ls-nyc.org/matter/dynamic-profile/view/1890050","19-1890050")</f>
        <v>0</v>
      </c>
      <c r="B315" t="s">
        <v>12</v>
      </c>
      <c r="C315" t="s">
        <v>33</v>
      </c>
      <c r="D315" t="s">
        <v>299</v>
      </c>
      <c r="E315" t="s">
        <v>817</v>
      </c>
      <c r="F315" t="s">
        <v>1209</v>
      </c>
      <c r="H315" t="s">
        <v>1460</v>
      </c>
      <c r="J315" t="s">
        <v>1465</v>
      </c>
    </row>
    <row r="316" spans="1:10">
      <c r="A316" s="1">
        <f>HYPERLINK("https://cms.ls-nyc.org/matter/dynamic-profile/view/1890838","19-1890838")</f>
        <v>0</v>
      </c>
      <c r="B316" t="s">
        <v>12</v>
      </c>
      <c r="C316" t="s">
        <v>33</v>
      </c>
      <c r="D316" t="s">
        <v>300</v>
      </c>
      <c r="E316" t="s">
        <v>818</v>
      </c>
      <c r="F316" t="s">
        <v>1122</v>
      </c>
      <c r="H316" t="s">
        <v>1460</v>
      </c>
      <c r="J316" t="s">
        <v>1465</v>
      </c>
    </row>
    <row r="317" spans="1:10">
      <c r="A317" s="1">
        <f>HYPERLINK("https://cms.ls-nyc.org/matter/dynamic-profile/view/1891105","19-1891105")</f>
        <v>0</v>
      </c>
      <c r="B317" t="s">
        <v>12</v>
      </c>
      <c r="C317" t="s">
        <v>33</v>
      </c>
      <c r="D317" t="s">
        <v>223</v>
      </c>
      <c r="E317" t="s">
        <v>819</v>
      </c>
      <c r="F317" t="s">
        <v>1123</v>
      </c>
      <c r="H317" t="s">
        <v>1460</v>
      </c>
      <c r="J317" t="s">
        <v>1466</v>
      </c>
    </row>
    <row r="318" spans="1:10">
      <c r="A318" s="1">
        <f>HYPERLINK("https://cms.ls-nyc.org/matter/dynamic-profile/view/1891384","19-1891384")</f>
        <v>0</v>
      </c>
      <c r="B318" t="s">
        <v>12</v>
      </c>
      <c r="C318" t="s">
        <v>33</v>
      </c>
      <c r="D318" t="s">
        <v>175</v>
      </c>
      <c r="E318" t="s">
        <v>726</v>
      </c>
      <c r="F318" t="s">
        <v>1124</v>
      </c>
      <c r="H318" t="s">
        <v>1460</v>
      </c>
      <c r="J318" t="s">
        <v>1465</v>
      </c>
    </row>
    <row r="319" spans="1:10">
      <c r="A319" s="1">
        <f>HYPERLINK("https://cms.ls-nyc.org/matter/dynamic-profile/view/1892013","19-1892013")</f>
        <v>0</v>
      </c>
      <c r="B319" t="s">
        <v>12</v>
      </c>
      <c r="C319" t="s">
        <v>33</v>
      </c>
      <c r="D319" t="s">
        <v>301</v>
      </c>
      <c r="E319" t="s">
        <v>729</v>
      </c>
      <c r="F319" t="s">
        <v>1145</v>
      </c>
      <c r="H319" t="s">
        <v>1460</v>
      </c>
      <c r="J319" t="s">
        <v>1465</v>
      </c>
    </row>
    <row r="320" spans="1:10">
      <c r="A320" s="1">
        <f>HYPERLINK("https://cms.ls-nyc.org/matter/dynamic-profile/view/1892325","19-1892325")</f>
        <v>0</v>
      </c>
      <c r="B320" t="s">
        <v>12</v>
      </c>
      <c r="C320" t="s">
        <v>33</v>
      </c>
      <c r="D320" t="s">
        <v>302</v>
      </c>
      <c r="E320" t="s">
        <v>820</v>
      </c>
      <c r="F320" t="s">
        <v>1284</v>
      </c>
      <c r="H320" t="s">
        <v>1460</v>
      </c>
      <c r="J320" t="s">
        <v>1465</v>
      </c>
    </row>
    <row r="321" spans="1:10">
      <c r="A321" s="1">
        <f>HYPERLINK("https://cms.ls-nyc.org/matter/dynamic-profile/view/1892428","19-1892428")</f>
        <v>0</v>
      </c>
      <c r="B321" t="s">
        <v>12</v>
      </c>
      <c r="C321" t="s">
        <v>33</v>
      </c>
      <c r="D321" t="s">
        <v>178</v>
      </c>
      <c r="E321" t="s">
        <v>821</v>
      </c>
      <c r="F321" t="s">
        <v>1174</v>
      </c>
      <c r="H321" t="s">
        <v>1460</v>
      </c>
      <c r="J321" t="s">
        <v>1465</v>
      </c>
    </row>
    <row r="322" spans="1:10">
      <c r="A322" s="1">
        <f>HYPERLINK("https://cms.ls-nyc.org/matter/dynamic-profile/view/1892827","19-1892827")</f>
        <v>0</v>
      </c>
      <c r="B322" t="s">
        <v>12</v>
      </c>
      <c r="C322" t="s">
        <v>33</v>
      </c>
      <c r="D322" t="s">
        <v>303</v>
      </c>
      <c r="E322" t="s">
        <v>625</v>
      </c>
      <c r="F322" t="s">
        <v>1285</v>
      </c>
      <c r="H322" t="s">
        <v>1460</v>
      </c>
      <c r="J322" t="s">
        <v>1465</v>
      </c>
    </row>
    <row r="323" spans="1:10">
      <c r="A323" s="1">
        <f>HYPERLINK("https://cms.ls-nyc.org/matter/dynamic-profile/view/1892844","19-1892844")</f>
        <v>0</v>
      </c>
      <c r="B323" t="s">
        <v>12</v>
      </c>
      <c r="C323" t="s">
        <v>33</v>
      </c>
      <c r="D323" t="s">
        <v>304</v>
      </c>
      <c r="E323" t="s">
        <v>822</v>
      </c>
      <c r="F323" t="s">
        <v>1285</v>
      </c>
      <c r="H323" t="s">
        <v>1460</v>
      </c>
      <c r="J323" t="s">
        <v>1466</v>
      </c>
    </row>
    <row r="324" spans="1:10">
      <c r="A324" s="1">
        <f>HYPERLINK("https://cms.ls-nyc.org/matter/dynamic-profile/view/1892913","19-1892913")</f>
        <v>0</v>
      </c>
      <c r="B324" t="s">
        <v>12</v>
      </c>
      <c r="C324" t="s">
        <v>33</v>
      </c>
      <c r="D324" t="s">
        <v>305</v>
      </c>
      <c r="E324" t="s">
        <v>823</v>
      </c>
      <c r="F324" t="s">
        <v>1285</v>
      </c>
      <c r="H324" t="s">
        <v>1460</v>
      </c>
      <c r="J324" t="s">
        <v>1465</v>
      </c>
    </row>
    <row r="325" spans="1:10">
      <c r="A325" s="1">
        <f>HYPERLINK("https://cms.ls-nyc.org/matter/dynamic-profile/view/1893179","19-1893179")</f>
        <v>0</v>
      </c>
      <c r="B325" t="s">
        <v>12</v>
      </c>
      <c r="C325" t="s">
        <v>33</v>
      </c>
      <c r="D325" t="s">
        <v>306</v>
      </c>
      <c r="E325" t="s">
        <v>729</v>
      </c>
      <c r="F325" t="s">
        <v>1126</v>
      </c>
      <c r="H325" t="s">
        <v>1460</v>
      </c>
      <c r="J325" t="s">
        <v>1465</v>
      </c>
    </row>
    <row r="326" spans="1:10">
      <c r="A326" s="1">
        <f>HYPERLINK("https://cms.ls-nyc.org/matter/dynamic-profile/view/1893254","19-1893254")</f>
        <v>0</v>
      </c>
      <c r="B326" t="s">
        <v>12</v>
      </c>
      <c r="C326" t="s">
        <v>33</v>
      </c>
      <c r="D326" t="s">
        <v>307</v>
      </c>
      <c r="E326" t="s">
        <v>824</v>
      </c>
      <c r="F326" t="s">
        <v>1126</v>
      </c>
      <c r="H326" t="s">
        <v>1460</v>
      </c>
      <c r="J326" t="s">
        <v>1465</v>
      </c>
    </row>
    <row r="327" spans="1:10">
      <c r="A327" s="1">
        <f>HYPERLINK("https://cms.ls-nyc.org/matter/dynamic-profile/view/1893335","19-1893335")</f>
        <v>0</v>
      </c>
      <c r="B327" t="s">
        <v>12</v>
      </c>
      <c r="C327" t="s">
        <v>33</v>
      </c>
      <c r="D327" t="s">
        <v>308</v>
      </c>
      <c r="E327" t="s">
        <v>825</v>
      </c>
      <c r="F327" t="s">
        <v>1105</v>
      </c>
      <c r="H327" t="s">
        <v>1460</v>
      </c>
      <c r="J327" t="s">
        <v>1465</v>
      </c>
    </row>
    <row r="328" spans="1:10">
      <c r="A328" s="1">
        <f>HYPERLINK("https://cms.ls-nyc.org/matter/dynamic-profile/view/1893539","19-1893539")</f>
        <v>0</v>
      </c>
      <c r="B328" t="s">
        <v>12</v>
      </c>
      <c r="C328" t="s">
        <v>33</v>
      </c>
      <c r="D328" t="s">
        <v>56</v>
      </c>
      <c r="E328" t="s">
        <v>826</v>
      </c>
      <c r="F328" t="s">
        <v>1186</v>
      </c>
      <c r="H328" t="s">
        <v>1460</v>
      </c>
      <c r="J328" t="s">
        <v>1465</v>
      </c>
    </row>
    <row r="329" spans="1:10">
      <c r="A329" s="1">
        <f>HYPERLINK("https://cms.ls-nyc.org/matter/dynamic-profile/view/1893624","19-1893624")</f>
        <v>0</v>
      </c>
      <c r="B329" t="s">
        <v>12</v>
      </c>
      <c r="C329" t="s">
        <v>33</v>
      </c>
      <c r="D329" t="s">
        <v>309</v>
      </c>
      <c r="E329" t="s">
        <v>827</v>
      </c>
      <c r="F329" t="s">
        <v>1167</v>
      </c>
      <c r="H329" t="s">
        <v>1460</v>
      </c>
      <c r="J329" t="s">
        <v>1466</v>
      </c>
    </row>
    <row r="330" spans="1:10">
      <c r="A330" s="1">
        <f>HYPERLINK("https://cms.ls-nyc.org/matter/dynamic-profile/view/1893656","19-1893656")</f>
        <v>0</v>
      </c>
      <c r="B330" t="s">
        <v>12</v>
      </c>
      <c r="C330" t="s">
        <v>33</v>
      </c>
      <c r="D330" t="s">
        <v>172</v>
      </c>
      <c r="E330" t="s">
        <v>828</v>
      </c>
      <c r="F330" t="s">
        <v>1167</v>
      </c>
      <c r="H330" t="s">
        <v>1460</v>
      </c>
      <c r="J330" t="s">
        <v>1466</v>
      </c>
    </row>
    <row r="331" spans="1:10">
      <c r="A331" s="1">
        <f>HYPERLINK("https://cms.ls-nyc.org/matter/dynamic-profile/view/1893693","19-1893693")</f>
        <v>0</v>
      </c>
      <c r="B331" t="s">
        <v>12</v>
      </c>
      <c r="C331" t="s">
        <v>33</v>
      </c>
      <c r="D331" t="s">
        <v>310</v>
      </c>
      <c r="E331" t="s">
        <v>829</v>
      </c>
      <c r="F331" t="s">
        <v>1167</v>
      </c>
      <c r="H331" t="s">
        <v>1460</v>
      </c>
      <c r="J331" t="s">
        <v>1465</v>
      </c>
    </row>
    <row r="332" spans="1:10">
      <c r="A332" s="1">
        <f>HYPERLINK("https://cms.ls-nyc.org/matter/dynamic-profile/view/1893766","19-1893766")</f>
        <v>0</v>
      </c>
      <c r="B332" t="s">
        <v>12</v>
      </c>
      <c r="C332" t="s">
        <v>33</v>
      </c>
      <c r="D332" t="s">
        <v>311</v>
      </c>
      <c r="E332" t="s">
        <v>790</v>
      </c>
      <c r="F332" t="s">
        <v>1221</v>
      </c>
      <c r="H332" t="s">
        <v>1460</v>
      </c>
      <c r="J332" t="s">
        <v>1465</v>
      </c>
    </row>
    <row r="333" spans="1:10">
      <c r="A333" s="1">
        <f>HYPERLINK("https://cms.ls-nyc.org/matter/dynamic-profile/view/1893918","19-1893918")</f>
        <v>0</v>
      </c>
      <c r="B333" t="s">
        <v>12</v>
      </c>
      <c r="C333" t="s">
        <v>33</v>
      </c>
      <c r="D333" t="s">
        <v>312</v>
      </c>
      <c r="E333" t="s">
        <v>830</v>
      </c>
      <c r="F333" t="s">
        <v>1286</v>
      </c>
      <c r="H333" t="s">
        <v>1460</v>
      </c>
      <c r="J333" t="s">
        <v>1466</v>
      </c>
    </row>
    <row r="334" spans="1:10">
      <c r="A334" s="1">
        <f>HYPERLINK("https://cms.ls-nyc.org/matter/dynamic-profile/view/1894341","19-1894341")</f>
        <v>0</v>
      </c>
      <c r="B334" t="s">
        <v>12</v>
      </c>
      <c r="C334" t="s">
        <v>33</v>
      </c>
      <c r="D334" t="s">
        <v>313</v>
      </c>
      <c r="E334" t="s">
        <v>831</v>
      </c>
      <c r="F334" t="s">
        <v>1287</v>
      </c>
      <c r="H334" t="s">
        <v>1460</v>
      </c>
      <c r="J334" t="s">
        <v>1466</v>
      </c>
    </row>
    <row r="335" spans="1:10">
      <c r="A335" s="1">
        <f>HYPERLINK("https://cms.ls-nyc.org/matter/dynamic-profile/view/1894360","19-1894360")</f>
        <v>0</v>
      </c>
      <c r="B335" t="s">
        <v>12</v>
      </c>
      <c r="C335" t="s">
        <v>33</v>
      </c>
      <c r="D335" t="s">
        <v>314</v>
      </c>
      <c r="E335" t="s">
        <v>832</v>
      </c>
      <c r="F335" t="s">
        <v>1287</v>
      </c>
      <c r="H335" t="s">
        <v>1460</v>
      </c>
      <c r="J335" t="s">
        <v>1466</v>
      </c>
    </row>
    <row r="336" spans="1:10">
      <c r="A336" s="1">
        <f>HYPERLINK("https://cms.ls-nyc.org/matter/dynamic-profile/view/1894370","19-1894370")</f>
        <v>0</v>
      </c>
      <c r="B336" t="s">
        <v>12</v>
      </c>
      <c r="C336" t="s">
        <v>33</v>
      </c>
      <c r="D336" t="s">
        <v>315</v>
      </c>
      <c r="E336" t="s">
        <v>630</v>
      </c>
      <c r="F336" t="s">
        <v>1287</v>
      </c>
      <c r="H336" t="s">
        <v>1460</v>
      </c>
      <c r="J336" t="s">
        <v>1465</v>
      </c>
    </row>
    <row r="337" spans="1:10">
      <c r="A337" s="1">
        <f>HYPERLINK("https://cms.ls-nyc.org/matter/dynamic-profile/view/1894471","19-1894471")</f>
        <v>0</v>
      </c>
      <c r="B337" t="s">
        <v>12</v>
      </c>
      <c r="C337" t="s">
        <v>33</v>
      </c>
      <c r="D337" t="s">
        <v>316</v>
      </c>
      <c r="E337" t="s">
        <v>833</v>
      </c>
      <c r="F337" t="s">
        <v>1168</v>
      </c>
      <c r="H337" t="s">
        <v>1460</v>
      </c>
      <c r="J337" t="s">
        <v>1465</v>
      </c>
    </row>
    <row r="338" spans="1:10">
      <c r="A338" s="1">
        <f>HYPERLINK("https://cms.ls-nyc.org/matter/dynamic-profile/view/1894971","19-1894971")</f>
        <v>0</v>
      </c>
      <c r="B338" t="s">
        <v>12</v>
      </c>
      <c r="C338" t="s">
        <v>33</v>
      </c>
      <c r="D338" t="s">
        <v>317</v>
      </c>
      <c r="E338" t="s">
        <v>834</v>
      </c>
      <c r="F338" t="s">
        <v>1288</v>
      </c>
      <c r="H338" t="s">
        <v>1460</v>
      </c>
      <c r="J338" t="s">
        <v>1466</v>
      </c>
    </row>
    <row r="339" spans="1:10">
      <c r="A339" s="1">
        <f>HYPERLINK("https://cms.ls-nyc.org/matter/dynamic-profile/view/1895046","19-1895046")</f>
        <v>0</v>
      </c>
      <c r="B339" t="s">
        <v>12</v>
      </c>
      <c r="C339" t="s">
        <v>33</v>
      </c>
      <c r="D339" t="s">
        <v>318</v>
      </c>
      <c r="E339" t="s">
        <v>805</v>
      </c>
      <c r="F339" t="s">
        <v>1289</v>
      </c>
      <c r="H339" t="s">
        <v>1460</v>
      </c>
      <c r="J339" t="s">
        <v>1465</v>
      </c>
    </row>
    <row r="340" spans="1:10">
      <c r="A340" s="1">
        <f>HYPERLINK("https://cms.ls-nyc.org/matter/dynamic-profile/view/1895357","19-1895357")</f>
        <v>0</v>
      </c>
      <c r="B340" t="s">
        <v>12</v>
      </c>
      <c r="C340" t="s">
        <v>33</v>
      </c>
      <c r="D340" t="s">
        <v>319</v>
      </c>
      <c r="E340" t="s">
        <v>612</v>
      </c>
      <c r="F340" t="s">
        <v>1290</v>
      </c>
      <c r="H340" t="s">
        <v>1460</v>
      </c>
      <c r="J340" t="s">
        <v>1466</v>
      </c>
    </row>
    <row r="341" spans="1:10">
      <c r="A341" s="1">
        <f>HYPERLINK("https://cms.ls-nyc.org/matter/dynamic-profile/view/1895468","19-1895468")</f>
        <v>0</v>
      </c>
      <c r="B341" t="s">
        <v>12</v>
      </c>
      <c r="C341" t="s">
        <v>33</v>
      </c>
      <c r="D341" t="s">
        <v>320</v>
      </c>
      <c r="E341" t="s">
        <v>835</v>
      </c>
      <c r="F341" t="s">
        <v>1291</v>
      </c>
      <c r="H341" t="s">
        <v>1460</v>
      </c>
      <c r="J341" t="s">
        <v>1466</v>
      </c>
    </row>
    <row r="342" spans="1:10">
      <c r="A342" s="1">
        <f>HYPERLINK("https://cms.ls-nyc.org/matter/dynamic-profile/view/1895520","19-1895520")</f>
        <v>0</v>
      </c>
      <c r="B342" t="s">
        <v>12</v>
      </c>
      <c r="C342" t="s">
        <v>33</v>
      </c>
      <c r="D342" t="s">
        <v>321</v>
      </c>
      <c r="E342" t="s">
        <v>836</v>
      </c>
      <c r="F342" t="s">
        <v>1291</v>
      </c>
      <c r="H342" t="s">
        <v>1460</v>
      </c>
      <c r="J342" t="s">
        <v>1465</v>
      </c>
    </row>
    <row r="343" spans="1:10">
      <c r="A343" s="1">
        <f>HYPERLINK("https://cms.ls-nyc.org/matter/dynamic-profile/view/1896161","19-1896161")</f>
        <v>0</v>
      </c>
      <c r="B343" t="s">
        <v>12</v>
      </c>
      <c r="C343" t="s">
        <v>33</v>
      </c>
      <c r="D343" t="s">
        <v>322</v>
      </c>
      <c r="E343" t="s">
        <v>837</v>
      </c>
      <c r="F343" t="s">
        <v>1128</v>
      </c>
      <c r="H343" t="s">
        <v>1460</v>
      </c>
      <c r="J343" t="s">
        <v>1466</v>
      </c>
    </row>
    <row r="344" spans="1:10">
      <c r="A344" s="1">
        <f>HYPERLINK("https://cms.ls-nyc.org/matter/dynamic-profile/view/1896266","19-1896266")</f>
        <v>0</v>
      </c>
      <c r="B344" t="s">
        <v>12</v>
      </c>
      <c r="C344" t="s">
        <v>33</v>
      </c>
      <c r="D344" t="s">
        <v>323</v>
      </c>
      <c r="E344" t="s">
        <v>838</v>
      </c>
      <c r="F344" t="s">
        <v>1128</v>
      </c>
      <c r="H344" t="s">
        <v>1460</v>
      </c>
      <c r="J344" t="s">
        <v>1466</v>
      </c>
    </row>
    <row r="345" spans="1:10">
      <c r="A345" s="1">
        <f>HYPERLINK("https://cms.ls-nyc.org/matter/dynamic-profile/view/1896373","19-1896373")</f>
        <v>0</v>
      </c>
      <c r="B345" t="s">
        <v>12</v>
      </c>
      <c r="C345" t="s">
        <v>33</v>
      </c>
      <c r="D345" t="s">
        <v>324</v>
      </c>
      <c r="E345" t="s">
        <v>839</v>
      </c>
      <c r="F345" t="s">
        <v>1129</v>
      </c>
      <c r="H345" t="s">
        <v>1460</v>
      </c>
      <c r="J345" t="s">
        <v>1466</v>
      </c>
    </row>
    <row r="346" spans="1:10">
      <c r="A346" s="1">
        <f>HYPERLINK("https://cms.ls-nyc.org/matter/dynamic-profile/view/1896983","19-1896983")</f>
        <v>0</v>
      </c>
      <c r="B346" t="s">
        <v>12</v>
      </c>
      <c r="C346" t="s">
        <v>33</v>
      </c>
      <c r="D346" t="s">
        <v>325</v>
      </c>
      <c r="E346" t="s">
        <v>840</v>
      </c>
      <c r="F346" t="s">
        <v>1292</v>
      </c>
      <c r="H346" t="s">
        <v>1460</v>
      </c>
      <c r="J346" t="s">
        <v>1465</v>
      </c>
    </row>
    <row r="347" spans="1:10">
      <c r="A347" s="1">
        <f>HYPERLINK("https://cms.ls-nyc.org/matter/dynamic-profile/view/1897204","19-1897204")</f>
        <v>0</v>
      </c>
      <c r="B347" t="s">
        <v>12</v>
      </c>
      <c r="C347" t="s">
        <v>33</v>
      </c>
      <c r="D347" t="s">
        <v>326</v>
      </c>
      <c r="E347" t="s">
        <v>822</v>
      </c>
      <c r="F347" t="s">
        <v>1106</v>
      </c>
      <c r="H347" t="s">
        <v>1460</v>
      </c>
      <c r="J347" t="s">
        <v>1465</v>
      </c>
    </row>
    <row r="348" spans="1:10">
      <c r="A348" s="1">
        <f>HYPERLINK("https://cms.ls-nyc.org/matter/dynamic-profile/view/1897229","19-1897229")</f>
        <v>0</v>
      </c>
      <c r="B348" t="s">
        <v>12</v>
      </c>
      <c r="C348" t="s">
        <v>33</v>
      </c>
      <c r="D348" t="s">
        <v>150</v>
      </c>
      <c r="E348" t="s">
        <v>841</v>
      </c>
      <c r="F348" t="s">
        <v>1106</v>
      </c>
      <c r="H348" t="s">
        <v>1460</v>
      </c>
      <c r="J348" t="s">
        <v>1466</v>
      </c>
    </row>
    <row r="349" spans="1:10">
      <c r="A349" s="1">
        <f>HYPERLINK("https://cms.ls-nyc.org/matter/dynamic-profile/view/1897615","19-1897615")</f>
        <v>0</v>
      </c>
      <c r="B349" t="s">
        <v>12</v>
      </c>
      <c r="C349" t="s">
        <v>33</v>
      </c>
      <c r="D349" t="s">
        <v>327</v>
      </c>
      <c r="E349" t="s">
        <v>567</v>
      </c>
      <c r="F349" t="s">
        <v>1293</v>
      </c>
      <c r="H349" t="s">
        <v>1460</v>
      </c>
      <c r="J349" t="s">
        <v>1466</v>
      </c>
    </row>
    <row r="350" spans="1:10">
      <c r="A350" s="1">
        <f>HYPERLINK("https://cms.ls-nyc.org/matter/dynamic-profile/view/1898182","19-1898182")</f>
        <v>0</v>
      </c>
      <c r="B350" t="s">
        <v>12</v>
      </c>
      <c r="C350" t="s">
        <v>33</v>
      </c>
      <c r="D350" t="s">
        <v>328</v>
      </c>
      <c r="E350" t="s">
        <v>842</v>
      </c>
      <c r="F350" t="s">
        <v>1132</v>
      </c>
      <c r="H350" t="s">
        <v>1460</v>
      </c>
      <c r="J350" t="s">
        <v>1466</v>
      </c>
    </row>
    <row r="351" spans="1:10">
      <c r="A351" s="1">
        <f>HYPERLINK("https://cms.ls-nyc.org/matter/dynamic-profile/view/1898422","19-1898422")</f>
        <v>0</v>
      </c>
      <c r="B351" t="s">
        <v>12</v>
      </c>
      <c r="C351" t="s">
        <v>33</v>
      </c>
      <c r="D351" t="s">
        <v>329</v>
      </c>
      <c r="E351" t="s">
        <v>843</v>
      </c>
      <c r="F351" t="s">
        <v>1294</v>
      </c>
      <c r="H351" t="s">
        <v>1460</v>
      </c>
      <c r="J351" t="s">
        <v>1465</v>
      </c>
    </row>
    <row r="352" spans="1:10">
      <c r="A352" s="1">
        <f>HYPERLINK("https://cms.ls-nyc.org/matter/dynamic-profile/view/1898441","19-1898441")</f>
        <v>0</v>
      </c>
      <c r="B352" t="s">
        <v>12</v>
      </c>
      <c r="C352" t="s">
        <v>33</v>
      </c>
      <c r="D352" t="s">
        <v>178</v>
      </c>
      <c r="E352" t="s">
        <v>844</v>
      </c>
      <c r="F352" t="s">
        <v>1294</v>
      </c>
      <c r="H352" t="s">
        <v>1460</v>
      </c>
      <c r="J352" t="s">
        <v>1466</v>
      </c>
    </row>
    <row r="353" spans="1:10">
      <c r="A353" s="1">
        <f>HYPERLINK("https://cms.ls-nyc.org/matter/dynamic-profile/view/1898570","19-1898570")</f>
        <v>0</v>
      </c>
      <c r="B353" t="s">
        <v>12</v>
      </c>
      <c r="C353" t="s">
        <v>33</v>
      </c>
      <c r="D353" t="s">
        <v>330</v>
      </c>
      <c r="E353" t="s">
        <v>845</v>
      </c>
      <c r="F353" t="s">
        <v>1295</v>
      </c>
      <c r="H353" t="s">
        <v>1460</v>
      </c>
      <c r="J353" t="s">
        <v>1465</v>
      </c>
    </row>
    <row r="354" spans="1:10">
      <c r="A354" s="1">
        <f>HYPERLINK("https://cms.ls-nyc.org/matter/dynamic-profile/view/1899489","19-1899489")</f>
        <v>0</v>
      </c>
      <c r="B354" t="s">
        <v>12</v>
      </c>
      <c r="C354" t="s">
        <v>33</v>
      </c>
      <c r="D354" t="s">
        <v>331</v>
      </c>
      <c r="E354" t="s">
        <v>846</v>
      </c>
      <c r="F354" t="s">
        <v>1296</v>
      </c>
      <c r="H354" t="s">
        <v>1460</v>
      </c>
      <c r="J354" t="s">
        <v>1465</v>
      </c>
    </row>
    <row r="355" spans="1:10">
      <c r="A355" s="1">
        <f>HYPERLINK("https://cms.ls-nyc.org/matter/dynamic-profile/view/1883052","18-1883052")</f>
        <v>0</v>
      </c>
      <c r="B355" t="s">
        <v>12</v>
      </c>
      <c r="C355" t="s">
        <v>17</v>
      </c>
      <c r="D355" t="s">
        <v>332</v>
      </c>
      <c r="E355" t="s">
        <v>847</v>
      </c>
      <c r="F355" t="s">
        <v>1219</v>
      </c>
      <c r="H355" t="s">
        <v>1460</v>
      </c>
      <c r="J355" t="s">
        <v>1466</v>
      </c>
    </row>
    <row r="356" spans="1:10">
      <c r="A356" s="1">
        <f>HYPERLINK("https://cms.ls-nyc.org/matter/dynamic-profile/view/0748600","14-0748600")</f>
        <v>0</v>
      </c>
      <c r="B356" t="s">
        <v>12</v>
      </c>
      <c r="C356" t="s">
        <v>34</v>
      </c>
      <c r="D356" t="s">
        <v>333</v>
      </c>
      <c r="E356" t="s">
        <v>848</v>
      </c>
      <c r="F356" t="s">
        <v>1297</v>
      </c>
      <c r="H356" t="s">
        <v>1460</v>
      </c>
      <c r="J356" t="s">
        <v>1465</v>
      </c>
    </row>
    <row r="357" spans="1:10">
      <c r="A357" s="1">
        <f>HYPERLINK("https://cms.ls-nyc.org/matter/dynamic-profile/view/0795601","16-0795601")</f>
        <v>0</v>
      </c>
      <c r="B357" t="s">
        <v>12</v>
      </c>
      <c r="C357" t="s">
        <v>34</v>
      </c>
      <c r="D357" t="s">
        <v>334</v>
      </c>
      <c r="E357" t="s">
        <v>849</v>
      </c>
      <c r="F357" t="s">
        <v>1298</v>
      </c>
      <c r="H357" t="s">
        <v>1460</v>
      </c>
      <c r="J357" t="s">
        <v>1465</v>
      </c>
    </row>
    <row r="358" spans="1:10">
      <c r="A358" s="1">
        <f>HYPERLINK("https://cms.ls-nyc.org/matter/dynamic-profile/view/0814741","16-0814741")</f>
        <v>0</v>
      </c>
      <c r="B358" t="s">
        <v>12</v>
      </c>
      <c r="C358" t="s">
        <v>34</v>
      </c>
      <c r="D358" t="s">
        <v>154</v>
      </c>
      <c r="E358" t="s">
        <v>850</v>
      </c>
      <c r="F358" t="s">
        <v>1299</v>
      </c>
      <c r="H358" t="s">
        <v>1460</v>
      </c>
      <c r="J358" t="s">
        <v>1466</v>
      </c>
    </row>
    <row r="359" spans="1:10">
      <c r="A359" s="1">
        <f>HYPERLINK("https://cms.ls-nyc.org/matter/dynamic-profile/view/1841222","17-1841222")</f>
        <v>0</v>
      </c>
      <c r="B359" t="s">
        <v>12</v>
      </c>
      <c r="C359" t="s">
        <v>34</v>
      </c>
      <c r="D359" t="s">
        <v>335</v>
      </c>
      <c r="E359" t="s">
        <v>851</v>
      </c>
      <c r="F359" t="s">
        <v>1300</v>
      </c>
      <c r="H359" t="s">
        <v>1460</v>
      </c>
      <c r="J359" t="s">
        <v>1465</v>
      </c>
    </row>
    <row r="360" spans="1:10">
      <c r="A360" s="1">
        <f>HYPERLINK("https://cms.ls-nyc.org/matter/dynamic-profile/view/1847109","17-1847109")</f>
        <v>0</v>
      </c>
      <c r="B360" t="s">
        <v>12</v>
      </c>
      <c r="C360" t="s">
        <v>34</v>
      </c>
      <c r="D360" t="s">
        <v>336</v>
      </c>
      <c r="E360" t="s">
        <v>711</v>
      </c>
      <c r="F360" t="s">
        <v>1301</v>
      </c>
      <c r="H360" t="s">
        <v>1460</v>
      </c>
      <c r="J360" t="s">
        <v>1466</v>
      </c>
    </row>
    <row r="361" spans="1:10">
      <c r="A361" s="1">
        <f>HYPERLINK("https://cms.ls-nyc.org/matter/dynamic-profile/view/1858525","18-1858525")</f>
        <v>0</v>
      </c>
      <c r="B361" t="s">
        <v>12</v>
      </c>
      <c r="C361" t="s">
        <v>34</v>
      </c>
      <c r="D361" t="s">
        <v>337</v>
      </c>
      <c r="E361" t="s">
        <v>852</v>
      </c>
      <c r="F361" t="s">
        <v>1302</v>
      </c>
      <c r="H361" t="s">
        <v>1460</v>
      </c>
      <c r="J361" t="s">
        <v>1466</v>
      </c>
    </row>
    <row r="362" spans="1:10">
      <c r="A362" s="1">
        <f>HYPERLINK("https://cms.ls-nyc.org/matter/dynamic-profile/view/1865501","18-1865501")</f>
        <v>0</v>
      </c>
      <c r="B362" t="s">
        <v>12</v>
      </c>
      <c r="C362" t="s">
        <v>34</v>
      </c>
      <c r="D362" t="s">
        <v>230</v>
      </c>
      <c r="E362" t="s">
        <v>853</v>
      </c>
      <c r="F362" t="s">
        <v>1175</v>
      </c>
      <c r="H362" t="s">
        <v>1460</v>
      </c>
      <c r="I362" t="s">
        <v>1460</v>
      </c>
      <c r="J362" t="s">
        <v>1465</v>
      </c>
    </row>
    <row r="363" spans="1:10">
      <c r="A363" s="1">
        <f>HYPERLINK("https://cms.ls-nyc.org/matter/dynamic-profile/view/1879057","18-1879057")</f>
        <v>0</v>
      </c>
      <c r="B363" t="s">
        <v>12</v>
      </c>
      <c r="C363" t="s">
        <v>34</v>
      </c>
      <c r="D363" t="s">
        <v>338</v>
      </c>
      <c r="E363" t="s">
        <v>854</v>
      </c>
      <c r="F363" t="s">
        <v>1160</v>
      </c>
      <c r="H363" t="s">
        <v>1460</v>
      </c>
      <c r="J363" t="s">
        <v>1466</v>
      </c>
    </row>
    <row r="364" spans="1:10">
      <c r="A364" s="1">
        <f>HYPERLINK("https://cms.ls-nyc.org/matter/dynamic-profile/view/1882432","18-1882432")</f>
        <v>0</v>
      </c>
      <c r="B364" t="s">
        <v>12</v>
      </c>
      <c r="C364" t="s">
        <v>34</v>
      </c>
      <c r="D364" t="s">
        <v>339</v>
      </c>
      <c r="E364" t="s">
        <v>855</v>
      </c>
      <c r="F364" t="s">
        <v>1303</v>
      </c>
      <c r="H364" t="s">
        <v>1460</v>
      </c>
      <c r="J364" t="s">
        <v>1466</v>
      </c>
    </row>
    <row r="365" spans="1:10">
      <c r="A365" s="1">
        <f>HYPERLINK("https://cms.ls-nyc.org/matter/dynamic-profile/view/0829201","17-0829201")</f>
        <v>0</v>
      </c>
      <c r="B365" t="s">
        <v>12</v>
      </c>
      <c r="C365" t="s">
        <v>35</v>
      </c>
      <c r="D365" t="s">
        <v>340</v>
      </c>
      <c r="E365" t="s">
        <v>856</v>
      </c>
      <c r="F365" t="s">
        <v>1304</v>
      </c>
      <c r="H365" t="s">
        <v>1460</v>
      </c>
      <c r="J365" t="s">
        <v>1465</v>
      </c>
    </row>
    <row r="366" spans="1:10">
      <c r="A366" s="1">
        <f>HYPERLINK("https://cms.ls-nyc.org/matter/dynamic-profile/view/1839712","17-1839712")</f>
        <v>0</v>
      </c>
      <c r="B366" t="s">
        <v>12</v>
      </c>
      <c r="C366" t="s">
        <v>35</v>
      </c>
      <c r="D366" t="s">
        <v>341</v>
      </c>
      <c r="E366" t="s">
        <v>857</v>
      </c>
      <c r="F366" t="s">
        <v>1305</v>
      </c>
      <c r="H366" t="s">
        <v>1460</v>
      </c>
      <c r="I366" t="s">
        <v>1460</v>
      </c>
      <c r="J366" t="s">
        <v>1465</v>
      </c>
    </row>
    <row r="367" spans="1:10">
      <c r="A367" s="1">
        <f>HYPERLINK("https://cms.ls-nyc.org/matter/dynamic-profile/view/1839723","17-1839723")</f>
        <v>0</v>
      </c>
      <c r="B367" t="s">
        <v>12</v>
      </c>
      <c r="C367" t="s">
        <v>35</v>
      </c>
      <c r="D367" t="s">
        <v>342</v>
      </c>
      <c r="E367" t="s">
        <v>858</v>
      </c>
      <c r="F367" t="s">
        <v>1305</v>
      </c>
      <c r="H367" t="s">
        <v>1460</v>
      </c>
      <c r="I367" t="s">
        <v>1460</v>
      </c>
      <c r="J367" t="s">
        <v>1465</v>
      </c>
    </row>
    <row r="368" spans="1:10">
      <c r="A368" s="1">
        <f>HYPERLINK("https://cms.ls-nyc.org/matter/dynamic-profile/view/1849429","17-1849429")</f>
        <v>0</v>
      </c>
      <c r="B368" t="s">
        <v>12</v>
      </c>
      <c r="C368" t="s">
        <v>35</v>
      </c>
      <c r="D368" t="s">
        <v>333</v>
      </c>
      <c r="E368" t="s">
        <v>573</v>
      </c>
      <c r="F368" t="s">
        <v>1306</v>
      </c>
      <c r="H368" t="s">
        <v>1460</v>
      </c>
      <c r="J368" t="s">
        <v>1466</v>
      </c>
    </row>
    <row r="369" spans="1:10">
      <c r="A369" s="1">
        <f>HYPERLINK("https://cms.ls-nyc.org/matter/dynamic-profile/view/1870144","18-1870144")</f>
        <v>0</v>
      </c>
      <c r="B369" t="s">
        <v>12</v>
      </c>
      <c r="C369" t="s">
        <v>35</v>
      </c>
      <c r="D369" t="s">
        <v>343</v>
      </c>
      <c r="E369" t="s">
        <v>859</v>
      </c>
      <c r="F369" t="s">
        <v>1307</v>
      </c>
      <c r="H369" t="s">
        <v>1460</v>
      </c>
      <c r="J369" t="s">
        <v>1465</v>
      </c>
    </row>
    <row r="370" spans="1:10">
      <c r="A370" s="1">
        <f>HYPERLINK("https://cms.ls-nyc.org/matter/dynamic-profile/view/1876390","18-1876390")</f>
        <v>0</v>
      </c>
      <c r="B370" t="s">
        <v>12</v>
      </c>
      <c r="C370" t="s">
        <v>35</v>
      </c>
      <c r="D370" t="s">
        <v>344</v>
      </c>
      <c r="E370" t="s">
        <v>860</v>
      </c>
      <c r="F370" t="s">
        <v>1308</v>
      </c>
      <c r="H370" t="s">
        <v>1460</v>
      </c>
      <c r="J370" t="s">
        <v>1465</v>
      </c>
    </row>
    <row r="371" spans="1:10">
      <c r="A371" s="1">
        <f>HYPERLINK("https://cms.ls-nyc.org/matter/dynamic-profile/view/1877790","18-1877790")</f>
        <v>0</v>
      </c>
      <c r="B371" t="s">
        <v>12</v>
      </c>
      <c r="C371" t="s">
        <v>35</v>
      </c>
      <c r="D371" t="s">
        <v>345</v>
      </c>
      <c r="E371" t="s">
        <v>779</v>
      </c>
      <c r="F371" t="s">
        <v>1270</v>
      </c>
      <c r="H371" t="s">
        <v>1460</v>
      </c>
      <c r="J371" t="s">
        <v>1466</v>
      </c>
    </row>
    <row r="372" spans="1:10">
      <c r="A372" s="1">
        <f>HYPERLINK("https://cms.ls-nyc.org/matter/dynamic-profile/view/1878148","18-1878148")</f>
        <v>0</v>
      </c>
      <c r="B372" t="s">
        <v>12</v>
      </c>
      <c r="C372" t="s">
        <v>35</v>
      </c>
      <c r="D372" t="s">
        <v>346</v>
      </c>
      <c r="E372" t="s">
        <v>861</v>
      </c>
      <c r="F372" t="s">
        <v>1196</v>
      </c>
      <c r="H372" t="s">
        <v>1460</v>
      </c>
      <c r="J372" t="s">
        <v>1466</v>
      </c>
    </row>
    <row r="373" spans="1:10">
      <c r="A373" s="1">
        <f>HYPERLINK("https://cms.ls-nyc.org/matter/dynamic-profile/view/1879522","18-1879522")</f>
        <v>0</v>
      </c>
      <c r="B373" t="s">
        <v>12</v>
      </c>
      <c r="C373" t="s">
        <v>35</v>
      </c>
      <c r="D373" t="s">
        <v>347</v>
      </c>
      <c r="E373" t="s">
        <v>862</v>
      </c>
      <c r="F373" t="s">
        <v>1246</v>
      </c>
      <c r="H373" t="s">
        <v>1460</v>
      </c>
      <c r="J373" t="s">
        <v>1465</v>
      </c>
    </row>
    <row r="374" spans="1:10">
      <c r="A374" s="1">
        <f>HYPERLINK("https://cms.ls-nyc.org/matter/dynamic-profile/view/1881700","18-1881700")</f>
        <v>0</v>
      </c>
      <c r="B374" t="s">
        <v>12</v>
      </c>
      <c r="C374" t="s">
        <v>35</v>
      </c>
      <c r="D374" t="s">
        <v>348</v>
      </c>
      <c r="E374" t="s">
        <v>521</v>
      </c>
      <c r="F374" t="s">
        <v>1309</v>
      </c>
      <c r="H374" t="s">
        <v>1460</v>
      </c>
      <c r="J374" t="s">
        <v>1466</v>
      </c>
    </row>
    <row r="375" spans="1:10">
      <c r="A375" s="1">
        <f>HYPERLINK("https://cms.ls-nyc.org/matter/dynamic-profile/view/1882998","18-1882998")</f>
        <v>0</v>
      </c>
      <c r="B375" t="s">
        <v>12</v>
      </c>
      <c r="C375" t="s">
        <v>35</v>
      </c>
      <c r="D375" t="s">
        <v>349</v>
      </c>
      <c r="E375" t="s">
        <v>594</v>
      </c>
      <c r="F375" t="s">
        <v>1219</v>
      </c>
      <c r="H375" t="s">
        <v>1460</v>
      </c>
      <c r="J375" t="s">
        <v>1465</v>
      </c>
    </row>
    <row r="376" spans="1:10">
      <c r="A376" s="1">
        <f>HYPERLINK("https://cms.ls-nyc.org/matter/dynamic-profile/view/1884680","18-1884680")</f>
        <v>0</v>
      </c>
      <c r="B376" t="s">
        <v>12</v>
      </c>
      <c r="C376" t="s">
        <v>35</v>
      </c>
      <c r="D376" t="s">
        <v>350</v>
      </c>
      <c r="E376" t="s">
        <v>863</v>
      </c>
      <c r="F376" t="s">
        <v>1139</v>
      </c>
      <c r="H376" t="s">
        <v>1460</v>
      </c>
      <c r="J376" t="s">
        <v>1466</v>
      </c>
    </row>
    <row r="377" spans="1:10">
      <c r="A377" s="1">
        <f>HYPERLINK("https://cms.ls-nyc.org/matter/dynamic-profile/view/1884788","18-1884788")</f>
        <v>0</v>
      </c>
      <c r="B377" t="s">
        <v>12</v>
      </c>
      <c r="C377" t="s">
        <v>35</v>
      </c>
      <c r="D377" t="s">
        <v>351</v>
      </c>
      <c r="E377" t="s">
        <v>864</v>
      </c>
      <c r="F377" t="s">
        <v>1248</v>
      </c>
      <c r="H377" t="s">
        <v>1460</v>
      </c>
      <c r="J377" t="s">
        <v>1465</v>
      </c>
    </row>
    <row r="378" spans="1:10">
      <c r="A378" s="1">
        <f>HYPERLINK("https://cms.ls-nyc.org/matter/dynamic-profile/view/1886549","18-1886549")</f>
        <v>0</v>
      </c>
      <c r="B378" t="s">
        <v>12</v>
      </c>
      <c r="C378" t="s">
        <v>35</v>
      </c>
      <c r="D378" t="s">
        <v>352</v>
      </c>
      <c r="E378" t="s">
        <v>865</v>
      </c>
      <c r="F378" t="s">
        <v>1310</v>
      </c>
      <c r="H378" t="s">
        <v>1460</v>
      </c>
      <c r="J378" t="s">
        <v>1465</v>
      </c>
    </row>
    <row r="379" spans="1:10">
      <c r="A379" s="1">
        <f>HYPERLINK("https://cms.ls-nyc.org/matter/dynamic-profile/view/1888422","19-1888422")</f>
        <v>0</v>
      </c>
      <c r="B379" t="s">
        <v>12</v>
      </c>
      <c r="C379" t="s">
        <v>35</v>
      </c>
      <c r="D379" t="s">
        <v>353</v>
      </c>
      <c r="E379" t="s">
        <v>866</v>
      </c>
      <c r="F379" t="s">
        <v>1141</v>
      </c>
      <c r="H379" t="s">
        <v>1460</v>
      </c>
      <c r="J379" t="s">
        <v>1465</v>
      </c>
    </row>
    <row r="380" spans="1:10">
      <c r="A380" s="1">
        <f>HYPERLINK("https://cms.ls-nyc.org/matter/dynamic-profile/view/1888930","19-1888930")</f>
        <v>0</v>
      </c>
      <c r="B380" t="s">
        <v>12</v>
      </c>
      <c r="C380" t="s">
        <v>35</v>
      </c>
      <c r="D380" t="s">
        <v>56</v>
      </c>
      <c r="E380" t="s">
        <v>377</v>
      </c>
      <c r="F380" t="s">
        <v>1103</v>
      </c>
      <c r="H380" t="s">
        <v>1460</v>
      </c>
      <c r="J380" t="s">
        <v>1465</v>
      </c>
    </row>
    <row r="381" spans="1:10">
      <c r="A381" s="1">
        <f>HYPERLINK("https://cms.ls-nyc.org/matter/dynamic-profile/view/1889791","19-1889791")</f>
        <v>0</v>
      </c>
      <c r="B381" t="s">
        <v>12</v>
      </c>
      <c r="C381" t="s">
        <v>35</v>
      </c>
      <c r="D381" t="s">
        <v>163</v>
      </c>
      <c r="E381" t="s">
        <v>867</v>
      </c>
      <c r="F381" t="s">
        <v>1202</v>
      </c>
      <c r="H381" t="s">
        <v>1460</v>
      </c>
      <c r="J381" t="s">
        <v>1465</v>
      </c>
    </row>
    <row r="382" spans="1:10">
      <c r="A382" s="1">
        <f>HYPERLINK("https://cms.ls-nyc.org/matter/dynamic-profile/view/1842170","17-1842170")</f>
        <v>0</v>
      </c>
      <c r="B382" t="s">
        <v>12</v>
      </c>
      <c r="C382" t="s">
        <v>36</v>
      </c>
      <c r="D382" t="s">
        <v>148</v>
      </c>
      <c r="E382" t="s">
        <v>868</v>
      </c>
      <c r="F382" t="s">
        <v>1311</v>
      </c>
      <c r="H382" t="s">
        <v>1460</v>
      </c>
      <c r="J382" t="s">
        <v>1465</v>
      </c>
    </row>
    <row r="383" spans="1:10">
      <c r="A383" s="1">
        <f>HYPERLINK("https://cms.ls-nyc.org/matter/dynamic-profile/view/1896109","19-1896109")</f>
        <v>0</v>
      </c>
      <c r="B383" t="s">
        <v>13</v>
      </c>
      <c r="C383" t="s">
        <v>33</v>
      </c>
      <c r="D383" t="s">
        <v>354</v>
      </c>
      <c r="E383" t="s">
        <v>654</v>
      </c>
      <c r="F383" t="s">
        <v>1312</v>
      </c>
      <c r="H383" t="s">
        <v>1460</v>
      </c>
      <c r="J383" t="s">
        <v>1466</v>
      </c>
    </row>
    <row r="384" spans="1:10">
      <c r="A384" s="1">
        <f>HYPERLINK("https://cms.ls-nyc.org/matter/dynamic-profile/view/1895041","19-1895041")</f>
        <v>0</v>
      </c>
      <c r="B384" t="s">
        <v>13</v>
      </c>
      <c r="C384" t="s">
        <v>20</v>
      </c>
      <c r="D384" t="s">
        <v>355</v>
      </c>
      <c r="E384" t="s">
        <v>594</v>
      </c>
      <c r="F384" t="s">
        <v>1289</v>
      </c>
      <c r="H384" t="s">
        <v>1460</v>
      </c>
      <c r="J384" t="s">
        <v>1466</v>
      </c>
    </row>
    <row r="385" spans="1:10">
      <c r="A385" s="1">
        <f>HYPERLINK("https://cms.ls-nyc.org/matter/dynamic-profile/view/1895685","19-1895685")</f>
        <v>0</v>
      </c>
      <c r="B385" t="s">
        <v>13</v>
      </c>
      <c r="C385" t="s">
        <v>20</v>
      </c>
      <c r="D385" t="s">
        <v>57</v>
      </c>
      <c r="E385" t="s">
        <v>637</v>
      </c>
      <c r="F385" t="s">
        <v>1169</v>
      </c>
      <c r="H385" t="s">
        <v>1460</v>
      </c>
      <c r="J385" t="s">
        <v>1466</v>
      </c>
    </row>
    <row r="386" spans="1:10">
      <c r="A386" s="1">
        <f>HYPERLINK("https://cms.ls-nyc.org/matter/dynamic-profile/view/1883221","18-1883221")</f>
        <v>0</v>
      </c>
      <c r="B386" t="s">
        <v>14</v>
      </c>
      <c r="C386" t="s">
        <v>37</v>
      </c>
      <c r="D386" t="s">
        <v>356</v>
      </c>
      <c r="E386" t="s">
        <v>869</v>
      </c>
      <c r="F386" t="s">
        <v>1313</v>
      </c>
      <c r="H386" t="s">
        <v>1460</v>
      </c>
      <c r="J386" t="s">
        <v>1466</v>
      </c>
    </row>
    <row r="387" spans="1:10">
      <c r="A387" s="1">
        <f>HYPERLINK("https://cms.ls-nyc.org/matter/dynamic-profile/view/1894451","19-1894451")</f>
        <v>0</v>
      </c>
      <c r="B387" t="s">
        <v>14</v>
      </c>
      <c r="C387" t="s">
        <v>37</v>
      </c>
      <c r="D387" t="s">
        <v>57</v>
      </c>
      <c r="E387" t="s">
        <v>870</v>
      </c>
      <c r="F387" t="s">
        <v>1287</v>
      </c>
      <c r="H387" t="s">
        <v>1460</v>
      </c>
      <c r="J387" t="s">
        <v>1466</v>
      </c>
    </row>
    <row r="388" spans="1:10">
      <c r="A388" s="1">
        <f>HYPERLINK("https://cms.ls-nyc.org/matter/dynamic-profile/view/1894617","19-1894617")</f>
        <v>0</v>
      </c>
      <c r="B388" t="s">
        <v>14</v>
      </c>
      <c r="C388" t="s">
        <v>38</v>
      </c>
      <c r="D388" t="s">
        <v>357</v>
      </c>
      <c r="E388" t="s">
        <v>763</v>
      </c>
      <c r="F388" t="s">
        <v>1314</v>
      </c>
      <c r="H388" t="s">
        <v>1460</v>
      </c>
      <c r="J388" t="s">
        <v>1466</v>
      </c>
    </row>
    <row r="389" spans="1:10">
      <c r="A389" s="1">
        <f>HYPERLINK("https://cms.ls-nyc.org/matter/dynamic-profile/view/1896370","19-1896370")</f>
        <v>0</v>
      </c>
      <c r="B389" t="s">
        <v>14</v>
      </c>
      <c r="C389" t="s">
        <v>38</v>
      </c>
      <c r="D389" t="s">
        <v>65</v>
      </c>
      <c r="E389" t="s">
        <v>573</v>
      </c>
      <c r="F389" t="s">
        <v>1129</v>
      </c>
      <c r="H389" t="s">
        <v>1460</v>
      </c>
      <c r="J389" t="s">
        <v>1465</v>
      </c>
    </row>
    <row r="390" spans="1:10">
      <c r="A390" s="1">
        <f>HYPERLINK("https://cms.ls-nyc.org/matter/dynamic-profile/view/1901550","19-1901550")</f>
        <v>0</v>
      </c>
      <c r="B390" t="s">
        <v>14</v>
      </c>
      <c r="C390" t="s">
        <v>38</v>
      </c>
      <c r="D390" t="s">
        <v>100</v>
      </c>
      <c r="E390" t="s">
        <v>871</v>
      </c>
      <c r="F390" t="s">
        <v>1150</v>
      </c>
      <c r="H390" t="s">
        <v>1460</v>
      </c>
      <c r="J390" t="s">
        <v>1466</v>
      </c>
    </row>
    <row r="391" spans="1:10">
      <c r="A391" s="1">
        <f>HYPERLINK("https://cms.ls-nyc.org/matter/dynamic-profile/view/E-62000582","M12E-62000582")</f>
        <v>0</v>
      </c>
      <c r="B391" t="s">
        <v>14</v>
      </c>
      <c r="C391" t="s">
        <v>39</v>
      </c>
      <c r="D391" t="s">
        <v>358</v>
      </c>
      <c r="E391" t="s">
        <v>872</v>
      </c>
      <c r="F391" t="s">
        <v>1315</v>
      </c>
      <c r="H391" t="s">
        <v>1460</v>
      </c>
      <c r="J391" t="s">
        <v>1466</v>
      </c>
    </row>
    <row r="392" spans="1:10">
      <c r="A392" s="1">
        <f>HYPERLINK("https://cms.ls-nyc.org/matter/dynamic-profile/view/0746305","13-0746305")</f>
        <v>0</v>
      </c>
      <c r="B392" t="s">
        <v>14</v>
      </c>
      <c r="C392" t="s">
        <v>39</v>
      </c>
      <c r="D392" t="s">
        <v>100</v>
      </c>
      <c r="E392" t="s">
        <v>873</v>
      </c>
      <c r="F392" t="s">
        <v>1316</v>
      </c>
      <c r="H392" t="s">
        <v>1460</v>
      </c>
      <c r="J392" t="s">
        <v>1465</v>
      </c>
    </row>
    <row r="393" spans="1:10">
      <c r="A393" s="1">
        <f>HYPERLINK("https://cms.ls-nyc.org/matter/dynamic-profile/view/0765040","14-0765040")</f>
        <v>0</v>
      </c>
      <c r="B393" t="s">
        <v>14</v>
      </c>
      <c r="C393" t="s">
        <v>39</v>
      </c>
      <c r="D393" t="s">
        <v>358</v>
      </c>
      <c r="E393" t="s">
        <v>872</v>
      </c>
      <c r="F393" t="s">
        <v>1317</v>
      </c>
      <c r="H393" t="s">
        <v>1460</v>
      </c>
      <c r="I393" t="s">
        <v>1460</v>
      </c>
      <c r="J393" t="s">
        <v>1465</v>
      </c>
    </row>
    <row r="394" spans="1:10">
      <c r="A394" s="1">
        <f>HYPERLINK("https://cms.ls-nyc.org/matter/dynamic-profile/view/0767209","14-0767209")</f>
        <v>0</v>
      </c>
      <c r="B394" t="s">
        <v>14</v>
      </c>
      <c r="C394" t="s">
        <v>39</v>
      </c>
      <c r="D394" t="s">
        <v>359</v>
      </c>
      <c r="E394" t="s">
        <v>874</v>
      </c>
      <c r="F394" t="s">
        <v>1318</v>
      </c>
      <c r="H394" t="s">
        <v>1460</v>
      </c>
      <c r="J394" t="s">
        <v>1466</v>
      </c>
    </row>
    <row r="395" spans="1:10">
      <c r="A395" s="1">
        <f>HYPERLINK("https://cms.ls-nyc.org/matter/dynamic-profile/view/0799255","16-0799255")</f>
        <v>0</v>
      </c>
      <c r="B395" t="s">
        <v>14</v>
      </c>
      <c r="C395" t="s">
        <v>39</v>
      </c>
      <c r="D395" t="s">
        <v>360</v>
      </c>
      <c r="E395" t="s">
        <v>875</v>
      </c>
      <c r="F395" t="s">
        <v>1319</v>
      </c>
      <c r="H395" t="s">
        <v>1460</v>
      </c>
      <c r="J395" t="s">
        <v>1465</v>
      </c>
    </row>
    <row r="396" spans="1:10">
      <c r="A396" s="1">
        <f>HYPERLINK("https://cms.ls-nyc.org/matter/dynamic-profile/view/0799257","16-0799257")</f>
        <v>0</v>
      </c>
      <c r="B396" t="s">
        <v>14</v>
      </c>
      <c r="C396" t="s">
        <v>39</v>
      </c>
      <c r="D396" t="s">
        <v>360</v>
      </c>
      <c r="E396" t="s">
        <v>876</v>
      </c>
      <c r="F396" t="s">
        <v>1319</v>
      </c>
      <c r="H396" t="s">
        <v>1460</v>
      </c>
      <c r="J396" t="s">
        <v>1466</v>
      </c>
    </row>
    <row r="397" spans="1:10">
      <c r="A397" s="1">
        <f>HYPERLINK("https://cms.ls-nyc.org/matter/dynamic-profile/view/0807613","16-0807613")</f>
        <v>0</v>
      </c>
      <c r="B397" t="s">
        <v>14</v>
      </c>
      <c r="C397" t="s">
        <v>39</v>
      </c>
      <c r="D397" t="s">
        <v>86</v>
      </c>
      <c r="E397" t="s">
        <v>877</v>
      </c>
      <c r="F397" t="s">
        <v>1320</v>
      </c>
      <c r="H397" t="s">
        <v>1460</v>
      </c>
      <c r="J397" t="s">
        <v>1467</v>
      </c>
    </row>
    <row r="398" spans="1:10">
      <c r="A398" s="1">
        <f>HYPERLINK("https://cms.ls-nyc.org/matter/dynamic-profile/view/0808209","16-0808209")</f>
        <v>0</v>
      </c>
      <c r="B398" t="s">
        <v>14</v>
      </c>
      <c r="C398" t="s">
        <v>39</v>
      </c>
      <c r="D398" t="s">
        <v>361</v>
      </c>
      <c r="E398" t="s">
        <v>878</v>
      </c>
      <c r="F398" t="s">
        <v>1321</v>
      </c>
      <c r="H398" t="s">
        <v>1460</v>
      </c>
      <c r="J398" t="s">
        <v>1465</v>
      </c>
    </row>
    <row r="399" spans="1:10">
      <c r="A399" s="1">
        <f>HYPERLINK("https://cms.ls-nyc.org/matter/dynamic-profile/view/0808268","16-0808268")</f>
        <v>0</v>
      </c>
      <c r="B399" t="s">
        <v>14</v>
      </c>
      <c r="C399" t="s">
        <v>39</v>
      </c>
      <c r="D399" t="s">
        <v>362</v>
      </c>
      <c r="E399" t="s">
        <v>879</v>
      </c>
      <c r="F399" t="s">
        <v>1322</v>
      </c>
      <c r="H399" t="s">
        <v>1460</v>
      </c>
      <c r="I399" t="s">
        <v>1463</v>
      </c>
      <c r="J399" t="s">
        <v>1465</v>
      </c>
    </row>
    <row r="400" spans="1:10">
      <c r="A400" s="1">
        <f>HYPERLINK("https://cms.ls-nyc.org/matter/dynamic-profile/view/0818236","16-0818236")</f>
        <v>0</v>
      </c>
      <c r="B400" t="s">
        <v>14</v>
      </c>
      <c r="C400" t="s">
        <v>39</v>
      </c>
      <c r="D400" t="s">
        <v>100</v>
      </c>
      <c r="E400" t="s">
        <v>594</v>
      </c>
      <c r="F400" t="s">
        <v>1323</v>
      </c>
      <c r="H400" t="s">
        <v>1460</v>
      </c>
      <c r="J400" t="s">
        <v>1465</v>
      </c>
    </row>
    <row r="401" spans="1:10">
      <c r="A401" s="1">
        <f>HYPERLINK("https://cms.ls-nyc.org/matter/dynamic-profile/view/0819572","16-0819572")</f>
        <v>0</v>
      </c>
      <c r="B401" t="s">
        <v>14</v>
      </c>
      <c r="C401" t="s">
        <v>39</v>
      </c>
      <c r="D401" t="s">
        <v>363</v>
      </c>
      <c r="E401" t="s">
        <v>729</v>
      </c>
      <c r="F401" t="s">
        <v>1324</v>
      </c>
      <c r="H401" t="s">
        <v>1460</v>
      </c>
      <c r="J401" t="s">
        <v>1466</v>
      </c>
    </row>
    <row r="402" spans="1:10">
      <c r="A402" s="1">
        <f>HYPERLINK("https://cms.ls-nyc.org/matter/dynamic-profile/view/0829376","17-0829376")</f>
        <v>0</v>
      </c>
      <c r="B402" t="s">
        <v>14</v>
      </c>
      <c r="C402" t="s">
        <v>39</v>
      </c>
      <c r="D402" t="s">
        <v>364</v>
      </c>
      <c r="E402" t="s">
        <v>713</v>
      </c>
      <c r="F402" t="s">
        <v>1325</v>
      </c>
      <c r="H402" t="s">
        <v>1460</v>
      </c>
      <c r="J402" t="s">
        <v>1466</v>
      </c>
    </row>
    <row r="403" spans="1:10">
      <c r="A403" s="1">
        <f>HYPERLINK("https://cms.ls-nyc.org/matter/dynamic-profile/view/0829994","17-0829994")</f>
        <v>0</v>
      </c>
      <c r="B403" t="s">
        <v>14</v>
      </c>
      <c r="C403" t="s">
        <v>39</v>
      </c>
      <c r="D403" t="s">
        <v>365</v>
      </c>
      <c r="E403" t="s">
        <v>880</v>
      </c>
      <c r="F403" t="s">
        <v>1326</v>
      </c>
      <c r="H403" t="s">
        <v>1460</v>
      </c>
      <c r="J403" t="s">
        <v>1465</v>
      </c>
    </row>
    <row r="404" spans="1:10">
      <c r="A404" s="1">
        <f>HYPERLINK("https://cms.ls-nyc.org/matter/dynamic-profile/view/1833853","17-1833853")</f>
        <v>0</v>
      </c>
      <c r="B404" t="s">
        <v>14</v>
      </c>
      <c r="C404" t="s">
        <v>39</v>
      </c>
      <c r="D404" t="s">
        <v>366</v>
      </c>
      <c r="E404" t="s">
        <v>881</v>
      </c>
      <c r="F404" t="s">
        <v>1327</v>
      </c>
      <c r="H404" t="s">
        <v>1460</v>
      </c>
      <c r="J404" t="s">
        <v>1465</v>
      </c>
    </row>
    <row r="405" spans="1:10">
      <c r="A405" s="1">
        <f>HYPERLINK("https://cms.ls-nyc.org/matter/dynamic-profile/view/1837937","17-1837937")</f>
        <v>0</v>
      </c>
      <c r="B405" t="s">
        <v>14</v>
      </c>
      <c r="C405" t="s">
        <v>39</v>
      </c>
      <c r="D405" t="s">
        <v>367</v>
      </c>
      <c r="E405" t="s">
        <v>882</v>
      </c>
      <c r="F405" t="s">
        <v>1236</v>
      </c>
      <c r="H405" t="s">
        <v>1460</v>
      </c>
      <c r="J405" t="s">
        <v>1465</v>
      </c>
    </row>
    <row r="406" spans="1:10">
      <c r="A406" s="1">
        <f>HYPERLINK("https://cms.ls-nyc.org/matter/dynamic-profile/view/1847526","17-1847526")</f>
        <v>0</v>
      </c>
      <c r="B406" t="s">
        <v>14</v>
      </c>
      <c r="C406" t="s">
        <v>39</v>
      </c>
      <c r="D406" t="s">
        <v>368</v>
      </c>
      <c r="E406" t="s">
        <v>703</v>
      </c>
      <c r="F406" t="s">
        <v>1190</v>
      </c>
      <c r="H406" t="s">
        <v>1460</v>
      </c>
      <c r="J406" t="s">
        <v>1466</v>
      </c>
    </row>
    <row r="407" spans="1:10">
      <c r="A407" s="1">
        <f>HYPERLINK("https://cms.ls-nyc.org/matter/dynamic-profile/view/1849890","17-1849890")</f>
        <v>0</v>
      </c>
      <c r="B407" t="s">
        <v>14</v>
      </c>
      <c r="C407" t="s">
        <v>39</v>
      </c>
      <c r="D407" t="s">
        <v>269</v>
      </c>
      <c r="E407" t="s">
        <v>573</v>
      </c>
      <c r="F407" t="s">
        <v>1328</v>
      </c>
      <c r="H407" t="s">
        <v>1460</v>
      </c>
      <c r="J407" t="s">
        <v>1465</v>
      </c>
    </row>
    <row r="408" spans="1:10">
      <c r="A408" s="1">
        <f>HYPERLINK("https://cms.ls-nyc.org/matter/dynamic-profile/view/1854993","18-1854993")</f>
        <v>0</v>
      </c>
      <c r="B408" t="s">
        <v>14</v>
      </c>
      <c r="C408" t="s">
        <v>39</v>
      </c>
      <c r="D408" t="s">
        <v>369</v>
      </c>
      <c r="E408" t="s">
        <v>883</v>
      </c>
      <c r="F408" t="s">
        <v>1329</v>
      </c>
      <c r="H408" t="s">
        <v>1460</v>
      </c>
      <c r="J408" t="s">
        <v>1465</v>
      </c>
    </row>
    <row r="409" spans="1:10">
      <c r="A409" s="1">
        <f>HYPERLINK("https://cms.ls-nyc.org/matter/dynamic-profile/view/1856786","18-1856786")</f>
        <v>0</v>
      </c>
      <c r="B409" t="s">
        <v>14</v>
      </c>
      <c r="C409" t="s">
        <v>39</v>
      </c>
      <c r="D409" t="s">
        <v>170</v>
      </c>
      <c r="E409" t="s">
        <v>665</v>
      </c>
      <c r="F409" t="s">
        <v>1330</v>
      </c>
      <c r="H409" t="s">
        <v>1460</v>
      </c>
      <c r="J409" t="s">
        <v>1465</v>
      </c>
    </row>
    <row r="410" spans="1:10">
      <c r="A410" s="1">
        <f>HYPERLINK("https://cms.ls-nyc.org/matter/dynamic-profile/view/1859836","18-1859836")</f>
        <v>0</v>
      </c>
      <c r="B410" t="s">
        <v>14</v>
      </c>
      <c r="C410" t="s">
        <v>39</v>
      </c>
      <c r="D410" t="s">
        <v>370</v>
      </c>
      <c r="E410" t="s">
        <v>573</v>
      </c>
      <c r="F410" t="s">
        <v>1331</v>
      </c>
      <c r="H410" t="s">
        <v>1460</v>
      </c>
      <c r="J410" t="s">
        <v>1467</v>
      </c>
    </row>
    <row r="411" spans="1:10">
      <c r="A411" s="1">
        <f>HYPERLINK("https://cms.ls-nyc.org/matter/dynamic-profile/view/1876431","18-1876431")</f>
        <v>0</v>
      </c>
      <c r="B411" t="s">
        <v>14</v>
      </c>
      <c r="C411" t="s">
        <v>39</v>
      </c>
      <c r="D411" t="s">
        <v>371</v>
      </c>
      <c r="E411" t="s">
        <v>763</v>
      </c>
      <c r="F411" t="s">
        <v>1308</v>
      </c>
      <c r="H411" t="s">
        <v>1460</v>
      </c>
      <c r="I411" t="s">
        <v>1460</v>
      </c>
      <c r="J411" t="s">
        <v>1465</v>
      </c>
    </row>
    <row r="412" spans="1:10">
      <c r="A412" s="1">
        <f>HYPERLINK("https://cms.ls-nyc.org/matter/dynamic-profile/view/1881488","18-1881488")</f>
        <v>0</v>
      </c>
      <c r="B412" t="s">
        <v>14</v>
      </c>
      <c r="C412" t="s">
        <v>39</v>
      </c>
      <c r="D412" t="s">
        <v>372</v>
      </c>
      <c r="E412" t="s">
        <v>786</v>
      </c>
      <c r="F412" t="s">
        <v>1332</v>
      </c>
      <c r="H412" t="s">
        <v>1460</v>
      </c>
      <c r="J412" t="s">
        <v>1465</v>
      </c>
    </row>
    <row r="413" spans="1:10">
      <c r="A413" s="1">
        <f>HYPERLINK("https://cms.ls-nyc.org/matter/dynamic-profile/view/1882710","18-1882710")</f>
        <v>0</v>
      </c>
      <c r="B413" t="s">
        <v>14</v>
      </c>
      <c r="C413" t="s">
        <v>39</v>
      </c>
      <c r="D413" t="s">
        <v>230</v>
      </c>
      <c r="E413" t="s">
        <v>594</v>
      </c>
      <c r="F413" t="s">
        <v>1276</v>
      </c>
      <c r="H413" t="s">
        <v>1460</v>
      </c>
      <c r="J413" t="s">
        <v>1465</v>
      </c>
    </row>
    <row r="414" spans="1:10">
      <c r="A414" s="1">
        <f>HYPERLINK("https://cms.ls-nyc.org/matter/dynamic-profile/view/1882589","18-1882589")</f>
        <v>0</v>
      </c>
      <c r="B414" t="s">
        <v>14</v>
      </c>
      <c r="C414" t="s">
        <v>39</v>
      </c>
      <c r="D414" t="s">
        <v>230</v>
      </c>
      <c r="E414" t="s">
        <v>561</v>
      </c>
      <c r="F414" t="s">
        <v>1333</v>
      </c>
      <c r="H414" t="s">
        <v>1460</v>
      </c>
      <c r="J414" t="s">
        <v>1465</v>
      </c>
    </row>
    <row r="415" spans="1:10">
      <c r="A415" s="1">
        <f>HYPERLINK("https://cms.ls-nyc.org/matter/dynamic-profile/view/1883244","18-1883244")</f>
        <v>0</v>
      </c>
      <c r="B415" t="s">
        <v>14</v>
      </c>
      <c r="C415" t="s">
        <v>39</v>
      </c>
      <c r="D415" t="s">
        <v>373</v>
      </c>
      <c r="E415" t="s">
        <v>573</v>
      </c>
      <c r="F415" t="s">
        <v>1098</v>
      </c>
      <c r="H415" t="s">
        <v>1460</v>
      </c>
      <c r="J415" t="s">
        <v>1465</v>
      </c>
    </row>
    <row r="416" spans="1:10">
      <c r="A416" s="1">
        <f>HYPERLINK("https://cms.ls-nyc.org/matter/dynamic-profile/view/1883282","18-1883282")</f>
        <v>0</v>
      </c>
      <c r="B416" t="s">
        <v>14</v>
      </c>
      <c r="C416" t="s">
        <v>39</v>
      </c>
      <c r="D416" t="s">
        <v>100</v>
      </c>
      <c r="E416" t="s">
        <v>884</v>
      </c>
      <c r="F416" t="s">
        <v>1098</v>
      </c>
      <c r="H416" t="s">
        <v>1460</v>
      </c>
      <c r="J416" t="s">
        <v>1465</v>
      </c>
    </row>
    <row r="417" spans="1:10">
      <c r="A417" s="1">
        <f>HYPERLINK("https://cms.ls-nyc.org/matter/dynamic-profile/view/1885952","18-1885952")</f>
        <v>0</v>
      </c>
      <c r="B417" t="s">
        <v>14</v>
      </c>
      <c r="C417" t="s">
        <v>39</v>
      </c>
      <c r="D417" t="s">
        <v>374</v>
      </c>
      <c r="E417" t="s">
        <v>885</v>
      </c>
      <c r="F417" t="s">
        <v>1280</v>
      </c>
      <c r="H417" t="s">
        <v>1460</v>
      </c>
      <c r="J417" t="s">
        <v>1465</v>
      </c>
    </row>
    <row r="418" spans="1:10">
      <c r="A418" s="1">
        <f>HYPERLINK("https://cms.ls-nyc.org/matter/dynamic-profile/view/1886561","18-1886561")</f>
        <v>0</v>
      </c>
      <c r="B418" t="s">
        <v>14</v>
      </c>
      <c r="C418" t="s">
        <v>39</v>
      </c>
      <c r="D418" t="s">
        <v>375</v>
      </c>
      <c r="E418" t="s">
        <v>886</v>
      </c>
      <c r="F418" t="s">
        <v>1310</v>
      </c>
      <c r="H418" t="s">
        <v>1460</v>
      </c>
      <c r="J418" t="s">
        <v>1465</v>
      </c>
    </row>
    <row r="419" spans="1:10">
      <c r="A419" s="1">
        <f>HYPERLINK("https://cms.ls-nyc.org/matter/dynamic-profile/view/0770756","15-0770756")</f>
        <v>0</v>
      </c>
      <c r="B419" t="s">
        <v>14</v>
      </c>
      <c r="C419" t="s">
        <v>40</v>
      </c>
      <c r="D419" t="s">
        <v>376</v>
      </c>
      <c r="E419" t="s">
        <v>887</v>
      </c>
      <c r="F419" t="s">
        <v>1334</v>
      </c>
      <c r="H419" t="s">
        <v>1460</v>
      </c>
      <c r="J419" t="s">
        <v>1465</v>
      </c>
    </row>
    <row r="420" spans="1:10">
      <c r="A420" s="1">
        <f>HYPERLINK("https://cms.ls-nyc.org/matter/dynamic-profile/view/0772796","15-0772796")</f>
        <v>0</v>
      </c>
      <c r="B420" t="s">
        <v>14</v>
      </c>
      <c r="C420" t="s">
        <v>40</v>
      </c>
      <c r="D420" t="s">
        <v>377</v>
      </c>
      <c r="E420" t="s">
        <v>888</v>
      </c>
      <c r="F420" t="s">
        <v>1335</v>
      </c>
      <c r="H420" t="s">
        <v>1460</v>
      </c>
      <c r="J420" t="s">
        <v>1465</v>
      </c>
    </row>
    <row r="421" spans="1:10">
      <c r="A421" s="1">
        <f>HYPERLINK("https://cms.ls-nyc.org/matter/dynamic-profile/view/0786640","15-0786640")</f>
        <v>0</v>
      </c>
      <c r="B421" t="s">
        <v>14</v>
      </c>
      <c r="C421" t="s">
        <v>40</v>
      </c>
      <c r="D421" t="s">
        <v>175</v>
      </c>
      <c r="E421" t="s">
        <v>889</v>
      </c>
      <c r="F421" t="s">
        <v>1336</v>
      </c>
      <c r="H421" t="s">
        <v>1460</v>
      </c>
      <c r="J421" t="s">
        <v>1465</v>
      </c>
    </row>
    <row r="422" spans="1:10">
      <c r="A422" s="1">
        <f>HYPERLINK("https://cms.ls-nyc.org/matter/dynamic-profile/view/0800699","16-0800699")</f>
        <v>0</v>
      </c>
      <c r="B422" t="s">
        <v>14</v>
      </c>
      <c r="C422" t="s">
        <v>40</v>
      </c>
      <c r="D422" t="s">
        <v>57</v>
      </c>
      <c r="E422" t="s">
        <v>890</v>
      </c>
      <c r="F422" t="s">
        <v>1337</v>
      </c>
      <c r="H422" t="s">
        <v>1460</v>
      </c>
      <c r="J422" t="s">
        <v>1466</v>
      </c>
    </row>
    <row r="423" spans="1:10">
      <c r="A423" s="1">
        <f>HYPERLINK("https://cms.ls-nyc.org/matter/dynamic-profile/view/0808583","16-0808583")</f>
        <v>0</v>
      </c>
      <c r="B423" t="s">
        <v>14</v>
      </c>
      <c r="C423" t="s">
        <v>40</v>
      </c>
      <c r="D423" t="s">
        <v>378</v>
      </c>
      <c r="E423" t="s">
        <v>891</v>
      </c>
      <c r="F423" t="s">
        <v>1338</v>
      </c>
      <c r="H423" t="s">
        <v>1460</v>
      </c>
      <c r="J423" t="s">
        <v>1466</v>
      </c>
    </row>
    <row r="424" spans="1:10">
      <c r="A424" s="1">
        <f>HYPERLINK("https://cms.ls-nyc.org/matter/dynamic-profile/view/0815975","16-0815975")</f>
        <v>0</v>
      </c>
      <c r="B424" t="s">
        <v>14</v>
      </c>
      <c r="C424" t="s">
        <v>40</v>
      </c>
      <c r="D424" t="s">
        <v>379</v>
      </c>
      <c r="E424" t="s">
        <v>892</v>
      </c>
      <c r="F424" t="s">
        <v>1339</v>
      </c>
      <c r="H424" t="s">
        <v>1460</v>
      </c>
      <c r="J424" t="s">
        <v>1465</v>
      </c>
    </row>
    <row r="425" spans="1:10">
      <c r="A425" s="1">
        <f>HYPERLINK("https://cms.ls-nyc.org/matter/dynamic-profile/view/1850280","17-1850280")</f>
        <v>0</v>
      </c>
      <c r="B425" t="s">
        <v>14</v>
      </c>
      <c r="C425" t="s">
        <v>40</v>
      </c>
      <c r="D425" t="s">
        <v>380</v>
      </c>
      <c r="E425" t="s">
        <v>893</v>
      </c>
      <c r="F425" t="s">
        <v>1340</v>
      </c>
      <c r="H425" t="s">
        <v>1460</v>
      </c>
      <c r="J425" t="s">
        <v>1466</v>
      </c>
    </row>
    <row r="426" spans="1:10">
      <c r="A426" s="1">
        <f>HYPERLINK("https://cms.ls-nyc.org/matter/dynamic-profile/view/1853305","17-1853305")</f>
        <v>0</v>
      </c>
      <c r="B426" t="s">
        <v>14</v>
      </c>
      <c r="C426" t="s">
        <v>40</v>
      </c>
      <c r="D426" t="s">
        <v>381</v>
      </c>
      <c r="E426" t="s">
        <v>635</v>
      </c>
      <c r="F426" t="s">
        <v>1341</v>
      </c>
      <c r="H426" t="s">
        <v>1460</v>
      </c>
      <c r="J426" t="s">
        <v>1465</v>
      </c>
    </row>
    <row r="427" spans="1:10">
      <c r="A427" s="1">
        <f>HYPERLINK("https://cms.ls-nyc.org/matter/dynamic-profile/view/1854673","17-1854673")</f>
        <v>0</v>
      </c>
      <c r="B427" t="s">
        <v>14</v>
      </c>
      <c r="C427" t="s">
        <v>40</v>
      </c>
      <c r="D427" t="s">
        <v>382</v>
      </c>
      <c r="E427" t="s">
        <v>894</v>
      </c>
      <c r="F427" t="s">
        <v>1342</v>
      </c>
      <c r="H427" t="s">
        <v>1460</v>
      </c>
      <c r="J427" t="s">
        <v>1466</v>
      </c>
    </row>
    <row r="428" spans="1:10">
      <c r="A428" s="1">
        <f>HYPERLINK("https://cms.ls-nyc.org/matter/dynamic-profile/view/1854690","17-1854690")</f>
        <v>0</v>
      </c>
      <c r="B428" t="s">
        <v>14</v>
      </c>
      <c r="C428" t="s">
        <v>40</v>
      </c>
      <c r="D428" t="s">
        <v>383</v>
      </c>
      <c r="E428" t="s">
        <v>895</v>
      </c>
      <c r="F428" t="s">
        <v>1342</v>
      </c>
      <c r="H428" t="s">
        <v>1460</v>
      </c>
      <c r="J428" t="s">
        <v>1466</v>
      </c>
    </row>
    <row r="429" spans="1:10">
      <c r="A429" s="1">
        <f>HYPERLINK("https://cms.ls-nyc.org/matter/dynamic-profile/view/1855499","18-1855499")</f>
        <v>0</v>
      </c>
      <c r="B429" t="s">
        <v>14</v>
      </c>
      <c r="C429" t="s">
        <v>40</v>
      </c>
      <c r="D429" t="s">
        <v>384</v>
      </c>
      <c r="E429" t="s">
        <v>896</v>
      </c>
      <c r="F429" t="s">
        <v>1343</v>
      </c>
      <c r="H429" t="s">
        <v>1460</v>
      </c>
      <c r="J429" t="s">
        <v>1466</v>
      </c>
    </row>
    <row r="430" spans="1:10">
      <c r="A430" s="1">
        <f>HYPERLINK("https://cms.ls-nyc.org/matter/dynamic-profile/view/1859066","18-1859066")</f>
        <v>0</v>
      </c>
      <c r="B430" t="s">
        <v>14</v>
      </c>
      <c r="C430" t="s">
        <v>40</v>
      </c>
      <c r="D430" t="s">
        <v>385</v>
      </c>
      <c r="E430" t="s">
        <v>897</v>
      </c>
      <c r="F430" t="s">
        <v>1344</v>
      </c>
      <c r="H430" t="s">
        <v>1460</v>
      </c>
      <c r="J430" t="s">
        <v>1465</v>
      </c>
    </row>
    <row r="431" spans="1:10">
      <c r="A431" s="1">
        <f>HYPERLINK("https://cms.ls-nyc.org/matter/dynamic-profile/view/1863462","18-1863462")</f>
        <v>0</v>
      </c>
      <c r="B431" t="s">
        <v>14</v>
      </c>
      <c r="C431" t="s">
        <v>40</v>
      </c>
      <c r="D431" t="s">
        <v>172</v>
      </c>
      <c r="E431" t="s">
        <v>898</v>
      </c>
      <c r="F431" t="s">
        <v>1345</v>
      </c>
      <c r="H431" t="s">
        <v>1460</v>
      </c>
      <c r="J431" t="s">
        <v>1465</v>
      </c>
    </row>
    <row r="432" spans="1:10">
      <c r="A432" s="1">
        <f>HYPERLINK("https://cms.ls-nyc.org/matter/dynamic-profile/view/1866175","18-1866175")</f>
        <v>0</v>
      </c>
      <c r="B432" t="s">
        <v>14</v>
      </c>
      <c r="C432" t="s">
        <v>40</v>
      </c>
      <c r="D432" t="s">
        <v>386</v>
      </c>
      <c r="E432" t="s">
        <v>899</v>
      </c>
      <c r="F432" t="s">
        <v>1193</v>
      </c>
      <c r="H432" t="s">
        <v>1460</v>
      </c>
      <c r="J432" t="s">
        <v>1465</v>
      </c>
    </row>
    <row r="433" spans="1:10">
      <c r="A433" s="1">
        <f>HYPERLINK("https://cms.ls-nyc.org/matter/dynamic-profile/view/1866211","18-1866211")</f>
        <v>0</v>
      </c>
      <c r="B433" t="s">
        <v>14</v>
      </c>
      <c r="C433" t="s">
        <v>40</v>
      </c>
      <c r="D433" t="s">
        <v>387</v>
      </c>
      <c r="E433" t="s">
        <v>736</v>
      </c>
      <c r="F433" t="s">
        <v>1193</v>
      </c>
      <c r="H433" t="s">
        <v>1460</v>
      </c>
      <c r="J433" t="s">
        <v>1465</v>
      </c>
    </row>
    <row r="434" spans="1:10">
      <c r="A434" s="1">
        <f>HYPERLINK("https://cms.ls-nyc.org/matter/dynamic-profile/view/1866661","18-1866661")</f>
        <v>0</v>
      </c>
      <c r="B434" t="s">
        <v>14</v>
      </c>
      <c r="C434" t="s">
        <v>40</v>
      </c>
      <c r="D434" t="s">
        <v>150</v>
      </c>
      <c r="E434" t="s">
        <v>900</v>
      </c>
      <c r="F434" t="s">
        <v>1346</v>
      </c>
      <c r="H434" t="s">
        <v>1460</v>
      </c>
      <c r="J434" t="s">
        <v>1465</v>
      </c>
    </row>
    <row r="435" spans="1:10">
      <c r="A435" s="1">
        <f>HYPERLINK("https://cms.ls-nyc.org/matter/dynamic-profile/view/1867003","18-1867003")</f>
        <v>0</v>
      </c>
      <c r="B435" t="s">
        <v>14</v>
      </c>
      <c r="C435" t="s">
        <v>40</v>
      </c>
      <c r="D435" t="s">
        <v>364</v>
      </c>
      <c r="E435" t="s">
        <v>744</v>
      </c>
      <c r="F435" t="s">
        <v>1255</v>
      </c>
      <c r="H435" t="s">
        <v>1460</v>
      </c>
      <c r="J435" t="s">
        <v>1466</v>
      </c>
    </row>
    <row r="436" spans="1:10">
      <c r="A436" s="1">
        <f>HYPERLINK("https://cms.ls-nyc.org/matter/dynamic-profile/view/1868675","18-1868675")</f>
        <v>0</v>
      </c>
      <c r="B436" t="s">
        <v>14</v>
      </c>
      <c r="C436" t="s">
        <v>40</v>
      </c>
      <c r="D436" t="s">
        <v>388</v>
      </c>
      <c r="E436" t="s">
        <v>901</v>
      </c>
      <c r="F436" t="s">
        <v>1347</v>
      </c>
      <c r="H436" t="s">
        <v>1460</v>
      </c>
      <c r="J436" t="s">
        <v>1466</v>
      </c>
    </row>
    <row r="437" spans="1:10">
      <c r="A437" s="1">
        <f>HYPERLINK("https://cms.ls-nyc.org/matter/dynamic-profile/view/1871364","18-1871364")</f>
        <v>0</v>
      </c>
      <c r="B437" t="s">
        <v>14</v>
      </c>
      <c r="C437" t="s">
        <v>40</v>
      </c>
      <c r="D437" t="s">
        <v>389</v>
      </c>
      <c r="E437" t="s">
        <v>902</v>
      </c>
      <c r="F437" t="s">
        <v>1093</v>
      </c>
      <c r="H437" t="s">
        <v>1460</v>
      </c>
      <c r="J437" t="s">
        <v>1465</v>
      </c>
    </row>
    <row r="438" spans="1:10">
      <c r="A438" s="1">
        <f>HYPERLINK("https://cms.ls-nyc.org/matter/dynamic-profile/view/1871380","18-1871380")</f>
        <v>0</v>
      </c>
      <c r="B438" t="s">
        <v>14</v>
      </c>
      <c r="C438" t="s">
        <v>40</v>
      </c>
      <c r="D438" t="s">
        <v>57</v>
      </c>
      <c r="E438" t="s">
        <v>699</v>
      </c>
      <c r="F438" t="s">
        <v>1093</v>
      </c>
      <c r="H438" t="s">
        <v>1460</v>
      </c>
      <c r="J438" t="s">
        <v>1465</v>
      </c>
    </row>
    <row r="439" spans="1:10">
      <c r="A439" s="1">
        <f>HYPERLINK("https://cms.ls-nyc.org/matter/dynamic-profile/view/1871419","18-1871419")</f>
        <v>0</v>
      </c>
      <c r="B439" t="s">
        <v>14</v>
      </c>
      <c r="C439" t="s">
        <v>40</v>
      </c>
      <c r="D439" t="s">
        <v>390</v>
      </c>
      <c r="E439" t="s">
        <v>903</v>
      </c>
      <c r="F439" t="s">
        <v>1093</v>
      </c>
      <c r="H439" t="s">
        <v>1460</v>
      </c>
      <c r="J439" t="s">
        <v>1465</v>
      </c>
    </row>
    <row r="440" spans="1:10">
      <c r="A440" s="1">
        <f>HYPERLINK("https://cms.ls-nyc.org/matter/dynamic-profile/view/1872829","18-1872829")</f>
        <v>0</v>
      </c>
      <c r="B440" t="s">
        <v>14</v>
      </c>
      <c r="C440" t="s">
        <v>40</v>
      </c>
      <c r="D440" t="s">
        <v>104</v>
      </c>
      <c r="E440" t="s">
        <v>904</v>
      </c>
      <c r="F440" t="s">
        <v>1229</v>
      </c>
      <c r="H440" t="s">
        <v>1460</v>
      </c>
      <c r="J440" t="s">
        <v>1465</v>
      </c>
    </row>
    <row r="441" spans="1:10">
      <c r="A441" s="1">
        <f>HYPERLINK("https://cms.ls-nyc.org/matter/dynamic-profile/view/1874311","18-1874311")</f>
        <v>0</v>
      </c>
      <c r="B441" t="s">
        <v>14</v>
      </c>
      <c r="C441" t="s">
        <v>40</v>
      </c>
      <c r="D441" t="s">
        <v>391</v>
      </c>
      <c r="E441" t="s">
        <v>905</v>
      </c>
      <c r="F441" t="s">
        <v>1261</v>
      </c>
      <c r="H441" t="s">
        <v>1460</v>
      </c>
      <c r="J441" t="s">
        <v>1465</v>
      </c>
    </row>
    <row r="442" spans="1:10">
      <c r="A442" s="1">
        <f>HYPERLINK("https://cms.ls-nyc.org/matter/dynamic-profile/view/1875352","18-1875352")</f>
        <v>0</v>
      </c>
      <c r="B442" t="s">
        <v>14</v>
      </c>
      <c r="C442" t="s">
        <v>40</v>
      </c>
      <c r="D442" t="s">
        <v>236</v>
      </c>
      <c r="E442" t="s">
        <v>906</v>
      </c>
      <c r="F442" t="s">
        <v>1111</v>
      </c>
      <c r="H442" t="s">
        <v>1460</v>
      </c>
      <c r="J442" t="s">
        <v>1466</v>
      </c>
    </row>
    <row r="443" spans="1:10">
      <c r="A443" s="1">
        <f>HYPERLINK("https://cms.ls-nyc.org/matter/dynamic-profile/view/1876012","18-1876012")</f>
        <v>0</v>
      </c>
      <c r="B443" t="s">
        <v>14</v>
      </c>
      <c r="C443" t="s">
        <v>40</v>
      </c>
      <c r="D443" t="s">
        <v>392</v>
      </c>
      <c r="E443" t="s">
        <v>907</v>
      </c>
      <c r="F443" t="s">
        <v>1348</v>
      </c>
      <c r="H443" t="s">
        <v>1460</v>
      </c>
      <c r="J443" t="s">
        <v>1466</v>
      </c>
    </row>
    <row r="444" spans="1:10">
      <c r="A444" s="1">
        <f>HYPERLINK("https://cms.ls-nyc.org/matter/dynamic-profile/view/1877973","18-1877973")</f>
        <v>0</v>
      </c>
      <c r="B444" t="s">
        <v>14</v>
      </c>
      <c r="C444" t="s">
        <v>40</v>
      </c>
      <c r="D444" t="s">
        <v>57</v>
      </c>
      <c r="E444" t="s">
        <v>908</v>
      </c>
      <c r="F444" t="s">
        <v>1244</v>
      </c>
      <c r="H444" t="s">
        <v>1460</v>
      </c>
      <c r="J444" t="s">
        <v>1465</v>
      </c>
    </row>
    <row r="445" spans="1:10">
      <c r="A445" s="1">
        <f>HYPERLINK("https://cms.ls-nyc.org/matter/dynamic-profile/view/1878105","18-1878105")</f>
        <v>0</v>
      </c>
      <c r="B445" t="s">
        <v>14</v>
      </c>
      <c r="C445" t="s">
        <v>40</v>
      </c>
      <c r="D445" t="s">
        <v>57</v>
      </c>
      <c r="E445" t="s">
        <v>909</v>
      </c>
      <c r="F445" t="s">
        <v>1196</v>
      </c>
      <c r="H445" t="s">
        <v>1460</v>
      </c>
      <c r="J445" t="s">
        <v>1466</v>
      </c>
    </row>
    <row r="446" spans="1:10">
      <c r="A446" s="1">
        <f>HYPERLINK("https://cms.ls-nyc.org/matter/dynamic-profile/view/1881799","18-1881799")</f>
        <v>0</v>
      </c>
      <c r="B446" t="s">
        <v>14</v>
      </c>
      <c r="C446" t="s">
        <v>40</v>
      </c>
      <c r="D446" t="s">
        <v>393</v>
      </c>
      <c r="E446" t="s">
        <v>729</v>
      </c>
      <c r="F446" t="s">
        <v>1309</v>
      </c>
      <c r="H446" t="s">
        <v>1460</v>
      </c>
      <c r="J446" t="s">
        <v>1466</v>
      </c>
    </row>
    <row r="447" spans="1:10">
      <c r="A447" s="1">
        <f>HYPERLINK("https://cms.ls-nyc.org/matter/dynamic-profile/view/1884103","18-1884103")</f>
        <v>0</v>
      </c>
      <c r="B447" t="s">
        <v>14</v>
      </c>
      <c r="C447" t="s">
        <v>40</v>
      </c>
      <c r="D447" t="s">
        <v>394</v>
      </c>
      <c r="E447" t="s">
        <v>910</v>
      </c>
      <c r="F447" t="s">
        <v>1231</v>
      </c>
      <c r="H447" t="s">
        <v>1460</v>
      </c>
      <c r="J447" t="s">
        <v>1465</v>
      </c>
    </row>
    <row r="448" spans="1:10">
      <c r="A448" s="1">
        <f>HYPERLINK("https://cms.ls-nyc.org/matter/dynamic-profile/view/1884959","18-1884959")</f>
        <v>0</v>
      </c>
      <c r="B448" t="s">
        <v>14</v>
      </c>
      <c r="C448" t="s">
        <v>40</v>
      </c>
      <c r="D448" t="s">
        <v>173</v>
      </c>
      <c r="E448" t="s">
        <v>911</v>
      </c>
      <c r="F448" t="s">
        <v>1115</v>
      </c>
      <c r="H448" t="s">
        <v>1460</v>
      </c>
      <c r="J448" t="s">
        <v>1465</v>
      </c>
    </row>
    <row r="449" spans="1:10">
      <c r="A449" s="1">
        <f>HYPERLINK("https://cms.ls-nyc.org/matter/dynamic-profile/view/1885217","18-1885217")</f>
        <v>0</v>
      </c>
      <c r="B449" t="s">
        <v>14</v>
      </c>
      <c r="C449" t="s">
        <v>40</v>
      </c>
      <c r="D449" t="s">
        <v>395</v>
      </c>
      <c r="E449" t="s">
        <v>912</v>
      </c>
      <c r="F449" t="s">
        <v>1279</v>
      </c>
      <c r="H449" t="s">
        <v>1460</v>
      </c>
      <c r="J449" t="s">
        <v>1465</v>
      </c>
    </row>
    <row r="450" spans="1:10">
      <c r="A450" s="1">
        <f>HYPERLINK("https://cms.ls-nyc.org/matter/dynamic-profile/view/1885410","18-1885410")</f>
        <v>0</v>
      </c>
      <c r="B450" t="s">
        <v>14</v>
      </c>
      <c r="C450" t="s">
        <v>40</v>
      </c>
      <c r="D450" t="s">
        <v>396</v>
      </c>
      <c r="E450" t="s">
        <v>913</v>
      </c>
      <c r="F450" t="s">
        <v>1200</v>
      </c>
      <c r="H450" t="s">
        <v>1460</v>
      </c>
      <c r="J450" t="s">
        <v>1466</v>
      </c>
    </row>
    <row r="451" spans="1:10">
      <c r="A451" s="1">
        <f>HYPERLINK("https://cms.ls-nyc.org/matter/dynamic-profile/view/1886519","18-1886519")</f>
        <v>0</v>
      </c>
      <c r="B451" t="s">
        <v>14</v>
      </c>
      <c r="C451" t="s">
        <v>40</v>
      </c>
      <c r="D451" t="s">
        <v>397</v>
      </c>
      <c r="E451" t="s">
        <v>914</v>
      </c>
      <c r="F451" t="s">
        <v>1349</v>
      </c>
      <c r="H451" t="s">
        <v>1460</v>
      </c>
      <c r="J451" t="s">
        <v>1466</v>
      </c>
    </row>
    <row r="452" spans="1:10">
      <c r="A452" s="1">
        <f>HYPERLINK("https://cms.ls-nyc.org/matter/dynamic-profile/view/1886707","18-1886707")</f>
        <v>0</v>
      </c>
      <c r="B452" t="s">
        <v>14</v>
      </c>
      <c r="C452" t="s">
        <v>40</v>
      </c>
      <c r="D452" t="s">
        <v>398</v>
      </c>
      <c r="E452" t="s">
        <v>915</v>
      </c>
      <c r="F452" t="s">
        <v>1116</v>
      </c>
      <c r="H452" t="s">
        <v>1460</v>
      </c>
      <c r="J452" t="s">
        <v>1466</v>
      </c>
    </row>
    <row r="453" spans="1:10">
      <c r="A453" s="1">
        <f>HYPERLINK("https://cms.ls-nyc.org/matter/dynamic-profile/view/1886853","19-1886853")</f>
        <v>0</v>
      </c>
      <c r="B453" t="s">
        <v>14</v>
      </c>
      <c r="C453" t="s">
        <v>40</v>
      </c>
      <c r="D453" t="s">
        <v>399</v>
      </c>
      <c r="E453" t="s">
        <v>916</v>
      </c>
      <c r="F453" t="s">
        <v>1350</v>
      </c>
      <c r="H453" t="s">
        <v>1460</v>
      </c>
      <c r="J453" t="s">
        <v>1465</v>
      </c>
    </row>
    <row r="454" spans="1:10">
      <c r="A454" s="1">
        <f>HYPERLINK("https://cms.ls-nyc.org/matter/dynamic-profile/view/1890621","19-1890621")</f>
        <v>0</v>
      </c>
      <c r="B454" t="s">
        <v>14</v>
      </c>
      <c r="C454" t="s">
        <v>40</v>
      </c>
      <c r="D454" t="s">
        <v>400</v>
      </c>
      <c r="E454" t="s">
        <v>521</v>
      </c>
      <c r="F454" t="s">
        <v>1144</v>
      </c>
      <c r="H454" t="s">
        <v>1460</v>
      </c>
      <c r="J454" t="s">
        <v>1466</v>
      </c>
    </row>
    <row r="455" spans="1:10">
      <c r="A455" s="1">
        <f>HYPERLINK("https://cms.ls-nyc.org/matter/dynamic-profile/view/1890629","19-1890629")</f>
        <v>0</v>
      </c>
      <c r="B455" t="s">
        <v>14</v>
      </c>
      <c r="C455" t="s">
        <v>40</v>
      </c>
      <c r="D455" t="s">
        <v>174</v>
      </c>
      <c r="E455" t="s">
        <v>917</v>
      </c>
      <c r="F455" t="s">
        <v>1144</v>
      </c>
      <c r="H455" t="s">
        <v>1461</v>
      </c>
      <c r="I455" t="s">
        <v>1460</v>
      </c>
      <c r="J455" t="s">
        <v>1466</v>
      </c>
    </row>
    <row r="456" spans="1:10">
      <c r="A456" s="1">
        <f>HYPERLINK("https://cms.ls-nyc.org/matter/dynamic-profile/view/1892658","19-1892658")</f>
        <v>0</v>
      </c>
      <c r="B456" t="s">
        <v>14</v>
      </c>
      <c r="C456" t="s">
        <v>40</v>
      </c>
      <c r="D456" t="s">
        <v>57</v>
      </c>
      <c r="E456" t="s">
        <v>713</v>
      </c>
      <c r="F456" t="s">
        <v>1351</v>
      </c>
      <c r="H456" t="s">
        <v>1460</v>
      </c>
      <c r="J456" t="s">
        <v>1465</v>
      </c>
    </row>
    <row r="457" spans="1:10">
      <c r="A457" s="1">
        <f>HYPERLINK("https://cms.ls-nyc.org/matter/dynamic-profile/view/1892738","19-1892738")</f>
        <v>0</v>
      </c>
      <c r="B457" t="s">
        <v>14</v>
      </c>
      <c r="C457" t="s">
        <v>40</v>
      </c>
      <c r="D457" t="s">
        <v>401</v>
      </c>
      <c r="E457" t="s">
        <v>913</v>
      </c>
      <c r="F457" t="s">
        <v>1351</v>
      </c>
      <c r="H457" t="s">
        <v>1460</v>
      </c>
      <c r="J457" t="s">
        <v>1465</v>
      </c>
    </row>
    <row r="458" spans="1:10">
      <c r="A458" s="1">
        <f>HYPERLINK("https://cms.ls-nyc.org/matter/dynamic-profile/view/1894679","19-1894679")</f>
        <v>0</v>
      </c>
      <c r="B458" t="s">
        <v>14</v>
      </c>
      <c r="C458" t="s">
        <v>40</v>
      </c>
      <c r="D458" t="s">
        <v>402</v>
      </c>
      <c r="E458" t="s">
        <v>918</v>
      </c>
      <c r="F458" t="s">
        <v>1314</v>
      </c>
      <c r="H458" t="s">
        <v>1460</v>
      </c>
      <c r="J458" t="s">
        <v>1465</v>
      </c>
    </row>
    <row r="459" spans="1:10">
      <c r="A459" s="1">
        <f>HYPERLINK("https://cms.ls-nyc.org/matter/dynamic-profile/view/1895127","19-1895127")</f>
        <v>0</v>
      </c>
      <c r="B459" t="s">
        <v>14</v>
      </c>
      <c r="C459" t="s">
        <v>40</v>
      </c>
      <c r="D459" t="s">
        <v>403</v>
      </c>
      <c r="E459" t="s">
        <v>919</v>
      </c>
      <c r="F459" t="s">
        <v>1127</v>
      </c>
      <c r="H459" t="s">
        <v>1460</v>
      </c>
      <c r="J459" t="s">
        <v>1466</v>
      </c>
    </row>
    <row r="460" spans="1:10">
      <c r="A460" s="1">
        <f>HYPERLINK("https://cms.ls-nyc.org/matter/dynamic-profile/view/1895200","19-1895200")</f>
        <v>0</v>
      </c>
      <c r="B460" t="s">
        <v>14</v>
      </c>
      <c r="C460" t="s">
        <v>40</v>
      </c>
      <c r="D460" t="s">
        <v>404</v>
      </c>
      <c r="E460" t="s">
        <v>920</v>
      </c>
      <c r="F460" t="s">
        <v>1127</v>
      </c>
      <c r="H460" t="s">
        <v>1460</v>
      </c>
      <c r="J460" t="s">
        <v>1466</v>
      </c>
    </row>
    <row r="461" spans="1:10">
      <c r="A461" s="1">
        <f>HYPERLINK("https://cms.ls-nyc.org/matter/dynamic-profile/view/1896735","19-1896735")</f>
        <v>0</v>
      </c>
      <c r="B461" t="s">
        <v>14</v>
      </c>
      <c r="C461" t="s">
        <v>40</v>
      </c>
      <c r="D461" t="s">
        <v>405</v>
      </c>
      <c r="E461" t="s">
        <v>921</v>
      </c>
      <c r="F461" t="s">
        <v>1352</v>
      </c>
      <c r="H461" t="s">
        <v>1460</v>
      </c>
      <c r="J461" t="s">
        <v>1466</v>
      </c>
    </row>
    <row r="462" spans="1:10">
      <c r="A462" s="1">
        <f>HYPERLINK("https://cms.ls-nyc.org/matter/dynamic-profile/view/0749403","14-0749403")</f>
        <v>0</v>
      </c>
      <c r="B462" t="s">
        <v>14</v>
      </c>
      <c r="C462" t="s">
        <v>17</v>
      </c>
      <c r="D462" t="s">
        <v>406</v>
      </c>
      <c r="E462" t="s">
        <v>922</v>
      </c>
      <c r="F462" t="s">
        <v>1353</v>
      </c>
      <c r="H462" t="s">
        <v>1460</v>
      </c>
      <c r="J462" t="s">
        <v>1466</v>
      </c>
    </row>
    <row r="463" spans="1:10">
      <c r="A463" s="1">
        <f>HYPERLINK("https://cms.ls-nyc.org/matter/dynamic-profile/view/0753478","14-0753478")</f>
        <v>0</v>
      </c>
      <c r="B463" t="s">
        <v>14</v>
      </c>
      <c r="C463" t="s">
        <v>17</v>
      </c>
      <c r="D463" t="s">
        <v>83</v>
      </c>
      <c r="E463" t="s">
        <v>851</v>
      </c>
      <c r="F463" t="s">
        <v>1354</v>
      </c>
      <c r="H463" t="s">
        <v>1460</v>
      </c>
      <c r="J463" t="s">
        <v>1466</v>
      </c>
    </row>
    <row r="464" spans="1:10">
      <c r="A464" s="1">
        <f>HYPERLINK("https://cms.ls-nyc.org/matter/dynamic-profile/view/0766932","14-0766932")</f>
        <v>0</v>
      </c>
      <c r="B464" t="s">
        <v>14</v>
      </c>
      <c r="C464" t="s">
        <v>17</v>
      </c>
      <c r="D464" t="s">
        <v>407</v>
      </c>
      <c r="E464" t="s">
        <v>923</v>
      </c>
      <c r="F464" t="s">
        <v>1355</v>
      </c>
      <c r="H464" t="s">
        <v>1460</v>
      </c>
      <c r="J464" t="s">
        <v>1465</v>
      </c>
    </row>
    <row r="465" spans="1:10">
      <c r="A465" s="1">
        <f>HYPERLINK("https://cms.ls-nyc.org/matter/dynamic-profile/view/0776759","15-0776759")</f>
        <v>0</v>
      </c>
      <c r="B465" t="s">
        <v>14</v>
      </c>
      <c r="C465" t="s">
        <v>17</v>
      </c>
      <c r="D465" t="s">
        <v>408</v>
      </c>
      <c r="E465" t="s">
        <v>810</v>
      </c>
      <c r="F465" t="s">
        <v>1356</v>
      </c>
      <c r="H465" t="s">
        <v>1460</v>
      </c>
      <c r="J465" t="s">
        <v>1466</v>
      </c>
    </row>
    <row r="466" spans="1:10">
      <c r="A466" s="1">
        <f>HYPERLINK("https://cms.ls-nyc.org/matter/dynamic-profile/view/0787559","15-0787559")</f>
        <v>0</v>
      </c>
      <c r="B466" t="s">
        <v>14</v>
      </c>
      <c r="C466" t="s">
        <v>17</v>
      </c>
      <c r="D466" t="s">
        <v>303</v>
      </c>
      <c r="E466" t="s">
        <v>924</v>
      </c>
      <c r="F466" t="s">
        <v>1357</v>
      </c>
      <c r="H466" t="s">
        <v>1460</v>
      </c>
      <c r="J466" t="s">
        <v>1465</v>
      </c>
    </row>
    <row r="467" spans="1:10">
      <c r="A467" s="1">
        <f>HYPERLINK("https://cms.ls-nyc.org/matter/dynamic-profile/view/0787561","15-0787561")</f>
        <v>0</v>
      </c>
      <c r="B467" t="s">
        <v>14</v>
      </c>
      <c r="C467" t="s">
        <v>17</v>
      </c>
      <c r="D467" t="s">
        <v>104</v>
      </c>
      <c r="E467" t="s">
        <v>925</v>
      </c>
      <c r="F467" t="s">
        <v>1357</v>
      </c>
      <c r="H467" t="s">
        <v>1460</v>
      </c>
      <c r="J467" t="s">
        <v>1465</v>
      </c>
    </row>
    <row r="468" spans="1:10">
      <c r="A468" s="1">
        <f>HYPERLINK("https://cms.ls-nyc.org/matter/dynamic-profile/view/0788201","15-0788201")</f>
        <v>0</v>
      </c>
      <c r="B468" t="s">
        <v>14</v>
      </c>
      <c r="C468" t="s">
        <v>17</v>
      </c>
      <c r="D468" t="s">
        <v>86</v>
      </c>
      <c r="E468" t="s">
        <v>895</v>
      </c>
      <c r="F468" t="s">
        <v>1358</v>
      </c>
      <c r="H468" t="s">
        <v>1460</v>
      </c>
      <c r="J468" t="s">
        <v>1467</v>
      </c>
    </row>
    <row r="469" spans="1:10">
      <c r="A469" s="1">
        <f>HYPERLINK("https://cms.ls-nyc.org/matter/dynamic-profile/view/0788571","15-0788571")</f>
        <v>0</v>
      </c>
      <c r="B469" t="s">
        <v>14</v>
      </c>
      <c r="C469" t="s">
        <v>17</v>
      </c>
      <c r="D469" t="s">
        <v>357</v>
      </c>
      <c r="E469" t="s">
        <v>926</v>
      </c>
      <c r="F469" t="s">
        <v>1359</v>
      </c>
      <c r="H469" t="s">
        <v>1460</v>
      </c>
      <c r="J469" t="s">
        <v>1465</v>
      </c>
    </row>
    <row r="470" spans="1:10">
      <c r="A470" s="1">
        <f>HYPERLINK("https://cms.ls-nyc.org/matter/dynamic-profile/view/0794496","15-0794496")</f>
        <v>0</v>
      </c>
      <c r="B470" t="s">
        <v>14</v>
      </c>
      <c r="C470" t="s">
        <v>17</v>
      </c>
      <c r="D470" t="s">
        <v>409</v>
      </c>
      <c r="E470" t="s">
        <v>837</v>
      </c>
      <c r="F470" t="s">
        <v>1360</v>
      </c>
      <c r="H470" t="s">
        <v>1460</v>
      </c>
      <c r="J470" t="s">
        <v>1466</v>
      </c>
    </row>
    <row r="471" spans="1:10">
      <c r="A471" s="1">
        <f>HYPERLINK("https://cms.ls-nyc.org/matter/dynamic-profile/view/0795926","16-0795926")</f>
        <v>0</v>
      </c>
      <c r="B471" t="s">
        <v>14</v>
      </c>
      <c r="C471" t="s">
        <v>17</v>
      </c>
      <c r="D471" t="s">
        <v>152</v>
      </c>
      <c r="E471" t="s">
        <v>927</v>
      </c>
      <c r="F471" t="s">
        <v>1361</v>
      </c>
      <c r="H471" t="s">
        <v>1460</v>
      </c>
      <c r="J471" t="s">
        <v>1465</v>
      </c>
    </row>
    <row r="472" spans="1:10">
      <c r="A472" s="1">
        <f>HYPERLINK("https://cms.ls-nyc.org/matter/dynamic-profile/view/0797429","16-0797429")</f>
        <v>0</v>
      </c>
      <c r="B472" t="s">
        <v>14</v>
      </c>
      <c r="C472" t="s">
        <v>17</v>
      </c>
      <c r="D472" t="s">
        <v>410</v>
      </c>
      <c r="E472" t="s">
        <v>928</v>
      </c>
      <c r="F472" t="s">
        <v>1362</v>
      </c>
      <c r="H472" t="s">
        <v>1460</v>
      </c>
      <c r="J472" t="s">
        <v>1465</v>
      </c>
    </row>
    <row r="473" spans="1:10">
      <c r="A473" s="1">
        <f>HYPERLINK("https://cms.ls-nyc.org/matter/dynamic-profile/view/0799134","16-0799134")</f>
        <v>0</v>
      </c>
      <c r="B473" t="s">
        <v>14</v>
      </c>
      <c r="C473" t="s">
        <v>17</v>
      </c>
      <c r="D473" t="s">
        <v>411</v>
      </c>
      <c r="E473" t="s">
        <v>929</v>
      </c>
      <c r="F473" t="s">
        <v>1109</v>
      </c>
      <c r="H473" t="s">
        <v>1460</v>
      </c>
      <c r="J473" t="s">
        <v>1465</v>
      </c>
    </row>
    <row r="474" spans="1:10">
      <c r="A474" s="1">
        <f>HYPERLINK("https://cms.ls-nyc.org/matter/dynamic-profile/view/0801285","16-0801285")</f>
        <v>0</v>
      </c>
      <c r="B474" t="s">
        <v>14</v>
      </c>
      <c r="C474" t="s">
        <v>17</v>
      </c>
      <c r="D474" t="s">
        <v>375</v>
      </c>
      <c r="E474" t="s">
        <v>765</v>
      </c>
      <c r="F474" t="s">
        <v>1363</v>
      </c>
      <c r="H474" t="s">
        <v>1460</v>
      </c>
      <c r="J474" t="s">
        <v>1465</v>
      </c>
    </row>
    <row r="475" spans="1:10">
      <c r="A475" s="1">
        <f>HYPERLINK("https://cms.ls-nyc.org/matter/dynamic-profile/view/0804901","16-0804901")</f>
        <v>0</v>
      </c>
      <c r="B475" t="s">
        <v>14</v>
      </c>
      <c r="C475" t="s">
        <v>17</v>
      </c>
      <c r="D475" t="s">
        <v>412</v>
      </c>
      <c r="E475" t="s">
        <v>930</v>
      </c>
      <c r="F475" t="s">
        <v>1364</v>
      </c>
      <c r="H475" t="s">
        <v>1460</v>
      </c>
      <c r="J475" t="s">
        <v>1465</v>
      </c>
    </row>
    <row r="476" spans="1:10">
      <c r="A476" s="1">
        <f>HYPERLINK("https://cms.ls-nyc.org/matter/dynamic-profile/view/0806312","16-0806312")</f>
        <v>0</v>
      </c>
      <c r="B476" t="s">
        <v>14</v>
      </c>
      <c r="C476" t="s">
        <v>17</v>
      </c>
      <c r="D476" t="s">
        <v>413</v>
      </c>
      <c r="E476" t="s">
        <v>931</v>
      </c>
      <c r="F476" t="s">
        <v>1365</v>
      </c>
      <c r="H476" t="s">
        <v>1460</v>
      </c>
      <c r="J476" t="s">
        <v>1466</v>
      </c>
    </row>
    <row r="477" spans="1:10">
      <c r="A477" s="1">
        <f>HYPERLINK("https://cms.ls-nyc.org/matter/dynamic-profile/view/0808990","16-0808990")</f>
        <v>0</v>
      </c>
      <c r="B477" t="s">
        <v>14</v>
      </c>
      <c r="C477" t="s">
        <v>17</v>
      </c>
      <c r="D477" t="s">
        <v>414</v>
      </c>
      <c r="E477" t="s">
        <v>932</v>
      </c>
      <c r="F477" t="s">
        <v>1366</v>
      </c>
      <c r="H477" t="s">
        <v>1460</v>
      </c>
      <c r="J477" t="s">
        <v>1466</v>
      </c>
    </row>
    <row r="478" spans="1:10">
      <c r="A478" s="1">
        <f>HYPERLINK("https://cms.ls-nyc.org/matter/dynamic-profile/view/0813587","16-0813587")</f>
        <v>0</v>
      </c>
      <c r="B478" t="s">
        <v>14</v>
      </c>
      <c r="C478" t="s">
        <v>17</v>
      </c>
      <c r="D478" t="s">
        <v>415</v>
      </c>
      <c r="E478" t="s">
        <v>933</v>
      </c>
      <c r="F478" t="s">
        <v>1367</v>
      </c>
      <c r="H478" t="s">
        <v>1460</v>
      </c>
      <c r="J478" t="s">
        <v>1466</v>
      </c>
    </row>
    <row r="479" spans="1:10">
      <c r="A479" s="1">
        <f>HYPERLINK("https://cms.ls-nyc.org/matter/dynamic-profile/view/0813871","16-0813871")</f>
        <v>0</v>
      </c>
      <c r="B479" t="s">
        <v>14</v>
      </c>
      <c r="C479" t="s">
        <v>17</v>
      </c>
      <c r="D479" t="s">
        <v>416</v>
      </c>
      <c r="E479" t="s">
        <v>569</v>
      </c>
      <c r="F479" t="s">
        <v>1368</v>
      </c>
      <c r="H479" t="s">
        <v>1460</v>
      </c>
      <c r="J479" t="s">
        <v>1465</v>
      </c>
    </row>
    <row r="480" spans="1:10">
      <c r="A480" s="1">
        <f>HYPERLINK("https://cms.ls-nyc.org/matter/dynamic-profile/view/0825617","17-0825617")</f>
        <v>0</v>
      </c>
      <c r="B480" t="s">
        <v>14</v>
      </c>
      <c r="C480" t="s">
        <v>17</v>
      </c>
      <c r="D480" t="s">
        <v>74</v>
      </c>
      <c r="E480" t="s">
        <v>934</v>
      </c>
      <c r="F480" t="s">
        <v>1369</v>
      </c>
      <c r="H480" t="s">
        <v>1460</v>
      </c>
      <c r="J480" t="s">
        <v>1466</v>
      </c>
    </row>
    <row r="481" spans="1:10">
      <c r="A481" s="1">
        <f>HYPERLINK("https://cms.ls-nyc.org/matter/dynamic-profile/view/1833062","17-1833062")</f>
        <v>0</v>
      </c>
      <c r="B481" t="s">
        <v>14</v>
      </c>
      <c r="C481" t="s">
        <v>17</v>
      </c>
      <c r="D481" t="s">
        <v>417</v>
      </c>
      <c r="E481" t="s">
        <v>935</v>
      </c>
      <c r="F481" t="s">
        <v>1370</v>
      </c>
      <c r="H481" t="s">
        <v>1460</v>
      </c>
      <c r="J481" t="s">
        <v>1465</v>
      </c>
    </row>
    <row r="482" spans="1:10">
      <c r="A482" s="1">
        <f>HYPERLINK("https://cms.ls-nyc.org/matter/dynamic-profile/view/1843340","17-1843340")</f>
        <v>0</v>
      </c>
      <c r="B482" t="s">
        <v>14</v>
      </c>
      <c r="C482" t="s">
        <v>17</v>
      </c>
      <c r="D482" t="s">
        <v>418</v>
      </c>
      <c r="E482" t="s">
        <v>936</v>
      </c>
      <c r="F482" t="s">
        <v>1371</v>
      </c>
      <c r="H482" t="s">
        <v>1460</v>
      </c>
      <c r="J482" t="s">
        <v>1466</v>
      </c>
    </row>
    <row r="483" spans="1:10">
      <c r="A483" s="1">
        <f>HYPERLINK("https://cms.ls-nyc.org/matter/dynamic-profile/view/1852874","17-1852874")</f>
        <v>0</v>
      </c>
      <c r="B483" t="s">
        <v>14</v>
      </c>
      <c r="C483" t="s">
        <v>17</v>
      </c>
      <c r="D483" t="s">
        <v>419</v>
      </c>
      <c r="E483" t="s">
        <v>658</v>
      </c>
      <c r="F483" t="s">
        <v>1213</v>
      </c>
      <c r="H483" t="s">
        <v>1460</v>
      </c>
      <c r="J483" t="s">
        <v>1466</v>
      </c>
    </row>
    <row r="484" spans="1:10">
      <c r="A484" s="1">
        <f>HYPERLINK("https://cms.ls-nyc.org/matter/dynamic-profile/view/1852877","17-1852877")</f>
        <v>0</v>
      </c>
      <c r="B484" t="s">
        <v>14</v>
      </c>
      <c r="C484" t="s">
        <v>17</v>
      </c>
      <c r="D484" t="s">
        <v>420</v>
      </c>
      <c r="E484" t="s">
        <v>561</v>
      </c>
      <c r="F484" t="s">
        <v>1213</v>
      </c>
      <c r="H484" t="s">
        <v>1460</v>
      </c>
      <c r="J484" t="s">
        <v>1465</v>
      </c>
    </row>
    <row r="485" spans="1:10">
      <c r="A485" s="1">
        <f>HYPERLINK("https://cms.ls-nyc.org/matter/dynamic-profile/view/1857804","18-1857804")</f>
        <v>0</v>
      </c>
      <c r="B485" t="s">
        <v>14</v>
      </c>
      <c r="C485" t="s">
        <v>17</v>
      </c>
      <c r="D485" t="s">
        <v>421</v>
      </c>
      <c r="E485" t="s">
        <v>665</v>
      </c>
      <c r="F485" t="s">
        <v>1372</v>
      </c>
      <c r="H485" t="s">
        <v>1460</v>
      </c>
      <c r="J485" t="s">
        <v>1466</v>
      </c>
    </row>
    <row r="486" spans="1:10">
      <c r="A486" s="1">
        <f>HYPERLINK("https://cms.ls-nyc.org/matter/dynamic-profile/view/1857838","18-1857838")</f>
        <v>0</v>
      </c>
      <c r="B486" t="s">
        <v>14</v>
      </c>
      <c r="C486" t="s">
        <v>17</v>
      </c>
      <c r="D486" t="s">
        <v>422</v>
      </c>
      <c r="E486" t="s">
        <v>937</v>
      </c>
      <c r="F486" t="s">
        <v>1372</v>
      </c>
      <c r="H486" t="s">
        <v>1460</v>
      </c>
      <c r="I486" t="s">
        <v>1463</v>
      </c>
      <c r="J486" t="s">
        <v>1466</v>
      </c>
    </row>
    <row r="487" spans="1:10">
      <c r="A487" s="1">
        <f>HYPERLINK("https://cms.ls-nyc.org/matter/dynamic-profile/view/1858018","18-1858018")</f>
        <v>0</v>
      </c>
      <c r="B487" t="s">
        <v>14</v>
      </c>
      <c r="C487" t="s">
        <v>17</v>
      </c>
      <c r="D487" t="s">
        <v>423</v>
      </c>
      <c r="E487" t="s">
        <v>938</v>
      </c>
      <c r="F487" t="s">
        <v>1373</v>
      </c>
      <c r="H487" t="s">
        <v>1460</v>
      </c>
      <c r="J487" t="s">
        <v>1465</v>
      </c>
    </row>
    <row r="488" spans="1:10">
      <c r="A488" s="1">
        <f>HYPERLINK("https://cms.ls-nyc.org/matter/dynamic-profile/view/1859061","18-1859061")</f>
        <v>0</v>
      </c>
      <c r="B488" t="s">
        <v>14</v>
      </c>
      <c r="C488" t="s">
        <v>17</v>
      </c>
      <c r="D488" t="s">
        <v>56</v>
      </c>
      <c r="E488" t="s">
        <v>786</v>
      </c>
      <c r="F488" t="s">
        <v>1344</v>
      </c>
      <c r="H488" t="s">
        <v>1460</v>
      </c>
      <c r="J488" t="s">
        <v>1466</v>
      </c>
    </row>
    <row r="489" spans="1:10">
      <c r="A489" s="1">
        <f>HYPERLINK("https://cms.ls-nyc.org/matter/dynamic-profile/view/1860331","18-1860331")</f>
        <v>0</v>
      </c>
      <c r="B489" t="s">
        <v>14</v>
      </c>
      <c r="C489" t="s">
        <v>17</v>
      </c>
      <c r="D489" t="s">
        <v>223</v>
      </c>
      <c r="E489" t="s">
        <v>939</v>
      </c>
      <c r="F489" t="s">
        <v>1374</v>
      </c>
      <c r="H489" t="s">
        <v>1460</v>
      </c>
      <c r="J489" t="s">
        <v>1465</v>
      </c>
    </row>
    <row r="490" spans="1:10">
      <c r="A490" s="1">
        <f>HYPERLINK("https://cms.ls-nyc.org/matter/dynamic-profile/view/1860354","18-1860354")</f>
        <v>0</v>
      </c>
      <c r="B490" t="s">
        <v>14</v>
      </c>
      <c r="C490" t="s">
        <v>17</v>
      </c>
      <c r="D490" t="s">
        <v>424</v>
      </c>
      <c r="E490" t="s">
        <v>726</v>
      </c>
      <c r="F490" t="s">
        <v>1374</v>
      </c>
      <c r="H490" t="s">
        <v>1460</v>
      </c>
      <c r="J490" t="s">
        <v>1465</v>
      </c>
    </row>
    <row r="491" spans="1:10">
      <c r="A491" s="1">
        <f>HYPERLINK("https://cms.ls-nyc.org/matter/dynamic-profile/view/1864600","18-1864600")</f>
        <v>0</v>
      </c>
      <c r="B491" t="s">
        <v>14</v>
      </c>
      <c r="C491" t="s">
        <v>17</v>
      </c>
      <c r="D491" t="s">
        <v>425</v>
      </c>
      <c r="E491" t="s">
        <v>940</v>
      </c>
      <c r="F491" t="s">
        <v>1375</v>
      </c>
      <c r="H491" t="s">
        <v>1460</v>
      </c>
      <c r="J491" t="s">
        <v>1465</v>
      </c>
    </row>
    <row r="492" spans="1:10">
      <c r="A492" s="1">
        <f>HYPERLINK("https://cms.ls-nyc.org/matter/dynamic-profile/view/1865040","18-1865040")</f>
        <v>0</v>
      </c>
      <c r="B492" t="s">
        <v>14</v>
      </c>
      <c r="C492" t="s">
        <v>17</v>
      </c>
      <c r="D492" t="s">
        <v>426</v>
      </c>
      <c r="E492" t="s">
        <v>793</v>
      </c>
      <c r="F492" t="s">
        <v>1376</v>
      </c>
      <c r="H492" t="s">
        <v>1460</v>
      </c>
      <c r="J492" t="s">
        <v>1465</v>
      </c>
    </row>
    <row r="493" spans="1:10">
      <c r="A493" s="1">
        <f>HYPERLINK("https://cms.ls-nyc.org/matter/dynamic-profile/view/1866723","18-1866723")</f>
        <v>0</v>
      </c>
      <c r="B493" t="s">
        <v>14</v>
      </c>
      <c r="C493" t="s">
        <v>17</v>
      </c>
      <c r="D493" t="s">
        <v>170</v>
      </c>
      <c r="E493" t="s">
        <v>941</v>
      </c>
      <c r="F493" t="s">
        <v>1346</v>
      </c>
      <c r="H493" t="s">
        <v>1460</v>
      </c>
      <c r="J493" t="s">
        <v>1466</v>
      </c>
    </row>
    <row r="494" spans="1:10">
      <c r="A494" s="1">
        <f>HYPERLINK("https://cms.ls-nyc.org/matter/dynamic-profile/view/1872713","18-1872713")</f>
        <v>0</v>
      </c>
      <c r="B494" t="s">
        <v>14</v>
      </c>
      <c r="C494" t="s">
        <v>17</v>
      </c>
      <c r="D494" t="s">
        <v>427</v>
      </c>
      <c r="E494" t="s">
        <v>942</v>
      </c>
      <c r="F494" t="s">
        <v>1094</v>
      </c>
      <c r="H494" t="s">
        <v>1460</v>
      </c>
      <c r="J494" t="s">
        <v>1465</v>
      </c>
    </row>
    <row r="495" spans="1:10">
      <c r="A495" s="1">
        <f>HYPERLINK("https://cms.ls-nyc.org/matter/dynamic-profile/view/1873408","18-1873408")</f>
        <v>0</v>
      </c>
      <c r="B495" t="s">
        <v>14</v>
      </c>
      <c r="C495" t="s">
        <v>17</v>
      </c>
      <c r="D495" t="s">
        <v>428</v>
      </c>
      <c r="E495" t="s">
        <v>943</v>
      </c>
      <c r="F495" t="s">
        <v>1377</v>
      </c>
      <c r="H495" t="s">
        <v>1460</v>
      </c>
      <c r="J495" t="s">
        <v>1466</v>
      </c>
    </row>
    <row r="496" spans="1:10">
      <c r="A496" s="1">
        <f>HYPERLINK("https://cms.ls-nyc.org/matter/dynamic-profile/view/1873884","18-1873884")</f>
        <v>0</v>
      </c>
      <c r="B496" t="s">
        <v>14</v>
      </c>
      <c r="C496" t="s">
        <v>17</v>
      </c>
      <c r="D496" t="s">
        <v>429</v>
      </c>
      <c r="E496" t="s">
        <v>704</v>
      </c>
      <c r="F496" t="s">
        <v>1259</v>
      </c>
      <c r="H496" t="s">
        <v>1460</v>
      </c>
      <c r="J496" t="s">
        <v>1465</v>
      </c>
    </row>
    <row r="497" spans="1:10">
      <c r="A497" s="1">
        <f>HYPERLINK("https://cms.ls-nyc.org/matter/dynamic-profile/view/1871175","18-1871175")</f>
        <v>0</v>
      </c>
      <c r="B497" t="s">
        <v>14</v>
      </c>
      <c r="C497" t="s">
        <v>17</v>
      </c>
      <c r="D497" t="s">
        <v>430</v>
      </c>
      <c r="E497" t="s">
        <v>944</v>
      </c>
      <c r="F497" t="s">
        <v>1111</v>
      </c>
      <c r="H497" t="s">
        <v>1460</v>
      </c>
      <c r="J497" t="s">
        <v>1466</v>
      </c>
    </row>
    <row r="498" spans="1:10">
      <c r="A498" s="1">
        <f>HYPERLINK("https://cms.ls-nyc.org/matter/dynamic-profile/view/1875331","18-1875331")</f>
        <v>0</v>
      </c>
      <c r="B498" t="s">
        <v>14</v>
      </c>
      <c r="C498" t="s">
        <v>17</v>
      </c>
      <c r="D498" t="s">
        <v>431</v>
      </c>
      <c r="E498" t="s">
        <v>731</v>
      </c>
      <c r="F498" t="s">
        <v>1111</v>
      </c>
      <c r="H498" t="s">
        <v>1460</v>
      </c>
      <c r="J498" t="s">
        <v>1466</v>
      </c>
    </row>
    <row r="499" spans="1:10">
      <c r="A499" s="1">
        <f>HYPERLINK("https://cms.ls-nyc.org/matter/dynamic-profile/view/1881750","18-1881750")</f>
        <v>0</v>
      </c>
      <c r="B499" t="s">
        <v>14</v>
      </c>
      <c r="C499" t="s">
        <v>17</v>
      </c>
      <c r="D499" t="s">
        <v>432</v>
      </c>
      <c r="E499" t="s">
        <v>790</v>
      </c>
      <c r="F499" t="s">
        <v>1309</v>
      </c>
      <c r="H499" t="s">
        <v>1460</v>
      </c>
      <c r="J499" t="s">
        <v>1465</v>
      </c>
    </row>
    <row r="500" spans="1:10">
      <c r="A500" s="1">
        <f>HYPERLINK("https://cms.ls-nyc.org/matter/dynamic-profile/view/1882721","18-1882721")</f>
        <v>0</v>
      </c>
      <c r="B500" t="s">
        <v>14</v>
      </c>
      <c r="C500" t="s">
        <v>17</v>
      </c>
      <c r="D500" t="s">
        <v>433</v>
      </c>
      <c r="E500" t="s">
        <v>945</v>
      </c>
      <c r="F500" t="s">
        <v>1276</v>
      </c>
      <c r="H500" t="s">
        <v>1460</v>
      </c>
      <c r="J500" t="s">
        <v>1465</v>
      </c>
    </row>
    <row r="501" spans="1:10">
      <c r="A501" s="1">
        <f>HYPERLINK("https://cms.ls-nyc.org/matter/dynamic-profile/view/1882366","18-1882366")</f>
        <v>0</v>
      </c>
      <c r="B501" t="s">
        <v>14</v>
      </c>
      <c r="C501" t="s">
        <v>17</v>
      </c>
      <c r="D501" t="s">
        <v>434</v>
      </c>
      <c r="E501" t="s">
        <v>946</v>
      </c>
      <c r="F501" t="s">
        <v>1303</v>
      </c>
      <c r="H501" t="s">
        <v>1460</v>
      </c>
      <c r="J501" t="s">
        <v>1465</v>
      </c>
    </row>
    <row r="502" spans="1:10">
      <c r="A502" s="1">
        <f>HYPERLINK("https://cms.ls-nyc.org/matter/dynamic-profile/view/1886691","18-1886691")</f>
        <v>0</v>
      </c>
      <c r="B502" t="s">
        <v>14</v>
      </c>
      <c r="C502" t="s">
        <v>17</v>
      </c>
      <c r="D502" t="s">
        <v>435</v>
      </c>
      <c r="E502" t="s">
        <v>612</v>
      </c>
      <c r="F502" t="s">
        <v>1116</v>
      </c>
      <c r="H502" t="s">
        <v>1460</v>
      </c>
      <c r="J502" t="s">
        <v>1466</v>
      </c>
    </row>
    <row r="503" spans="1:10">
      <c r="A503" s="1">
        <f>HYPERLINK("https://cms.ls-nyc.org/matter/dynamic-profile/view/1887192","19-1887192")</f>
        <v>0</v>
      </c>
      <c r="B503" t="s">
        <v>14</v>
      </c>
      <c r="C503" t="s">
        <v>17</v>
      </c>
      <c r="D503" t="s">
        <v>124</v>
      </c>
      <c r="E503" t="s">
        <v>718</v>
      </c>
      <c r="F503" t="s">
        <v>1117</v>
      </c>
      <c r="H503" t="s">
        <v>1460</v>
      </c>
      <c r="J503" t="s">
        <v>1466</v>
      </c>
    </row>
    <row r="504" spans="1:10">
      <c r="A504" s="1">
        <f>HYPERLINK("https://cms.ls-nyc.org/matter/dynamic-profile/view/1888595","19-1888595")</f>
        <v>0</v>
      </c>
      <c r="B504" t="s">
        <v>14</v>
      </c>
      <c r="C504" t="s">
        <v>17</v>
      </c>
      <c r="D504" t="s">
        <v>182</v>
      </c>
      <c r="E504" t="s">
        <v>710</v>
      </c>
      <c r="F504" t="s">
        <v>1119</v>
      </c>
      <c r="H504" t="s">
        <v>1460</v>
      </c>
      <c r="J504" t="s">
        <v>1465</v>
      </c>
    </row>
    <row r="505" spans="1:10">
      <c r="A505" s="1">
        <f>HYPERLINK("https://cms.ls-nyc.org/matter/dynamic-profile/view/1890343","19-1890343")</f>
        <v>0</v>
      </c>
      <c r="B505" t="s">
        <v>14</v>
      </c>
      <c r="C505" t="s">
        <v>17</v>
      </c>
      <c r="D505" t="s">
        <v>436</v>
      </c>
      <c r="E505" t="s">
        <v>947</v>
      </c>
      <c r="F505" t="s">
        <v>1121</v>
      </c>
      <c r="H505" t="s">
        <v>1460</v>
      </c>
      <c r="J505" t="s">
        <v>1466</v>
      </c>
    </row>
    <row r="506" spans="1:10">
      <c r="A506" s="1">
        <f>HYPERLINK("https://cms.ls-nyc.org/matter/dynamic-profile/view/1891681","19-1891681")</f>
        <v>0</v>
      </c>
      <c r="B506" t="s">
        <v>14</v>
      </c>
      <c r="C506" t="s">
        <v>17</v>
      </c>
      <c r="D506" t="s">
        <v>437</v>
      </c>
      <c r="E506" t="s">
        <v>948</v>
      </c>
      <c r="F506" t="s">
        <v>1203</v>
      </c>
      <c r="H506" t="s">
        <v>1460</v>
      </c>
      <c r="J506" t="s">
        <v>1465</v>
      </c>
    </row>
    <row r="507" spans="1:10">
      <c r="A507" s="1">
        <f>HYPERLINK("https://cms.ls-nyc.org/matter/dynamic-profile/view/1892581","19-1892581")</f>
        <v>0</v>
      </c>
      <c r="B507" t="s">
        <v>14</v>
      </c>
      <c r="C507" t="s">
        <v>17</v>
      </c>
      <c r="D507" t="s">
        <v>105</v>
      </c>
      <c r="E507" t="s">
        <v>916</v>
      </c>
      <c r="F507" t="s">
        <v>1146</v>
      </c>
      <c r="H507" t="s">
        <v>1460</v>
      </c>
      <c r="J507" t="s">
        <v>1466</v>
      </c>
    </row>
    <row r="508" spans="1:10">
      <c r="A508" s="1">
        <f>HYPERLINK("https://cms.ls-nyc.org/matter/dynamic-profile/view/1892588","19-1892588")</f>
        <v>0</v>
      </c>
      <c r="B508" t="s">
        <v>14</v>
      </c>
      <c r="C508" t="s">
        <v>17</v>
      </c>
      <c r="D508" t="s">
        <v>438</v>
      </c>
      <c r="E508" t="s">
        <v>949</v>
      </c>
      <c r="F508" t="s">
        <v>1146</v>
      </c>
      <c r="H508" t="s">
        <v>1460</v>
      </c>
      <c r="J508" t="s">
        <v>1466</v>
      </c>
    </row>
    <row r="509" spans="1:10">
      <c r="A509" s="1">
        <f>HYPERLINK("https://cms.ls-nyc.org/matter/dynamic-profile/view/1892940","19-1892940")</f>
        <v>0</v>
      </c>
      <c r="B509" t="s">
        <v>14</v>
      </c>
      <c r="C509" t="s">
        <v>17</v>
      </c>
      <c r="D509" t="s">
        <v>439</v>
      </c>
      <c r="E509" t="s">
        <v>950</v>
      </c>
      <c r="F509" t="s">
        <v>1285</v>
      </c>
      <c r="H509" t="s">
        <v>1460</v>
      </c>
      <c r="J509" t="s">
        <v>1465</v>
      </c>
    </row>
    <row r="510" spans="1:10">
      <c r="A510" s="1">
        <f>HYPERLINK("https://cms.ls-nyc.org/matter/dynamic-profile/view/1893022","19-1893022")</f>
        <v>0</v>
      </c>
      <c r="B510" t="s">
        <v>14</v>
      </c>
      <c r="C510" t="s">
        <v>17</v>
      </c>
      <c r="D510" t="s">
        <v>152</v>
      </c>
      <c r="E510" t="s">
        <v>769</v>
      </c>
      <c r="F510" t="s">
        <v>1378</v>
      </c>
      <c r="H510" t="s">
        <v>1460</v>
      </c>
      <c r="J510" t="s">
        <v>1466</v>
      </c>
    </row>
    <row r="511" spans="1:10">
      <c r="A511" s="1">
        <f>HYPERLINK("https://cms.ls-nyc.org/matter/dynamic-profile/view/1893296","19-1893296")</f>
        <v>0</v>
      </c>
      <c r="B511" t="s">
        <v>14</v>
      </c>
      <c r="C511" t="s">
        <v>17</v>
      </c>
      <c r="D511" t="s">
        <v>131</v>
      </c>
      <c r="E511" t="s">
        <v>951</v>
      </c>
      <c r="F511" t="s">
        <v>1105</v>
      </c>
      <c r="H511" t="s">
        <v>1460</v>
      </c>
      <c r="J511" t="s">
        <v>1466</v>
      </c>
    </row>
    <row r="512" spans="1:10">
      <c r="A512" s="1">
        <f>HYPERLINK("https://cms.ls-nyc.org/matter/dynamic-profile/view/1893409","19-1893409")</f>
        <v>0</v>
      </c>
      <c r="B512" t="s">
        <v>14</v>
      </c>
      <c r="C512" t="s">
        <v>17</v>
      </c>
      <c r="D512" t="s">
        <v>100</v>
      </c>
      <c r="E512" t="s">
        <v>952</v>
      </c>
      <c r="F512" t="s">
        <v>1105</v>
      </c>
      <c r="H512" t="s">
        <v>1460</v>
      </c>
      <c r="J512" t="s">
        <v>1465</v>
      </c>
    </row>
    <row r="513" spans="1:10">
      <c r="A513" s="1">
        <f>HYPERLINK("https://cms.ls-nyc.org/matter/dynamic-profile/view/1894061","19-1894061")</f>
        <v>0</v>
      </c>
      <c r="B513" t="s">
        <v>14</v>
      </c>
      <c r="C513" t="s">
        <v>17</v>
      </c>
      <c r="D513" t="s">
        <v>231</v>
      </c>
      <c r="E513" t="s">
        <v>953</v>
      </c>
      <c r="F513" t="s">
        <v>1379</v>
      </c>
      <c r="H513" t="s">
        <v>1460</v>
      </c>
      <c r="J513" t="s">
        <v>1466</v>
      </c>
    </row>
    <row r="514" spans="1:10">
      <c r="A514" s="1">
        <f>HYPERLINK("https://cms.ls-nyc.org/matter/dynamic-profile/view/1894193","19-1894193")</f>
        <v>0</v>
      </c>
      <c r="B514" t="s">
        <v>14</v>
      </c>
      <c r="C514" t="s">
        <v>17</v>
      </c>
      <c r="D514" t="s">
        <v>440</v>
      </c>
      <c r="E514" t="s">
        <v>954</v>
      </c>
      <c r="F514" t="s">
        <v>1187</v>
      </c>
      <c r="H514" t="s">
        <v>1460</v>
      </c>
      <c r="J514" t="s">
        <v>1466</v>
      </c>
    </row>
    <row r="515" spans="1:10">
      <c r="A515" s="1">
        <f>HYPERLINK("https://cms.ls-nyc.org/matter/dynamic-profile/view/1895792","19-1895792")</f>
        <v>0</v>
      </c>
      <c r="B515" t="s">
        <v>14</v>
      </c>
      <c r="C515" t="s">
        <v>17</v>
      </c>
      <c r="D515" t="s">
        <v>223</v>
      </c>
      <c r="E515" t="s">
        <v>955</v>
      </c>
      <c r="F515" t="s">
        <v>1170</v>
      </c>
      <c r="H515" t="s">
        <v>1460</v>
      </c>
      <c r="J515" t="s">
        <v>1465</v>
      </c>
    </row>
    <row r="516" spans="1:10">
      <c r="A516" s="1">
        <f>HYPERLINK("https://cms.ls-nyc.org/matter/dynamic-profile/view/1895994","19-1895994")</f>
        <v>0</v>
      </c>
      <c r="B516" t="s">
        <v>14</v>
      </c>
      <c r="C516" t="s">
        <v>17</v>
      </c>
      <c r="D516" t="s">
        <v>441</v>
      </c>
      <c r="E516" t="s">
        <v>956</v>
      </c>
      <c r="F516" t="s">
        <v>1147</v>
      </c>
      <c r="H516" t="s">
        <v>1460</v>
      </c>
      <c r="J516" t="s">
        <v>1466</v>
      </c>
    </row>
    <row r="517" spans="1:10">
      <c r="A517" s="1">
        <f>HYPERLINK("https://cms.ls-nyc.org/matter/dynamic-profile/view/1896663","19-1896663")</f>
        <v>0</v>
      </c>
      <c r="B517" t="s">
        <v>14</v>
      </c>
      <c r="C517" t="s">
        <v>17</v>
      </c>
      <c r="D517" t="s">
        <v>100</v>
      </c>
      <c r="E517" t="s">
        <v>643</v>
      </c>
      <c r="F517" t="s">
        <v>1380</v>
      </c>
      <c r="H517" t="s">
        <v>1460</v>
      </c>
      <c r="J517" t="s">
        <v>1465</v>
      </c>
    </row>
    <row r="518" spans="1:10">
      <c r="A518" s="1">
        <f>HYPERLINK("https://cms.ls-nyc.org/matter/dynamic-profile/view/1896800","19-1896800")</f>
        <v>0</v>
      </c>
      <c r="B518" t="s">
        <v>14</v>
      </c>
      <c r="C518" t="s">
        <v>17</v>
      </c>
      <c r="D518" t="s">
        <v>442</v>
      </c>
      <c r="E518" t="s">
        <v>957</v>
      </c>
      <c r="F518" t="s">
        <v>1352</v>
      </c>
      <c r="H518" t="s">
        <v>1460</v>
      </c>
      <c r="J518" t="s">
        <v>1466</v>
      </c>
    </row>
    <row r="519" spans="1:10">
      <c r="A519" s="1">
        <f>HYPERLINK("https://cms.ls-nyc.org/matter/dynamic-profile/view/1897136","19-1897136")</f>
        <v>0</v>
      </c>
      <c r="B519" t="s">
        <v>14</v>
      </c>
      <c r="C519" t="s">
        <v>17</v>
      </c>
      <c r="D519" t="s">
        <v>443</v>
      </c>
      <c r="E519" t="s">
        <v>958</v>
      </c>
      <c r="F519" t="s">
        <v>1106</v>
      </c>
      <c r="H519" t="s">
        <v>1460</v>
      </c>
      <c r="J519" t="s">
        <v>1466</v>
      </c>
    </row>
    <row r="520" spans="1:10">
      <c r="A520" s="1">
        <f>HYPERLINK("https://cms.ls-nyc.org/matter/dynamic-profile/view/1898901","19-1898901")</f>
        <v>0</v>
      </c>
      <c r="B520" t="s">
        <v>14</v>
      </c>
      <c r="C520" t="s">
        <v>17</v>
      </c>
      <c r="D520" t="s">
        <v>444</v>
      </c>
      <c r="E520" t="s">
        <v>959</v>
      </c>
      <c r="F520" t="s">
        <v>1134</v>
      </c>
      <c r="H520" t="s">
        <v>1460</v>
      </c>
      <c r="J520" t="s">
        <v>1465</v>
      </c>
    </row>
    <row r="521" spans="1:10">
      <c r="A521" s="1">
        <f>HYPERLINK("https://cms.ls-nyc.org/matter/dynamic-profile/view/1899730","19-1899730")</f>
        <v>0</v>
      </c>
      <c r="B521" t="s">
        <v>14</v>
      </c>
      <c r="C521" t="s">
        <v>17</v>
      </c>
      <c r="D521" t="s">
        <v>445</v>
      </c>
      <c r="E521" t="s">
        <v>219</v>
      </c>
      <c r="F521" t="s">
        <v>1381</v>
      </c>
      <c r="H521" t="s">
        <v>1460</v>
      </c>
      <c r="J521" t="s">
        <v>1466</v>
      </c>
    </row>
    <row r="522" spans="1:10">
      <c r="A522" s="1">
        <f>HYPERLINK("https://cms.ls-nyc.org/matter/dynamic-profile/view/1899765","19-1899765")</f>
        <v>0</v>
      </c>
      <c r="B522" t="s">
        <v>14</v>
      </c>
      <c r="C522" t="s">
        <v>17</v>
      </c>
      <c r="D522" t="s">
        <v>355</v>
      </c>
      <c r="E522" t="s">
        <v>612</v>
      </c>
      <c r="F522" t="s">
        <v>1381</v>
      </c>
      <c r="H522" t="s">
        <v>1460</v>
      </c>
      <c r="J522" t="s">
        <v>1465</v>
      </c>
    </row>
    <row r="523" spans="1:10">
      <c r="A523" s="1">
        <f>HYPERLINK("https://cms.ls-nyc.org/matter/dynamic-profile/view/1843880","17-1843880")</f>
        <v>0</v>
      </c>
      <c r="B523" t="s">
        <v>14</v>
      </c>
      <c r="C523" t="s">
        <v>41</v>
      </c>
      <c r="D523" t="s">
        <v>446</v>
      </c>
      <c r="E523" t="s">
        <v>643</v>
      </c>
      <c r="F523" t="s">
        <v>1382</v>
      </c>
      <c r="H523" t="s">
        <v>1460</v>
      </c>
      <c r="J523" t="s">
        <v>1465</v>
      </c>
    </row>
    <row r="524" spans="1:10">
      <c r="A524" s="1">
        <f>HYPERLINK("https://cms.ls-nyc.org/matter/dynamic-profile/view/1845683","17-1845683")</f>
        <v>0</v>
      </c>
      <c r="B524" t="s">
        <v>14</v>
      </c>
      <c r="C524" t="s">
        <v>41</v>
      </c>
      <c r="D524" t="s">
        <v>220</v>
      </c>
      <c r="E524" t="s">
        <v>960</v>
      </c>
      <c r="F524" t="s">
        <v>1383</v>
      </c>
      <c r="H524" t="s">
        <v>1460</v>
      </c>
      <c r="I524" t="s">
        <v>1463</v>
      </c>
      <c r="J524" t="s">
        <v>1466</v>
      </c>
    </row>
    <row r="525" spans="1:10">
      <c r="A525" s="1">
        <f>HYPERLINK("https://cms.ls-nyc.org/matter/dynamic-profile/view/1847488","17-1847488")</f>
        <v>0</v>
      </c>
      <c r="B525" t="s">
        <v>14</v>
      </c>
      <c r="C525" t="s">
        <v>41</v>
      </c>
      <c r="D525" t="s">
        <v>65</v>
      </c>
      <c r="E525" t="s">
        <v>961</v>
      </c>
      <c r="F525" t="s">
        <v>1190</v>
      </c>
      <c r="H525" t="s">
        <v>1460</v>
      </c>
      <c r="J525" t="s">
        <v>1465</v>
      </c>
    </row>
    <row r="526" spans="1:10">
      <c r="A526" s="1">
        <f>HYPERLINK("https://cms.ls-nyc.org/matter/dynamic-profile/view/1847829","17-1847829")</f>
        <v>0</v>
      </c>
      <c r="B526" t="s">
        <v>14</v>
      </c>
      <c r="C526" t="s">
        <v>41</v>
      </c>
      <c r="D526" t="s">
        <v>447</v>
      </c>
      <c r="E526" t="s">
        <v>962</v>
      </c>
      <c r="F526" t="s">
        <v>1384</v>
      </c>
      <c r="H526" t="s">
        <v>1460</v>
      </c>
      <c r="J526" t="s">
        <v>1465</v>
      </c>
    </row>
    <row r="527" spans="1:10">
      <c r="A527" s="1">
        <f>HYPERLINK("https://cms.ls-nyc.org/matter/dynamic-profile/view/1847830","17-1847830")</f>
        <v>0</v>
      </c>
      <c r="B527" t="s">
        <v>14</v>
      </c>
      <c r="C527" t="s">
        <v>41</v>
      </c>
      <c r="D527" t="s">
        <v>274</v>
      </c>
      <c r="E527" t="s">
        <v>963</v>
      </c>
      <c r="F527" t="s">
        <v>1384</v>
      </c>
      <c r="H527" t="s">
        <v>1460</v>
      </c>
      <c r="J527" t="s">
        <v>1466</v>
      </c>
    </row>
    <row r="528" spans="1:10">
      <c r="A528" s="1">
        <f>HYPERLINK("https://cms.ls-nyc.org/matter/dynamic-profile/view/1849889","17-1849889")</f>
        <v>0</v>
      </c>
      <c r="B528" t="s">
        <v>14</v>
      </c>
      <c r="C528" t="s">
        <v>41</v>
      </c>
      <c r="D528" t="s">
        <v>448</v>
      </c>
      <c r="E528" t="s">
        <v>964</v>
      </c>
      <c r="F528" t="s">
        <v>1328</v>
      </c>
      <c r="H528" t="s">
        <v>1460</v>
      </c>
      <c r="J528" t="s">
        <v>1466</v>
      </c>
    </row>
    <row r="529" spans="1:10">
      <c r="A529" s="1">
        <f>HYPERLINK("https://cms.ls-nyc.org/matter/dynamic-profile/view/1849985","17-1849985")</f>
        <v>0</v>
      </c>
      <c r="B529" t="s">
        <v>14</v>
      </c>
      <c r="C529" t="s">
        <v>41</v>
      </c>
      <c r="D529" t="s">
        <v>449</v>
      </c>
      <c r="E529" t="s">
        <v>637</v>
      </c>
      <c r="F529" t="s">
        <v>1385</v>
      </c>
      <c r="H529" t="s">
        <v>1460</v>
      </c>
      <c r="J529" t="s">
        <v>1466</v>
      </c>
    </row>
    <row r="530" spans="1:10">
      <c r="A530" s="1">
        <f>HYPERLINK("https://cms.ls-nyc.org/matter/dynamic-profile/view/1850071","17-1850071")</f>
        <v>0</v>
      </c>
      <c r="B530" t="s">
        <v>14</v>
      </c>
      <c r="C530" t="s">
        <v>41</v>
      </c>
      <c r="D530" t="s">
        <v>450</v>
      </c>
      <c r="E530" t="s">
        <v>703</v>
      </c>
      <c r="F530" t="s">
        <v>1386</v>
      </c>
      <c r="H530" t="s">
        <v>1460</v>
      </c>
      <c r="J530" t="s">
        <v>1466</v>
      </c>
    </row>
    <row r="531" spans="1:10">
      <c r="A531" s="1">
        <f>HYPERLINK("https://cms.ls-nyc.org/matter/dynamic-profile/view/1853480","17-1853480")</f>
        <v>0</v>
      </c>
      <c r="B531" t="s">
        <v>14</v>
      </c>
      <c r="C531" t="s">
        <v>41</v>
      </c>
      <c r="D531" t="s">
        <v>451</v>
      </c>
      <c r="E531" t="s">
        <v>965</v>
      </c>
      <c r="F531" t="s">
        <v>1387</v>
      </c>
      <c r="H531" t="s">
        <v>1460</v>
      </c>
      <c r="J531" t="s">
        <v>1465</v>
      </c>
    </row>
    <row r="532" spans="1:10">
      <c r="A532" s="1">
        <f>HYPERLINK("https://cms.ls-nyc.org/matter/dynamic-profile/view/1854853","17-1854853")</f>
        <v>0</v>
      </c>
      <c r="B532" t="s">
        <v>14</v>
      </c>
      <c r="C532" t="s">
        <v>41</v>
      </c>
      <c r="D532" t="s">
        <v>452</v>
      </c>
      <c r="E532" t="s">
        <v>661</v>
      </c>
      <c r="F532" t="s">
        <v>1388</v>
      </c>
      <c r="H532" t="s">
        <v>1460</v>
      </c>
      <c r="J532" t="s">
        <v>1465</v>
      </c>
    </row>
    <row r="533" spans="1:10">
      <c r="A533" s="1">
        <f>HYPERLINK("https://cms.ls-nyc.org/matter/dynamic-profile/view/1857535","18-1857535")</f>
        <v>0</v>
      </c>
      <c r="B533" t="s">
        <v>14</v>
      </c>
      <c r="C533" t="s">
        <v>41</v>
      </c>
      <c r="D533" t="s">
        <v>453</v>
      </c>
      <c r="E533" t="s">
        <v>647</v>
      </c>
      <c r="F533" t="s">
        <v>1389</v>
      </c>
      <c r="H533" t="s">
        <v>1460</v>
      </c>
      <c r="J533" t="s">
        <v>1465</v>
      </c>
    </row>
    <row r="534" spans="1:10">
      <c r="A534" s="1">
        <f>HYPERLINK("https://cms.ls-nyc.org/matter/dynamic-profile/view/1857987","18-1857987")</f>
        <v>0</v>
      </c>
      <c r="B534" t="s">
        <v>14</v>
      </c>
      <c r="C534" t="s">
        <v>41</v>
      </c>
      <c r="D534" t="s">
        <v>454</v>
      </c>
      <c r="E534" t="s">
        <v>966</v>
      </c>
      <c r="F534" t="s">
        <v>1373</v>
      </c>
      <c r="H534" t="s">
        <v>1460</v>
      </c>
      <c r="J534" t="s">
        <v>1466</v>
      </c>
    </row>
    <row r="535" spans="1:10">
      <c r="A535" s="1">
        <f>HYPERLINK("https://cms.ls-nyc.org/matter/dynamic-profile/view/1859428","18-1859428")</f>
        <v>0</v>
      </c>
      <c r="B535" t="s">
        <v>14</v>
      </c>
      <c r="C535" t="s">
        <v>41</v>
      </c>
      <c r="D535" t="s">
        <v>455</v>
      </c>
      <c r="E535" t="s">
        <v>887</v>
      </c>
      <c r="F535" t="s">
        <v>1390</v>
      </c>
      <c r="H535" t="s">
        <v>1460</v>
      </c>
      <c r="J535" t="s">
        <v>1465</v>
      </c>
    </row>
    <row r="536" spans="1:10">
      <c r="A536" s="1">
        <f>HYPERLINK("https://cms.ls-nyc.org/matter/dynamic-profile/view/1860090","18-1860090")</f>
        <v>0</v>
      </c>
      <c r="B536" t="s">
        <v>14</v>
      </c>
      <c r="C536" t="s">
        <v>41</v>
      </c>
      <c r="D536" t="s">
        <v>150</v>
      </c>
      <c r="E536" t="s">
        <v>967</v>
      </c>
      <c r="F536" t="s">
        <v>1391</v>
      </c>
      <c r="H536" t="s">
        <v>1460</v>
      </c>
      <c r="J536" t="s">
        <v>1466</v>
      </c>
    </row>
    <row r="537" spans="1:10">
      <c r="A537" s="1">
        <f>HYPERLINK("https://cms.ls-nyc.org/matter/dynamic-profile/view/1860194","18-1860194")</f>
        <v>0</v>
      </c>
      <c r="B537" t="s">
        <v>14</v>
      </c>
      <c r="C537" t="s">
        <v>41</v>
      </c>
      <c r="D537" t="s">
        <v>175</v>
      </c>
      <c r="E537" t="s">
        <v>968</v>
      </c>
      <c r="F537" t="s">
        <v>1392</v>
      </c>
      <c r="H537" t="s">
        <v>1460</v>
      </c>
      <c r="J537" t="s">
        <v>1465</v>
      </c>
    </row>
    <row r="538" spans="1:10">
      <c r="A538" s="1">
        <f>HYPERLINK("https://cms.ls-nyc.org/matter/dynamic-profile/view/1860530","18-1860530")</f>
        <v>0</v>
      </c>
      <c r="B538" t="s">
        <v>14</v>
      </c>
      <c r="C538" t="s">
        <v>41</v>
      </c>
      <c r="D538" t="s">
        <v>410</v>
      </c>
      <c r="E538" t="s">
        <v>761</v>
      </c>
      <c r="F538" t="s">
        <v>1393</v>
      </c>
      <c r="H538" t="s">
        <v>1460</v>
      </c>
      <c r="J538" t="s">
        <v>1465</v>
      </c>
    </row>
    <row r="539" spans="1:10">
      <c r="A539" s="1">
        <f>HYPERLINK("https://cms.ls-nyc.org/matter/dynamic-profile/view/1863234","18-1863234")</f>
        <v>0</v>
      </c>
      <c r="B539" t="s">
        <v>14</v>
      </c>
      <c r="C539" t="s">
        <v>41</v>
      </c>
      <c r="D539" t="s">
        <v>230</v>
      </c>
      <c r="E539" t="s">
        <v>969</v>
      </c>
      <c r="F539" t="s">
        <v>1394</v>
      </c>
      <c r="H539" t="s">
        <v>1460</v>
      </c>
      <c r="J539" t="s">
        <v>1465</v>
      </c>
    </row>
    <row r="540" spans="1:10">
      <c r="A540" s="1">
        <f>HYPERLINK("https://cms.ls-nyc.org/matter/dynamic-profile/view/1865609","18-1865609")</f>
        <v>0</v>
      </c>
      <c r="B540" t="s">
        <v>14</v>
      </c>
      <c r="C540" t="s">
        <v>41</v>
      </c>
      <c r="D540" t="s">
        <v>89</v>
      </c>
      <c r="E540" t="s">
        <v>970</v>
      </c>
      <c r="F540" t="s">
        <v>1395</v>
      </c>
      <c r="H540" t="s">
        <v>1460</v>
      </c>
      <c r="J540" t="s">
        <v>1465</v>
      </c>
    </row>
    <row r="541" spans="1:10">
      <c r="A541" s="1">
        <f>HYPERLINK("https://cms.ls-nyc.org/matter/dynamic-profile/view/1866800","18-1866800")</f>
        <v>0</v>
      </c>
      <c r="B541" t="s">
        <v>14</v>
      </c>
      <c r="C541" t="s">
        <v>41</v>
      </c>
      <c r="D541" t="s">
        <v>456</v>
      </c>
      <c r="E541" t="s">
        <v>971</v>
      </c>
      <c r="F541" t="s">
        <v>1396</v>
      </c>
      <c r="H541" t="s">
        <v>1460</v>
      </c>
      <c r="J541" t="s">
        <v>1465</v>
      </c>
    </row>
    <row r="542" spans="1:10">
      <c r="A542" s="1">
        <f>HYPERLINK("https://cms.ls-nyc.org/matter/dynamic-profile/view/1867189","18-1867189")</f>
        <v>0</v>
      </c>
      <c r="B542" t="s">
        <v>14</v>
      </c>
      <c r="C542" t="s">
        <v>41</v>
      </c>
      <c r="D542" t="s">
        <v>457</v>
      </c>
      <c r="E542" t="s">
        <v>972</v>
      </c>
      <c r="F542" t="s">
        <v>1397</v>
      </c>
      <c r="H542" t="s">
        <v>1460</v>
      </c>
      <c r="J542" t="s">
        <v>1465</v>
      </c>
    </row>
    <row r="543" spans="1:10">
      <c r="A543" s="1">
        <f>HYPERLINK("https://cms.ls-nyc.org/matter/dynamic-profile/view/1868509","18-1868509")</f>
        <v>0</v>
      </c>
      <c r="B543" t="s">
        <v>14</v>
      </c>
      <c r="C543" t="s">
        <v>41</v>
      </c>
      <c r="D543" t="s">
        <v>446</v>
      </c>
      <c r="E543" t="s">
        <v>973</v>
      </c>
      <c r="F543" t="s">
        <v>1398</v>
      </c>
      <c r="H543" t="s">
        <v>1460</v>
      </c>
      <c r="J543" t="s">
        <v>1465</v>
      </c>
    </row>
    <row r="544" spans="1:10">
      <c r="A544" s="1">
        <f>HYPERLINK("https://cms.ls-nyc.org/matter/dynamic-profile/view/1869134","18-1869134")</f>
        <v>0</v>
      </c>
      <c r="B544" t="s">
        <v>14</v>
      </c>
      <c r="C544" t="s">
        <v>41</v>
      </c>
      <c r="D544" t="s">
        <v>458</v>
      </c>
      <c r="E544" t="s">
        <v>651</v>
      </c>
      <c r="F544" t="s">
        <v>1399</v>
      </c>
      <c r="H544" t="s">
        <v>1460</v>
      </c>
      <c r="J544" t="s">
        <v>1465</v>
      </c>
    </row>
    <row r="545" spans="1:10">
      <c r="A545" s="1">
        <f>HYPERLINK("https://cms.ls-nyc.org/matter/dynamic-profile/view/1870470","18-1870470")</f>
        <v>0</v>
      </c>
      <c r="B545" t="s">
        <v>14</v>
      </c>
      <c r="C545" t="s">
        <v>41</v>
      </c>
      <c r="D545" t="s">
        <v>459</v>
      </c>
      <c r="E545" t="s">
        <v>974</v>
      </c>
      <c r="F545" t="s">
        <v>1241</v>
      </c>
      <c r="H545" t="s">
        <v>1460</v>
      </c>
      <c r="J545" t="s">
        <v>1465</v>
      </c>
    </row>
    <row r="546" spans="1:10">
      <c r="A546" s="1">
        <f>HYPERLINK("https://cms.ls-nyc.org/matter/dynamic-profile/view/1870830","18-1870830")</f>
        <v>0</v>
      </c>
      <c r="B546" t="s">
        <v>14</v>
      </c>
      <c r="C546" t="s">
        <v>41</v>
      </c>
      <c r="D546" t="s">
        <v>150</v>
      </c>
      <c r="E546" t="s">
        <v>574</v>
      </c>
      <c r="F546" t="s">
        <v>1400</v>
      </c>
      <c r="H546" t="s">
        <v>1460</v>
      </c>
      <c r="J546" t="s">
        <v>1466</v>
      </c>
    </row>
    <row r="547" spans="1:10">
      <c r="A547" s="1">
        <f>HYPERLINK("https://cms.ls-nyc.org/matter/dynamic-profile/view/1870836","18-1870836")</f>
        <v>0</v>
      </c>
      <c r="B547" t="s">
        <v>14</v>
      </c>
      <c r="C547" t="s">
        <v>41</v>
      </c>
      <c r="D547" t="s">
        <v>172</v>
      </c>
      <c r="E547" t="s">
        <v>521</v>
      </c>
      <c r="F547" t="s">
        <v>1400</v>
      </c>
      <c r="H547" t="s">
        <v>1460</v>
      </c>
      <c r="J547" t="s">
        <v>1465</v>
      </c>
    </row>
    <row r="548" spans="1:10">
      <c r="A548" s="1">
        <f>HYPERLINK("https://cms.ls-nyc.org/matter/dynamic-profile/view/1871643","18-1871643")</f>
        <v>0</v>
      </c>
      <c r="B548" t="s">
        <v>14</v>
      </c>
      <c r="C548" t="s">
        <v>41</v>
      </c>
      <c r="D548" t="s">
        <v>460</v>
      </c>
      <c r="E548" t="s">
        <v>975</v>
      </c>
      <c r="F548" t="s">
        <v>1176</v>
      </c>
      <c r="H548" t="s">
        <v>1460</v>
      </c>
      <c r="J548" t="s">
        <v>1466</v>
      </c>
    </row>
    <row r="549" spans="1:10">
      <c r="A549" s="1">
        <f>HYPERLINK("https://cms.ls-nyc.org/matter/dynamic-profile/view/1872822","18-1872822")</f>
        <v>0</v>
      </c>
      <c r="B549" t="s">
        <v>14</v>
      </c>
      <c r="C549" t="s">
        <v>41</v>
      </c>
      <c r="D549" t="s">
        <v>461</v>
      </c>
      <c r="E549" t="s">
        <v>976</v>
      </c>
      <c r="F549" t="s">
        <v>1229</v>
      </c>
      <c r="H549" t="s">
        <v>1460</v>
      </c>
      <c r="J549" t="s">
        <v>1465</v>
      </c>
    </row>
    <row r="550" spans="1:10">
      <c r="A550" s="1">
        <f>HYPERLINK("https://cms.ls-nyc.org/matter/dynamic-profile/view/1873260","18-1873260")</f>
        <v>0</v>
      </c>
      <c r="B550" t="s">
        <v>14</v>
      </c>
      <c r="C550" t="s">
        <v>41</v>
      </c>
      <c r="D550" t="s">
        <v>462</v>
      </c>
      <c r="E550" t="s">
        <v>977</v>
      </c>
      <c r="F550" t="s">
        <v>1401</v>
      </c>
      <c r="H550" t="s">
        <v>1460</v>
      </c>
      <c r="J550" t="s">
        <v>1466</v>
      </c>
    </row>
    <row r="551" spans="1:10">
      <c r="A551" s="1">
        <f>HYPERLINK("https://cms.ls-nyc.org/matter/dynamic-profile/view/1873565","18-1873565")</f>
        <v>0</v>
      </c>
      <c r="B551" t="s">
        <v>14</v>
      </c>
      <c r="C551" t="s">
        <v>41</v>
      </c>
      <c r="D551" t="s">
        <v>463</v>
      </c>
      <c r="E551" t="s">
        <v>582</v>
      </c>
      <c r="F551" t="s">
        <v>1258</v>
      </c>
      <c r="H551" t="s">
        <v>1460</v>
      </c>
      <c r="J551" t="s">
        <v>1466</v>
      </c>
    </row>
    <row r="552" spans="1:10">
      <c r="A552" s="1">
        <f>HYPERLINK("https://cms.ls-nyc.org/matter/dynamic-profile/view/1875449","18-1875449")</f>
        <v>0</v>
      </c>
      <c r="B552" t="s">
        <v>14</v>
      </c>
      <c r="C552" t="s">
        <v>41</v>
      </c>
      <c r="D552" t="s">
        <v>464</v>
      </c>
      <c r="E552" t="s">
        <v>978</v>
      </c>
      <c r="F552" t="s">
        <v>1402</v>
      </c>
      <c r="H552" t="s">
        <v>1460</v>
      </c>
      <c r="J552" t="s">
        <v>1466</v>
      </c>
    </row>
    <row r="553" spans="1:10">
      <c r="A553" s="1">
        <f>HYPERLINK("https://cms.ls-nyc.org/matter/dynamic-profile/view/1876039","18-1876039")</f>
        <v>0</v>
      </c>
      <c r="B553" t="s">
        <v>14</v>
      </c>
      <c r="C553" t="s">
        <v>41</v>
      </c>
      <c r="D553" t="s">
        <v>152</v>
      </c>
      <c r="E553" t="s">
        <v>958</v>
      </c>
      <c r="F553" t="s">
        <v>1348</v>
      </c>
      <c r="H553" t="s">
        <v>1460</v>
      </c>
      <c r="J553" t="s">
        <v>1466</v>
      </c>
    </row>
    <row r="554" spans="1:10">
      <c r="A554" s="1">
        <f>HYPERLINK("https://cms.ls-nyc.org/matter/dynamic-profile/view/1876170","18-1876170")</f>
        <v>0</v>
      </c>
      <c r="B554" t="s">
        <v>14</v>
      </c>
      <c r="C554" t="s">
        <v>41</v>
      </c>
      <c r="D554" t="s">
        <v>100</v>
      </c>
      <c r="E554" t="s">
        <v>377</v>
      </c>
      <c r="F554" t="s">
        <v>1268</v>
      </c>
      <c r="H554" t="s">
        <v>1460</v>
      </c>
      <c r="J554" t="s">
        <v>1466</v>
      </c>
    </row>
    <row r="555" spans="1:10">
      <c r="A555" s="1">
        <f>HYPERLINK("https://cms.ls-nyc.org/matter/dynamic-profile/view/1876975","18-1876975")</f>
        <v>0</v>
      </c>
      <c r="B555" t="s">
        <v>14</v>
      </c>
      <c r="C555" t="s">
        <v>41</v>
      </c>
      <c r="D555" t="s">
        <v>465</v>
      </c>
      <c r="E555" t="s">
        <v>979</v>
      </c>
      <c r="F555" t="s">
        <v>1095</v>
      </c>
      <c r="H555" t="s">
        <v>1460</v>
      </c>
      <c r="J555" t="s">
        <v>1465</v>
      </c>
    </row>
    <row r="556" spans="1:10">
      <c r="A556" s="1">
        <f>HYPERLINK("https://cms.ls-nyc.org/matter/dynamic-profile/view/1878717","18-1878717")</f>
        <v>0</v>
      </c>
      <c r="B556" t="s">
        <v>14</v>
      </c>
      <c r="C556" t="s">
        <v>41</v>
      </c>
      <c r="D556" t="s">
        <v>466</v>
      </c>
      <c r="E556" t="s">
        <v>980</v>
      </c>
      <c r="F556" t="s">
        <v>1403</v>
      </c>
      <c r="H556" t="s">
        <v>1460</v>
      </c>
      <c r="J556" t="s">
        <v>1466</v>
      </c>
    </row>
    <row r="557" spans="1:10">
      <c r="A557" s="1">
        <f>HYPERLINK("https://cms.ls-nyc.org/matter/dynamic-profile/view/1879068","18-1879068")</f>
        <v>0</v>
      </c>
      <c r="B557" t="s">
        <v>14</v>
      </c>
      <c r="C557" t="s">
        <v>41</v>
      </c>
      <c r="D557" t="s">
        <v>79</v>
      </c>
      <c r="E557" t="s">
        <v>981</v>
      </c>
      <c r="F557" t="s">
        <v>1160</v>
      </c>
      <c r="H557" t="s">
        <v>1460</v>
      </c>
      <c r="J557" t="s">
        <v>1466</v>
      </c>
    </row>
    <row r="558" spans="1:10">
      <c r="A558" s="1">
        <f>HYPERLINK("https://cms.ls-nyc.org/matter/dynamic-profile/view/1881297","18-1881297")</f>
        <v>0</v>
      </c>
      <c r="B558" t="s">
        <v>14</v>
      </c>
      <c r="C558" t="s">
        <v>41</v>
      </c>
      <c r="D558" t="s">
        <v>467</v>
      </c>
      <c r="E558" t="s">
        <v>982</v>
      </c>
      <c r="F558" t="s">
        <v>1404</v>
      </c>
      <c r="H558" t="s">
        <v>1460</v>
      </c>
      <c r="J558" t="s">
        <v>1465</v>
      </c>
    </row>
    <row r="559" spans="1:10">
      <c r="A559" s="1">
        <f>HYPERLINK("https://cms.ls-nyc.org/matter/dynamic-profile/view/1881551","18-1881551")</f>
        <v>0</v>
      </c>
      <c r="B559" t="s">
        <v>14</v>
      </c>
      <c r="C559" t="s">
        <v>41</v>
      </c>
      <c r="D559" t="s">
        <v>144</v>
      </c>
      <c r="E559" t="s">
        <v>983</v>
      </c>
      <c r="F559" t="s">
        <v>1332</v>
      </c>
      <c r="H559" t="s">
        <v>1460</v>
      </c>
      <c r="J559" t="s">
        <v>1465</v>
      </c>
    </row>
    <row r="560" spans="1:10">
      <c r="A560" s="1">
        <f>HYPERLINK("https://cms.ls-nyc.org/matter/dynamic-profile/view/1882633","18-1882633")</f>
        <v>0</v>
      </c>
      <c r="B560" t="s">
        <v>14</v>
      </c>
      <c r="C560" t="s">
        <v>41</v>
      </c>
      <c r="D560" t="s">
        <v>468</v>
      </c>
      <c r="E560" t="s">
        <v>984</v>
      </c>
      <c r="F560" t="s">
        <v>1333</v>
      </c>
      <c r="H560" t="s">
        <v>1460</v>
      </c>
      <c r="J560" t="s">
        <v>1466</v>
      </c>
    </row>
    <row r="561" spans="1:10">
      <c r="A561" s="1">
        <f>HYPERLINK("https://cms.ls-nyc.org/matter/dynamic-profile/view/1882646","18-1882646")</f>
        <v>0</v>
      </c>
      <c r="B561" t="s">
        <v>14</v>
      </c>
      <c r="C561" t="s">
        <v>41</v>
      </c>
      <c r="D561" t="s">
        <v>469</v>
      </c>
      <c r="E561" t="s">
        <v>664</v>
      </c>
      <c r="F561" t="s">
        <v>1333</v>
      </c>
      <c r="H561" t="s">
        <v>1460</v>
      </c>
      <c r="J561" t="s">
        <v>1467</v>
      </c>
    </row>
    <row r="562" spans="1:10">
      <c r="A562" s="1">
        <f>HYPERLINK("https://cms.ls-nyc.org/matter/dynamic-profile/view/1883010","18-1883010")</f>
        <v>0</v>
      </c>
      <c r="B562" t="s">
        <v>14</v>
      </c>
      <c r="C562" t="s">
        <v>41</v>
      </c>
      <c r="D562" t="s">
        <v>170</v>
      </c>
      <c r="E562" t="s">
        <v>985</v>
      </c>
      <c r="F562" t="s">
        <v>1219</v>
      </c>
      <c r="H562" t="s">
        <v>1460</v>
      </c>
      <c r="J562" t="s">
        <v>1466</v>
      </c>
    </row>
    <row r="563" spans="1:10">
      <c r="A563" s="1">
        <f>HYPERLINK("https://cms.ls-nyc.org/matter/dynamic-profile/view/1884852","18-1884852")</f>
        <v>0</v>
      </c>
      <c r="B563" t="s">
        <v>14</v>
      </c>
      <c r="C563" t="s">
        <v>41</v>
      </c>
      <c r="D563" t="s">
        <v>182</v>
      </c>
      <c r="E563" t="s">
        <v>986</v>
      </c>
      <c r="F563" t="s">
        <v>1248</v>
      </c>
      <c r="H563" t="s">
        <v>1460</v>
      </c>
      <c r="J563" t="s">
        <v>1465</v>
      </c>
    </row>
    <row r="564" spans="1:10">
      <c r="A564" s="1">
        <f>HYPERLINK("https://cms.ls-nyc.org/matter/dynamic-profile/view/1885713","18-1885713")</f>
        <v>0</v>
      </c>
      <c r="B564" t="s">
        <v>14</v>
      </c>
      <c r="C564" t="s">
        <v>41</v>
      </c>
      <c r="D564" t="s">
        <v>470</v>
      </c>
      <c r="E564" t="s">
        <v>573</v>
      </c>
      <c r="F564" t="s">
        <v>1100</v>
      </c>
      <c r="H564" t="s">
        <v>1460</v>
      </c>
      <c r="J564" t="s">
        <v>1466</v>
      </c>
    </row>
    <row r="565" spans="1:10">
      <c r="A565" s="1">
        <f>HYPERLINK("https://cms.ls-nyc.org/matter/dynamic-profile/view/1886463","18-1886463")</f>
        <v>0</v>
      </c>
      <c r="B565" t="s">
        <v>14</v>
      </c>
      <c r="C565" t="s">
        <v>41</v>
      </c>
      <c r="D565" t="s">
        <v>471</v>
      </c>
      <c r="E565" t="s">
        <v>717</v>
      </c>
      <c r="F565" t="s">
        <v>1349</v>
      </c>
      <c r="H565" t="s">
        <v>1460</v>
      </c>
      <c r="J565" t="s">
        <v>1466</v>
      </c>
    </row>
    <row r="566" spans="1:10">
      <c r="A566" s="1">
        <f>HYPERLINK("https://cms.ls-nyc.org/matter/dynamic-profile/view/1886650","18-1886650")</f>
        <v>0</v>
      </c>
      <c r="B566" t="s">
        <v>14</v>
      </c>
      <c r="C566" t="s">
        <v>41</v>
      </c>
      <c r="D566" t="s">
        <v>472</v>
      </c>
      <c r="E566" t="s">
        <v>561</v>
      </c>
      <c r="F566" t="s">
        <v>1116</v>
      </c>
      <c r="H566" t="s">
        <v>1460</v>
      </c>
      <c r="J566" t="s">
        <v>1465</v>
      </c>
    </row>
    <row r="567" spans="1:10">
      <c r="A567" s="1">
        <f>HYPERLINK("https://cms.ls-nyc.org/matter/dynamic-profile/view/1889898","19-1889898")</f>
        <v>0</v>
      </c>
      <c r="B567" t="s">
        <v>14</v>
      </c>
      <c r="C567" t="s">
        <v>41</v>
      </c>
      <c r="D567" t="s">
        <v>124</v>
      </c>
      <c r="E567" t="s">
        <v>987</v>
      </c>
      <c r="F567" t="s">
        <v>1209</v>
      </c>
      <c r="H567" t="s">
        <v>1460</v>
      </c>
      <c r="J567" t="s">
        <v>1466</v>
      </c>
    </row>
    <row r="568" spans="1:10">
      <c r="A568" s="1">
        <f>HYPERLINK("https://cms.ls-nyc.org/matter/dynamic-profile/view/1890135","19-1890135")</f>
        <v>0</v>
      </c>
      <c r="B568" t="s">
        <v>14</v>
      </c>
      <c r="C568" t="s">
        <v>41</v>
      </c>
      <c r="D568" t="s">
        <v>473</v>
      </c>
      <c r="E568" t="s">
        <v>690</v>
      </c>
      <c r="F568" t="s">
        <v>1121</v>
      </c>
      <c r="H568" t="s">
        <v>1460</v>
      </c>
      <c r="I568" t="s">
        <v>1460</v>
      </c>
      <c r="J568" t="s">
        <v>1465</v>
      </c>
    </row>
    <row r="569" spans="1:10">
      <c r="A569" s="1">
        <f>HYPERLINK("https://cms.ls-nyc.org/matter/dynamic-profile/view/1890147","19-1890147")</f>
        <v>0</v>
      </c>
      <c r="B569" t="s">
        <v>14</v>
      </c>
      <c r="C569" t="s">
        <v>41</v>
      </c>
      <c r="D569" t="s">
        <v>474</v>
      </c>
      <c r="E569" t="s">
        <v>620</v>
      </c>
      <c r="F569" t="s">
        <v>1121</v>
      </c>
      <c r="H569" t="s">
        <v>1460</v>
      </c>
      <c r="I569" t="s">
        <v>1460</v>
      </c>
      <c r="J569" t="s">
        <v>1466</v>
      </c>
    </row>
    <row r="570" spans="1:10">
      <c r="A570" s="1">
        <f>HYPERLINK("https://cms.ls-nyc.org/matter/dynamic-profile/view/1890409","19-1890409")</f>
        <v>0</v>
      </c>
      <c r="B570" t="s">
        <v>14</v>
      </c>
      <c r="C570" t="s">
        <v>41</v>
      </c>
      <c r="D570" t="s">
        <v>57</v>
      </c>
      <c r="E570" t="s">
        <v>988</v>
      </c>
      <c r="F570" t="s">
        <v>1405</v>
      </c>
      <c r="H570" t="s">
        <v>1460</v>
      </c>
      <c r="J570" t="s">
        <v>1465</v>
      </c>
    </row>
    <row r="571" spans="1:10">
      <c r="A571" s="1">
        <f>HYPERLINK("https://cms.ls-nyc.org/matter/dynamic-profile/view/1890525","19-1890525")</f>
        <v>0</v>
      </c>
      <c r="B571" t="s">
        <v>14</v>
      </c>
      <c r="C571" t="s">
        <v>41</v>
      </c>
      <c r="D571" t="s">
        <v>475</v>
      </c>
      <c r="E571" t="s">
        <v>960</v>
      </c>
      <c r="F571" t="s">
        <v>1144</v>
      </c>
      <c r="H571" t="s">
        <v>1460</v>
      </c>
      <c r="J571" t="s">
        <v>1465</v>
      </c>
    </row>
    <row r="572" spans="1:10">
      <c r="A572" s="1">
        <f>HYPERLINK("https://cms.ls-nyc.org/matter/dynamic-profile/view/1890784","19-1890784")</f>
        <v>0</v>
      </c>
      <c r="B572" t="s">
        <v>14</v>
      </c>
      <c r="C572" t="s">
        <v>41</v>
      </c>
      <c r="D572" t="s">
        <v>476</v>
      </c>
      <c r="E572" t="s">
        <v>989</v>
      </c>
      <c r="F572" t="s">
        <v>1185</v>
      </c>
      <c r="H572" t="s">
        <v>1460</v>
      </c>
      <c r="J572" t="s">
        <v>1465</v>
      </c>
    </row>
    <row r="573" spans="1:10">
      <c r="A573" s="1">
        <f>HYPERLINK("https://cms.ls-nyc.org/matter/dynamic-profile/view/1891171","19-1891171")</f>
        <v>0</v>
      </c>
      <c r="B573" t="s">
        <v>14</v>
      </c>
      <c r="C573" t="s">
        <v>41</v>
      </c>
      <c r="D573" t="s">
        <v>100</v>
      </c>
      <c r="E573" t="s">
        <v>990</v>
      </c>
      <c r="F573" t="s">
        <v>1166</v>
      </c>
      <c r="H573" t="s">
        <v>1460</v>
      </c>
      <c r="J573" t="s">
        <v>1465</v>
      </c>
    </row>
    <row r="574" spans="1:10">
      <c r="A574" s="1">
        <f>HYPERLINK("https://cms.ls-nyc.org/matter/dynamic-profile/view/1891649","19-1891649")</f>
        <v>0</v>
      </c>
      <c r="B574" t="s">
        <v>14</v>
      </c>
      <c r="C574" t="s">
        <v>41</v>
      </c>
      <c r="D574" t="s">
        <v>477</v>
      </c>
      <c r="E574" t="s">
        <v>787</v>
      </c>
      <c r="F574" t="s">
        <v>1203</v>
      </c>
      <c r="H574" t="s">
        <v>1460</v>
      </c>
      <c r="J574" t="s">
        <v>1466</v>
      </c>
    </row>
    <row r="575" spans="1:10">
      <c r="A575" s="1">
        <f>HYPERLINK("https://cms.ls-nyc.org/matter/dynamic-profile/view/1892397","19-1892397")</f>
        <v>0</v>
      </c>
      <c r="B575" t="s">
        <v>14</v>
      </c>
      <c r="C575" t="s">
        <v>41</v>
      </c>
      <c r="D575" t="s">
        <v>478</v>
      </c>
      <c r="E575" t="s">
        <v>991</v>
      </c>
      <c r="F575" t="s">
        <v>1174</v>
      </c>
      <c r="H575" t="s">
        <v>1460</v>
      </c>
      <c r="J575" t="s">
        <v>1465</v>
      </c>
    </row>
    <row r="576" spans="1:10">
      <c r="A576" s="1">
        <f>HYPERLINK("https://cms.ls-nyc.org/matter/dynamic-profile/view/1892857","19-1892857")</f>
        <v>0</v>
      </c>
      <c r="B576" t="s">
        <v>14</v>
      </c>
      <c r="C576" t="s">
        <v>41</v>
      </c>
      <c r="D576" t="s">
        <v>479</v>
      </c>
      <c r="E576" t="s">
        <v>992</v>
      </c>
      <c r="F576" t="s">
        <v>1285</v>
      </c>
      <c r="H576" t="s">
        <v>1460</v>
      </c>
      <c r="J576" t="s">
        <v>1465</v>
      </c>
    </row>
    <row r="577" spans="1:10">
      <c r="A577" s="1">
        <f>HYPERLINK("https://cms.ls-nyc.org/matter/dynamic-profile/view/1893299","19-1893299")</f>
        <v>0</v>
      </c>
      <c r="B577" t="s">
        <v>14</v>
      </c>
      <c r="C577" t="s">
        <v>41</v>
      </c>
      <c r="D577" t="s">
        <v>175</v>
      </c>
      <c r="E577" t="s">
        <v>765</v>
      </c>
      <c r="F577" t="s">
        <v>1105</v>
      </c>
      <c r="H577" t="s">
        <v>1460</v>
      </c>
      <c r="J577" t="s">
        <v>1466</v>
      </c>
    </row>
    <row r="578" spans="1:10">
      <c r="A578" s="1">
        <f>HYPERLINK("https://cms.ls-nyc.org/matter/dynamic-profile/view/1894587","19-1894587")</f>
        <v>0</v>
      </c>
      <c r="B578" t="s">
        <v>14</v>
      </c>
      <c r="C578" t="s">
        <v>41</v>
      </c>
      <c r="D578" t="s">
        <v>74</v>
      </c>
      <c r="E578" t="s">
        <v>661</v>
      </c>
      <c r="F578" t="s">
        <v>1168</v>
      </c>
      <c r="H578" t="s">
        <v>1460</v>
      </c>
      <c r="J578" t="s">
        <v>1465</v>
      </c>
    </row>
    <row r="579" spans="1:10">
      <c r="A579" s="1">
        <f>HYPERLINK("https://cms.ls-nyc.org/matter/dynamic-profile/view/1894655","19-1894655")</f>
        <v>0</v>
      </c>
      <c r="B579" t="s">
        <v>14</v>
      </c>
      <c r="C579" t="s">
        <v>41</v>
      </c>
      <c r="D579" t="s">
        <v>480</v>
      </c>
      <c r="E579" t="s">
        <v>993</v>
      </c>
      <c r="F579" t="s">
        <v>1314</v>
      </c>
      <c r="H579" t="s">
        <v>1460</v>
      </c>
      <c r="J579" t="s">
        <v>1466</v>
      </c>
    </row>
    <row r="580" spans="1:10">
      <c r="A580" s="1">
        <f>HYPERLINK("https://cms.ls-nyc.org/matter/dynamic-profile/view/1894878","19-1894878")</f>
        <v>0</v>
      </c>
      <c r="B580" t="s">
        <v>14</v>
      </c>
      <c r="C580" t="s">
        <v>41</v>
      </c>
      <c r="D580" t="s">
        <v>481</v>
      </c>
      <c r="E580" t="s">
        <v>665</v>
      </c>
      <c r="F580" t="s">
        <v>1288</v>
      </c>
      <c r="H580" t="s">
        <v>1460</v>
      </c>
      <c r="J580" t="s">
        <v>1465</v>
      </c>
    </row>
    <row r="581" spans="1:10">
      <c r="A581" s="1">
        <f>HYPERLINK("https://cms.ls-nyc.org/matter/dynamic-profile/view/1896486","19-1896486")</f>
        <v>0</v>
      </c>
      <c r="B581" t="s">
        <v>14</v>
      </c>
      <c r="C581" t="s">
        <v>41</v>
      </c>
      <c r="D581" t="s">
        <v>144</v>
      </c>
      <c r="E581" t="s">
        <v>994</v>
      </c>
      <c r="F581" t="s">
        <v>1148</v>
      </c>
      <c r="H581" t="s">
        <v>1460</v>
      </c>
      <c r="J581" t="s">
        <v>1465</v>
      </c>
    </row>
    <row r="582" spans="1:10">
      <c r="A582" s="1">
        <f>HYPERLINK("https://cms.ls-nyc.org/matter/dynamic-profile/view/1896620","19-1896620")</f>
        <v>0</v>
      </c>
      <c r="B582" t="s">
        <v>14</v>
      </c>
      <c r="C582" t="s">
        <v>41</v>
      </c>
      <c r="D582" t="s">
        <v>482</v>
      </c>
      <c r="E582" t="s">
        <v>995</v>
      </c>
      <c r="F582" t="s">
        <v>1380</v>
      </c>
      <c r="H582" t="s">
        <v>1460</v>
      </c>
      <c r="J582" t="s">
        <v>1466</v>
      </c>
    </row>
    <row r="583" spans="1:10">
      <c r="A583" s="1">
        <f>HYPERLINK("https://cms.ls-nyc.org/matter/dynamic-profile/view/0761890","14-0761890")</f>
        <v>0</v>
      </c>
      <c r="B583" t="s">
        <v>14</v>
      </c>
      <c r="C583" t="s">
        <v>42</v>
      </c>
      <c r="D583" t="s">
        <v>483</v>
      </c>
      <c r="E583" t="s">
        <v>996</v>
      </c>
      <c r="F583" t="s">
        <v>1406</v>
      </c>
      <c r="H583" t="s">
        <v>1460</v>
      </c>
      <c r="J583" t="s">
        <v>1466</v>
      </c>
    </row>
    <row r="584" spans="1:10">
      <c r="A584" s="1">
        <f>HYPERLINK("https://cms.ls-nyc.org/matter/dynamic-profile/view/0761891","14-0761891")</f>
        <v>0</v>
      </c>
      <c r="B584" t="s">
        <v>14</v>
      </c>
      <c r="C584" t="s">
        <v>42</v>
      </c>
      <c r="D584" t="s">
        <v>127</v>
      </c>
      <c r="E584" t="s">
        <v>997</v>
      </c>
      <c r="F584" t="s">
        <v>1406</v>
      </c>
      <c r="H584" t="s">
        <v>1460</v>
      </c>
      <c r="I584" t="s">
        <v>1460</v>
      </c>
      <c r="J584" t="s">
        <v>1466</v>
      </c>
    </row>
    <row r="585" spans="1:10">
      <c r="A585" s="1">
        <f>HYPERLINK("https://cms.ls-nyc.org/matter/dynamic-profile/view/1851029","17-1851029")</f>
        <v>0</v>
      </c>
      <c r="B585" t="s">
        <v>14</v>
      </c>
      <c r="C585" t="s">
        <v>42</v>
      </c>
      <c r="D585" t="s">
        <v>484</v>
      </c>
      <c r="E585" t="s">
        <v>998</v>
      </c>
      <c r="F585" t="s">
        <v>1407</v>
      </c>
      <c r="H585" t="s">
        <v>1460</v>
      </c>
      <c r="J585" t="s">
        <v>1466</v>
      </c>
    </row>
    <row r="586" spans="1:10">
      <c r="A586" s="1">
        <f>HYPERLINK("https://cms.ls-nyc.org/matter/dynamic-profile/view/1900872","19-1900872")</f>
        <v>0</v>
      </c>
      <c r="B586" t="s">
        <v>14</v>
      </c>
      <c r="C586" t="s">
        <v>42</v>
      </c>
      <c r="D586" t="s">
        <v>485</v>
      </c>
      <c r="E586" t="s">
        <v>999</v>
      </c>
      <c r="F586" t="s">
        <v>1408</v>
      </c>
      <c r="H586" t="s">
        <v>1460</v>
      </c>
      <c r="J586" t="s">
        <v>1466</v>
      </c>
    </row>
    <row r="587" spans="1:10">
      <c r="A587" s="1">
        <f>HYPERLINK("https://cms.ls-nyc.org/matter/dynamic-profile/view/0779768","15-0779768")</f>
        <v>0</v>
      </c>
      <c r="B587" t="s">
        <v>14</v>
      </c>
      <c r="C587" t="s">
        <v>43</v>
      </c>
      <c r="D587" t="s">
        <v>486</v>
      </c>
      <c r="E587" t="s">
        <v>597</v>
      </c>
      <c r="F587" t="s">
        <v>1409</v>
      </c>
      <c r="H587" t="s">
        <v>1460</v>
      </c>
      <c r="J587" t="s">
        <v>1466</v>
      </c>
    </row>
    <row r="588" spans="1:10">
      <c r="A588" s="1">
        <f>HYPERLINK("https://cms.ls-nyc.org/matter/dynamic-profile/view/0784008","15-0784008")</f>
        <v>0</v>
      </c>
      <c r="B588" t="s">
        <v>14</v>
      </c>
      <c r="C588" t="s">
        <v>43</v>
      </c>
      <c r="D588" t="s">
        <v>487</v>
      </c>
      <c r="E588" t="s">
        <v>960</v>
      </c>
      <c r="F588" t="s">
        <v>1233</v>
      </c>
      <c r="H588" t="s">
        <v>1460</v>
      </c>
      <c r="J588" t="s">
        <v>1465</v>
      </c>
    </row>
    <row r="589" spans="1:10">
      <c r="A589" s="1">
        <f>HYPERLINK("https://cms.ls-nyc.org/matter/dynamic-profile/view/0785490","15-0785490")</f>
        <v>0</v>
      </c>
      <c r="B589" t="s">
        <v>14</v>
      </c>
      <c r="C589" t="s">
        <v>43</v>
      </c>
      <c r="D589" t="s">
        <v>488</v>
      </c>
      <c r="E589" t="s">
        <v>1000</v>
      </c>
      <c r="F589" t="s">
        <v>1410</v>
      </c>
      <c r="H589" t="s">
        <v>1460</v>
      </c>
      <c r="J589" t="s">
        <v>1465</v>
      </c>
    </row>
    <row r="590" spans="1:10">
      <c r="A590" s="1">
        <f>HYPERLINK("https://cms.ls-nyc.org/matter/dynamic-profile/view/0815657","16-0815657")</f>
        <v>0</v>
      </c>
      <c r="B590" t="s">
        <v>14</v>
      </c>
      <c r="C590" t="s">
        <v>43</v>
      </c>
      <c r="D590" t="s">
        <v>150</v>
      </c>
      <c r="E590" t="s">
        <v>1001</v>
      </c>
      <c r="F590" t="s">
        <v>1411</v>
      </c>
      <c r="H590" t="s">
        <v>1460</v>
      </c>
      <c r="J590" t="s">
        <v>1466</v>
      </c>
    </row>
    <row r="591" spans="1:10">
      <c r="A591" s="1">
        <f>HYPERLINK("https://cms.ls-nyc.org/matter/dynamic-profile/view/0812874","16-0812874")</f>
        <v>0</v>
      </c>
      <c r="B591" t="s">
        <v>15</v>
      </c>
      <c r="C591" t="s">
        <v>44</v>
      </c>
      <c r="D591" t="s">
        <v>489</v>
      </c>
      <c r="E591" t="s">
        <v>1002</v>
      </c>
      <c r="F591" t="s">
        <v>1412</v>
      </c>
      <c r="H591" t="s">
        <v>1460</v>
      </c>
      <c r="J591" t="s">
        <v>1465</v>
      </c>
    </row>
    <row r="592" spans="1:10">
      <c r="A592" s="1">
        <f>HYPERLINK("https://cms.ls-nyc.org/matter/dynamic-profile/view/1837989","17-1837989")</f>
        <v>0</v>
      </c>
      <c r="B592" t="s">
        <v>15</v>
      </c>
      <c r="C592" t="s">
        <v>44</v>
      </c>
      <c r="D592" t="s">
        <v>490</v>
      </c>
      <c r="E592" t="s">
        <v>1003</v>
      </c>
      <c r="F592" t="s">
        <v>1236</v>
      </c>
      <c r="H592" t="s">
        <v>1460</v>
      </c>
      <c r="J592" t="s">
        <v>1465</v>
      </c>
    </row>
    <row r="593" spans="1:10">
      <c r="A593" s="1">
        <f>HYPERLINK("https://cms.ls-nyc.org/matter/dynamic-profile/view/1876270","18-1876270")</f>
        <v>0</v>
      </c>
      <c r="B593" t="s">
        <v>15</v>
      </c>
      <c r="C593" t="s">
        <v>44</v>
      </c>
      <c r="D593" t="s">
        <v>403</v>
      </c>
      <c r="E593" t="s">
        <v>1004</v>
      </c>
      <c r="F593" t="s">
        <v>1268</v>
      </c>
      <c r="H593" t="s">
        <v>1460</v>
      </c>
      <c r="J593" t="s">
        <v>1465</v>
      </c>
    </row>
    <row r="594" spans="1:10">
      <c r="A594" s="1">
        <f>HYPERLINK("https://cms.ls-nyc.org/matter/dynamic-profile/view/1876608","18-1876608")</f>
        <v>0</v>
      </c>
      <c r="B594" t="s">
        <v>15</v>
      </c>
      <c r="C594" t="s">
        <v>44</v>
      </c>
      <c r="D594" t="s">
        <v>173</v>
      </c>
      <c r="E594" t="s">
        <v>1005</v>
      </c>
      <c r="F594" t="s">
        <v>1413</v>
      </c>
      <c r="H594" t="s">
        <v>1460</v>
      </c>
      <c r="J594" t="s">
        <v>1466</v>
      </c>
    </row>
    <row r="595" spans="1:10">
      <c r="A595" s="1">
        <f>HYPERLINK("https://cms.ls-nyc.org/matter/dynamic-profile/view/1876774","18-1876774")</f>
        <v>0</v>
      </c>
      <c r="B595" t="s">
        <v>15</v>
      </c>
      <c r="C595" t="s">
        <v>44</v>
      </c>
      <c r="D595" t="s">
        <v>491</v>
      </c>
      <c r="E595" t="s">
        <v>386</v>
      </c>
      <c r="F595" t="s">
        <v>1269</v>
      </c>
      <c r="H595" t="s">
        <v>1460</v>
      </c>
      <c r="J595" t="s">
        <v>1465</v>
      </c>
    </row>
    <row r="596" spans="1:10">
      <c r="A596" s="1">
        <f>HYPERLINK("https://cms.ls-nyc.org/matter/dynamic-profile/view/1877318","18-1877318")</f>
        <v>0</v>
      </c>
      <c r="B596" t="s">
        <v>15</v>
      </c>
      <c r="C596" t="s">
        <v>44</v>
      </c>
      <c r="D596" t="s">
        <v>100</v>
      </c>
      <c r="E596" t="s">
        <v>687</v>
      </c>
      <c r="F596" t="s">
        <v>1414</v>
      </c>
      <c r="H596" t="s">
        <v>1460</v>
      </c>
      <c r="J596" t="s">
        <v>1466</v>
      </c>
    </row>
    <row r="597" spans="1:10">
      <c r="A597" s="1">
        <f>HYPERLINK("https://cms.ls-nyc.org/matter/dynamic-profile/view/1880242","18-1880242")</f>
        <v>0</v>
      </c>
      <c r="B597" t="s">
        <v>15</v>
      </c>
      <c r="C597" t="s">
        <v>44</v>
      </c>
      <c r="D597" t="s">
        <v>392</v>
      </c>
      <c r="E597" t="s">
        <v>1006</v>
      </c>
      <c r="F597" t="s">
        <v>1198</v>
      </c>
      <c r="H597" t="s">
        <v>1460</v>
      </c>
      <c r="J597" t="s">
        <v>1466</v>
      </c>
    </row>
    <row r="598" spans="1:10">
      <c r="A598" s="1">
        <f>HYPERLINK("https://cms.ls-nyc.org/matter/dynamic-profile/view/1884602","18-1884602")</f>
        <v>0</v>
      </c>
      <c r="B598" t="s">
        <v>15</v>
      </c>
      <c r="C598" t="s">
        <v>44</v>
      </c>
      <c r="D598" t="s">
        <v>492</v>
      </c>
      <c r="E598" t="s">
        <v>1007</v>
      </c>
      <c r="F598" t="s">
        <v>1182</v>
      </c>
      <c r="H598" t="s">
        <v>1460</v>
      </c>
      <c r="J598" t="s">
        <v>1465</v>
      </c>
    </row>
    <row r="599" spans="1:10">
      <c r="A599" s="1">
        <f>HYPERLINK("https://cms.ls-nyc.org/matter/dynamic-profile/view/1884955","18-1884955")</f>
        <v>0</v>
      </c>
      <c r="B599" t="s">
        <v>15</v>
      </c>
      <c r="C599" t="s">
        <v>44</v>
      </c>
      <c r="D599" t="s">
        <v>493</v>
      </c>
      <c r="E599" t="s">
        <v>1008</v>
      </c>
      <c r="F599" t="s">
        <v>1115</v>
      </c>
      <c r="H599" t="s">
        <v>1460</v>
      </c>
      <c r="J599" t="s">
        <v>1465</v>
      </c>
    </row>
    <row r="600" spans="1:10">
      <c r="A600" s="1">
        <f>HYPERLINK("https://cms.ls-nyc.org/matter/dynamic-profile/view/1884965","18-1884965")</f>
        <v>0</v>
      </c>
      <c r="B600" t="s">
        <v>15</v>
      </c>
      <c r="C600" t="s">
        <v>44</v>
      </c>
      <c r="D600" t="s">
        <v>494</v>
      </c>
      <c r="E600" t="s">
        <v>1009</v>
      </c>
      <c r="F600" t="s">
        <v>1115</v>
      </c>
      <c r="H600" t="s">
        <v>1460</v>
      </c>
      <c r="J600" t="s">
        <v>1466</v>
      </c>
    </row>
    <row r="601" spans="1:10">
      <c r="A601" s="1">
        <f>HYPERLINK("https://cms.ls-nyc.org/matter/dynamic-profile/view/1885177","18-1885177")</f>
        <v>0</v>
      </c>
      <c r="B601" t="s">
        <v>15</v>
      </c>
      <c r="C601" t="s">
        <v>44</v>
      </c>
      <c r="D601" t="s">
        <v>495</v>
      </c>
      <c r="E601" t="s">
        <v>1010</v>
      </c>
      <c r="F601" t="s">
        <v>1099</v>
      </c>
      <c r="H601" t="s">
        <v>1460</v>
      </c>
      <c r="J601" t="s">
        <v>1465</v>
      </c>
    </row>
    <row r="602" spans="1:10">
      <c r="A602" s="1">
        <f>HYPERLINK("https://cms.ls-nyc.org/matter/dynamic-profile/view/1888043","19-1888043")</f>
        <v>0</v>
      </c>
      <c r="B602" t="s">
        <v>15</v>
      </c>
      <c r="C602" t="s">
        <v>44</v>
      </c>
      <c r="D602" t="s">
        <v>172</v>
      </c>
      <c r="E602" t="s">
        <v>1011</v>
      </c>
      <c r="F602" t="s">
        <v>1164</v>
      </c>
      <c r="H602" t="s">
        <v>1460</v>
      </c>
      <c r="J602" t="s">
        <v>1465</v>
      </c>
    </row>
    <row r="603" spans="1:10">
      <c r="A603" s="1">
        <f>HYPERLINK("https://cms.ls-nyc.org/matter/dynamic-profile/view/1888599","19-1888599")</f>
        <v>0</v>
      </c>
      <c r="B603" t="s">
        <v>15</v>
      </c>
      <c r="C603" t="s">
        <v>44</v>
      </c>
      <c r="D603" t="s">
        <v>496</v>
      </c>
      <c r="E603" t="s">
        <v>1012</v>
      </c>
      <c r="F603" t="s">
        <v>1119</v>
      </c>
      <c r="H603" t="s">
        <v>1460</v>
      </c>
      <c r="J603" t="s">
        <v>1465</v>
      </c>
    </row>
    <row r="604" spans="1:10">
      <c r="A604" s="1">
        <f>HYPERLINK("https://cms.ls-nyc.org/matter/dynamic-profile/view/1890781","19-1890781")</f>
        <v>0</v>
      </c>
      <c r="B604" t="s">
        <v>15</v>
      </c>
      <c r="C604" t="s">
        <v>44</v>
      </c>
      <c r="D604" t="s">
        <v>175</v>
      </c>
      <c r="E604" t="s">
        <v>1013</v>
      </c>
      <c r="F604" t="s">
        <v>1185</v>
      </c>
      <c r="H604" t="s">
        <v>1460</v>
      </c>
      <c r="J604" t="s">
        <v>1465</v>
      </c>
    </row>
    <row r="605" spans="1:10">
      <c r="A605" s="1">
        <f>HYPERLINK("https://cms.ls-nyc.org/matter/dynamic-profile/view/1892274","19-1892274")</f>
        <v>0</v>
      </c>
      <c r="B605" t="s">
        <v>15</v>
      </c>
      <c r="C605" t="s">
        <v>44</v>
      </c>
      <c r="D605" t="s">
        <v>497</v>
      </c>
      <c r="E605" t="s">
        <v>1014</v>
      </c>
      <c r="F605" t="s">
        <v>1284</v>
      </c>
      <c r="H605" t="s">
        <v>1460</v>
      </c>
      <c r="J605" t="s">
        <v>1466</v>
      </c>
    </row>
    <row r="606" spans="1:10">
      <c r="A606" s="1">
        <f>HYPERLINK("https://cms.ls-nyc.org/matter/dynamic-profile/view/1896640","19-1896640")</f>
        <v>0</v>
      </c>
      <c r="B606" t="s">
        <v>15</v>
      </c>
      <c r="C606" t="s">
        <v>44</v>
      </c>
      <c r="D606" t="s">
        <v>498</v>
      </c>
      <c r="E606" t="s">
        <v>651</v>
      </c>
      <c r="F606" t="s">
        <v>1380</v>
      </c>
      <c r="H606" t="s">
        <v>1460</v>
      </c>
      <c r="J606" t="s">
        <v>1465</v>
      </c>
    </row>
    <row r="607" spans="1:10">
      <c r="A607" s="1">
        <f>HYPERLINK("https://cms.ls-nyc.org/matter/dynamic-profile/view/1897132","19-1897132")</f>
        <v>0</v>
      </c>
      <c r="B607" t="s">
        <v>15</v>
      </c>
      <c r="C607" t="s">
        <v>44</v>
      </c>
      <c r="D607" t="s">
        <v>499</v>
      </c>
      <c r="E607" t="s">
        <v>790</v>
      </c>
      <c r="F607" t="s">
        <v>1106</v>
      </c>
      <c r="H607" t="s">
        <v>1460</v>
      </c>
      <c r="J607" t="s">
        <v>1466</v>
      </c>
    </row>
    <row r="608" spans="1:10">
      <c r="A608" s="1">
        <f>HYPERLINK("https://cms.ls-nyc.org/matter/dynamic-profile/view/1900755","19-1900755")</f>
        <v>0</v>
      </c>
      <c r="B608" t="s">
        <v>15</v>
      </c>
      <c r="C608" t="s">
        <v>44</v>
      </c>
      <c r="D608" t="s">
        <v>500</v>
      </c>
      <c r="E608" t="s">
        <v>1015</v>
      </c>
      <c r="F608" t="s">
        <v>1415</v>
      </c>
      <c r="H608" t="s">
        <v>1460</v>
      </c>
      <c r="J608" t="s">
        <v>1465</v>
      </c>
    </row>
    <row r="609" spans="1:10">
      <c r="A609" s="1">
        <f>HYPERLINK("https://cms.ls-nyc.org/matter/dynamic-profile/view/E-67002064","Q10E-67002064")</f>
        <v>0</v>
      </c>
      <c r="B609" t="s">
        <v>15</v>
      </c>
      <c r="C609" t="s">
        <v>45</v>
      </c>
      <c r="D609" t="s">
        <v>407</v>
      </c>
      <c r="E609" t="s">
        <v>788</v>
      </c>
      <c r="F609" t="s">
        <v>1416</v>
      </c>
      <c r="H609" t="s">
        <v>1460</v>
      </c>
      <c r="J609" t="s">
        <v>1465</v>
      </c>
    </row>
    <row r="610" spans="1:10">
      <c r="A610" s="1">
        <f>HYPERLINK("https://cms.ls-nyc.org/matter/dynamic-profile/view/0759247","14-0759247")</f>
        <v>0</v>
      </c>
      <c r="B610" t="s">
        <v>15</v>
      </c>
      <c r="C610" t="s">
        <v>45</v>
      </c>
      <c r="D610" t="s">
        <v>501</v>
      </c>
      <c r="E610" t="s">
        <v>1016</v>
      </c>
      <c r="F610" t="s">
        <v>1417</v>
      </c>
      <c r="H610" t="s">
        <v>1460</v>
      </c>
      <c r="J610" t="s">
        <v>1465</v>
      </c>
    </row>
    <row r="611" spans="1:10">
      <c r="A611" s="1">
        <f>HYPERLINK("https://cms.ls-nyc.org/matter/dynamic-profile/view/0767522","14-0767522")</f>
        <v>0</v>
      </c>
      <c r="B611" t="s">
        <v>15</v>
      </c>
      <c r="C611" t="s">
        <v>45</v>
      </c>
      <c r="D611" t="s">
        <v>502</v>
      </c>
      <c r="E611" t="s">
        <v>763</v>
      </c>
      <c r="F611" t="s">
        <v>1418</v>
      </c>
      <c r="H611" t="s">
        <v>1460</v>
      </c>
      <c r="I611" t="s">
        <v>1464</v>
      </c>
      <c r="J611" t="s">
        <v>1465</v>
      </c>
    </row>
    <row r="612" spans="1:10">
      <c r="A612" s="1">
        <f>HYPERLINK("https://cms.ls-nyc.org/matter/dynamic-profile/view/0777716","15-0777716")</f>
        <v>0</v>
      </c>
      <c r="B612" t="s">
        <v>15</v>
      </c>
      <c r="C612" t="s">
        <v>45</v>
      </c>
      <c r="D612" t="s">
        <v>503</v>
      </c>
      <c r="E612" t="s">
        <v>630</v>
      </c>
      <c r="F612" t="s">
        <v>1419</v>
      </c>
      <c r="H612" t="s">
        <v>1460</v>
      </c>
      <c r="J612" t="s">
        <v>1465</v>
      </c>
    </row>
    <row r="613" spans="1:10">
      <c r="A613" s="1">
        <f>HYPERLINK("https://cms.ls-nyc.org/matter/dynamic-profile/view/0797980","16-0797980")</f>
        <v>0</v>
      </c>
      <c r="B613" t="s">
        <v>15</v>
      </c>
      <c r="C613" t="s">
        <v>45</v>
      </c>
      <c r="D613" t="s">
        <v>504</v>
      </c>
      <c r="E613" t="s">
        <v>1017</v>
      </c>
      <c r="F613" t="s">
        <v>1079</v>
      </c>
      <c r="H613" t="s">
        <v>1460</v>
      </c>
      <c r="J613" t="s">
        <v>1465</v>
      </c>
    </row>
    <row r="614" spans="1:10">
      <c r="A614" s="1">
        <f>HYPERLINK("https://cms.ls-nyc.org/matter/dynamic-profile/view/0801311","16-0801311")</f>
        <v>0</v>
      </c>
      <c r="B614" t="s">
        <v>15</v>
      </c>
      <c r="C614" t="s">
        <v>45</v>
      </c>
      <c r="D614" t="s">
        <v>485</v>
      </c>
      <c r="E614" t="s">
        <v>1018</v>
      </c>
      <c r="F614" t="s">
        <v>1363</v>
      </c>
      <c r="H614" t="s">
        <v>1460</v>
      </c>
      <c r="J614" t="s">
        <v>1465</v>
      </c>
    </row>
    <row r="615" spans="1:10">
      <c r="A615" s="1">
        <f>HYPERLINK("https://cms.ls-nyc.org/matter/dynamic-profile/view/0813848","16-0813848")</f>
        <v>0</v>
      </c>
      <c r="B615" t="s">
        <v>15</v>
      </c>
      <c r="C615" t="s">
        <v>45</v>
      </c>
      <c r="D615" t="s">
        <v>505</v>
      </c>
      <c r="E615" t="s">
        <v>1019</v>
      </c>
      <c r="F615" t="s">
        <v>1368</v>
      </c>
      <c r="H615" t="s">
        <v>1460</v>
      </c>
      <c r="J615" t="s">
        <v>1465</v>
      </c>
    </row>
    <row r="616" spans="1:10">
      <c r="A616" s="1">
        <f>HYPERLINK("https://cms.ls-nyc.org/matter/dynamic-profile/view/0822612","16-0822612")</f>
        <v>0</v>
      </c>
      <c r="B616" t="s">
        <v>15</v>
      </c>
      <c r="C616" t="s">
        <v>45</v>
      </c>
      <c r="D616" t="s">
        <v>506</v>
      </c>
      <c r="E616" t="s">
        <v>1020</v>
      </c>
      <c r="F616" t="s">
        <v>1420</v>
      </c>
      <c r="H616" t="s">
        <v>1460</v>
      </c>
      <c r="J616" t="s">
        <v>1465</v>
      </c>
    </row>
    <row r="617" spans="1:10">
      <c r="A617" s="1">
        <f>HYPERLINK("https://cms.ls-nyc.org/matter/dynamic-profile/view/1849000","17-1849000")</f>
        <v>0</v>
      </c>
      <c r="B617" t="s">
        <v>15</v>
      </c>
      <c r="C617" t="s">
        <v>45</v>
      </c>
      <c r="D617" t="s">
        <v>100</v>
      </c>
      <c r="E617" t="s">
        <v>1021</v>
      </c>
      <c r="F617" t="s">
        <v>1421</v>
      </c>
      <c r="H617" t="s">
        <v>1460</v>
      </c>
      <c r="J617" t="s">
        <v>1466</v>
      </c>
    </row>
    <row r="618" spans="1:10">
      <c r="A618" s="1">
        <f>HYPERLINK("https://cms.ls-nyc.org/matter/dynamic-profile/view/1852999","17-1852999")</f>
        <v>0</v>
      </c>
      <c r="B618" t="s">
        <v>15</v>
      </c>
      <c r="C618" t="s">
        <v>45</v>
      </c>
      <c r="D618" t="s">
        <v>507</v>
      </c>
      <c r="E618" t="s">
        <v>1022</v>
      </c>
      <c r="F618" t="s">
        <v>1252</v>
      </c>
      <c r="H618" t="s">
        <v>1460</v>
      </c>
      <c r="J618" t="s">
        <v>1466</v>
      </c>
    </row>
    <row r="619" spans="1:10">
      <c r="A619" s="1">
        <f>HYPERLINK("https://cms.ls-nyc.org/matter/dynamic-profile/view/1861243","18-1861243")</f>
        <v>0</v>
      </c>
      <c r="B619" t="s">
        <v>15</v>
      </c>
      <c r="C619" t="s">
        <v>45</v>
      </c>
      <c r="D619" t="s">
        <v>508</v>
      </c>
      <c r="E619" t="s">
        <v>1023</v>
      </c>
      <c r="F619" t="s">
        <v>1422</v>
      </c>
      <c r="H619" t="s">
        <v>1460</v>
      </c>
      <c r="J619" t="s">
        <v>1465</v>
      </c>
    </row>
    <row r="620" spans="1:10">
      <c r="A620" s="1">
        <f>HYPERLINK("https://cms.ls-nyc.org/matter/dynamic-profile/view/1867155","18-1867155")</f>
        <v>0</v>
      </c>
      <c r="B620" t="s">
        <v>15</v>
      </c>
      <c r="C620" t="s">
        <v>45</v>
      </c>
      <c r="D620" t="s">
        <v>509</v>
      </c>
      <c r="E620" t="s">
        <v>651</v>
      </c>
      <c r="F620" t="s">
        <v>1397</v>
      </c>
      <c r="H620" t="s">
        <v>1460</v>
      </c>
      <c r="J620" t="s">
        <v>1465</v>
      </c>
    </row>
    <row r="621" spans="1:10">
      <c r="A621" s="1">
        <f>HYPERLINK("https://cms.ls-nyc.org/matter/dynamic-profile/view/1870933","18-1870933")</f>
        <v>0</v>
      </c>
      <c r="B621" t="s">
        <v>15</v>
      </c>
      <c r="C621" t="s">
        <v>45</v>
      </c>
      <c r="D621" t="s">
        <v>236</v>
      </c>
      <c r="E621" t="s">
        <v>597</v>
      </c>
      <c r="F621" t="s">
        <v>1423</v>
      </c>
      <c r="H621" t="s">
        <v>1460</v>
      </c>
      <c r="J621" t="s">
        <v>1466</v>
      </c>
    </row>
    <row r="622" spans="1:10">
      <c r="A622" s="1">
        <f>HYPERLINK("https://cms.ls-nyc.org/matter/dynamic-profile/view/1879718","18-1879718")</f>
        <v>0</v>
      </c>
      <c r="B622" t="s">
        <v>15</v>
      </c>
      <c r="C622" t="s">
        <v>45</v>
      </c>
      <c r="D622" t="s">
        <v>313</v>
      </c>
      <c r="E622" t="s">
        <v>680</v>
      </c>
      <c r="F622" t="s">
        <v>1225</v>
      </c>
      <c r="H622" t="s">
        <v>1460</v>
      </c>
      <c r="J622" t="s">
        <v>1466</v>
      </c>
    </row>
    <row r="623" spans="1:10">
      <c r="A623" s="1">
        <f>HYPERLINK("https://cms.ls-nyc.org/matter/dynamic-profile/view/1880943","18-1880943")</f>
        <v>0</v>
      </c>
      <c r="B623" t="s">
        <v>15</v>
      </c>
      <c r="C623" t="s">
        <v>45</v>
      </c>
      <c r="D623" t="s">
        <v>510</v>
      </c>
      <c r="E623" t="s">
        <v>1024</v>
      </c>
      <c r="F623" t="s">
        <v>1199</v>
      </c>
      <c r="H623" t="s">
        <v>1460</v>
      </c>
      <c r="J623" t="s">
        <v>1465</v>
      </c>
    </row>
    <row r="624" spans="1:10">
      <c r="A624" s="1">
        <f>HYPERLINK("https://cms.ls-nyc.org/matter/dynamic-profile/view/1882724","18-1882724")</f>
        <v>0</v>
      </c>
      <c r="B624" t="s">
        <v>15</v>
      </c>
      <c r="C624" t="s">
        <v>45</v>
      </c>
      <c r="D624" t="s">
        <v>220</v>
      </c>
      <c r="E624" t="s">
        <v>1025</v>
      </c>
      <c r="F624" t="s">
        <v>1333</v>
      </c>
      <c r="H624" t="s">
        <v>1460</v>
      </c>
      <c r="J624" t="s">
        <v>1466</v>
      </c>
    </row>
    <row r="625" spans="1:10">
      <c r="A625" s="1">
        <f>HYPERLINK("https://cms.ls-nyc.org/matter/dynamic-profile/view/1882869","18-1882869")</f>
        <v>0</v>
      </c>
      <c r="B625" t="s">
        <v>15</v>
      </c>
      <c r="C625" t="s">
        <v>45</v>
      </c>
      <c r="D625" t="s">
        <v>511</v>
      </c>
      <c r="E625" t="s">
        <v>1026</v>
      </c>
      <c r="F625" t="s">
        <v>1218</v>
      </c>
      <c r="H625" t="s">
        <v>1460</v>
      </c>
      <c r="J625" t="s">
        <v>1466</v>
      </c>
    </row>
    <row r="626" spans="1:10">
      <c r="A626" s="1">
        <f>HYPERLINK("https://cms.ls-nyc.org/matter/dynamic-profile/view/1888580","19-1888580")</f>
        <v>0</v>
      </c>
      <c r="B626" t="s">
        <v>15</v>
      </c>
      <c r="C626" t="s">
        <v>45</v>
      </c>
      <c r="D626" t="s">
        <v>512</v>
      </c>
      <c r="E626" t="s">
        <v>1027</v>
      </c>
      <c r="F626" t="s">
        <v>1119</v>
      </c>
      <c r="H626" t="s">
        <v>1460</v>
      </c>
      <c r="J626" t="s">
        <v>1465</v>
      </c>
    </row>
    <row r="627" spans="1:10">
      <c r="A627" s="1">
        <f>HYPERLINK("https://cms.ls-nyc.org/matter/dynamic-profile/view/E-67002016","Q09E-67002016")</f>
        <v>0</v>
      </c>
      <c r="B627" t="s">
        <v>15</v>
      </c>
      <c r="C627" t="s">
        <v>46</v>
      </c>
      <c r="D627" t="s">
        <v>124</v>
      </c>
      <c r="E627" t="s">
        <v>1028</v>
      </c>
      <c r="F627" t="s">
        <v>1424</v>
      </c>
      <c r="H627" t="s">
        <v>1460</v>
      </c>
      <c r="J627" t="s">
        <v>1465</v>
      </c>
    </row>
    <row r="628" spans="1:10">
      <c r="A628" s="1">
        <f>HYPERLINK("https://cms.ls-nyc.org/matter/dynamic-profile/view/0778064","15-0778064")</f>
        <v>0</v>
      </c>
      <c r="B628" t="s">
        <v>15</v>
      </c>
      <c r="C628" t="s">
        <v>46</v>
      </c>
      <c r="D628" t="s">
        <v>513</v>
      </c>
      <c r="E628" t="s">
        <v>1029</v>
      </c>
      <c r="F628" t="s">
        <v>1425</v>
      </c>
      <c r="H628" t="s">
        <v>1460</v>
      </c>
      <c r="J628" t="s">
        <v>1465</v>
      </c>
    </row>
    <row r="629" spans="1:10">
      <c r="A629" s="1">
        <f>HYPERLINK("https://cms.ls-nyc.org/matter/dynamic-profile/view/0791545","15-0791545")</f>
        <v>0</v>
      </c>
      <c r="B629" t="s">
        <v>15</v>
      </c>
      <c r="C629" t="s">
        <v>46</v>
      </c>
      <c r="D629" t="s">
        <v>104</v>
      </c>
      <c r="E629" t="s">
        <v>718</v>
      </c>
      <c r="F629" t="s">
        <v>1426</v>
      </c>
      <c r="H629" t="s">
        <v>1460</v>
      </c>
      <c r="J629" t="s">
        <v>1466</v>
      </c>
    </row>
    <row r="630" spans="1:10">
      <c r="A630" s="1">
        <f>HYPERLINK("https://cms.ls-nyc.org/matter/dynamic-profile/view/0796399","16-0796399")</f>
        <v>0</v>
      </c>
      <c r="B630" t="s">
        <v>15</v>
      </c>
      <c r="C630" t="s">
        <v>46</v>
      </c>
      <c r="D630" t="s">
        <v>318</v>
      </c>
      <c r="E630" t="s">
        <v>651</v>
      </c>
      <c r="F630" t="s">
        <v>1427</v>
      </c>
      <c r="H630" t="s">
        <v>1460</v>
      </c>
      <c r="J630" t="s">
        <v>1465</v>
      </c>
    </row>
    <row r="631" spans="1:10">
      <c r="A631" s="1">
        <f>HYPERLINK("https://cms.ls-nyc.org/matter/dynamic-profile/view/0814968","16-0814968")</f>
        <v>0</v>
      </c>
      <c r="B631" t="s">
        <v>15</v>
      </c>
      <c r="C631" t="s">
        <v>46</v>
      </c>
      <c r="D631" t="s">
        <v>514</v>
      </c>
      <c r="E631" t="s">
        <v>1030</v>
      </c>
      <c r="F631" t="s">
        <v>1339</v>
      </c>
      <c r="H631" t="s">
        <v>1460</v>
      </c>
      <c r="J631" t="s">
        <v>1465</v>
      </c>
    </row>
    <row r="632" spans="1:10">
      <c r="A632" s="1">
        <f>HYPERLINK("https://cms.ls-nyc.org/matter/dynamic-profile/view/1837495","17-1837495")</f>
        <v>0</v>
      </c>
      <c r="B632" t="s">
        <v>15</v>
      </c>
      <c r="C632" t="s">
        <v>46</v>
      </c>
      <c r="D632" t="s">
        <v>56</v>
      </c>
      <c r="E632" t="s">
        <v>771</v>
      </c>
      <c r="F632" t="s">
        <v>1428</v>
      </c>
      <c r="H632" t="s">
        <v>1460</v>
      </c>
      <c r="J632" t="s">
        <v>1465</v>
      </c>
    </row>
    <row r="633" spans="1:10">
      <c r="A633" s="1">
        <f>HYPERLINK("https://cms.ls-nyc.org/matter/dynamic-profile/view/1852421","17-1852421")</f>
        <v>0</v>
      </c>
      <c r="B633" t="s">
        <v>15</v>
      </c>
      <c r="C633" t="s">
        <v>46</v>
      </c>
      <c r="D633" t="s">
        <v>515</v>
      </c>
      <c r="E633" t="s">
        <v>935</v>
      </c>
      <c r="F633" t="s">
        <v>1429</v>
      </c>
      <c r="H633" t="s">
        <v>1460</v>
      </c>
      <c r="J633" t="s">
        <v>1465</v>
      </c>
    </row>
    <row r="634" spans="1:10">
      <c r="A634" s="1">
        <f>HYPERLINK("https://cms.ls-nyc.org/matter/dynamic-profile/view/1866138","18-1866138")</f>
        <v>0</v>
      </c>
      <c r="B634" t="s">
        <v>15</v>
      </c>
      <c r="C634" t="s">
        <v>46</v>
      </c>
      <c r="D634" t="s">
        <v>431</v>
      </c>
      <c r="E634" t="s">
        <v>385</v>
      </c>
      <c r="F634" t="s">
        <v>1430</v>
      </c>
      <c r="H634" t="s">
        <v>1460</v>
      </c>
      <c r="J634" t="s">
        <v>1466</v>
      </c>
    </row>
    <row r="635" spans="1:10">
      <c r="A635" s="1">
        <f>HYPERLINK("https://cms.ls-nyc.org/matter/dynamic-profile/view/1866952","18-1866952")</f>
        <v>0</v>
      </c>
      <c r="B635" t="s">
        <v>15</v>
      </c>
      <c r="C635" t="s">
        <v>46</v>
      </c>
      <c r="D635" t="s">
        <v>516</v>
      </c>
      <c r="E635" t="s">
        <v>1031</v>
      </c>
      <c r="F635" t="s">
        <v>1396</v>
      </c>
      <c r="H635" t="s">
        <v>1460</v>
      </c>
      <c r="J635" t="s">
        <v>1466</v>
      </c>
    </row>
    <row r="636" spans="1:10">
      <c r="A636" s="1">
        <f>HYPERLINK("https://cms.ls-nyc.org/matter/dynamic-profile/view/1867348","18-1867348")</f>
        <v>0</v>
      </c>
      <c r="B636" t="s">
        <v>15</v>
      </c>
      <c r="C636" t="s">
        <v>46</v>
      </c>
      <c r="D636" t="s">
        <v>385</v>
      </c>
      <c r="E636" t="s">
        <v>644</v>
      </c>
      <c r="F636" t="s">
        <v>1431</v>
      </c>
      <c r="H636" t="s">
        <v>1460</v>
      </c>
      <c r="I636" t="s">
        <v>1464</v>
      </c>
      <c r="J636" t="s">
        <v>1465</v>
      </c>
    </row>
    <row r="637" spans="1:10">
      <c r="A637" s="1">
        <f>HYPERLINK("https://cms.ls-nyc.org/matter/dynamic-profile/view/1875496","18-1875496")</f>
        <v>0</v>
      </c>
      <c r="B637" t="s">
        <v>15</v>
      </c>
      <c r="C637" t="s">
        <v>46</v>
      </c>
      <c r="D637" t="s">
        <v>517</v>
      </c>
      <c r="E637" t="s">
        <v>1032</v>
      </c>
      <c r="F637" t="s">
        <v>1111</v>
      </c>
      <c r="H637" t="s">
        <v>1460</v>
      </c>
      <c r="J637" t="s">
        <v>1465</v>
      </c>
    </row>
    <row r="638" spans="1:10">
      <c r="A638" s="1">
        <f>HYPERLINK("https://cms.ls-nyc.org/matter/dynamic-profile/view/1877864","18-1877864")</f>
        <v>0</v>
      </c>
      <c r="B638" t="s">
        <v>15</v>
      </c>
      <c r="C638" t="s">
        <v>46</v>
      </c>
      <c r="D638" t="s">
        <v>518</v>
      </c>
      <c r="E638" t="s">
        <v>710</v>
      </c>
      <c r="F638" t="s">
        <v>1245</v>
      </c>
      <c r="H638" t="s">
        <v>1460</v>
      </c>
      <c r="J638" t="s">
        <v>1465</v>
      </c>
    </row>
    <row r="639" spans="1:10">
      <c r="A639" s="1">
        <f>HYPERLINK("https://cms.ls-nyc.org/matter/dynamic-profile/view/1877939","18-1877939")</f>
        <v>0</v>
      </c>
      <c r="B639" t="s">
        <v>15</v>
      </c>
      <c r="C639" t="s">
        <v>46</v>
      </c>
      <c r="D639" t="s">
        <v>519</v>
      </c>
      <c r="E639" t="s">
        <v>765</v>
      </c>
      <c r="F639" t="s">
        <v>1432</v>
      </c>
      <c r="H639" t="s">
        <v>1460</v>
      </c>
      <c r="J639" t="s">
        <v>1466</v>
      </c>
    </row>
    <row r="640" spans="1:10">
      <c r="A640" s="1">
        <f>HYPERLINK("https://cms.ls-nyc.org/matter/dynamic-profile/view/1877949","18-1877949")</f>
        <v>0</v>
      </c>
      <c r="B640" t="s">
        <v>15</v>
      </c>
      <c r="C640" t="s">
        <v>46</v>
      </c>
      <c r="D640" t="s">
        <v>170</v>
      </c>
      <c r="E640" t="s">
        <v>1033</v>
      </c>
      <c r="F640" t="s">
        <v>1432</v>
      </c>
      <c r="H640" t="s">
        <v>1460</v>
      </c>
      <c r="J640" t="s">
        <v>1465</v>
      </c>
    </row>
    <row r="641" spans="1:10">
      <c r="A641" s="1">
        <f>HYPERLINK("https://cms.ls-nyc.org/matter/dynamic-profile/view/1878423","18-1878423")</f>
        <v>0</v>
      </c>
      <c r="B641" t="s">
        <v>15</v>
      </c>
      <c r="C641" t="s">
        <v>46</v>
      </c>
      <c r="D641" t="s">
        <v>362</v>
      </c>
      <c r="E641" t="s">
        <v>964</v>
      </c>
      <c r="F641" t="s">
        <v>1433</v>
      </c>
      <c r="H641" t="s">
        <v>1460</v>
      </c>
      <c r="I641" t="s">
        <v>1464</v>
      </c>
      <c r="J641" t="s">
        <v>1465</v>
      </c>
    </row>
    <row r="642" spans="1:10">
      <c r="A642" s="1">
        <f>HYPERLINK("https://cms.ls-nyc.org/matter/dynamic-profile/view/1880291","18-1880291")</f>
        <v>0</v>
      </c>
      <c r="B642" t="s">
        <v>15</v>
      </c>
      <c r="C642" t="s">
        <v>46</v>
      </c>
      <c r="D642" t="s">
        <v>152</v>
      </c>
      <c r="E642" t="s">
        <v>643</v>
      </c>
      <c r="F642" t="s">
        <v>1273</v>
      </c>
      <c r="H642" t="s">
        <v>1460</v>
      </c>
      <c r="J642" t="s">
        <v>1465</v>
      </c>
    </row>
    <row r="643" spans="1:10">
      <c r="A643" s="1">
        <f>HYPERLINK("https://cms.ls-nyc.org/matter/dynamic-profile/view/1880102","18-1880102")</f>
        <v>0</v>
      </c>
      <c r="B643" t="s">
        <v>15</v>
      </c>
      <c r="C643" t="s">
        <v>46</v>
      </c>
      <c r="D643" t="s">
        <v>520</v>
      </c>
      <c r="E643" t="s">
        <v>1034</v>
      </c>
      <c r="F643" t="s">
        <v>1434</v>
      </c>
      <c r="H643" t="s">
        <v>1460</v>
      </c>
      <c r="J643" t="s">
        <v>1465</v>
      </c>
    </row>
    <row r="644" spans="1:10">
      <c r="A644" s="1">
        <f>HYPERLINK("https://cms.ls-nyc.org/matter/dynamic-profile/view/1888220","19-1888220")</f>
        <v>0</v>
      </c>
      <c r="B644" t="s">
        <v>15</v>
      </c>
      <c r="C644" t="s">
        <v>46</v>
      </c>
      <c r="D644" t="s">
        <v>521</v>
      </c>
      <c r="E644" t="s">
        <v>1035</v>
      </c>
      <c r="F644" t="s">
        <v>1118</v>
      </c>
      <c r="H644" t="s">
        <v>1460</v>
      </c>
      <c r="J644" t="s">
        <v>1465</v>
      </c>
    </row>
    <row r="645" spans="1:10">
      <c r="A645" s="1">
        <f>HYPERLINK("https://cms.ls-nyc.org/matter/dynamic-profile/view/0753280","14-0753280")</f>
        <v>0</v>
      </c>
      <c r="B645" t="s">
        <v>15</v>
      </c>
      <c r="C645" t="s">
        <v>47</v>
      </c>
      <c r="D645" t="s">
        <v>522</v>
      </c>
      <c r="E645" t="s">
        <v>340</v>
      </c>
      <c r="F645" t="s">
        <v>1435</v>
      </c>
      <c r="H645" t="s">
        <v>1460</v>
      </c>
      <c r="J645" t="s">
        <v>1466</v>
      </c>
    </row>
    <row r="646" spans="1:10">
      <c r="A646" s="1">
        <f>HYPERLINK("https://cms.ls-nyc.org/matter/dynamic-profile/view/0755169","14-0755169")</f>
        <v>0</v>
      </c>
      <c r="B646" t="s">
        <v>15</v>
      </c>
      <c r="C646" t="s">
        <v>47</v>
      </c>
      <c r="D646" t="s">
        <v>523</v>
      </c>
      <c r="E646" t="s">
        <v>1036</v>
      </c>
      <c r="F646" t="s">
        <v>1436</v>
      </c>
      <c r="H646" t="s">
        <v>1460</v>
      </c>
      <c r="I646" t="s">
        <v>1460</v>
      </c>
      <c r="J646" t="s">
        <v>1465</v>
      </c>
    </row>
    <row r="647" spans="1:10">
      <c r="A647" s="1">
        <f>HYPERLINK("https://cms.ls-nyc.org/matter/dynamic-profile/view/0759293","14-0759293")</f>
        <v>0</v>
      </c>
      <c r="B647" t="s">
        <v>15</v>
      </c>
      <c r="C647" t="s">
        <v>47</v>
      </c>
      <c r="D647" t="s">
        <v>104</v>
      </c>
      <c r="E647" t="s">
        <v>1037</v>
      </c>
      <c r="F647" t="s">
        <v>1437</v>
      </c>
      <c r="H647" t="s">
        <v>1460</v>
      </c>
      <c r="J647" t="s">
        <v>1466</v>
      </c>
    </row>
    <row r="648" spans="1:10">
      <c r="A648" s="1">
        <f>HYPERLINK("https://cms.ls-nyc.org/matter/dynamic-profile/view/0826372","17-0826372")</f>
        <v>0</v>
      </c>
      <c r="B648" t="s">
        <v>15</v>
      </c>
      <c r="C648" t="s">
        <v>47</v>
      </c>
      <c r="D648" t="s">
        <v>524</v>
      </c>
      <c r="E648" t="s">
        <v>1038</v>
      </c>
      <c r="F648" t="s">
        <v>1438</v>
      </c>
      <c r="H648" t="s">
        <v>1460</v>
      </c>
      <c r="J648" t="s">
        <v>1465</v>
      </c>
    </row>
    <row r="649" spans="1:10">
      <c r="A649" s="1">
        <f>HYPERLINK("https://cms.ls-nyc.org/matter/dynamic-profile/view/1833990","17-1833990")</f>
        <v>0</v>
      </c>
      <c r="B649" t="s">
        <v>15</v>
      </c>
      <c r="C649" t="s">
        <v>47</v>
      </c>
      <c r="D649" t="s">
        <v>525</v>
      </c>
      <c r="E649" t="s">
        <v>1039</v>
      </c>
      <c r="F649" t="s">
        <v>1327</v>
      </c>
      <c r="H649" t="s">
        <v>1460</v>
      </c>
      <c r="I649" t="s">
        <v>1464</v>
      </c>
      <c r="J649" t="s">
        <v>1465</v>
      </c>
    </row>
    <row r="650" spans="1:10">
      <c r="A650" s="1">
        <f>HYPERLINK("https://cms.ls-nyc.org/matter/dynamic-profile/view/1834002","17-1834002")</f>
        <v>0</v>
      </c>
      <c r="B650" t="s">
        <v>15</v>
      </c>
      <c r="C650" t="s">
        <v>47</v>
      </c>
      <c r="D650" t="s">
        <v>526</v>
      </c>
      <c r="E650" t="s">
        <v>1040</v>
      </c>
      <c r="F650" t="s">
        <v>1327</v>
      </c>
      <c r="H650" t="s">
        <v>1460</v>
      </c>
      <c r="J650" t="s">
        <v>1465</v>
      </c>
    </row>
    <row r="651" spans="1:10">
      <c r="A651" s="1">
        <f>HYPERLINK("https://cms.ls-nyc.org/matter/dynamic-profile/view/1836711","17-1836711")</f>
        <v>0</v>
      </c>
      <c r="B651" t="s">
        <v>15</v>
      </c>
      <c r="C651" t="s">
        <v>47</v>
      </c>
      <c r="D651" t="s">
        <v>527</v>
      </c>
      <c r="E651" t="s">
        <v>1041</v>
      </c>
      <c r="F651" t="s">
        <v>1439</v>
      </c>
      <c r="H651" t="s">
        <v>1460</v>
      </c>
      <c r="I651" t="s">
        <v>1464</v>
      </c>
      <c r="J651" t="s">
        <v>1465</v>
      </c>
    </row>
    <row r="652" spans="1:10">
      <c r="A652" s="1">
        <f>HYPERLINK("https://cms.ls-nyc.org/matter/dynamic-profile/view/1839256","17-1839256")</f>
        <v>0</v>
      </c>
      <c r="B652" t="s">
        <v>15</v>
      </c>
      <c r="C652" t="s">
        <v>47</v>
      </c>
      <c r="D652" t="s">
        <v>528</v>
      </c>
      <c r="E652" t="s">
        <v>1042</v>
      </c>
      <c r="F652" t="s">
        <v>1440</v>
      </c>
      <c r="H652" t="s">
        <v>1460</v>
      </c>
      <c r="I652" t="s">
        <v>1464</v>
      </c>
      <c r="J652" t="s">
        <v>1465</v>
      </c>
    </row>
    <row r="653" spans="1:10">
      <c r="A653" s="1">
        <f>HYPERLINK("https://cms.ls-nyc.org/matter/dynamic-profile/view/1844768","17-1844768")</f>
        <v>0</v>
      </c>
      <c r="B653" t="s">
        <v>15</v>
      </c>
      <c r="C653" t="s">
        <v>47</v>
      </c>
      <c r="D653" t="s">
        <v>529</v>
      </c>
      <c r="E653" t="s">
        <v>639</v>
      </c>
      <c r="F653" t="s">
        <v>1441</v>
      </c>
      <c r="H653" t="s">
        <v>1460</v>
      </c>
      <c r="J653" t="s">
        <v>1466</v>
      </c>
    </row>
    <row r="654" spans="1:10">
      <c r="A654" s="1">
        <f>HYPERLINK("https://cms.ls-nyc.org/matter/dynamic-profile/view/1865619","18-1865619")</f>
        <v>0</v>
      </c>
      <c r="B654" t="s">
        <v>15</v>
      </c>
      <c r="C654" t="s">
        <v>47</v>
      </c>
      <c r="D654" t="s">
        <v>77</v>
      </c>
      <c r="E654" t="s">
        <v>800</v>
      </c>
      <c r="F654" t="s">
        <v>1395</v>
      </c>
      <c r="H654" t="s">
        <v>1460</v>
      </c>
      <c r="J654" t="s">
        <v>1466</v>
      </c>
    </row>
    <row r="655" spans="1:10">
      <c r="A655" s="1">
        <f>HYPERLINK("https://cms.ls-nyc.org/matter/dynamic-profile/view/1865828","18-1865828")</f>
        <v>0</v>
      </c>
      <c r="B655" t="s">
        <v>15</v>
      </c>
      <c r="C655" t="s">
        <v>47</v>
      </c>
      <c r="D655" t="s">
        <v>230</v>
      </c>
      <c r="E655" t="s">
        <v>1043</v>
      </c>
      <c r="F655" t="s">
        <v>1136</v>
      </c>
      <c r="H655" t="s">
        <v>1460</v>
      </c>
      <c r="J655" t="s">
        <v>1466</v>
      </c>
    </row>
    <row r="656" spans="1:10">
      <c r="A656" s="1">
        <f>HYPERLINK("https://cms.ls-nyc.org/matter/dynamic-profile/view/1880989","18-1880989")</f>
        <v>0</v>
      </c>
      <c r="B656" t="s">
        <v>15</v>
      </c>
      <c r="C656" t="s">
        <v>47</v>
      </c>
      <c r="D656" t="s">
        <v>530</v>
      </c>
      <c r="E656" t="s">
        <v>1044</v>
      </c>
      <c r="F656" t="s">
        <v>1154</v>
      </c>
      <c r="H656" t="s">
        <v>1460</v>
      </c>
      <c r="J656" t="s">
        <v>1465</v>
      </c>
    </row>
    <row r="657" spans="1:10">
      <c r="A657" s="1">
        <f>HYPERLINK("https://cms.ls-nyc.org/matter/dynamic-profile/view/1885828","18-1885828")</f>
        <v>0</v>
      </c>
      <c r="B657" t="s">
        <v>15</v>
      </c>
      <c r="C657" t="s">
        <v>47</v>
      </c>
      <c r="D657" t="s">
        <v>526</v>
      </c>
      <c r="E657" t="s">
        <v>1045</v>
      </c>
      <c r="F657" t="s">
        <v>1442</v>
      </c>
      <c r="H657" t="s">
        <v>1460</v>
      </c>
      <c r="J657" t="s">
        <v>1466</v>
      </c>
    </row>
    <row r="658" spans="1:10">
      <c r="A658" s="1">
        <f>HYPERLINK("https://cms.ls-nyc.org/matter/dynamic-profile/view/1887918","19-1887918")</f>
        <v>0</v>
      </c>
      <c r="B658" t="s">
        <v>15</v>
      </c>
      <c r="C658" t="s">
        <v>47</v>
      </c>
      <c r="D658" t="s">
        <v>531</v>
      </c>
      <c r="E658" t="s">
        <v>690</v>
      </c>
      <c r="F658" t="s">
        <v>1102</v>
      </c>
      <c r="H658" t="s">
        <v>1460</v>
      </c>
      <c r="J658" t="s">
        <v>1466</v>
      </c>
    </row>
    <row r="659" spans="1:10">
      <c r="A659" s="1">
        <f>HYPERLINK("https://cms.ls-nyc.org/matter/dynamic-profile/view/1888471","19-1888471")</f>
        <v>0</v>
      </c>
      <c r="B659" t="s">
        <v>15</v>
      </c>
      <c r="C659" t="s">
        <v>47</v>
      </c>
      <c r="D659" t="s">
        <v>532</v>
      </c>
      <c r="E659" t="s">
        <v>1046</v>
      </c>
      <c r="F659" t="s">
        <v>1141</v>
      </c>
      <c r="H659" t="s">
        <v>1460</v>
      </c>
      <c r="J659" t="s">
        <v>1465</v>
      </c>
    </row>
    <row r="660" spans="1:10">
      <c r="A660" s="1">
        <f>HYPERLINK("https://cms.ls-nyc.org/matter/dynamic-profile/view/E-67001853","Q11E-67001853")</f>
        <v>0</v>
      </c>
      <c r="B660" t="s">
        <v>15</v>
      </c>
      <c r="C660" t="s">
        <v>48</v>
      </c>
      <c r="D660" t="s">
        <v>100</v>
      </c>
      <c r="E660" t="s">
        <v>755</v>
      </c>
      <c r="F660" t="s">
        <v>1443</v>
      </c>
      <c r="H660" t="s">
        <v>1460</v>
      </c>
      <c r="J660" t="s">
        <v>1465</v>
      </c>
    </row>
    <row r="661" spans="1:10">
      <c r="A661" s="1">
        <f>HYPERLINK("https://cms.ls-nyc.org/matter/dynamic-profile/view/E-67001729","Q12E-67001729")</f>
        <v>0</v>
      </c>
      <c r="B661" t="s">
        <v>15</v>
      </c>
      <c r="C661" t="s">
        <v>48</v>
      </c>
      <c r="D661" t="s">
        <v>533</v>
      </c>
      <c r="E661" t="s">
        <v>810</v>
      </c>
      <c r="F661" t="s">
        <v>1444</v>
      </c>
      <c r="H661" t="s">
        <v>1462</v>
      </c>
      <c r="J661" t="s">
        <v>1465</v>
      </c>
    </row>
    <row r="662" spans="1:10">
      <c r="A662" s="1">
        <f>HYPERLINK("https://cms.ls-nyc.org/matter/dynamic-profile/view/0776215","15-0776215")</f>
        <v>0</v>
      </c>
      <c r="B662" t="s">
        <v>15</v>
      </c>
      <c r="C662" t="s">
        <v>48</v>
      </c>
      <c r="D662" t="s">
        <v>77</v>
      </c>
      <c r="E662" t="s">
        <v>1047</v>
      </c>
      <c r="F662" t="s">
        <v>1445</v>
      </c>
      <c r="H662" t="s">
        <v>1460</v>
      </c>
      <c r="J662" t="s">
        <v>1465</v>
      </c>
    </row>
    <row r="663" spans="1:10">
      <c r="A663" s="1">
        <f>HYPERLINK("https://cms.ls-nyc.org/matter/dynamic-profile/view/0786847","15-0786847")</f>
        <v>0</v>
      </c>
      <c r="B663" t="s">
        <v>15</v>
      </c>
      <c r="C663" t="s">
        <v>48</v>
      </c>
      <c r="D663" t="s">
        <v>534</v>
      </c>
      <c r="E663" t="s">
        <v>669</v>
      </c>
      <c r="F663" t="s">
        <v>1446</v>
      </c>
      <c r="H663" t="s">
        <v>1460</v>
      </c>
      <c r="J663" t="s">
        <v>1465</v>
      </c>
    </row>
    <row r="664" spans="1:10">
      <c r="A664" s="1">
        <f>HYPERLINK("https://cms.ls-nyc.org/matter/dynamic-profile/view/0800702","16-0800702")</f>
        <v>0</v>
      </c>
      <c r="B664" t="s">
        <v>15</v>
      </c>
      <c r="C664" t="s">
        <v>48</v>
      </c>
      <c r="D664" t="s">
        <v>303</v>
      </c>
      <c r="E664" t="s">
        <v>717</v>
      </c>
      <c r="F664" t="s">
        <v>1447</v>
      </c>
      <c r="H664" t="s">
        <v>1460</v>
      </c>
      <c r="J664" t="s">
        <v>1465</v>
      </c>
    </row>
    <row r="665" spans="1:10">
      <c r="A665" s="1">
        <f>HYPERLINK("https://cms.ls-nyc.org/matter/dynamic-profile/view/0816105","16-0816105")</f>
        <v>0</v>
      </c>
      <c r="B665" t="s">
        <v>15</v>
      </c>
      <c r="C665" t="s">
        <v>48</v>
      </c>
      <c r="D665" t="s">
        <v>535</v>
      </c>
      <c r="E665" t="s">
        <v>1048</v>
      </c>
      <c r="F665" t="s">
        <v>1448</v>
      </c>
      <c r="H665" t="s">
        <v>1460</v>
      </c>
      <c r="J665" t="s">
        <v>1466</v>
      </c>
    </row>
    <row r="666" spans="1:10">
      <c r="A666" s="1">
        <f>HYPERLINK("https://cms.ls-nyc.org/matter/dynamic-profile/view/0824044","17-0824044")</f>
        <v>0</v>
      </c>
      <c r="B666" t="s">
        <v>15</v>
      </c>
      <c r="C666" t="s">
        <v>48</v>
      </c>
      <c r="D666" t="s">
        <v>534</v>
      </c>
      <c r="E666" t="s">
        <v>669</v>
      </c>
      <c r="F666" t="s">
        <v>1449</v>
      </c>
      <c r="H666" t="s">
        <v>1460</v>
      </c>
      <c r="J666" t="s">
        <v>1465</v>
      </c>
    </row>
    <row r="667" spans="1:10">
      <c r="A667" s="1">
        <f>HYPERLINK("https://cms.ls-nyc.org/matter/dynamic-profile/view/1837109","17-1837109")</f>
        <v>0</v>
      </c>
      <c r="B667" t="s">
        <v>15</v>
      </c>
      <c r="C667" t="s">
        <v>48</v>
      </c>
      <c r="D667" t="s">
        <v>536</v>
      </c>
      <c r="E667" t="s">
        <v>1049</v>
      </c>
      <c r="F667" t="s">
        <v>1450</v>
      </c>
      <c r="H667" t="s">
        <v>1460</v>
      </c>
      <c r="J667" t="s">
        <v>1465</v>
      </c>
    </row>
    <row r="668" spans="1:10">
      <c r="A668" s="1">
        <f>HYPERLINK("https://cms.ls-nyc.org/matter/dynamic-profile/view/1848626","17-1848626")</f>
        <v>0</v>
      </c>
      <c r="B668" t="s">
        <v>15</v>
      </c>
      <c r="C668" t="s">
        <v>48</v>
      </c>
      <c r="D668" t="s">
        <v>134</v>
      </c>
      <c r="E668" t="s">
        <v>1050</v>
      </c>
      <c r="F668" t="s">
        <v>1451</v>
      </c>
      <c r="H668" t="s">
        <v>1460</v>
      </c>
      <c r="J668" t="s">
        <v>1465</v>
      </c>
    </row>
    <row r="669" spans="1:10">
      <c r="A669" s="1">
        <f>HYPERLINK("https://cms.ls-nyc.org/matter/dynamic-profile/view/1860575","18-1860575")</f>
        <v>0</v>
      </c>
      <c r="B669" t="s">
        <v>15</v>
      </c>
      <c r="C669" t="s">
        <v>48</v>
      </c>
      <c r="D669" t="s">
        <v>423</v>
      </c>
      <c r="E669" t="s">
        <v>964</v>
      </c>
      <c r="F669" t="s">
        <v>1452</v>
      </c>
      <c r="H669" t="s">
        <v>1460</v>
      </c>
      <c r="J669" t="s">
        <v>1465</v>
      </c>
    </row>
    <row r="670" spans="1:10">
      <c r="A670" s="1">
        <f>HYPERLINK("https://cms.ls-nyc.org/matter/dynamic-profile/view/1875564","18-1875564")</f>
        <v>0</v>
      </c>
      <c r="B670" t="s">
        <v>15</v>
      </c>
      <c r="C670" t="s">
        <v>48</v>
      </c>
      <c r="D670" t="s">
        <v>537</v>
      </c>
      <c r="E670" t="s">
        <v>1051</v>
      </c>
      <c r="F670" t="s">
        <v>1267</v>
      </c>
      <c r="H670" t="s">
        <v>1460</v>
      </c>
      <c r="J670" t="s">
        <v>1466</v>
      </c>
    </row>
    <row r="671" spans="1:10">
      <c r="A671" s="1">
        <f>HYPERLINK("https://cms.ls-nyc.org/matter/dynamic-profile/view/1879134","18-1879134")</f>
        <v>0</v>
      </c>
      <c r="B671" t="s">
        <v>15</v>
      </c>
      <c r="C671" t="s">
        <v>48</v>
      </c>
      <c r="D671" t="s">
        <v>538</v>
      </c>
      <c r="E671" t="s">
        <v>1052</v>
      </c>
      <c r="F671" t="s">
        <v>1272</v>
      </c>
      <c r="H671" t="s">
        <v>1460</v>
      </c>
      <c r="J671" t="s">
        <v>1466</v>
      </c>
    </row>
    <row r="672" spans="1:10">
      <c r="A672" s="1">
        <f>HYPERLINK("https://cms.ls-nyc.org/matter/dynamic-profile/view/1881012","18-1881012")</f>
        <v>0</v>
      </c>
      <c r="B672" t="s">
        <v>15</v>
      </c>
      <c r="C672" t="s">
        <v>48</v>
      </c>
      <c r="D672" t="s">
        <v>539</v>
      </c>
      <c r="E672" t="s">
        <v>1053</v>
      </c>
      <c r="F672" t="s">
        <v>1453</v>
      </c>
      <c r="H672" t="s">
        <v>1460</v>
      </c>
      <c r="J672" t="s">
        <v>1465</v>
      </c>
    </row>
    <row r="673" spans="1:10">
      <c r="A673" s="1">
        <f>HYPERLINK("https://cms.ls-nyc.org/matter/dynamic-profile/view/1882251","18-1882251")</f>
        <v>0</v>
      </c>
      <c r="B673" t="s">
        <v>15</v>
      </c>
      <c r="C673" t="s">
        <v>48</v>
      </c>
      <c r="D673" t="s">
        <v>540</v>
      </c>
      <c r="E673" t="s">
        <v>385</v>
      </c>
      <c r="F673" t="s">
        <v>1454</v>
      </c>
      <c r="H673" t="s">
        <v>1460</v>
      </c>
      <c r="J673" t="s">
        <v>1465</v>
      </c>
    </row>
    <row r="674" spans="1:10">
      <c r="A674" s="1">
        <f>HYPERLINK("https://cms.ls-nyc.org/matter/dynamic-profile/view/1886756","18-1886756")</f>
        <v>0</v>
      </c>
      <c r="B674" t="s">
        <v>15</v>
      </c>
      <c r="C674" t="s">
        <v>48</v>
      </c>
      <c r="D674" t="s">
        <v>541</v>
      </c>
      <c r="E674" t="s">
        <v>1054</v>
      </c>
      <c r="F674" t="s">
        <v>1455</v>
      </c>
      <c r="H674" t="s">
        <v>1460</v>
      </c>
      <c r="J674" t="s">
        <v>1466</v>
      </c>
    </row>
    <row r="675" spans="1:10">
      <c r="A675" s="1">
        <f>HYPERLINK("https://cms.ls-nyc.org/matter/dynamic-profile/view/1895317","19-1895317")</f>
        <v>0</v>
      </c>
      <c r="B675" t="s">
        <v>15</v>
      </c>
      <c r="C675" t="s">
        <v>48</v>
      </c>
      <c r="D675" t="s">
        <v>542</v>
      </c>
      <c r="E675" t="s">
        <v>1055</v>
      </c>
      <c r="F675" t="s">
        <v>1290</v>
      </c>
      <c r="H675" t="s">
        <v>1460</v>
      </c>
      <c r="J675" t="s">
        <v>1465</v>
      </c>
    </row>
    <row r="676" spans="1:10">
      <c r="A676" s="1">
        <f>HYPERLINK("https://cms.ls-nyc.org/matter/dynamic-profile/view/1900062","19-1900062")</f>
        <v>0</v>
      </c>
      <c r="B676" t="s">
        <v>15</v>
      </c>
      <c r="C676" t="s">
        <v>48</v>
      </c>
      <c r="D676" t="s">
        <v>543</v>
      </c>
      <c r="E676" t="s">
        <v>1056</v>
      </c>
      <c r="F676" t="s">
        <v>1249</v>
      </c>
      <c r="H676" t="s">
        <v>1460</v>
      </c>
      <c r="J676" t="s">
        <v>1465</v>
      </c>
    </row>
    <row r="677" spans="1:10">
      <c r="A677" s="1">
        <f>HYPERLINK("https://cms.ls-nyc.org/matter/dynamic-profile/view/0749298","14-0749298")</f>
        <v>0</v>
      </c>
      <c r="B677" t="s">
        <v>15</v>
      </c>
      <c r="C677" t="s">
        <v>49</v>
      </c>
      <c r="D677" t="s">
        <v>82</v>
      </c>
      <c r="E677" t="s">
        <v>573</v>
      </c>
      <c r="F677" t="s">
        <v>1456</v>
      </c>
      <c r="H677" t="s">
        <v>1460</v>
      </c>
      <c r="I677" t="s">
        <v>1460</v>
      </c>
      <c r="J677" t="s">
        <v>1465</v>
      </c>
    </row>
    <row r="678" spans="1:10">
      <c r="A678" s="1">
        <f>HYPERLINK("https://cms.ls-nyc.org/matter/dynamic-profile/view/0810441","16-0810441")</f>
        <v>0</v>
      </c>
      <c r="B678" t="s">
        <v>15</v>
      </c>
      <c r="C678" t="s">
        <v>49</v>
      </c>
      <c r="D678" t="s">
        <v>56</v>
      </c>
      <c r="E678" t="s">
        <v>573</v>
      </c>
      <c r="F678" t="s">
        <v>1457</v>
      </c>
      <c r="H678" t="s">
        <v>1460</v>
      </c>
      <c r="J678" t="s">
        <v>1465</v>
      </c>
    </row>
    <row r="679" spans="1:10">
      <c r="A679" s="1">
        <f>HYPERLINK("https://cms.ls-nyc.org/matter/dynamic-profile/view/1837860","17-1837860")</f>
        <v>0</v>
      </c>
      <c r="B679" t="s">
        <v>15</v>
      </c>
      <c r="C679" t="s">
        <v>49</v>
      </c>
      <c r="D679" t="s">
        <v>544</v>
      </c>
      <c r="E679" t="s">
        <v>1000</v>
      </c>
      <c r="F679" t="s">
        <v>1458</v>
      </c>
      <c r="H679" t="s">
        <v>1460</v>
      </c>
      <c r="J679" t="s">
        <v>1465</v>
      </c>
    </row>
    <row r="680" spans="1:10">
      <c r="A680" s="1">
        <f>HYPERLINK("https://cms.ls-nyc.org/matter/dynamic-profile/view/1873547","18-1873547")</f>
        <v>0</v>
      </c>
      <c r="B680" t="s">
        <v>15</v>
      </c>
      <c r="C680" t="s">
        <v>49</v>
      </c>
      <c r="D680" t="s">
        <v>545</v>
      </c>
      <c r="E680" t="s">
        <v>1057</v>
      </c>
      <c r="F680" t="s">
        <v>1258</v>
      </c>
      <c r="H680" t="s">
        <v>1460</v>
      </c>
      <c r="J680" t="s">
        <v>1465</v>
      </c>
    </row>
    <row r="681" spans="1:10">
      <c r="A681" s="1">
        <f>HYPERLINK("https://cms.ls-nyc.org/matter/dynamic-profile/view/1874718","18-1874718")</f>
        <v>0</v>
      </c>
      <c r="B681" t="s">
        <v>15</v>
      </c>
      <c r="C681" t="s">
        <v>49</v>
      </c>
      <c r="D681" t="s">
        <v>123</v>
      </c>
      <c r="E681" t="s">
        <v>1058</v>
      </c>
      <c r="F681" t="s">
        <v>1263</v>
      </c>
      <c r="H681" t="s">
        <v>1460</v>
      </c>
      <c r="J681" t="s">
        <v>1465</v>
      </c>
    </row>
    <row r="682" spans="1:10">
      <c r="A682" s="1">
        <f>HYPERLINK("https://cms.ls-nyc.org/matter/dynamic-profile/view/1876626","18-1876626")</f>
        <v>0</v>
      </c>
      <c r="B682" t="s">
        <v>15</v>
      </c>
      <c r="C682" t="s">
        <v>49</v>
      </c>
      <c r="D682" t="s">
        <v>546</v>
      </c>
      <c r="E682" t="s">
        <v>1059</v>
      </c>
      <c r="F682" t="s">
        <v>1413</v>
      </c>
      <c r="H682" t="s">
        <v>1460</v>
      </c>
      <c r="J682" t="s">
        <v>1466</v>
      </c>
    </row>
    <row r="683" spans="1:10">
      <c r="A683" s="1">
        <f>HYPERLINK("https://cms.ls-nyc.org/matter/dynamic-profile/view/1879269","18-1879269")</f>
        <v>0</v>
      </c>
      <c r="B683" t="s">
        <v>15</v>
      </c>
      <c r="C683" t="s">
        <v>49</v>
      </c>
      <c r="D683" t="s">
        <v>547</v>
      </c>
      <c r="E683" t="s">
        <v>1060</v>
      </c>
      <c r="F683" t="s">
        <v>1272</v>
      </c>
      <c r="H683" t="s">
        <v>1460</v>
      </c>
      <c r="J683" t="s">
        <v>1465</v>
      </c>
    </row>
    <row r="684" spans="1:10">
      <c r="A684" s="1">
        <f>HYPERLINK("https://cms.ls-nyc.org/matter/dynamic-profile/view/1881538","18-1881538")</f>
        <v>0</v>
      </c>
      <c r="B684" t="s">
        <v>15</v>
      </c>
      <c r="C684" t="s">
        <v>49</v>
      </c>
      <c r="D684" t="s">
        <v>548</v>
      </c>
      <c r="E684" t="s">
        <v>1061</v>
      </c>
      <c r="F684" t="s">
        <v>1332</v>
      </c>
      <c r="H684" t="s">
        <v>1460</v>
      </c>
      <c r="J684" t="s">
        <v>1465</v>
      </c>
    </row>
    <row r="685" spans="1:10">
      <c r="A685" s="1">
        <f>HYPERLINK("https://cms.ls-nyc.org/matter/dynamic-profile/view/1882505","18-1882505")</f>
        <v>0</v>
      </c>
      <c r="B685" t="s">
        <v>15</v>
      </c>
      <c r="C685" t="s">
        <v>49</v>
      </c>
      <c r="D685" t="s">
        <v>390</v>
      </c>
      <c r="E685" t="s">
        <v>634</v>
      </c>
      <c r="F685" t="s">
        <v>1161</v>
      </c>
      <c r="H685" t="s">
        <v>1460</v>
      </c>
      <c r="J685" t="s">
        <v>1466</v>
      </c>
    </row>
    <row r="686" spans="1:10">
      <c r="A686" s="1">
        <f>HYPERLINK("https://cms.ls-nyc.org/matter/dynamic-profile/view/1882521","18-1882521")</f>
        <v>0</v>
      </c>
      <c r="B686" t="s">
        <v>15</v>
      </c>
      <c r="C686" t="s">
        <v>49</v>
      </c>
      <c r="D686" t="s">
        <v>549</v>
      </c>
      <c r="E686" t="s">
        <v>1062</v>
      </c>
      <c r="F686" t="s">
        <v>1161</v>
      </c>
      <c r="H686" t="s">
        <v>1460</v>
      </c>
      <c r="J686" t="s">
        <v>1465</v>
      </c>
    </row>
    <row r="687" spans="1:10">
      <c r="A687" s="1">
        <f>HYPERLINK("https://cms.ls-nyc.org/matter/dynamic-profile/view/1883546","18-1883546")</f>
        <v>0</v>
      </c>
      <c r="B687" t="s">
        <v>15</v>
      </c>
      <c r="C687" t="s">
        <v>49</v>
      </c>
      <c r="D687" t="s">
        <v>550</v>
      </c>
      <c r="E687" t="s">
        <v>1063</v>
      </c>
      <c r="F687" t="s">
        <v>1277</v>
      </c>
      <c r="H687" t="s">
        <v>1460</v>
      </c>
      <c r="J687" t="s">
        <v>1465</v>
      </c>
    </row>
    <row r="688" spans="1:10">
      <c r="A688" s="1">
        <f>HYPERLINK("https://cms.ls-nyc.org/matter/dynamic-profile/view/1884016","18-1884016")</f>
        <v>0</v>
      </c>
      <c r="B688" t="s">
        <v>15</v>
      </c>
      <c r="C688" t="s">
        <v>49</v>
      </c>
      <c r="D688" t="s">
        <v>150</v>
      </c>
      <c r="E688" t="s">
        <v>1064</v>
      </c>
      <c r="F688" t="s">
        <v>1138</v>
      </c>
      <c r="H688" t="s">
        <v>1460</v>
      </c>
      <c r="J688" t="s">
        <v>1465</v>
      </c>
    </row>
    <row r="689" spans="1:10">
      <c r="A689" s="1">
        <f>HYPERLINK("https://cms.ls-nyc.org/matter/dynamic-profile/view/1886078","18-1886078")</f>
        <v>0</v>
      </c>
      <c r="B689" t="s">
        <v>15</v>
      </c>
      <c r="C689" t="s">
        <v>49</v>
      </c>
      <c r="D689" t="s">
        <v>551</v>
      </c>
      <c r="E689" t="s">
        <v>1065</v>
      </c>
      <c r="F689" t="s">
        <v>1459</v>
      </c>
      <c r="H689" t="s">
        <v>1460</v>
      </c>
      <c r="J689" t="s">
        <v>1466</v>
      </c>
    </row>
    <row r="690" spans="1:10">
      <c r="A690" s="1">
        <f>HYPERLINK("https://cms.ls-nyc.org/matter/dynamic-profile/view/1887054","19-1887054")</f>
        <v>0</v>
      </c>
      <c r="B690" t="s">
        <v>15</v>
      </c>
      <c r="C690" t="s">
        <v>49</v>
      </c>
      <c r="D690" t="s">
        <v>172</v>
      </c>
      <c r="E690" t="s">
        <v>1066</v>
      </c>
      <c r="F690" t="s">
        <v>1162</v>
      </c>
      <c r="H690" t="s">
        <v>1460</v>
      </c>
      <c r="J690" t="s">
        <v>1465</v>
      </c>
    </row>
    <row r="691" spans="1:10">
      <c r="A691" s="1">
        <f>HYPERLINK("https://cms.ls-nyc.org/matter/dynamic-profile/view/1887476","19-1887476")</f>
        <v>0</v>
      </c>
      <c r="B691" t="s">
        <v>15</v>
      </c>
      <c r="C691" t="s">
        <v>49</v>
      </c>
      <c r="D691" t="s">
        <v>552</v>
      </c>
      <c r="E691" t="s">
        <v>1067</v>
      </c>
      <c r="F691" t="s">
        <v>1283</v>
      </c>
      <c r="H691" t="s">
        <v>1460</v>
      </c>
      <c r="J691" t="s">
        <v>1466</v>
      </c>
    </row>
    <row r="692" spans="1:10">
      <c r="A692" s="1">
        <f>HYPERLINK("https://cms.ls-nyc.org/matter/dynamic-profile/view/1889662","19-1889662")</f>
        <v>0</v>
      </c>
      <c r="B692" t="s">
        <v>15</v>
      </c>
      <c r="C692" t="s">
        <v>49</v>
      </c>
      <c r="D692" t="s">
        <v>85</v>
      </c>
      <c r="E692" t="s">
        <v>612</v>
      </c>
      <c r="F692" t="s">
        <v>1143</v>
      </c>
      <c r="H692" t="s">
        <v>1460</v>
      </c>
      <c r="J692" t="s">
        <v>1466</v>
      </c>
    </row>
    <row r="693" spans="1:10">
      <c r="A693" s="1">
        <f>HYPERLINK("https://cms.ls-nyc.org/matter/dynamic-profile/view/1891758","19-1891758")</f>
        <v>0</v>
      </c>
      <c r="B693" t="s">
        <v>15</v>
      </c>
      <c r="C693" t="s">
        <v>49</v>
      </c>
      <c r="D693" t="s">
        <v>553</v>
      </c>
      <c r="E693" t="s">
        <v>101</v>
      </c>
      <c r="F693" t="s">
        <v>1125</v>
      </c>
      <c r="H693" t="s">
        <v>1460</v>
      </c>
      <c r="J693" t="s">
        <v>1465</v>
      </c>
    </row>
    <row r="694" spans="1:10">
      <c r="A694" s="1">
        <f>HYPERLINK("https://cms.ls-nyc.org/matter/dynamic-profile/view/1894273","19-1894273")</f>
        <v>0</v>
      </c>
      <c r="B694" t="s">
        <v>15</v>
      </c>
      <c r="C694" t="s">
        <v>49</v>
      </c>
      <c r="D694" t="s">
        <v>427</v>
      </c>
      <c r="E694" t="s">
        <v>1068</v>
      </c>
      <c r="F694" t="s">
        <v>1187</v>
      </c>
      <c r="H694" t="s">
        <v>1460</v>
      </c>
      <c r="J694" t="s">
        <v>1465</v>
      </c>
    </row>
    <row r="695" spans="1:10">
      <c r="A695" s="1">
        <f>HYPERLINK("https://cms.ls-nyc.org/matter/dynamic-profile/view/1894439","19-1894439")</f>
        <v>0</v>
      </c>
      <c r="B695" t="s">
        <v>15</v>
      </c>
      <c r="C695" t="s">
        <v>49</v>
      </c>
      <c r="D695" t="s">
        <v>74</v>
      </c>
      <c r="E695" t="s">
        <v>1069</v>
      </c>
      <c r="F695" t="s">
        <v>1287</v>
      </c>
      <c r="H695" t="s">
        <v>1460</v>
      </c>
      <c r="J695" t="s">
        <v>1466</v>
      </c>
    </row>
    <row r="696" spans="1:10">
      <c r="A696" s="1">
        <f>HYPERLINK("https://cms.ls-nyc.org/matter/dynamic-profile/view/1895501","19-1895501")</f>
        <v>0</v>
      </c>
      <c r="B696" t="s">
        <v>15</v>
      </c>
      <c r="C696" t="s">
        <v>49</v>
      </c>
      <c r="D696" t="s">
        <v>554</v>
      </c>
      <c r="E696" t="s">
        <v>1070</v>
      </c>
      <c r="F696" t="s">
        <v>1291</v>
      </c>
      <c r="H696" t="s">
        <v>1460</v>
      </c>
      <c r="J696" t="s">
        <v>1465</v>
      </c>
    </row>
    <row r="697" spans="1:10">
      <c r="A697" s="1">
        <f>HYPERLINK("https://cms.ls-nyc.org/matter/dynamic-profile/view/1896084","19-1896084")</f>
        <v>0</v>
      </c>
      <c r="B697" t="s">
        <v>15</v>
      </c>
      <c r="C697" t="s">
        <v>49</v>
      </c>
      <c r="D697" t="s">
        <v>555</v>
      </c>
      <c r="E697" t="s">
        <v>1071</v>
      </c>
      <c r="F697" t="s">
        <v>1312</v>
      </c>
      <c r="H697" t="s">
        <v>1460</v>
      </c>
      <c r="J697" t="s">
        <v>1465</v>
      </c>
    </row>
    <row r="698" spans="1:10">
      <c r="A698" s="1">
        <f>HYPERLINK("https://cms.ls-nyc.org/matter/dynamic-profile/view/1899536","19-1899536")</f>
        <v>0</v>
      </c>
      <c r="B698" t="s">
        <v>15</v>
      </c>
      <c r="C698" t="s">
        <v>49</v>
      </c>
      <c r="D698" t="s">
        <v>150</v>
      </c>
      <c r="E698" t="s">
        <v>1072</v>
      </c>
      <c r="F698" t="s">
        <v>1296</v>
      </c>
      <c r="H698" t="s">
        <v>1460</v>
      </c>
      <c r="J698" t="s">
        <v>1465</v>
      </c>
    </row>
    <row r="699" spans="1:10">
      <c r="A699" s="1">
        <f>HYPERLINK("https://cms.ls-nyc.org/matter/dynamic-profile/view/1884128","18-1884128")</f>
        <v>0</v>
      </c>
      <c r="B699" t="s">
        <v>15</v>
      </c>
      <c r="C699" t="s">
        <v>50</v>
      </c>
      <c r="D699" t="s">
        <v>540</v>
      </c>
      <c r="E699" t="s">
        <v>1073</v>
      </c>
      <c r="F699" t="s">
        <v>1231</v>
      </c>
      <c r="H699" t="s">
        <v>1460</v>
      </c>
      <c r="J699" t="s">
        <v>1466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2019-06-06T19:45:36Z</dcterms:created>
  <dcterms:modified xsi:type="dcterms:W3CDTF">2019-06-06T19:45:36Z</dcterms:modified>
</cp:coreProperties>
</file>