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-FY19HRAUA&amp;NonUAMissingOut7-" sheetId="1" r:id="rId1"/>
  </sheets>
  <calcPr calcId="124519" fullCalcOnLoad="1"/>
</workbook>
</file>

<file path=xl/sharedStrings.xml><?xml version="1.0" encoding="utf-8"?>
<sst xmlns="http://schemas.openxmlformats.org/spreadsheetml/2006/main" count="12702" uniqueCount="2889">
  <si>
    <t>Hyperlinked Case #</t>
  </si>
  <si>
    <t>Assigned Branch/CC</t>
  </si>
  <si>
    <t>Primary Advocate</t>
  </si>
  <si>
    <t>Case Disposition</t>
  </si>
  <si>
    <t>Client First Name</t>
  </si>
  <si>
    <t>Client Last Name</t>
  </si>
  <si>
    <t>Date Opened</t>
  </si>
  <si>
    <t>HAL Eligibility Date</t>
  </si>
  <si>
    <t>Date Closed</t>
  </si>
  <si>
    <t>Closing Screen Outcome</t>
  </si>
  <si>
    <t>Housing Outcome</t>
  </si>
  <si>
    <t>Housing Outcome Date</t>
  </si>
  <si>
    <t>Case with Problem?</t>
  </si>
  <si>
    <t>Housing Type Of Case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</si>
  <si>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</si>
  <si>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</si>
  <si>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</si>
  <si>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</si>
  <si>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</si>
  <si>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</si>
  <si>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</si>
  <si>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</si>
  <si>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</si>
  <si>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</si>
  <si>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</si>
  <si>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</si>
  <si>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</si>
  <si>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</si>
  <si>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</si>
  <si>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</si>
  <si>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</si>
  <si>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</si>
  <si>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Tenantâ€™s Share Of Rent</t>
  </si>
  <si>
    <t>Housing Total Monthly Rent</t>
  </si>
  <si>
    <t>Total Time For Case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</si>
  <si>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</si>
  <si>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</si>
  <si>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</si>
  <si>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</si>
  <si>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</si>
  <si>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</si>
  <si>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</si>
  <si>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</si>
  <si>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</si>
  <si>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</si>
  <si>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</si>
  <si>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</si>
  <si>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</si>
  <si>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</si>
  <si>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</si>
  <si>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</si>
  <si>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</si>
  <si>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</si>
  <si>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</si>
  <si>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</si>
  <si>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</si>
  <si>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</si>
  <si>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Staten Island Legal Services</t>
  </si>
  <si>
    <t>Queens Legal Services</t>
  </si>
  <si>
    <t>Brooklyn Legal Services</t>
  </si>
  <si>
    <t>Bronx Legal Services</t>
  </si>
  <si>
    <t>Manhattan Legal Services</t>
  </si>
  <si>
    <t>Granfield, Rachel</t>
  </si>
  <si>
    <t>Saywack, Priam</t>
  </si>
  <si>
    <t>Armentrout, Lynn</t>
  </si>
  <si>
    <t>Herrmann, Neil</t>
  </si>
  <si>
    <t>Maltezos, Alexander</t>
  </si>
  <si>
    <t>Succop, Steven</t>
  </si>
  <si>
    <t>Freeman, Daniel</t>
  </si>
  <si>
    <t>Golden, Tashanna</t>
  </si>
  <si>
    <t>Henriquez, Luis</t>
  </si>
  <si>
    <t>Pangonis, Dustin</t>
  </si>
  <si>
    <t>Jackson, Chavette</t>
  </si>
  <si>
    <t>Abbas, Sayeda</t>
  </si>
  <si>
    <t>Kalum, Nicole</t>
  </si>
  <si>
    <t>Atuegbu, Chidera</t>
  </si>
  <si>
    <t>Wilkes, Nicole</t>
  </si>
  <si>
    <t>Basu, Shantonu</t>
  </si>
  <si>
    <t>Baptiste, Sharon</t>
  </si>
  <si>
    <t>Drumm, Kristen</t>
  </si>
  <si>
    <t>Mui, Ernie</t>
  </si>
  <si>
    <t>Spencer, Eleanor</t>
  </si>
  <si>
    <t>Mancias, Fernando</t>
  </si>
  <si>
    <t>Cruz-Perez, Javier</t>
  </si>
  <si>
    <t>Brutus, Jean-Pierre</t>
  </si>
  <si>
    <t>Guillaume, Naura</t>
  </si>
  <si>
    <t>Ma, Chiansan</t>
  </si>
  <si>
    <t>Ascher, Ann</t>
  </si>
  <si>
    <t>Hao, Lindsay</t>
  </si>
  <si>
    <t>Bromberg, Iris</t>
  </si>
  <si>
    <t>Englard, Rubin</t>
  </si>
  <si>
    <t>Sun, Dao</t>
  </si>
  <si>
    <t>Salas, Emma</t>
  </si>
  <si>
    <t>Geha, Nada</t>
  </si>
  <si>
    <t>Chew, Thomas</t>
  </si>
  <si>
    <t>Nimis, Roland</t>
  </si>
  <si>
    <t>Burns, Erin</t>
  </si>
  <si>
    <t>Montoute, John</t>
  </si>
  <si>
    <t>Alvarez, Adriana</t>
  </si>
  <si>
    <t>Santos, Marisol</t>
  </si>
  <si>
    <t>Carter, Corinthia</t>
  </si>
  <si>
    <t>Crisona, Kathryn</t>
  </si>
  <si>
    <t>Anunkor, Ifeoma</t>
  </si>
  <si>
    <t>Barrett, Samantha</t>
  </si>
  <si>
    <t>Black, Rosalind</t>
  </si>
  <si>
    <t>Braudy, Erica</t>
  </si>
  <si>
    <t>Breakstone, Chelsea</t>
  </si>
  <si>
    <t>Caldwell-Kuru, Hazel</t>
  </si>
  <si>
    <t>Cappellini, Bianca</t>
  </si>
  <si>
    <t>Castronovo, Julian</t>
  </si>
  <si>
    <t>Catuira, Rochelle</t>
  </si>
  <si>
    <t>Cepeda, Jeanette</t>
  </si>
  <si>
    <t>Chan, Vincce</t>
  </si>
  <si>
    <t>DeVolld, Angela</t>
  </si>
  <si>
    <t>Diaz, Lino</t>
  </si>
  <si>
    <t>Dolin, Brett</t>
  </si>
  <si>
    <t>Elmore, Josh</t>
  </si>
  <si>
    <t>Evers, Erin</t>
  </si>
  <si>
    <t>Frierson, Jerome</t>
  </si>
  <si>
    <t>Gardner III, George</t>
  </si>
  <si>
    <t>Ginsberg, Irene</t>
  </si>
  <si>
    <t>Greene, Janelle</t>
  </si>
  <si>
    <t>Hammersmith, Amy</t>
  </si>
  <si>
    <t>Isaias, Bianca</t>
  </si>
  <si>
    <t>Jacobs, Alex</t>
  </si>
  <si>
    <t>James, Natalie</t>
  </si>
  <si>
    <t>Joly, Coco</t>
  </si>
  <si>
    <t>Kellogg, Martha</t>
  </si>
  <si>
    <t>Kelly, Dawn</t>
  </si>
  <si>
    <t>Kramer, Kramer</t>
  </si>
  <si>
    <t>Lowery, Liam</t>
  </si>
  <si>
    <t>Massey, Randi</t>
  </si>
  <si>
    <t>Mbame, Etondi</t>
  </si>
  <si>
    <t>McDonald, John</t>
  </si>
  <si>
    <t>McHugh Mills, Maura</t>
  </si>
  <si>
    <t>Miller, Thomas</t>
  </si>
  <si>
    <t>Mulles, Carlos</t>
  </si>
  <si>
    <t>Nachman, Fraidy</t>
  </si>
  <si>
    <t>Navarro, Norey</t>
  </si>
  <si>
    <t>Ocana, Johanna</t>
  </si>
  <si>
    <t>Osei, Dionne</t>
  </si>
  <si>
    <t>Pajot-Keiler, Elise</t>
  </si>
  <si>
    <t>Price, Adriana</t>
  </si>
  <si>
    <t>Puleo Jr, Michael</t>
  </si>
  <si>
    <t>Rave, Helen</t>
  </si>
  <si>
    <t>Reed, Jessica</t>
  </si>
  <si>
    <t>Samuel, Somalia</t>
  </si>
  <si>
    <t>Sanderman, Robert</t>
  </si>
  <si>
    <t>Sandoval, Sandra</t>
  </si>
  <si>
    <t>Scott, Samuel</t>
  </si>
  <si>
    <t>Sharma, Sagar</t>
  </si>
  <si>
    <t>Shearer, Diane</t>
  </si>
  <si>
    <t>Silliman, Stacey</t>
  </si>
  <si>
    <t>Smith, Sara</t>
  </si>
  <si>
    <t>Stevens, Jean</t>
  </si>
  <si>
    <t>Taylor, Mark</t>
  </si>
  <si>
    <t>Treadwell, Nathan</t>
  </si>
  <si>
    <t>Ukegbu, Ezi</t>
  </si>
  <si>
    <t>Vujica, Visnja</t>
  </si>
  <si>
    <t>Watson, Michael</t>
  </si>
  <si>
    <t>Closed</t>
  </si>
  <si>
    <t>Open</t>
  </si>
  <si>
    <t>Carla</t>
  </si>
  <si>
    <t>zurisaday</t>
  </si>
  <si>
    <t>Louis</t>
  </si>
  <si>
    <t>Theresa</t>
  </si>
  <si>
    <t>Brunilda</t>
  </si>
  <si>
    <t>Shaquana</t>
  </si>
  <si>
    <t>Aaron</t>
  </si>
  <si>
    <t>Diana</t>
  </si>
  <si>
    <t>Yazmin</t>
  </si>
  <si>
    <t>Fatimah</t>
  </si>
  <si>
    <t>Beverly</t>
  </si>
  <si>
    <t>Brenda</t>
  </si>
  <si>
    <t>Marie</t>
  </si>
  <si>
    <t>Thomas</t>
  </si>
  <si>
    <t>Bianca</t>
  </si>
  <si>
    <t>Nicolas</t>
  </si>
  <si>
    <t>Celeste</t>
  </si>
  <si>
    <t>Claudia</t>
  </si>
  <si>
    <t>Katyria</t>
  </si>
  <si>
    <t>Destine</t>
  </si>
  <si>
    <t>Casandra</t>
  </si>
  <si>
    <t>Maxene</t>
  </si>
  <si>
    <t>Transito</t>
  </si>
  <si>
    <t>Andrea</t>
  </si>
  <si>
    <t>Towfey</t>
  </si>
  <si>
    <t>Catalina</t>
  </si>
  <si>
    <t>Dustin</t>
  </si>
  <si>
    <t>Juliana</t>
  </si>
  <si>
    <t>Mary Sue</t>
  </si>
  <si>
    <t>Stephanie</t>
  </si>
  <si>
    <t>Wondiah</t>
  </si>
  <si>
    <t>Farah</t>
  </si>
  <si>
    <t>Maria</t>
  </si>
  <si>
    <t>Shernique</t>
  </si>
  <si>
    <t>Versenia</t>
  </si>
  <si>
    <t>Mohammed</t>
  </si>
  <si>
    <t>Carmen</t>
  </si>
  <si>
    <t>Berlinda</t>
  </si>
  <si>
    <t>Nohemi</t>
  </si>
  <si>
    <t>Jessica</t>
  </si>
  <si>
    <t>Heather</t>
  </si>
  <si>
    <t>Radia</t>
  </si>
  <si>
    <t>Norman</t>
  </si>
  <si>
    <t>Christina</t>
  </si>
  <si>
    <t>Gabrielle</t>
  </si>
  <si>
    <t>Nickola</t>
  </si>
  <si>
    <t>Janet</t>
  </si>
  <si>
    <t>Wajana</t>
  </si>
  <si>
    <t>Alida</t>
  </si>
  <si>
    <t>Yolanda</t>
  </si>
  <si>
    <t>Daisy</t>
  </si>
  <si>
    <t>Curtis</t>
  </si>
  <si>
    <t>Anna</t>
  </si>
  <si>
    <t>Sakima</t>
  </si>
  <si>
    <t>Wilfredo</t>
  </si>
  <si>
    <t>Inza</t>
  </si>
  <si>
    <t>Zahana</t>
  </si>
  <si>
    <t>Eliezer</t>
  </si>
  <si>
    <t>Nataria</t>
  </si>
  <si>
    <t>Lynette</t>
  </si>
  <si>
    <t>Aiko</t>
  </si>
  <si>
    <t>Perricia</t>
  </si>
  <si>
    <t>Ligia</t>
  </si>
  <si>
    <t>Sytheria</t>
  </si>
  <si>
    <t>Jasmine</t>
  </si>
  <si>
    <t>Natascha</t>
  </si>
  <si>
    <t>Victor</t>
  </si>
  <si>
    <t>Migdalia</t>
  </si>
  <si>
    <t>Kiowau</t>
  </si>
  <si>
    <t>Angela</t>
  </si>
  <si>
    <t>Mamou</t>
  </si>
  <si>
    <t>Lale</t>
  </si>
  <si>
    <t>Benjamin</t>
  </si>
  <si>
    <t>Carlene</t>
  </si>
  <si>
    <t>Willie</t>
  </si>
  <si>
    <t>Robert</t>
  </si>
  <si>
    <t>Orlando</t>
  </si>
  <si>
    <t>Thayshika</t>
  </si>
  <si>
    <t>Andre</t>
  </si>
  <si>
    <t>James</t>
  </si>
  <si>
    <t>Niasia</t>
  </si>
  <si>
    <t>Danishea</t>
  </si>
  <si>
    <t>Aileen</t>
  </si>
  <si>
    <t>Patricia</t>
  </si>
  <si>
    <t>Ana</t>
  </si>
  <si>
    <t>Darrell</t>
  </si>
  <si>
    <t>Margarita</t>
  </si>
  <si>
    <t>MD</t>
  </si>
  <si>
    <t>Jose</t>
  </si>
  <si>
    <t>Kenneth</t>
  </si>
  <si>
    <t>Zonia</t>
  </si>
  <si>
    <t>Dwane</t>
  </si>
  <si>
    <t>Sarah</t>
  </si>
  <si>
    <t>Douglas</t>
  </si>
  <si>
    <t>Krystle</t>
  </si>
  <si>
    <t>Belinda</t>
  </si>
  <si>
    <t>Nelinda</t>
  </si>
  <si>
    <t>John</t>
  </si>
  <si>
    <t>Maribel</t>
  </si>
  <si>
    <t>Yadira</t>
  </si>
  <si>
    <t>Janice</t>
  </si>
  <si>
    <t>Whitney</t>
  </si>
  <si>
    <t>Vantaysha</t>
  </si>
  <si>
    <t>Yoselin</t>
  </si>
  <si>
    <t>Damir</t>
  </si>
  <si>
    <t>Wilfred</t>
  </si>
  <si>
    <t>Eugenie</t>
  </si>
  <si>
    <t>Jabel</t>
  </si>
  <si>
    <t>Dianne</t>
  </si>
  <si>
    <t>Sherry</t>
  </si>
  <si>
    <t>Anthony</t>
  </si>
  <si>
    <t>Stanley</t>
  </si>
  <si>
    <t>Carl</t>
  </si>
  <si>
    <t>Shareece</t>
  </si>
  <si>
    <t>Michele</t>
  </si>
  <si>
    <t>Sharon</t>
  </si>
  <si>
    <t>Emma</t>
  </si>
  <si>
    <t>Julius</t>
  </si>
  <si>
    <t>Domingo</t>
  </si>
  <si>
    <t>Francisco</t>
  </si>
  <si>
    <t>Emani</t>
  </si>
  <si>
    <t>Altagracia</t>
  </si>
  <si>
    <t>Iesha</t>
  </si>
  <si>
    <t>Rashid</t>
  </si>
  <si>
    <t>Michelle</t>
  </si>
  <si>
    <t>Miriam</t>
  </si>
  <si>
    <t>Henry</t>
  </si>
  <si>
    <t>Deneen</t>
  </si>
  <si>
    <t>Denise</t>
  </si>
  <si>
    <t>Lytza</t>
  </si>
  <si>
    <t>Wanda</t>
  </si>
  <si>
    <t>Carolina</t>
  </si>
  <si>
    <t>Tiara</t>
  </si>
  <si>
    <t>Judith</t>
  </si>
  <si>
    <t>Ashika</t>
  </si>
  <si>
    <t>Justice</t>
  </si>
  <si>
    <t>Michael</t>
  </si>
  <si>
    <t>Hubert</t>
  </si>
  <si>
    <t>Desiree</t>
  </si>
  <si>
    <t>Lavette</t>
  </si>
  <si>
    <t>Vanessa</t>
  </si>
  <si>
    <t>Monique</t>
  </si>
  <si>
    <t>Tanya</t>
  </si>
  <si>
    <t>Gloria</t>
  </si>
  <si>
    <t>Laquisha</t>
  </si>
  <si>
    <t>Olivia</t>
  </si>
  <si>
    <t>Milton</t>
  </si>
  <si>
    <t>Gisell</t>
  </si>
  <si>
    <t>Karen</t>
  </si>
  <si>
    <t>Su Jin</t>
  </si>
  <si>
    <t>Damalie</t>
  </si>
  <si>
    <t>Sandra</t>
  </si>
  <si>
    <t>Hilda</t>
  </si>
  <si>
    <t>Frederick</t>
  </si>
  <si>
    <t>Catherine</t>
  </si>
  <si>
    <t>Carol</t>
  </si>
  <si>
    <t>Samantha</t>
  </si>
  <si>
    <t>Lorraine</t>
  </si>
  <si>
    <t>Taylor</t>
  </si>
  <si>
    <t>Desna</t>
  </si>
  <si>
    <t>Damaris</t>
  </si>
  <si>
    <t>Dominique</t>
  </si>
  <si>
    <t>Bobbie</t>
  </si>
  <si>
    <t>Lisa</t>
  </si>
  <si>
    <t>Carlos</t>
  </si>
  <si>
    <t>Crystal</t>
  </si>
  <si>
    <t>Elaine</t>
  </si>
  <si>
    <t>Aura</t>
  </si>
  <si>
    <t>Elliott</t>
  </si>
  <si>
    <t>Mark</t>
  </si>
  <si>
    <t>Malik</t>
  </si>
  <si>
    <t>Robin</t>
  </si>
  <si>
    <t>Jasmin</t>
  </si>
  <si>
    <t>Emily</t>
  </si>
  <si>
    <t>Felipe</t>
  </si>
  <si>
    <t>Angelica</t>
  </si>
  <si>
    <t>Mary</t>
  </si>
  <si>
    <t>David</t>
  </si>
  <si>
    <t>Kamal</t>
  </si>
  <si>
    <t>Claire</t>
  </si>
  <si>
    <t>Simuel</t>
  </si>
  <si>
    <t>Guide</t>
  </si>
  <si>
    <t>Sorida</t>
  </si>
  <si>
    <t>Susan</t>
  </si>
  <si>
    <t>Saddiyah</t>
  </si>
  <si>
    <t>Luz</t>
  </si>
  <si>
    <t>Debra</t>
  </si>
  <si>
    <t>Corey</t>
  </si>
  <si>
    <t>Mei Yu</t>
  </si>
  <si>
    <t>Ricardo</t>
  </si>
  <si>
    <t>Mohamed</t>
  </si>
  <si>
    <t>Joy</t>
  </si>
  <si>
    <t>Andres</t>
  </si>
  <si>
    <t>Darlis</t>
  </si>
  <si>
    <t>Louise</t>
  </si>
  <si>
    <t>Miguel</t>
  </si>
  <si>
    <t>Marisol</t>
  </si>
  <si>
    <t>Leslie</t>
  </si>
  <si>
    <t>Brian</t>
  </si>
  <si>
    <t>Deborah</t>
  </si>
  <si>
    <t>Christine</t>
  </si>
  <si>
    <t>Patria</t>
  </si>
  <si>
    <t>Sylvia</t>
  </si>
  <si>
    <t>Lauren</t>
  </si>
  <si>
    <t>Michio</t>
  </si>
  <si>
    <t>Shanta</t>
  </si>
  <si>
    <t>Tung</t>
  </si>
  <si>
    <t>Stephen</t>
  </si>
  <si>
    <t>Peter</t>
  </si>
  <si>
    <t>Faith</t>
  </si>
  <si>
    <t>Humayun</t>
  </si>
  <si>
    <t>Anne</t>
  </si>
  <si>
    <t>Marina</t>
  </si>
  <si>
    <t>Widlyne</t>
  </si>
  <si>
    <t>Erika</t>
  </si>
  <si>
    <t>Domenica</t>
  </si>
  <si>
    <t>Hana</t>
  </si>
  <si>
    <t>Esme</t>
  </si>
  <si>
    <t>Elizabeth</t>
  </si>
  <si>
    <t>Darlena</t>
  </si>
  <si>
    <t>Darryl</t>
  </si>
  <si>
    <t>Renee</t>
  </si>
  <si>
    <t>Hong</t>
  </si>
  <si>
    <t>Jacqueline</t>
  </si>
  <si>
    <t>Tania</t>
  </si>
  <si>
    <t>Victoria</t>
  </si>
  <si>
    <t>Chaamel</t>
  </si>
  <si>
    <t>Sabur</t>
  </si>
  <si>
    <t>Angel</t>
  </si>
  <si>
    <t>Jean</t>
  </si>
  <si>
    <t>Shonette</t>
  </si>
  <si>
    <t>Alejandra</t>
  </si>
  <si>
    <t>Norayma</t>
  </si>
  <si>
    <t>Lydia</t>
  </si>
  <si>
    <t>Luis</t>
  </si>
  <si>
    <t>Patrice</t>
  </si>
  <si>
    <t>Keith</t>
  </si>
  <si>
    <t>Ismael</t>
  </si>
  <si>
    <t>Ronald</t>
  </si>
  <si>
    <t>Shakima</t>
  </si>
  <si>
    <t>Ruby</t>
  </si>
  <si>
    <t>Arlene</t>
  </si>
  <si>
    <t>Fayma</t>
  </si>
  <si>
    <t>Juana</t>
  </si>
  <si>
    <t>Ali M.</t>
  </si>
  <si>
    <t>Veda</t>
  </si>
  <si>
    <t>Wilfrido</t>
  </si>
  <si>
    <t>Alicia</t>
  </si>
  <si>
    <t>Clayton</t>
  </si>
  <si>
    <t>Doretha</t>
  </si>
  <si>
    <t>Jenny</t>
  </si>
  <si>
    <t>Berenice</t>
  </si>
  <si>
    <t>Shenell</t>
  </si>
  <si>
    <t>Shayla</t>
  </si>
  <si>
    <t>Ravon</t>
  </si>
  <si>
    <t>Tabatar</t>
  </si>
  <si>
    <t>Witold</t>
  </si>
  <si>
    <t>Marilyn</t>
  </si>
  <si>
    <t>Cornelio</t>
  </si>
  <si>
    <t>Oliver</t>
  </si>
  <si>
    <t>Polivio</t>
  </si>
  <si>
    <t>Julian</t>
  </si>
  <si>
    <t>ROSALBA</t>
  </si>
  <si>
    <t>YOJEIDY</t>
  </si>
  <si>
    <t>Zoilo</t>
  </si>
  <si>
    <t>Susana</t>
  </si>
  <si>
    <t>Mercedes</t>
  </si>
  <si>
    <t>Sada</t>
  </si>
  <si>
    <t>Lakeisha</t>
  </si>
  <si>
    <t>Jesse</t>
  </si>
  <si>
    <t>Vivian</t>
  </si>
  <si>
    <t>Zoraida</t>
  </si>
  <si>
    <t>Kim</t>
  </si>
  <si>
    <t>Vicenta</t>
  </si>
  <si>
    <t>Nadia</t>
  </si>
  <si>
    <t>Alfredo</t>
  </si>
  <si>
    <t>Cedric</t>
  </si>
  <si>
    <t>Nadine</t>
  </si>
  <si>
    <t>Adaliz</t>
  </si>
  <si>
    <t>Artemio</t>
  </si>
  <si>
    <t>Luke</t>
  </si>
  <si>
    <t>Nancy</t>
  </si>
  <si>
    <t>Mardi</t>
  </si>
  <si>
    <t>Davon</t>
  </si>
  <si>
    <t>Larry</t>
  </si>
  <si>
    <t>Ellen</t>
  </si>
  <si>
    <t>Taneisha</t>
  </si>
  <si>
    <t>Theodore</t>
  </si>
  <si>
    <t>Erica</t>
  </si>
  <si>
    <t>Shoshana</t>
  </si>
  <si>
    <t>Dominic</t>
  </si>
  <si>
    <t>Calvin</t>
  </si>
  <si>
    <t>Bernadine</t>
  </si>
  <si>
    <t>Choice</t>
  </si>
  <si>
    <t>Shakirah</t>
  </si>
  <si>
    <t>Dodson</t>
  </si>
  <si>
    <t>Stella</t>
  </si>
  <si>
    <t>Joan</t>
  </si>
  <si>
    <t>April</t>
  </si>
  <si>
    <t>Craig</t>
  </si>
  <si>
    <t>Leonard</t>
  </si>
  <si>
    <t>Yenmy</t>
  </si>
  <si>
    <t>Dalila</t>
  </si>
  <si>
    <t>Arthur</t>
  </si>
  <si>
    <t>Jadwiga</t>
  </si>
  <si>
    <t>Linda</t>
  </si>
  <si>
    <t>Mustapha</t>
  </si>
  <si>
    <t>Tricia</t>
  </si>
  <si>
    <t>George</t>
  </si>
  <si>
    <t>Khalilah</t>
  </si>
  <si>
    <t>LLoyd</t>
  </si>
  <si>
    <t>Salah</t>
  </si>
  <si>
    <t>Reshanni</t>
  </si>
  <si>
    <t>Rosemary</t>
  </si>
  <si>
    <t>Artisha</t>
  </si>
  <si>
    <t>Janette</t>
  </si>
  <si>
    <t>Ray</t>
  </si>
  <si>
    <t>Zachary</t>
  </si>
  <si>
    <t>Elise</t>
  </si>
  <si>
    <t>Marva</t>
  </si>
  <si>
    <t>Daniel</t>
  </si>
  <si>
    <t>Donald</t>
  </si>
  <si>
    <t>Giselle</t>
  </si>
  <si>
    <t>Manuel</t>
  </si>
  <si>
    <t>Antoine</t>
  </si>
  <si>
    <t>Olga</t>
  </si>
  <si>
    <t>Laqinza</t>
  </si>
  <si>
    <t>Melissa</t>
  </si>
  <si>
    <t>Tiffany</t>
  </si>
  <si>
    <t>Barbara</t>
  </si>
  <si>
    <t>Iris</t>
  </si>
  <si>
    <t>Jahangir</t>
  </si>
  <si>
    <t>Maysar</t>
  </si>
  <si>
    <t>Rafaela</t>
  </si>
  <si>
    <t>Nijah</t>
  </si>
  <si>
    <t>Juan</t>
  </si>
  <si>
    <t>Seury</t>
  </si>
  <si>
    <t>Alvin</t>
  </si>
  <si>
    <t>Shirley</t>
  </si>
  <si>
    <t>Natalie</t>
  </si>
  <si>
    <t>Ibrahim</t>
  </si>
  <si>
    <t>Jeanette</t>
  </si>
  <si>
    <t>Cache</t>
  </si>
  <si>
    <t>Zellese</t>
  </si>
  <si>
    <t>Vander</t>
  </si>
  <si>
    <t>Chiang</t>
  </si>
  <si>
    <t>Daymond</t>
  </si>
  <si>
    <t>hernandez</t>
  </si>
  <si>
    <t>Pagan</t>
  </si>
  <si>
    <t>Matthews</t>
  </si>
  <si>
    <t>Pena Rosario</t>
  </si>
  <si>
    <t>Davis-Signal</t>
  </si>
  <si>
    <t>Dialah</t>
  </si>
  <si>
    <t>Borrell</t>
  </si>
  <si>
    <t>Baker</t>
  </si>
  <si>
    <t>Wright</t>
  </si>
  <si>
    <t>Thompson</t>
  </si>
  <si>
    <t>Volcy</t>
  </si>
  <si>
    <t>Errichiello</t>
  </si>
  <si>
    <t>Jusino</t>
  </si>
  <si>
    <t>Legrand</t>
  </si>
  <si>
    <t>Ayala</t>
  </si>
  <si>
    <t>Rolon</t>
  </si>
  <si>
    <t>Ballesteros</t>
  </si>
  <si>
    <t>Stokes</t>
  </si>
  <si>
    <t>Lespinase</t>
  </si>
  <si>
    <t>McPherson Allwood</t>
  </si>
  <si>
    <t>Flores</t>
  </si>
  <si>
    <t>Jordan</t>
  </si>
  <si>
    <t>Kaid</t>
  </si>
  <si>
    <t>Torres</t>
  </si>
  <si>
    <t>Minter</t>
  </si>
  <si>
    <t>Salguero-Rodrigues</t>
  </si>
  <si>
    <t>Gardner</t>
  </si>
  <si>
    <t>Pintado</t>
  </si>
  <si>
    <t>Ward</t>
  </si>
  <si>
    <t>Nayyar</t>
  </si>
  <si>
    <t>Lopez</t>
  </si>
  <si>
    <t>Benn</t>
  </si>
  <si>
    <t>Johnson</t>
  </si>
  <si>
    <t>Rahman</t>
  </si>
  <si>
    <t>Ospina</t>
  </si>
  <si>
    <t>McDonald</t>
  </si>
  <si>
    <t>Cantillo</t>
  </si>
  <si>
    <t>Cotto</t>
  </si>
  <si>
    <t>Noel</t>
  </si>
  <si>
    <t>Tarrant</t>
  </si>
  <si>
    <t>Bouameur</t>
  </si>
  <si>
    <t>Beckford</t>
  </si>
  <si>
    <t>Lawson</t>
  </si>
  <si>
    <t>Arthurs</t>
  </si>
  <si>
    <t>Maxwell</t>
  </si>
  <si>
    <t>Otrema</t>
  </si>
  <si>
    <t>Vallecillo</t>
  </si>
  <si>
    <t>Hernandez</t>
  </si>
  <si>
    <t>Munoz</t>
  </si>
  <si>
    <t>Ramos</t>
  </si>
  <si>
    <t>Alexander</t>
  </si>
  <si>
    <t>Phipps</t>
  </si>
  <si>
    <t>Vargas</t>
  </si>
  <si>
    <t>Morales</t>
  </si>
  <si>
    <t>Sangare</t>
  </si>
  <si>
    <t>Begum</t>
  </si>
  <si>
    <t>Santiago</t>
  </si>
  <si>
    <t>Copeland</t>
  </si>
  <si>
    <t>Gregory</t>
  </si>
  <si>
    <t>Okuyama</t>
  </si>
  <si>
    <t>Blackman</t>
  </si>
  <si>
    <t>Evans</t>
  </si>
  <si>
    <t>Mora</t>
  </si>
  <si>
    <t>Toro</t>
  </si>
  <si>
    <t>Hardee</t>
  </si>
  <si>
    <t>Valarezo</t>
  </si>
  <si>
    <t>Nunez</t>
  </si>
  <si>
    <t>Dimarco</t>
  </si>
  <si>
    <t>Willis</t>
  </si>
  <si>
    <t>Gakou</t>
  </si>
  <si>
    <t>Robertson</t>
  </si>
  <si>
    <t>Whyte</t>
  </si>
  <si>
    <t>Gaines</t>
  </si>
  <si>
    <t>Caggiano</t>
  </si>
  <si>
    <t>Ortiz</t>
  </si>
  <si>
    <t>Cobbett</t>
  </si>
  <si>
    <t>Cadet</t>
  </si>
  <si>
    <t>Richardson</t>
  </si>
  <si>
    <t>Wilson</t>
  </si>
  <si>
    <t>Rodriguez</t>
  </si>
  <si>
    <t>Henderson</t>
  </si>
  <si>
    <t>Tejeda</t>
  </si>
  <si>
    <t>Harris</t>
  </si>
  <si>
    <t>Cepeda</t>
  </si>
  <si>
    <t>Hossain</t>
  </si>
  <si>
    <t>Paulino</t>
  </si>
  <si>
    <t>Hill</t>
  </si>
  <si>
    <t>Almanzar</t>
  </si>
  <si>
    <t>Licorish</t>
  </si>
  <si>
    <t>Cases</t>
  </si>
  <si>
    <t>Hatcher</t>
  </si>
  <si>
    <t>Stowers</t>
  </si>
  <si>
    <t>Strayhorn-White</t>
  </si>
  <si>
    <t>Patos</t>
  </si>
  <si>
    <t>Wade</t>
  </si>
  <si>
    <t>Cancel</t>
  </si>
  <si>
    <t>Jorge</t>
  </si>
  <si>
    <t>Hector</t>
  </si>
  <si>
    <t>Carcano</t>
  </si>
  <si>
    <t>Barker</t>
  </si>
  <si>
    <t>Swinton</t>
  </si>
  <si>
    <t>Cabral Castro</t>
  </si>
  <si>
    <t>Newbold</t>
  </si>
  <si>
    <t>Ceesay</t>
  </si>
  <si>
    <t>Ramirez' Pezzilli</t>
  </si>
  <si>
    <t>Grant</t>
  </si>
  <si>
    <t>Trinidad</t>
  </si>
  <si>
    <t>Stevens</t>
  </si>
  <si>
    <t>Woodson</t>
  </si>
  <si>
    <t>Slayton</t>
  </si>
  <si>
    <t>Santos</t>
  </si>
  <si>
    <t>Covert</t>
  </si>
  <si>
    <t>Swan</t>
  </si>
  <si>
    <t>Joseph</t>
  </si>
  <si>
    <t>Urbina</t>
  </si>
  <si>
    <t>Genao</t>
  </si>
  <si>
    <t>Sanchez</t>
  </si>
  <si>
    <t>LittleJohn</t>
  </si>
  <si>
    <t>Jacobs</t>
  </si>
  <si>
    <t>Bravo</t>
  </si>
  <si>
    <t>Segarra</t>
  </si>
  <si>
    <t>Pena</t>
  </si>
  <si>
    <t>Jackson</t>
  </si>
  <si>
    <t>Raldiris</t>
  </si>
  <si>
    <t>Downes</t>
  </si>
  <si>
    <t>Colon</t>
  </si>
  <si>
    <t>Hammond</t>
  </si>
  <si>
    <t>Feliz</t>
  </si>
  <si>
    <t>Edlow</t>
  </si>
  <si>
    <t>Gomez</t>
  </si>
  <si>
    <t>Williams</t>
  </si>
  <si>
    <t>Fiote</t>
  </si>
  <si>
    <t>Embrey</t>
  </si>
  <si>
    <t>Graham</t>
  </si>
  <si>
    <t>Hall</t>
  </si>
  <si>
    <t>Goodwin</t>
  </si>
  <si>
    <t>Cerio</t>
  </si>
  <si>
    <t>Sullivan</t>
  </si>
  <si>
    <t>Kramer</t>
  </si>
  <si>
    <t>Araya Perez</t>
  </si>
  <si>
    <t>Simmons</t>
  </si>
  <si>
    <t>Genoval</t>
  </si>
  <si>
    <t>Cantos</t>
  </si>
  <si>
    <t>Duval</t>
  </si>
  <si>
    <t>Chen</t>
  </si>
  <si>
    <t>Dallas</t>
  </si>
  <si>
    <t>Rios</t>
  </si>
  <si>
    <t>Martinez</t>
  </si>
  <si>
    <t>Mc Grane</t>
  </si>
  <si>
    <t>Medina</t>
  </si>
  <si>
    <t>Chan</t>
  </si>
  <si>
    <t>Ganesh</t>
  </si>
  <si>
    <t>Hodges</t>
  </si>
  <si>
    <t>Saunders</t>
  </si>
  <si>
    <t>Thristino</t>
  </si>
  <si>
    <t>Neil</t>
  </si>
  <si>
    <t>Pichardo</t>
  </si>
  <si>
    <t>Padilla</t>
  </si>
  <si>
    <t>Crosby</t>
  </si>
  <si>
    <t>Rondon</t>
  </si>
  <si>
    <t>Moore</t>
  </si>
  <si>
    <t>West</t>
  </si>
  <si>
    <t>Gallimore</t>
  </si>
  <si>
    <t>Lydon</t>
  </si>
  <si>
    <t>Palomino</t>
  </si>
  <si>
    <t>Murray</t>
  </si>
  <si>
    <t>Bedard</t>
  </si>
  <si>
    <t>Lazo</t>
  </si>
  <si>
    <t>Velez</t>
  </si>
  <si>
    <t>Gibbons</t>
  </si>
  <si>
    <t>Aikens</t>
  </si>
  <si>
    <t>Haigler Brown</t>
  </si>
  <si>
    <t>Coleman</t>
  </si>
  <si>
    <t>Urena</t>
  </si>
  <si>
    <t>Knight</t>
  </si>
  <si>
    <t>Balbuena</t>
  </si>
  <si>
    <t>Rosario</t>
  </si>
  <si>
    <t>Diaz</t>
  </si>
  <si>
    <t>Black</t>
  </si>
  <si>
    <t>Degraffenreid</t>
  </si>
  <si>
    <t>McGregor</t>
  </si>
  <si>
    <t>Jones</t>
  </si>
  <si>
    <t>Malone</t>
  </si>
  <si>
    <t>Warren</t>
  </si>
  <si>
    <t>Tounkara</t>
  </si>
  <si>
    <t>Perez</t>
  </si>
  <si>
    <t>Foley</t>
  </si>
  <si>
    <t>Rice</t>
  </si>
  <si>
    <t>Ali</t>
  </si>
  <si>
    <t>Suriel</t>
  </si>
  <si>
    <t>Kawalick</t>
  </si>
  <si>
    <t>Lai</t>
  </si>
  <si>
    <t>Fofana</t>
  </si>
  <si>
    <t>Maniram</t>
  </si>
  <si>
    <t>Blake</t>
  </si>
  <si>
    <t>Cardona</t>
  </si>
  <si>
    <t>Morra</t>
  </si>
  <si>
    <t>Severino</t>
  </si>
  <si>
    <t>Rahaman</t>
  </si>
  <si>
    <t>Peebles</t>
  </si>
  <si>
    <t>Moultrie</t>
  </si>
  <si>
    <t>Leitch</t>
  </si>
  <si>
    <t>Nucci</t>
  </si>
  <si>
    <t>Herrera</t>
  </si>
  <si>
    <t>Nadal</t>
  </si>
  <si>
    <t>Teka</t>
  </si>
  <si>
    <t>Ryan</t>
  </si>
  <si>
    <t>Wells</t>
  </si>
  <si>
    <t>Turner</t>
  </si>
  <si>
    <t>Min</t>
  </si>
  <si>
    <t>Whitley</t>
  </si>
  <si>
    <t>Walker</t>
  </si>
  <si>
    <t>Berry</t>
  </si>
  <si>
    <t>Mciver</t>
  </si>
  <si>
    <t>Kabir</t>
  </si>
  <si>
    <t>Rust</t>
  </si>
  <si>
    <t>Mikiashvili</t>
  </si>
  <si>
    <t>Brignole</t>
  </si>
  <si>
    <t>Moya</t>
  </si>
  <si>
    <t>Simone</t>
  </si>
  <si>
    <t>Gary</t>
  </si>
  <si>
    <t>Crichlow</t>
  </si>
  <si>
    <t>Tucker</t>
  </si>
  <si>
    <t>Geddie</t>
  </si>
  <si>
    <t>Zhang</t>
  </si>
  <si>
    <t>Blue</t>
  </si>
  <si>
    <t>Shklovsky</t>
  </si>
  <si>
    <t>Deas</t>
  </si>
  <si>
    <t>Achille</t>
  </si>
  <si>
    <t>Rademacher</t>
  </si>
  <si>
    <t>Khalifah</t>
  </si>
  <si>
    <t>Trigueno</t>
  </si>
  <si>
    <t>Gamble</t>
  </si>
  <si>
    <t>Trotter</t>
  </si>
  <si>
    <t>Guzman</t>
  </si>
  <si>
    <t>Huertas</t>
  </si>
  <si>
    <t>Ublies</t>
  </si>
  <si>
    <t>Arias</t>
  </si>
  <si>
    <t>Fisher</t>
  </si>
  <si>
    <t>Kennedy</t>
  </si>
  <si>
    <t>Archibald</t>
  </si>
  <si>
    <t>Gibson</t>
  </si>
  <si>
    <t>Brown</t>
  </si>
  <si>
    <t>Gravesande</t>
  </si>
  <si>
    <t>Stewart</t>
  </si>
  <si>
    <t>Lind</t>
  </si>
  <si>
    <t>Al Rahaimi</t>
  </si>
  <si>
    <t>Nolasco</t>
  </si>
  <si>
    <t>Ageday</t>
  </si>
  <si>
    <t>Robinson</t>
  </si>
  <si>
    <t>Sewell</t>
  </si>
  <si>
    <t>Dillahunt</t>
  </si>
  <si>
    <t>Boyd</t>
  </si>
  <si>
    <t>Mouzon</t>
  </si>
  <si>
    <t>Hemphill</t>
  </si>
  <si>
    <t>Menier</t>
  </si>
  <si>
    <t>Benoit</t>
  </si>
  <si>
    <t>Ziobro</t>
  </si>
  <si>
    <t>Cruz</t>
  </si>
  <si>
    <t>Gallardo</t>
  </si>
  <si>
    <t>Scarlett</t>
  </si>
  <si>
    <t>Pina</t>
  </si>
  <si>
    <t>Peralta</t>
  </si>
  <si>
    <t>LOPEZ</t>
  </si>
  <si>
    <t>FANA</t>
  </si>
  <si>
    <t>Mendez</t>
  </si>
  <si>
    <t>Aquino</t>
  </si>
  <si>
    <t>Manning</t>
  </si>
  <si>
    <t>Bowers</t>
  </si>
  <si>
    <t>Gladney</t>
  </si>
  <si>
    <t>Ruiz</t>
  </si>
  <si>
    <t>Marcial</t>
  </si>
  <si>
    <t>Dejesus</t>
  </si>
  <si>
    <t>Perea</t>
  </si>
  <si>
    <t>Callender</t>
  </si>
  <si>
    <t>Smith</t>
  </si>
  <si>
    <t>Occean</t>
  </si>
  <si>
    <t>Pineiro</t>
  </si>
  <si>
    <t>Pikard</t>
  </si>
  <si>
    <t>Hines</t>
  </si>
  <si>
    <t>Cox</t>
  </si>
  <si>
    <t>Burrus</t>
  </si>
  <si>
    <t>Mullen</t>
  </si>
  <si>
    <t>Braddy</t>
  </si>
  <si>
    <t>Parson</t>
  </si>
  <si>
    <t>Danziger</t>
  </si>
  <si>
    <t>Miller</t>
  </si>
  <si>
    <t>Seyid</t>
  </si>
  <si>
    <t>Felton</t>
  </si>
  <si>
    <t>Hubbard</t>
  </si>
  <si>
    <t>Logan</t>
  </si>
  <si>
    <t>Orefice</t>
  </si>
  <si>
    <t>Greene</t>
  </si>
  <si>
    <t>Foy</t>
  </si>
  <si>
    <t>Massey</t>
  </si>
  <si>
    <t>Larrier</t>
  </si>
  <si>
    <t>Kadisha</t>
  </si>
  <si>
    <t>Fabian Rosario</t>
  </si>
  <si>
    <t>Ramirez</t>
  </si>
  <si>
    <t>Skordis</t>
  </si>
  <si>
    <t>Growich</t>
  </si>
  <si>
    <t>Mikulska</t>
  </si>
  <si>
    <t>Klisures</t>
  </si>
  <si>
    <t>Hamdaoui</t>
  </si>
  <si>
    <t>Nathan</t>
  </si>
  <si>
    <t>Dossous</t>
  </si>
  <si>
    <t>Altairi</t>
  </si>
  <si>
    <t>Byrd</t>
  </si>
  <si>
    <t>Cabrera</t>
  </si>
  <si>
    <t>Hale</t>
  </si>
  <si>
    <t>Shuler</t>
  </si>
  <si>
    <t>Glynn</t>
  </si>
  <si>
    <t>Pompey</t>
  </si>
  <si>
    <t>Sandoval</t>
  </si>
  <si>
    <t>Valentine</t>
  </si>
  <si>
    <t>Reynoso</t>
  </si>
  <si>
    <t>Bond</t>
  </si>
  <si>
    <t>Alvarez</t>
  </si>
  <si>
    <t>Kemp</t>
  </si>
  <si>
    <t>Coley</t>
  </si>
  <si>
    <t>Santana</t>
  </si>
  <si>
    <t>Whiten</t>
  </si>
  <si>
    <t>Serrano</t>
  </si>
  <si>
    <t>Sheber</t>
  </si>
  <si>
    <t>Hussain</t>
  </si>
  <si>
    <t>Hawamdeh</t>
  </si>
  <si>
    <t>Lucero</t>
  </si>
  <si>
    <t>Newsome</t>
  </si>
  <si>
    <t>Polanco</t>
  </si>
  <si>
    <t>Castro</t>
  </si>
  <si>
    <t>Davis</t>
  </si>
  <si>
    <t>Burris</t>
  </si>
  <si>
    <t>Clarke</t>
  </si>
  <si>
    <t>Diakite</t>
  </si>
  <si>
    <t>Burgos</t>
  </si>
  <si>
    <t>Surrett</t>
  </si>
  <si>
    <t>McIlwain</t>
  </si>
  <si>
    <t>Bethea</t>
  </si>
  <si>
    <t>Sing</t>
  </si>
  <si>
    <t>6001-Prevented eviction from public housing</t>
  </si>
  <si>
    <t>6002-Prevented eviction from private housing</t>
  </si>
  <si>
    <t>6003-Delayed eviction providing time to seek alternative housing</t>
  </si>
  <si>
    <t>6014-Obtained advice and counsel on a Housing matter</t>
  </si>
  <si>
    <t>6018-Prevented eviction from subsidized housing</t>
  </si>
  <si>
    <t>Client Allowed to Remain in Residence</t>
  </si>
  <si>
    <t>No Housing Outcome</t>
  </si>
  <si>
    <t>Client Required to be Displaced from Residence</t>
  </si>
  <si>
    <t>Client Discharged Attorney</t>
  </si>
  <si>
    <t>Attorney Withdrew</t>
  </si>
  <si>
    <t>No Hsg Outcome Date</t>
  </si>
  <si>
    <t>No Housing Outcome Date--Say 6/21/19--Date Closed?</t>
  </si>
  <si>
    <t>ALL GOOD!</t>
  </si>
  <si>
    <t>No Housing Outcome Date--Say 6/25/19--Date Closed?</t>
  </si>
  <si>
    <t>No Housing Outcome Date--Say 6/27/19--Date Closed?</t>
  </si>
  <si>
    <t>No Housing Outcome OR Outcome Date--Say 6/28/19--Date Closed?</t>
  </si>
  <si>
    <t>No Housing Outcome OR Outcome Date--Say 7/1/2019--Date Closed?</t>
  </si>
  <si>
    <t>No Housing Outcome OR Outcome Date</t>
  </si>
  <si>
    <t xml:space="preserve">No Housing Outcome but there IS a housing outcome date! </t>
  </si>
  <si>
    <t>No Housing Outcome Date</t>
  </si>
  <si>
    <t>No Housing Outcome or Outcome Date</t>
  </si>
  <si>
    <t>Non-payment</t>
  </si>
  <si>
    <t>Holdover</t>
  </si>
  <si>
    <t>124 Brabant St</t>
  </si>
  <si>
    <t>3086 32nd St</t>
  </si>
  <si>
    <t>150 Brighton 15th St</t>
  </si>
  <si>
    <t>2730 Bronx Park E</t>
  </si>
  <si>
    <t>1815 Monroe Ave</t>
  </si>
  <si>
    <t>16612 111th Ave</t>
  </si>
  <si>
    <t>770 E 221st St</t>
  </si>
  <si>
    <t>601 W 132nd St</t>
  </si>
  <si>
    <t>244 Hooker Pl</t>
  </si>
  <si>
    <t>137 Albany Ave</t>
  </si>
  <si>
    <t>1370 New York Ave</t>
  </si>
  <si>
    <t>1617 Fulton St</t>
  </si>
  <si>
    <t>960 Myrtle Ave</t>
  </si>
  <si>
    <t>17 Westbrook Ave</t>
  </si>
  <si>
    <t>3539 Decatur Ave</t>
  </si>
  <si>
    <t>396 Halsey St</t>
  </si>
  <si>
    <t>1591 Park Ave</t>
  </si>
  <si>
    <t>360 E 137th St</t>
  </si>
  <si>
    <t>5-14 117th Street</t>
  </si>
  <si>
    <t>15534 115th Ave</t>
  </si>
  <si>
    <t>114-27 223rd</t>
  </si>
  <si>
    <t>11841 197th St</t>
  </si>
  <si>
    <t>581 Fairview Ave</t>
  </si>
  <si>
    <t>11417 166th St</t>
  </si>
  <si>
    <t>1884 Woodbine St</t>
  </si>
  <si>
    <t>32-53 102 Street</t>
  </si>
  <si>
    <t>333 Beach 32nd St</t>
  </si>
  <si>
    <t>87-05 Northern Vlvd</t>
  </si>
  <si>
    <t>17 Slaight St</t>
  </si>
  <si>
    <t>12002 23rd Ave</t>
  </si>
  <si>
    <t>9236 Holland Ave</t>
  </si>
  <si>
    <t>7250 153rd St</t>
  </si>
  <si>
    <t>1702 Linden St</t>
  </si>
  <si>
    <t>3534 21st St</t>
  </si>
  <si>
    <t>10630 159th St</t>
  </si>
  <si>
    <t>2521 31st Ave</t>
  </si>
  <si>
    <t>4726 49th St</t>
  </si>
  <si>
    <t>17701 145th Dr</t>
  </si>
  <si>
    <t>1670 Putnam Ave</t>
  </si>
  <si>
    <t>1638 Amsterdam Ave</t>
  </si>
  <si>
    <t>17507 140th Ave</t>
  </si>
  <si>
    <t>41 Saint Nicholas Ter</t>
  </si>
  <si>
    <t>1009 34th Ave</t>
  </si>
  <si>
    <t>10963 134th St</t>
  </si>
  <si>
    <t>11511 Marsden St</t>
  </si>
  <si>
    <t>17040 130th Ave</t>
  </si>
  <si>
    <t>16220 89th Ave</t>
  </si>
  <si>
    <t>7120 67th Pl</t>
  </si>
  <si>
    <t>8415 102nd Ave</t>
  </si>
  <si>
    <t>6236 Grand Central Pkwy</t>
  </si>
  <si>
    <t>10850 39th Ave</t>
  </si>
  <si>
    <t>240 E 39th St</t>
  </si>
  <si>
    <t>240 Winthrop St</t>
  </si>
  <si>
    <t>427 57th St</t>
  </si>
  <si>
    <t>269 W 154th St</t>
  </si>
  <si>
    <t>3170 Broadway</t>
  </si>
  <si>
    <t>117 W 116th St</t>
  </si>
  <si>
    <t>73 W 108th St</t>
  </si>
  <si>
    <t>15703 110th Ave</t>
  </si>
  <si>
    <t>529 Beach 67th St</t>
  </si>
  <si>
    <t>25 Burns St</t>
  </si>
  <si>
    <t>16017 134th Ave</t>
  </si>
  <si>
    <t>196 Clinton Ave, C-53</t>
  </si>
  <si>
    <t>13833 91st Ave</t>
  </si>
  <si>
    <t>1404 Brooklyn Ave</t>
  </si>
  <si>
    <t>3405 Neptune Ave</t>
  </si>
  <si>
    <t>203 W 117th St</t>
  </si>
  <si>
    <t>4543 40th St</t>
  </si>
  <si>
    <t>145 W 127th St</t>
  </si>
  <si>
    <t>753 Jackson Ave</t>
  </si>
  <si>
    <t>115 Andros Ave Bsmt</t>
  </si>
  <si>
    <t>14202 84th Dr</t>
  </si>
  <si>
    <t>43 W 129th St</t>
  </si>
  <si>
    <t>16610 Hendrickson Pl</t>
  </si>
  <si>
    <t>65 E 99th St</t>
  </si>
  <si>
    <t>13108 Farmers Blvd</t>
  </si>
  <si>
    <t>10929 Liverpool St</t>
  </si>
  <si>
    <t>2044 Gates Ave</t>
  </si>
  <si>
    <t>3128 Villa Ave</t>
  </si>
  <si>
    <t>400 Brook Avenue</t>
  </si>
  <si>
    <t>407 E 160th St</t>
  </si>
  <si>
    <t>2805 University Ave</t>
  </si>
  <si>
    <t>2542 White Plains Rd</t>
  </si>
  <si>
    <t>3764 Bronx Blvd</t>
  </si>
  <si>
    <t>3056 Albany Cres</t>
  </si>
  <si>
    <t>2271 Washington Ave</t>
  </si>
  <si>
    <t>1750 Grand Concourse</t>
  </si>
  <si>
    <t>2273 Tiebout Ave</t>
  </si>
  <si>
    <t>1475 Wythe Place</t>
  </si>
  <si>
    <t>2294 University Ave</t>
  </si>
  <si>
    <t>2315 University Ave</t>
  </si>
  <si>
    <t>514 East 163rd Street</t>
  </si>
  <si>
    <t>2000 Anthony Ave</t>
  </si>
  <si>
    <t>101 W 140th St</t>
  </si>
  <si>
    <t>580 Flatbush Ave</t>
  </si>
  <si>
    <t>8 W 118th St</t>
  </si>
  <si>
    <t>104 Lenox Ave</t>
  </si>
  <si>
    <t>400 Saint Nicholas Ave</t>
  </si>
  <si>
    <t>23 W 119th St</t>
  </si>
  <si>
    <t>1430 Seagirt Blvd</t>
  </si>
  <si>
    <t>358 W 123rd St</t>
  </si>
  <si>
    <t>2094 Boston Rd</t>
  </si>
  <si>
    <t>2307 Morris Ave</t>
  </si>
  <si>
    <t>711 Ocean Ave</t>
  </si>
  <si>
    <t>1986 Belmont Ave</t>
  </si>
  <si>
    <t>11901 Sutphin Blvd</t>
  </si>
  <si>
    <t>95 Lenox Ave</t>
  </si>
  <si>
    <t>1112 Gerard Ave</t>
  </si>
  <si>
    <t>558 W 164th St</t>
  </si>
  <si>
    <t>3250 Broadway</t>
  </si>
  <si>
    <t>2675 Morris Ave</t>
  </si>
  <si>
    <t>14728 90th Ave</t>
  </si>
  <si>
    <t>2809 8th Ave</t>
  </si>
  <si>
    <t>13225 Maple Ave</t>
  </si>
  <si>
    <t>10240 62nd Ave</t>
  </si>
  <si>
    <t>1345 Franklin Ave</t>
  </si>
  <si>
    <t>214 W 114th St</t>
  </si>
  <si>
    <t>81 Jersey St</t>
  </si>
  <si>
    <t>3502 Hull Ave</t>
  </si>
  <si>
    <t>1715 Longfellow Ave</t>
  </si>
  <si>
    <t>153 W 132nd St</t>
  </si>
  <si>
    <t>1350 5th Ave</t>
  </si>
  <si>
    <t>712 Fox St</t>
  </si>
  <si>
    <t>1646 Anthony Ave</t>
  </si>
  <si>
    <t>2808 Parkview Ter</t>
  </si>
  <si>
    <t>304 E 178th St</t>
  </si>
  <si>
    <t>20 Catherine Slip</t>
  </si>
  <si>
    <t>8 Navy Pier Ct</t>
  </si>
  <si>
    <t>444 2nd Ave</t>
  </si>
  <si>
    <t>4720 48th St Apt 3e</t>
  </si>
  <si>
    <t>1409-11 Fulton Ave</t>
  </si>
  <si>
    <t>1946 Cruger Ave</t>
  </si>
  <si>
    <t>157 W 123rd St</t>
  </si>
  <si>
    <t>3206 3rd Ave</t>
  </si>
  <si>
    <t>686 E 234th St</t>
  </si>
  <si>
    <t>3077 Hull Ave</t>
  </si>
  <si>
    <t>864 Southern BLVD</t>
  </si>
  <si>
    <t>P.O. box 917</t>
  </si>
  <si>
    <t>621 W 172nd St</t>
  </si>
  <si>
    <t>875 Morris Ave</t>
  </si>
  <si>
    <t>2308 Morris Ave</t>
  </si>
  <si>
    <t>12809 Sidway Pl</t>
  </si>
  <si>
    <t>172 W 130th St</t>
  </si>
  <si>
    <t>300 W 12th St</t>
  </si>
  <si>
    <t>181 Hawthorne St</t>
  </si>
  <si>
    <t>237 E 173rd St</t>
  </si>
  <si>
    <t>145 Cassidy Pl</t>
  </si>
  <si>
    <t>855 E 217th St</t>
  </si>
  <si>
    <t>1331 Bay St</t>
  </si>
  <si>
    <t>19-25 Saint Nicholas Ave</t>
  </si>
  <si>
    <t>121 Osgood Ave</t>
  </si>
  <si>
    <t>225 Park Hill Ave</t>
  </si>
  <si>
    <t>55 Holland Ave</t>
  </si>
  <si>
    <t>3537 12th St</t>
  </si>
  <si>
    <t>9431 44th ave</t>
  </si>
  <si>
    <t>11124 157th St</t>
  </si>
  <si>
    <t>25910 148th Rd</t>
  </si>
  <si>
    <t>211 E Broadway</t>
  </si>
  <si>
    <t>1049 Manor Ave</t>
  </si>
  <si>
    <t>2357 Crotona Ave</t>
  </si>
  <si>
    <t>1711 Himrod St</t>
  </si>
  <si>
    <t>1290 Ocean Ave</t>
  </si>
  <si>
    <t>580 Stanley Ave</t>
  </si>
  <si>
    <t>660 Nereid Ave</t>
  </si>
  <si>
    <t>729 E 211th St</t>
  </si>
  <si>
    <t>2305 Holland Ave</t>
  </si>
  <si>
    <t>2410 Barker Ave</t>
  </si>
  <si>
    <t>2116 Bogart Ave</t>
  </si>
  <si>
    <t>2185 Ryer Ave</t>
  </si>
  <si>
    <t>2051 Webster Ave</t>
  </si>
  <si>
    <t>1560 Grand Concourse</t>
  </si>
  <si>
    <t>1644 Anthony Ave</t>
  </si>
  <si>
    <t>575 W 187th St</t>
  </si>
  <si>
    <t>5715 Shore Front Pkwy</t>
  </si>
  <si>
    <t>12102 Sutphin Blvd</t>
  </si>
  <si>
    <t>10545 171st Pl</t>
  </si>
  <si>
    <t>5101 39th Ave</t>
  </si>
  <si>
    <t>9508 37th Ave</t>
  </si>
  <si>
    <t>331 Beach 31st St</t>
  </si>
  <si>
    <t>24021 70th Ave</t>
  </si>
  <si>
    <t>2614 18th St</t>
  </si>
  <si>
    <t>508 W 158th St</t>
  </si>
  <si>
    <t>148 W 143rd St</t>
  </si>
  <si>
    <t>2480 Frederick Douglass Blvd</t>
  </si>
  <si>
    <t>60 Saint Nicholas Ave</t>
  </si>
  <si>
    <t>500 W 30th St</t>
  </si>
  <si>
    <t>575 W 175th St</t>
  </si>
  <si>
    <t>153 W 80th St</t>
  </si>
  <si>
    <t>520 W 162nd St</t>
  </si>
  <si>
    <t>1061 Saint Nicholas Ave</t>
  </si>
  <si>
    <t>540 W 144th St</t>
  </si>
  <si>
    <t>100 W 139th St</t>
  </si>
  <si>
    <t>172 W 127th St</t>
  </si>
  <si>
    <t>277 W 127th St</t>
  </si>
  <si>
    <t>70 W 95th St</t>
  </si>
  <si>
    <t>714 E 215th St</t>
  </si>
  <si>
    <t>70 W 115th St</t>
  </si>
  <si>
    <t>2100 Tiebout Ave</t>
  </si>
  <si>
    <t>1504 Sheridan Ave</t>
  </si>
  <si>
    <t>487 E 156th St</t>
  </si>
  <si>
    <t>1742 Richmond Rd</t>
  </si>
  <si>
    <t>2401 Davidson Ave</t>
  </si>
  <si>
    <t>733 Arnow Ave</t>
  </si>
  <si>
    <t>949 Faile St</t>
  </si>
  <si>
    <t>558 E 181st St</t>
  </si>
  <si>
    <t>78 5th Ave</t>
  </si>
  <si>
    <t>5445 Kings Hwy</t>
  </si>
  <si>
    <t>900 Lydig Ave</t>
  </si>
  <si>
    <t>170 Hawthorne St</t>
  </si>
  <si>
    <t>13829 91st Ave</t>
  </si>
  <si>
    <t>1707 Topping Ave</t>
  </si>
  <si>
    <t>1511 Sheridan Ave</t>
  </si>
  <si>
    <t>675 E 140th St</t>
  </si>
  <si>
    <t>15813 134th Ave</t>
  </si>
  <si>
    <t>8921 153rd St</t>
  </si>
  <si>
    <t>8510 85th Rd</t>
  </si>
  <si>
    <t>14228 224th St</t>
  </si>
  <si>
    <t>1674 Woodbine St</t>
  </si>
  <si>
    <t>4132 52nd St</t>
  </si>
  <si>
    <t>6520 Booth St</t>
  </si>
  <si>
    <t>922 E 15th St</t>
  </si>
  <si>
    <t>110 Grove St</t>
  </si>
  <si>
    <t>980 Bergen St</t>
  </si>
  <si>
    <t>468 12th St</t>
  </si>
  <si>
    <t>2177 E 21st St</t>
  </si>
  <si>
    <t>901 Washington Ave</t>
  </si>
  <si>
    <t>100 Marine Ave</t>
  </si>
  <si>
    <t>1945 Amsterdam Ave</t>
  </si>
  <si>
    <t>657 W 161st St</t>
  </si>
  <si>
    <t>350 W 124th St</t>
  </si>
  <si>
    <t>80 La Salle St</t>
  </si>
  <si>
    <t>2070 7th Ave</t>
  </si>
  <si>
    <t>156 Manhattan Avenue</t>
  </si>
  <si>
    <t>41 Convent Ave</t>
  </si>
  <si>
    <t>51 Catherine St</t>
  </si>
  <si>
    <t>209 W 21st St</t>
  </si>
  <si>
    <t>515 W 122nd St</t>
  </si>
  <si>
    <t>309 E Houston St</t>
  </si>
  <si>
    <t>712 Crown St</t>
  </si>
  <si>
    <t>1231 51st St</t>
  </si>
  <si>
    <t>1049 Montgomery St</t>
  </si>
  <si>
    <t>3031 Brighton 1st St</t>
  </si>
  <si>
    <t>1225 E 72nd St</t>
  </si>
  <si>
    <t>1985 Ocean Ave</t>
  </si>
  <si>
    <t>1167 70th St</t>
  </si>
  <si>
    <t>2401 Newkirk Ave</t>
  </si>
  <si>
    <t>125 Ocean Ave</t>
  </si>
  <si>
    <t>501 Lefferts Ave</t>
  </si>
  <si>
    <t>618 Madison St</t>
  </si>
  <si>
    <t>1028 66th st</t>
  </si>
  <si>
    <t>5016 12th Ave</t>
  </si>
  <si>
    <t>161 Utica Ave</t>
  </si>
  <si>
    <t>31 Aberdeen St</t>
  </si>
  <si>
    <t>209 Avenue P</t>
  </si>
  <si>
    <t>639 Albany Ave</t>
  </si>
  <si>
    <t>4701 Snyder Ave</t>
  </si>
  <si>
    <t>153 Brabant St</t>
  </si>
  <si>
    <t>201 Continental Pl</t>
  </si>
  <si>
    <t>3560 Webster Ave</t>
  </si>
  <si>
    <t>2133 Daly Ave</t>
  </si>
  <si>
    <t>1005 E 179th St</t>
  </si>
  <si>
    <t>2275 Washington Ave</t>
  </si>
  <si>
    <t>520 Concord Ave</t>
  </si>
  <si>
    <t>3505 94th St</t>
  </si>
  <si>
    <t>3508 95th St</t>
  </si>
  <si>
    <t>1058 Southern Blvd</t>
  </si>
  <si>
    <t>815 E 152nd St</t>
  </si>
  <si>
    <t>120 W 183rd St</t>
  </si>
  <si>
    <t>1625 Rockaway Pkwy</t>
  </si>
  <si>
    <t>200 Winthrop St</t>
  </si>
  <si>
    <t>310 12th St</t>
  </si>
  <si>
    <t>13435 166th Pl</t>
  </si>
  <si>
    <t>10248 84 street</t>
  </si>
  <si>
    <t>57 Herkimer St</t>
  </si>
  <si>
    <t>556 E 94th St</t>
  </si>
  <si>
    <t>601 E 18th St</t>
  </si>
  <si>
    <t>449 51st St</t>
  </si>
  <si>
    <t>3165 Decatur Ave</t>
  </si>
  <si>
    <t>765 E 225th St</t>
  </si>
  <si>
    <t>2487 Grand Ave</t>
  </si>
  <si>
    <t>11 Maple St</t>
  </si>
  <si>
    <t>1302 Pacific St</t>
  </si>
  <si>
    <t>1055 Saint Johns Pl</t>
  </si>
  <si>
    <t>587 Park Ave</t>
  </si>
  <si>
    <t>2269 Hampden Place</t>
  </si>
  <si>
    <t>3505 Wayne Ave</t>
  </si>
  <si>
    <t>2103 Honeywell Ave</t>
  </si>
  <si>
    <t>3890 Park Ave</t>
  </si>
  <si>
    <t>445 E 174th St</t>
  </si>
  <si>
    <t>13125 Mathewson Ct</t>
  </si>
  <si>
    <t>11040 166th St</t>
  </si>
  <si>
    <t>18511 N Conduit Ave</t>
  </si>
  <si>
    <t>679 Grandview Ave</t>
  </si>
  <si>
    <t>1822 Gates Ave</t>
  </si>
  <si>
    <t>1820 Woodbine St</t>
  </si>
  <si>
    <t>19425 I 65th Cres</t>
  </si>
  <si>
    <t>4734 217th St</t>
  </si>
  <si>
    <t>1 E 213th St</t>
  </si>
  <si>
    <t>234 E 178th St</t>
  </si>
  <si>
    <t>1818 Clay Ave</t>
  </si>
  <si>
    <t>381 E 160th St</t>
  </si>
  <si>
    <t>1350 Manor Ave</t>
  </si>
  <si>
    <t>549 Commonwealth Ave</t>
  </si>
  <si>
    <t>307 E Tremont Ave</t>
  </si>
  <si>
    <t>372 E 173rd St</t>
  </si>
  <si>
    <t>120 Chauncey St</t>
  </si>
  <si>
    <t>3162 Bayview Ave</t>
  </si>
  <si>
    <t>966 Greene Ave</t>
  </si>
  <si>
    <t>18 Albany Ave</t>
  </si>
  <si>
    <t>146 17th St</t>
  </si>
  <si>
    <t>400 Herkimer St</t>
  </si>
  <si>
    <t>8822 Parsons Blvd</t>
  </si>
  <si>
    <t>2420 Bronx Park E</t>
  </si>
  <si>
    <t>2112 Starling Ave</t>
  </si>
  <si>
    <t>2039 Hughes Ave</t>
  </si>
  <si>
    <t>220 Montgomery St</t>
  </si>
  <si>
    <t>811 Walton Ave</t>
  </si>
  <si>
    <t>482 E 167th St</t>
  </si>
  <si>
    <t>2847 Webb Ave</t>
  </si>
  <si>
    <t>85 Strong St</t>
  </si>
  <si>
    <t>40 W Mosholu Pkwy S</t>
  </si>
  <si>
    <t>711 Magenta St</t>
  </si>
  <si>
    <t>260 Herkimer St</t>
  </si>
  <si>
    <t>394 Montgomery St</t>
  </si>
  <si>
    <t>30 3rd Ave</t>
  </si>
  <si>
    <t>955 EverGreen Ave</t>
  </si>
  <si>
    <t>780 Henderson Ave</t>
  </si>
  <si>
    <t>15 Taunton St</t>
  </si>
  <si>
    <t>124 Grandview Ave</t>
  </si>
  <si>
    <t>35 Holland Ave</t>
  </si>
  <si>
    <t>171 Trantor Pl</t>
  </si>
  <si>
    <t>363 Grand Ave</t>
  </si>
  <si>
    <t>1000 Ocean Pkwy</t>
  </si>
  <si>
    <t>11 Mckeever Pl</t>
  </si>
  <si>
    <t>7 Balfour Pl</t>
  </si>
  <si>
    <t>475 Wilson Ave</t>
  </si>
  <si>
    <t>685 Gates Ave</t>
  </si>
  <si>
    <t>388 Halsey St</t>
  </si>
  <si>
    <t>629 Throop Ave</t>
  </si>
  <si>
    <t>390 Nostrand Ave</t>
  </si>
  <si>
    <t>1326 Pacific St</t>
  </si>
  <si>
    <t>172 Bay 31st St</t>
  </si>
  <si>
    <t>53 Hart St</t>
  </si>
  <si>
    <t>8440 Lander St</t>
  </si>
  <si>
    <t>7911 41st Ave</t>
  </si>
  <si>
    <t>107 Navy Walk</t>
  </si>
  <si>
    <t>9838 57th Ave</t>
  </si>
  <si>
    <t>3791 102nd St</t>
  </si>
  <si>
    <t>63 Stuyvesant Ave</t>
  </si>
  <si>
    <t>335 78th St</t>
  </si>
  <si>
    <t>6520 Parsons Blvd</t>
  </si>
  <si>
    <t>8930 164th St</t>
  </si>
  <si>
    <t>6015 Madison St</t>
  </si>
  <si>
    <t>3611 12th St</t>
  </si>
  <si>
    <t>2269 41st St</t>
  </si>
  <si>
    <t>1872 Bathgate Ave</t>
  </si>
  <si>
    <t>750 E 137th St</t>
  </si>
  <si>
    <t>1990 7th Ave</t>
  </si>
  <si>
    <t>783 Hancock St</t>
  </si>
  <si>
    <t>2233 Ocean Ave</t>
  </si>
  <si>
    <t>1901 Gleason Ave</t>
  </si>
  <si>
    <t>3114 Villa Ave</t>
  </si>
  <si>
    <t>3525 Decatur Ave</t>
  </si>
  <si>
    <t>663 East 222nd Street</t>
  </si>
  <si>
    <t>721 E 222nd St</t>
  </si>
  <si>
    <t>1908 Belmont Ave</t>
  </si>
  <si>
    <t>120 Aldrich St</t>
  </si>
  <si>
    <t>266 E 169th St</t>
  </si>
  <si>
    <t>565 Manhattan Ave</t>
  </si>
  <si>
    <t>50 Morningside Ave</t>
  </si>
  <si>
    <t>1090 Bedford Ave</t>
  </si>
  <si>
    <t>375 Putnam Ave</t>
  </si>
  <si>
    <t>611 East 182nd Street</t>
  </si>
  <si>
    <t>1546 Selwyn Ave</t>
  </si>
  <si>
    <t>511 E 148th St</t>
  </si>
  <si>
    <t>3112 Wilkinson Ave</t>
  </si>
  <si>
    <t>365 E 197th St</t>
  </si>
  <si>
    <t>1870 Crotona Ave</t>
  </si>
  <si>
    <t>2745 8th Ave</t>
  </si>
  <si>
    <t>516 W 143rd St</t>
  </si>
  <si>
    <t>28 W 127th St # 30</t>
  </si>
  <si>
    <t>75 W 118th St</t>
  </si>
  <si>
    <t>271 W 113th St</t>
  </si>
  <si>
    <t>1982 Walton Avenue</t>
  </si>
  <si>
    <t>2427 E 29th St</t>
  </si>
  <si>
    <t>5101 13th Ave</t>
  </si>
  <si>
    <t>15 Westminster Rd</t>
  </si>
  <si>
    <t>485 17th St</t>
  </si>
  <si>
    <t>177 Sands St</t>
  </si>
  <si>
    <t>1646 Union St</t>
  </si>
  <si>
    <t>1 Adrian Avenue</t>
  </si>
  <si>
    <t>277 W 132nd St</t>
  </si>
  <si>
    <t>55 W 129th St</t>
  </si>
  <si>
    <t>107 Morningside Ave</t>
  </si>
  <si>
    <t>312 W 116th St</t>
  </si>
  <si>
    <t>230 W 111th St</t>
  </si>
  <si>
    <t>67 Lenox Ave</t>
  </si>
  <si>
    <t>400 W 113th St</t>
  </si>
  <si>
    <t>7 Rivington St</t>
  </si>
  <si>
    <t>5B</t>
  </si>
  <si>
    <t>1F</t>
  </si>
  <si>
    <t>J41</t>
  </si>
  <si>
    <t>2K</t>
  </si>
  <si>
    <t>1st Floor</t>
  </si>
  <si>
    <t>3L</t>
  </si>
  <si>
    <t>1A</t>
  </si>
  <si>
    <t>2nd fl.</t>
  </si>
  <si>
    <t>#3L</t>
  </si>
  <si>
    <t>5-B</t>
  </si>
  <si>
    <t>B103</t>
  </si>
  <si>
    <t>#2 L</t>
  </si>
  <si>
    <t>3R</t>
  </si>
  <si>
    <t>07B</t>
  </si>
  <si>
    <t>2nd Floor</t>
  </si>
  <si>
    <t>2nd Fl</t>
  </si>
  <si>
    <t>1L</t>
  </si>
  <si>
    <t>Apt 2R</t>
  </si>
  <si>
    <t>10D</t>
  </si>
  <si>
    <t>2A</t>
  </si>
  <si>
    <t>9A</t>
  </si>
  <si>
    <t>2FL</t>
  </si>
  <si>
    <t>2B</t>
  </si>
  <si>
    <t>1H</t>
  </si>
  <si>
    <t>1R</t>
  </si>
  <si>
    <t>4G</t>
  </si>
  <si>
    <t>3A</t>
  </si>
  <si>
    <t>C41</t>
  </si>
  <si>
    <t>1st fl</t>
  </si>
  <si>
    <t>2R</t>
  </si>
  <si>
    <t>Apt3A</t>
  </si>
  <si>
    <t>2nd floor</t>
  </si>
  <si>
    <t>Apt 2C</t>
  </si>
  <si>
    <t>Apt 3F</t>
  </si>
  <si>
    <t>Apt 3L</t>
  </si>
  <si>
    <t>1st floor</t>
  </si>
  <si>
    <t>18D</t>
  </si>
  <si>
    <t>5D</t>
  </si>
  <si>
    <t>3G</t>
  </si>
  <si>
    <t>4C</t>
  </si>
  <si>
    <t>4A</t>
  </si>
  <si>
    <t>3F</t>
  </si>
  <si>
    <t>6C</t>
  </si>
  <si>
    <t>2F</t>
  </si>
  <si>
    <t>1r</t>
  </si>
  <si>
    <t>6D</t>
  </si>
  <si>
    <t>3C</t>
  </si>
  <si>
    <t>13H</t>
  </si>
  <si>
    <t>13E</t>
  </si>
  <si>
    <t>5C</t>
  </si>
  <si>
    <t>5F</t>
  </si>
  <si>
    <t>1E</t>
  </si>
  <si>
    <t>11B</t>
  </si>
  <si>
    <t>1B</t>
  </si>
  <si>
    <t>15C</t>
  </si>
  <si>
    <t>4N</t>
  </si>
  <si>
    <t>3E</t>
  </si>
  <si>
    <t>6N</t>
  </si>
  <si>
    <t>2C</t>
  </si>
  <si>
    <t>1C</t>
  </si>
  <si>
    <t>7C</t>
  </si>
  <si>
    <t>11C</t>
  </si>
  <si>
    <t>4B</t>
  </si>
  <si>
    <t>3D</t>
  </si>
  <si>
    <t>1P</t>
  </si>
  <si>
    <t>4M</t>
  </si>
  <si>
    <t>3B</t>
  </si>
  <si>
    <t>6G</t>
  </si>
  <si>
    <t>2J</t>
  </si>
  <si>
    <t>7G</t>
  </si>
  <si>
    <t>4D</t>
  </si>
  <si>
    <t>Rear</t>
  </si>
  <si>
    <t>2E</t>
  </si>
  <si>
    <t>3S</t>
  </si>
  <si>
    <t>B8</t>
  </si>
  <si>
    <t>2D</t>
  </si>
  <si>
    <t>6F</t>
  </si>
  <si>
    <t>3I</t>
  </si>
  <si>
    <t>A</t>
  </si>
  <si>
    <t>4H</t>
  </si>
  <si>
    <t>basement</t>
  </si>
  <si>
    <t>1st FL</t>
  </si>
  <si>
    <t>top floor</t>
  </si>
  <si>
    <t>5W</t>
  </si>
  <si>
    <t>5J</t>
  </si>
  <si>
    <t>Bsmt</t>
  </si>
  <si>
    <t>#2B</t>
  </si>
  <si>
    <t>6L</t>
  </si>
  <si>
    <t>2H</t>
  </si>
  <si>
    <t>1K</t>
  </si>
  <si>
    <t>1 floor</t>
  </si>
  <si>
    <t>Apt.3</t>
  </si>
  <si>
    <t>E305</t>
  </si>
  <si>
    <t>2d</t>
  </si>
  <si>
    <t>13 E</t>
  </si>
  <si>
    <t>8A</t>
  </si>
  <si>
    <t>A4 (FIRST FLOOR)</t>
  </si>
  <si>
    <t>31E</t>
  </si>
  <si>
    <t>11G</t>
  </si>
  <si>
    <t>8B</t>
  </si>
  <si>
    <t>4E</t>
  </si>
  <si>
    <t>5A</t>
  </si>
  <si>
    <t>Apt. 2N</t>
  </si>
  <si>
    <t>A2</t>
  </si>
  <si>
    <t>A75</t>
  </si>
  <si>
    <t>2BB</t>
  </si>
  <si>
    <t>floor</t>
  </si>
  <si>
    <t>D6</t>
  </si>
  <si>
    <t>2L</t>
  </si>
  <si>
    <t>6A</t>
  </si>
  <si>
    <t>5-D</t>
  </si>
  <si>
    <t>2-I</t>
  </si>
  <si>
    <t>2-F</t>
  </si>
  <si>
    <t>19C</t>
  </si>
  <si>
    <t>1G</t>
  </si>
  <si>
    <t>3K</t>
  </si>
  <si>
    <t>4c</t>
  </si>
  <si>
    <t>B21</t>
  </si>
  <si>
    <t>3-D</t>
  </si>
  <si>
    <t>D-7</t>
  </si>
  <si>
    <t>3-M</t>
  </si>
  <si>
    <t>3rd Floor</t>
  </si>
  <si>
    <t>B12</t>
  </si>
  <si>
    <t>4-H</t>
  </si>
  <si>
    <t>D2</t>
  </si>
  <si>
    <t>9L</t>
  </si>
  <si>
    <t>6H</t>
  </si>
  <si>
    <t>Apt 1F</t>
  </si>
  <si>
    <t>13G</t>
  </si>
  <si>
    <t>7L</t>
  </si>
  <si>
    <t>C4</t>
  </si>
  <si>
    <t>7F</t>
  </si>
  <si>
    <t>48D</t>
  </si>
  <si>
    <t>6E</t>
  </si>
  <si>
    <t>BB</t>
  </si>
  <si>
    <t>F 1</t>
  </si>
  <si>
    <t>6B</t>
  </si>
  <si>
    <t>2nd FL</t>
  </si>
  <si>
    <t>1FL</t>
  </si>
  <si>
    <t>2nd Floord</t>
  </si>
  <si>
    <t>3 right</t>
  </si>
  <si>
    <t>L4</t>
  </si>
  <si>
    <t>Apt.7J</t>
  </si>
  <si>
    <t>0-51</t>
  </si>
  <si>
    <t>1-B</t>
  </si>
  <si>
    <t>H66</t>
  </si>
  <si>
    <t>3ZI</t>
  </si>
  <si>
    <t>25B</t>
  </si>
  <si>
    <t>E9</t>
  </si>
  <si>
    <t>Apt 3B</t>
  </si>
  <si>
    <t>GE</t>
  </si>
  <si>
    <t>A51</t>
  </si>
  <si>
    <t>20K</t>
  </si>
  <si>
    <t>Suite 1150</t>
  </si>
  <si>
    <t>1S</t>
  </si>
  <si>
    <t>19F</t>
  </si>
  <si>
    <t>D5</t>
  </si>
  <si>
    <t>#2G</t>
  </si>
  <si>
    <t>A307</t>
  </si>
  <si>
    <t>#5D</t>
  </si>
  <si>
    <t>6I</t>
  </si>
  <si>
    <t>4e</t>
  </si>
  <si>
    <t>BSMT</t>
  </si>
  <si>
    <t>4-R</t>
  </si>
  <si>
    <t>D16</t>
  </si>
  <si>
    <t>5G</t>
  </si>
  <si>
    <t>1Fl.</t>
  </si>
  <si>
    <t>19A</t>
  </si>
  <si>
    <t>5K</t>
  </si>
  <si>
    <t>#4</t>
  </si>
  <si>
    <t>7A</t>
  </si>
  <si>
    <t>Room 1 A</t>
  </si>
  <si>
    <t>2-N</t>
  </si>
  <si>
    <t>12C</t>
  </si>
  <si>
    <t>B</t>
  </si>
  <si>
    <t>Staten Island</t>
  </si>
  <si>
    <t>Astoria</t>
  </si>
  <si>
    <t>Brooklyn</t>
  </si>
  <si>
    <t>Bronx</t>
  </si>
  <si>
    <t>Jamaica</t>
  </si>
  <si>
    <t>New York</t>
  </si>
  <si>
    <t>College Point</t>
  </si>
  <si>
    <t>Springfield Gardens</t>
  </si>
  <si>
    <t>Saint Albans</t>
  </si>
  <si>
    <t>Ridgewood</t>
  </si>
  <si>
    <t>Corona</t>
  </si>
  <si>
    <t>Far Rockaway</t>
  </si>
  <si>
    <t>Jackson Heights</t>
  </si>
  <si>
    <t>Rockaway Bch</t>
  </si>
  <si>
    <t>Flushing</t>
  </si>
  <si>
    <t>Woodside</t>
  </si>
  <si>
    <t>S Ozone Park</t>
  </si>
  <si>
    <t>Glendale</t>
  </si>
  <si>
    <t>Ozone Park</t>
  </si>
  <si>
    <t>Forest Hills</t>
  </si>
  <si>
    <t>Arverne</t>
  </si>
  <si>
    <t>Sunnyside</t>
  </si>
  <si>
    <t>Elmhurst</t>
  </si>
  <si>
    <t>Rosedale</t>
  </si>
  <si>
    <t>Jackson Hts</t>
  </si>
  <si>
    <t>Little Neck</t>
  </si>
  <si>
    <t>Woodhaven</t>
  </si>
  <si>
    <t>Laurelton</t>
  </si>
  <si>
    <t>Rego Park</t>
  </si>
  <si>
    <t>Hollis</t>
  </si>
  <si>
    <t>Sprngfld Gdns</t>
  </si>
  <si>
    <t>Fresh Meadows</t>
  </si>
  <si>
    <t>Bayside</t>
  </si>
  <si>
    <t>NY</t>
  </si>
  <si>
    <t>CA</t>
  </si>
  <si>
    <t>Yes</t>
  </si>
  <si>
    <t>No</t>
  </si>
  <si>
    <t xml:space="preserve"> </t>
  </si>
  <si>
    <t>Court</t>
  </si>
  <si>
    <t>Word of mouth</t>
  </si>
  <si>
    <t>Returning Client</t>
  </si>
  <si>
    <t>HRA ELS (Assigned Counsel)</t>
  </si>
  <si>
    <t>Community Organization</t>
  </si>
  <si>
    <t>Self-referred</t>
  </si>
  <si>
    <t>HRA</t>
  </si>
  <si>
    <t>Tenant Support Unit</t>
  </si>
  <si>
    <t>Friends/Family</t>
  </si>
  <si>
    <t>Elected Official</t>
  </si>
  <si>
    <t>HRA ELS Part F Brooklyn</t>
  </si>
  <si>
    <t>Home base</t>
  </si>
  <si>
    <t>Other</t>
  </si>
  <si>
    <t>Outreach</t>
  </si>
  <si>
    <t>ADP Hotline</t>
  </si>
  <si>
    <t>Other City Agency</t>
  </si>
  <si>
    <t>LT-10942-17/RI</t>
  </si>
  <si>
    <t>LT-52719-16/QU</t>
  </si>
  <si>
    <t>LT-088476-17/KI</t>
  </si>
  <si>
    <t>LT-029628-17/BX</t>
  </si>
  <si>
    <t>LT-061625-17/BX</t>
  </si>
  <si>
    <t>LT-055713/17QU</t>
  </si>
  <si>
    <t>LT-011757-18/BX</t>
  </si>
  <si>
    <t>LT-063799-18/NY</t>
  </si>
  <si>
    <t>LT-050350-18/RI</t>
  </si>
  <si>
    <t>L&amp;T 106121 - 12/KI</t>
  </si>
  <si>
    <t>LT-097142-17/KI</t>
  </si>
  <si>
    <t>LT--81930-17/KI</t>
  </si>
  <si>
    <t>LT-085950-17/KI</t>
  </si>
  <si>
    <t>LT-51329-18/RI</t>
  </si>
  <si>
    <t>LT-013925-18/BX</t>
  </si>
  <si>
    <t>LT-055247-17/KI</t>
  </si>
  <si>
    <t>LT-013554-18/NY</t>
  </si>
  <si>
    <t>LT-803963-18/BX</t>
  </si>
  <si>
    <t>LT-075332-15/QU</t>
  </si>
  <si>
    <t>LT-76655-15/QU</t>
  </si>
  <si>
    <t>LT 052733-16/QU</t>
  </si>
  <si>
    <t>LT 055587-16/QU</t>
  </si>
  <si>
    <t>LT-060898-16/QU</t>
  </si>
  <si>
    <t>LT-076065-15/QU</t>
  </si>
  <si>
    <t>LT-80470-15/QU</t>
  </si>
  <si>
    <t>LT-62132-16/QU</t>
  </si>
  <si>
    <t>LT-067115-16/QU</t>
  </si>
  <si>
    <t>LT-62283-16/QU</t>
  </si>
  <si>
    <t>LT-052153-16/RI</t>
  </si>
  <si>
    <t>LT-74389-16/QU</t>
  </si>
  <si>
    <t>LT-061375-16/Qu</t>
  </si>
  <si>
    <t>LT-071833-16/QU</t>
  </si>
  <si>
    <t>LT-050585-17/QU</t>
  </si>
  <si>
    <t>LT 013321-16/QU</t>
  </si>
  <si>
    <t>LT-13389-16/QU</t>
  </si>
  <si>
    <t>LT-081357-16/QU</t>
  </si>
  <si>
    <t>LT-54017-17/QU</t>
  </si>
  <si>
    <t>LT-078153-16/QU</t>
  </si>
  <si>
    <t>LT-56610-16/QU</t>
  </si>
  <si>
    <t>LT-075072-16/QU</t>
  </si>
  <si>
    <t>LT-83834-16/NY</t>
  </si>
  <si>
    <t>LT-76623-16/QU</t>
  </si>
  <si>
    <t>LT-69947-16/NY</t>
  </si>
  <si>
    <t>LT-070650-16/QU</t>
  </si>
  <si>
    <t>LT-073348-16/QU</t>
  </si>
  <si>
    <t>LT-51192-17/QU</t>
  </si>
  <si>
    <t>LT-081520-16/QU</t>
  </si>
  <si>
    <t>LT-65670-17/QU</t>
  </si>
  <si>
    <t>LT-071006-16/QU</t>
  </si>
  <si>
    <t>LT-074808-16/QU</t>
  </si>
  <si>
    <t>LT-67873-17/QU</t>
  </si>
  <si>
    <t>LT-061227-17/QU</t>
  </si>
  <si>
    <t>LT-64398-16/QU</t>
  </si>
  <si>
    <t>LT-401652-12/NY</t>
  </si>
  <si>
    <t>LT-085575-17/KI</t>
  </si>
  <si>
    <t>LT-085758-17/KI</t>
  </si>
  <si>
    <t>LT-061829-17/NY</t>
  </si>
  <si>
    <t>LT-016099-17/NY</t>
  </si>
  <si>
    <t>LT-072495-17</t>
  </si>
  <si>
    <t>LT-80885-16/QU</t>
  </si>
  <si>
    <t>LT-082700-17/NY</t>
  </si>
  <si>
    <t>LT-65624-17/QU</t>
  </si>
  <si>
    <t>LT-051623-16/QU</t>
  </si>
  <si>
    <t>LT-069221-17/QU</t>
  </si>
  <si>
    <t>LT-066355-17/QU</t>
  </si>
  <si>
    <t>LT-087582-16/KI</t>
  </si>
  <si>
    <t>LT-055231-18/QU</t>
  </si>
  <si>
    <t>LT-086017-17/KI</t>
  </si>
  <si>
    <t>LT-067976-17/KI</t>
  </si>
  <si>
    <t>LT-021133-17/NY</t>
  </si>
  <si>
    <t>LT-62181-17/QU</t>
  </si>
  <si>
    <t>LT-071966-17/NY</t>
  </si>
  <si>
    <t>LT-029217-17/BX</t>
  </si>
  <si>
    <t>LT-050786-18/RI</t>
  </si>
  <si>
    <t>LT-056582-18/QU</t>
  </si>
  <si>
    <t>LT-057257-18/NY</t>
  </si>
  <si>
    <t>LT-54696-18/qu</t>
  </si>
  <si>
    <t>LT-011642-18/NY</t>
  </si>
  <si>
    <t>LT-57826-18/QU</t>
  </si>
  <si>
    <t>LT-050247-16/QU</t>
  </si>
  <si>
    <t>LT-53188-19/QU</t>
  </si>
  <si>
    <t>LT-018678-18/BX</t>
  </si>
  <si>
    <t>LT-807452-17/BX</t>
  </si>
  <si>
    <t>LT-011639-18/BX</t>
  </si>
  <si>
    <t>LT-027767-18/BX</t>
  </si>
  <si>
    <t>LT-003715-18/BX</t>
  </si>
  <si>
    <t>LT-012864-18/BX</t>
  </si>
  <si>
    <t>LT-013803-18/BX</t>
  </si>
  <si>
    <t>LT-003729-18/BX</t>
  </si>
  <si>
    <t>LT-022810-18/BX</t>
  </si>
  <si>
    <t>LT-022786-18/BX</t>
  </si>
  <si>
    <t>LT-06239-18/BX</t>
  </si>
  <si>
    <t>LT-011881-18/BX</t>
  </si>
  <si>
    <t>LT-010370-18/BX</t>
  </si>
  <si>
    <t>LT-058128-16/BX</t>
  </si>
  <si>
    <t>LT-012927-18/BX</t>
  </si>
  <si>
    <t>LT-060580-18/NY</t>
  </si>
  <si>
    <t>LT-076573-16/KI</t>
  </si>
  <si>
    <t>LT-075415-16/NY</t>
  </si>
  <si>
    <t>LT-075778-17/NY</t>
  </si>
  <si>
    <t>LT-067120-17/NY</t>
  </si>
  <si>
    <t>LT-062549-18/NY</t>
  </si>
  <si>
    <t>LT-67335-17/QU</t>
  </si>
  <si>
    <t>LT-051087-18/NY</t>
  </si>
  <si>
    <t>LT-047154-16/BX</t>
  </si>
  <si>
    <t>LT-017878-18/BX</t>
  </si>
  <si>
    <t>LT-069756-18/KI</t>
  </si>
  <si>
    <t>LT-012746-18/BX</t>
  </si>
  <si>
    <t>LT-058919-18/QU</t>
  </si>
  <si>
    <t>LT-057882-18/NY</t>
  </si>
  <si>
    <t>LT-021214-18/BX</t>
  </si>
  <si>
    <t>LT-055015-18/NY</t>
  </si>
  <si>
    <t>LT-020259-17/NY</t>
  </si>
  <si>
    <t>LT-027985-18/BX</t>
  </si>
  <si>
    <t>LT-053409-17/QU</t>
  </si>
  <si>
    <t>LT-053563-17/NY</t>
  </si>
  <si>
    <t>LT-062402-18/QU</t>
  </si>
  <si>
    <t>LT-56211-18/QU</t>
  </si>
  <si>
    <t>LT-005200-18/BX</t>
  </si>
  <si>
    <t>LT-060305-18/NY</t>
  </si>
  <si>
    <t>LT-010620-16/RI</t>
  </si>
  <si>
    <t>LT-063927-17/BX</t>
  </si>
  <si>
    <t>LT-009575-18/BX</t>
  </si>
  <si>
    <t>LT-82417-16/NY</t>
  </si>
  <si>
    <t>LT-015438-17/NY</t>
  </si>
  <si>
    <t>LT-000082-18/BX</t>
  </si>
  <si>
    <t>LT-030731-18/BX</t>
  </si>
  <si>
    <t>LT-046561-17/BX</t>
  </si>
  <si>
    <t>LT-030557-18/BX</t>
  </si>
  <si>
    <t>LT-13476-17/NY</t>
  </si>
  <si>
    <t>LT-50642/18/RI</t>
  </si>
  <si>
    <t>LT-079839-14/NY</t>
  </si>
  <si>
    <t>LT-068123-17/QU</t>
  </si>
  <si>
    <t>LT-028582-18/BX</t>
  </si>
  <si>
    <t>LT-066751-17/BX</t>
  </si>
  <si>
    <t>LT-069275-17/NY</t>
  </si>
  <si>
    <t>LT-036443-17/BX</t>
  </si>
  <si>
    <t>LT-003158-18/BX</t>
  </si>
  <si>
    <t>LT-022204-18/BX</t>
  </si>
  <si>
    <t>LT-018435-18/BX</t>
  </si>
  <si>
    <t>LT-250085-18/NY</t>
  </si>
  <si>
    <t>LT-081962-17/NY</t>
  </si>
  <si>
    <t>LT-019268-18/BX</t>
  </si>
  <si>
    <t>LT-029819-18/BX</t>
  </si>
  <si>
    <t>LT-062769-18/QU</t>
  </si>
  <si>
    <t>LT-062138-18/NY</t>
  </si>
  <si>
    <t>LT-080981-17/NY</t>
  </si>
  <si>
    <t>LT-062752-18/KI</t>
  </si>
  <si>
    <t>LT-023496-18/BX</t>
  </si>
  <si>
    <t>LT-10873-17/RI</t>
  </si>
  <si>
    <t>LT-008698-18/BX</t>
  </si>
  <si>
    <t>LT-50385-18/RI</t>
  </si>
  <si>
    <t>LT-067051-17/NY</t>
  </si>
  <si>
    <t>LT-51521-18/RI</t>
  </si>
  <si>
    <t>LT 51242-18/RI</t>
  </si>
  <si>
    <t>LT-050633-18/RI</t>
  </si>
  <si>
    <t>LT-010727-16/QU</t>
  </si>
  <si>
    <t>LT-061514-18/QU</t>
  </si>
  <si>
    <t>LT-054177-18/QU</t>
  </si>
  <si>
    <t>LT-66054-16/QU</t>
  </si>
  <si>
    <t>LT-69058-17/QU</t>
  </si>
  <si>
    <t>LT-059088-18/NY</t>
  </si>
  <si>
    <t>LT-064347-16/BX</t>
  </si>
  <si>
    <t>LT-054789-18/KI</t>
  </si>
  <si>
    <t>LT-031983-17/BX</t>
  </si>
  <si>
    <t>LT-053671-17/BX</t>
  </si>
  <si>
    <t>LT-061774-18/QU</t>
  </si>
  <si>
    <t>LT-055307-18/KI</t>
  </si>
  <si>
    <t>LT-020360-16/KI</t>
  </si>
  <si>
    <t>LT-59088-18/NY</t>
  </si>
  <si>
    <t>LT-027296-18/BX</t>
  </si>
  <si>
    <t>LT-025908-18/BX</t>
  </si>
  <si>
    <t>LT-026959-18/BX</t>
  </si>
  <si>
    <t>LT-023632-18/BX</t>
  </si>
  <si>
    <t>LT-070998-17/BX</t>
  </si>
  <si>
    <t>LT-012165-17/BX</t>
  </si>
  <si>
    <t>LT-020681-18/BX</t>
  </si>
  <si>
    <t>LT-029230-18/BX</t>
  </si>
  <si>
    <t>LT-030730-18/BX</t>
  </si>
  <si>
    <t>LT-056435-18/NY</t>
  </si>
  <si>
    <t>LT-63389-17/QU</t>
  </si>
  <si>
    <t>LT-062714-17/QU</t>
  </si>
  <si>
    <t>LT-50260-18/QU</t>
  </si>
  <si>
    <t>LT-062390-17/QU</t>
  </si>
  <si>
    <t>LT-61858-16/QU</t>
  </si>
  <si>
    <t>LT-75133-16/QU</t>
  </si>
  <si>
    <t>LT-53884-16/QU</t>
  </si>
  <si>
    <t>LT-77552-16/QU</t>
  </si>
  <si>
    <t>LT-050507-18/NY</t>
  </si>
  <si>
    <t>LT-058239-16/NY</t>
  </si>
  <si>
    <t>LT-051955-18/NY</t>
  </si>
  <si>
    <t>LT-51702-16/NY</t>
  </si>
  <si>
    <t>LT-080941-17/NY</t>
  </si>
  <si>
    <t>LT-80747-15/NY</t>
  </si>
  <si>
    <t>LT-90793-2010</t>
  </si>
  <si>
    <t>LT-080370-17/NY</t>
  </si>
  <si>
    <t>LT-620884-17/NY</t>
  </si>
  <si>
    <t>LT-084876-16/NY</t>
  </si>
  <si>
    <t>LT-061947-18/NY</t>
  </si>
  <si>
    <t>LT-051024-18/NY</t>
  </si>
  <si>
    <t>LT-011875-17/NY</t>
  </si>
  <si>
    <t>LT-059414-18/NY</t>
  </si>
  <si>
    <t>LT-028427-18/BX</t>
  </si>
  <si>
    <t>LT-010989-18/NY</t>
  </si>
  <si>
    <t>LT-015024-17/BX</t>
  </si>
  <si>
    <t>LT-019037-18/BX</t>
  </si>
  <si>
    <t>LT-017159-18/BX</t>
  </si>
  <si>
    <t>L&amp;T 10543-18/RI</t>
  </si>
  <si>
    <t>LT-023642-18/BX</t>
  </si>
  <si>
    <t>LT-011386-18/BX</t>
  </si>
  <si>
    <t>LT-072170-17/BX</t>
  </si>
  <si>
    <t>LT-801775-/BX18</t>
  </si>
  <si>
    <t>LT-55895-16/KI</t>
  </si>
  <si>
    <t>LT-061575-17/KI</t>
  </si>
  <si>
    <t>LT-021190-18/BX</t>
  </si>
  <si>
    <t>LT654251-17/KI</t>
  </si>
  <si>
    <t>LT-060343-18/QU</t>
  </si>
  <si>
    <t>LT-028035-18/BX</t>
  </si>
  <si>
    <t>LT-032176-18/BX</t>
  </si>
  <si>
    <t>LT-041012-16/BX</t>
  </si>
  <si>
    <t>LT-057740-17/QU</t>
  </si>
  <si>
    <t>LT-052556-18/QU</t>
  </si>
  <si>
    <t>LT66691-16/QU</t>
  </si>
  <si>
    <t>LT-058412-17/QU</t>
  </si>
  <si>
    <t>LT-53891-17/QU</t>
  </si>
  <si>
    <t>LT-60319/16-QU</t>
  </si>
  <si>
    <t>LT-69111-16/QU</t>
  </si>
  <si>
    <t>LT-51268-18/KI</t>
  </si>
  <si>
    <t>LT-073409-17/KI</t>
  </si>
  <si>
    <t>LT-084055-16/Ki</t>
  </si>
  <si>
    <t>LT 76677/17 KI</t>
  </si>
  <si>
    <t>LT-074139-16/KI</t>
  </si>
  <si>
    <t>LT-078313-16/KI</t>
  </si>
  <si>
    <t>L&amp;T00713-18/KI</t>
  </si>
  <si>
    <t>LT-019708-15/NY</t>
  </si>
  <si>
    <t>LT-069690-17/NY</t>
  </si>
  <si>
    <t>LT-077387-17/NY</t>
  </si>
  <si>
    <t>LT-059597-18/NY</t>
  </si>
  <si>
    <t>LT-058495-18/NY</t>
  </si>
  <si>
    <t>LT-056118-18/NY</t>
  </si>
  <si>
    <t>LT-050209-17/NY</t>
  </si>
  <si>
    <t>LT-071422-16/NY</t>
  </si>
  <si>
    <t>LT-53529-18/NY</t>
  </si>
  <si>
    <t>LT-054744-18/NY</t>
  </si>
  <si>
    <t>L&amp;T-093421-17/KI</t>
  </si>
  <si>
    <t>LT-097199-17/KI</t>
  </si>
  <si>
    <t>LT-066971-16/KI</t>
  </si>
  <si>
    <t>LT-062767-18/KI</t>
  </si>
  <si>
    <t>LT-066258-18/KI</t>
  </si>
  <si>
    <t>LT-054966-18/KI</t>
  </si>
  <si>
    <t>LT-050407-18/KI</t>
  </si>
  <si>
    <t>L&amp;T-58992-18/KI</t>
  </si>
  <si>
    <t>LT-089269-17/KI</t>
  </si>
  <si>
    <t>63722/18</t>
  </si>
  <si>
    <t>67169/2018</t>
  </si>
  <si>
    <t>LT-067355-18/KI</t>
  </si>
  <si>
    <t>LT-084128-17/KI</t>
  </si>
  <si>
    <t>LT-059050-18/KI</t>
  </si>
  <si>
    <t>LT-055900-17/KI</t>
  </si>
  <si>
    <t>LT-052096-18/KI</t>
  </si>
  <si>
    <t>LT-098605-17/KI</t>
  </si>
  <si>
    <t>LT-59613-16/KI</t>
  </si>
  <si>
    <t>LT-077600-16/KI</t>
  </si>
  <si>
    <t>LT-052499-18/KI</t>
  </si>
  <si>
    <t>LT-061217-18/KI</t>
  </si>
  <si>
    <t>LT-10098-18/RI</t>
  </si>
  <si>
    <t>LT-051169-18/RI</t>
  </si>
  <si>
    <t>LT-010976-16/RI</t>
  </si>
  <si>
    <t>LT-008277-18/BX</t>
  </si>
  <si>
    <t>LT-007660-16/BX</t>
  </si>
  <si>
    <t>LT-014350-18/BX</t>
  </si>
  <si>
    <t>LT-048766-17/BX</t>
  </si>
  <si>
    <t>LT-000662-18/BX</t>
  </si>
  <si>
    <t>LT-66328-16/qu</t>
  </si>
  <si>
    <t>LT-64273-16/qu</t>
  </si>
  <si>
    <t>LT-011376-18/BX</t>
  </si>
  <si>
    <t>LT-805555-18/BX</t>
  </si>
  <si>
    <t>LT-013461-18/BX</t>
  </si>
  <si>
    <t>LT-094757-17/ki</t>
  </si>
  <si>
    <t>LT-062524-17/KI</t>
  </si>
  <si>
    <t>LT-66006-18/KI</t>
  </si>
  <si>
    <t>LT-061379-18/QU</t>
  </si>
  <si>
    <t>LT-61331-18/QU</t>
  </si>
  <si>
    <t>LT-089754-16/KI</t>
  </si>
  <si>
    <t>L&amp;T-066097-18/KI</t>
  </si>
  <si>
    <t>LT-092408-17/KI</t>
  </si>
  <si>
    <t>LT-096530-17/ki</t>
  </si>
  <si>
    <t>LT-015246-18/BX</t>
  </si>
  <si>
    <t>LT-069840-17/BX</t>
  </si>
  <si>
    <t>LT-026265-18/BX</t>
  </si>
  <si>
    <t>LT-76109-17/ KI</t>
  </si>
  <si>
    <t>LT-065336-18/KI</t>
  </si>
  <si>
    <t>LT-054699-18/KI</t>
  </si>
  <si>
    <t>L&amp;T-023347-17KI</t>
  </si>
  <si>
    <t>LT-004219-18/BX</t>
  </si>
  <si>
    <t>LT-017921-18/BX</t>
  </si>
  <si>
    <t>LT-023257-18/BX</t>
  </si>
  <si>
    <t>LT-026422-17/BX</t>
  </si>
  <si>
    <t>LT-027630-18/BX</t>
  </si>
  <si>
    <t>LT-051358-18/QU</t>
  </si>
  <si>
    <t>LT- 073697-16/QU</t>
  </si>
  <si>
    <t>LT-066055-17/QU</t>
  </si>
  <si>
    <t>LT-073857-16/QU</t>
  </si>
  <si>
    <t>LT-080636-16/QU</t>
  </si>
  <si>
    <t>LT-059714-18/QU</t>
  </si>
  <si>
    <t>LT-074554-16/QU</t>
  </si>
  <si>
    <t>LT-051828-17/QU</t>
  </si>
  <si>
    <t>LT-015767-18/BX</t>
  </si>
  <si>
    <t>LT-026667-18/BX</t>
  </si>
  <si>
    <t>LT-015501-18/BX</t>
  </si>
  <si>
    <t>LT-013041-18/BX</t>
  </si>
  <si>
    <t>LT-804110-18/BX</t>
  </si>
  <si>
    <t>26743/18</t>
  </si>
  <si>
    <t>LT-018307-17/BX</t>
  </si>
  <si>
    <t>LT-029118-17/BX</t>
  </si>
  <si>
    <t>LT-89738-17/KI</t>
  </si>
  <si>
    <t>LT-21542-15/KI</t>
  </si>
  <si>
    <t>LT-056405-18/KI</t>
  </si>
  <si>
    <t>LT-053771-18/KI</t>
  </si>
  <si>
    <t>LT-75123-17/KI</t>
  </si>
  <si>
    <t>LT-052987-18/KI</t>
  </si>
  <si>
    <t>LT-57433-18/QU</t>
  </si>
  <si>
    <t>LT-026266-18/BX</t>
  </si>
  <si>
    <t>LT-028915-17/BX</t>
  </si>
  <si>
    <t>LT-014595-18/BX</t>
  </si>
  <si>
    <t>L7T-61254/2018</t>
  </si>
  <si>
    <t>LT-018210-17/BX</t>
  </si>
  <si>
    <t>LT-026407-18/BX</t>
  </si>
  <si>
    <t>LT-35164-15/BX</t>
  </si>
  <si>
    <t>LT-018493-18/BX</t>
  </si>
  <si>
    <t>LT-030626-18/BX</t>
  </si>
  <si>
    <t>LT-803279-14/BX</t>
  </si>
  <si>
    <t>LT-066615-18/KI</t>
  </si>
  <si>
    <t>LT-097179-15/KI</t>
  </si>
  <si>
    <t>LT-096709-16/KI</t>
  </si>
  <si>
    <t>LT-015456-18/BX</t>
  </si>
  <si>
    <t>LT 10411-17/RI</t>
  </si>
  <si>
    <t>LT-053249-17/RI</t>
  </si>
  <si>
    <t>LT-52443-17/RI</t>
  </si>
  <si>
    <t>LT-052752-16/RI</t>
  </si>
  <si>
    <t>LT-051415-28/RI</t>
  </si>
  <si>
    <t>LT-095227-17/KI</t>
  </si>
  <si>
    <t>LT-061229-18/KI</t>
  </si>
  <si>
    <t>LT-059717-18/KI</t>
  </si>
  <si>
    <t>LT-086456-17/KI</t>
  </si>
  <si>
    <t>LT-059863-18/KI</t>
  </si>
  <si>
    <t>LT-071467-17/KI</t>
  </si>
  <si>
    <t>LT-066737-18/KI</t>
  </si>
  <si>
    <t>LT-061293-18/KI</t>
  </si>
  <si>
    <t>LT-059839/18</t>
  </si>
  <si>
    <t>LT-072138-17/KI</t>
  </si>
  <si>
    <t>LT-058274-18ki</t>
  </si>
  <si>
    <t>LT-52768-18/QU</t>
  </si>
  <si>
    <t>LT-059481-18/QU</t>
  </si>
  <si>
    <t>LT-010740-17/KI</t>
  </si>
  <si>
    <t>LT-058627-18/QU</t>
  </si>
  <si>
    <t>LT-81866-16/QU</t>
  </si>
  <si>
    <t>LT-058463-18/KI</t>
  </si>
  <si>
    <t>LT-059704-17/KI</t>
  </si>
  <si>
    <t>LT-000258-18/QU</t>
  </si>
  <si>
    <t>LT-053204-18/QU</t>
  </si>
  <si>
    <t>LT-066396-17/QU</t>
  </si>
  <si>
    <t>LT-066531-16/QU</t>
  </si>
  <si>
    <t>LT-80074-15/QU</t>
  </si>
  <si>
    <t>LT-024794-18/BX</t>
  </si>
  <si>
    <t>LT-024574-18/BX</t>
  </si>
  <si>
    <t>LT-078210-16/NY</t>
  </si>
  <si>
    <t>LT-060784-18/KI</t>
  </si>
  <si>
    <t>LT-093329-17/ki</t>
  </si>
  <si>
    <t>LT-051545-18/KI</t>
  </si>
  <si>
    <t>LT-028280-18/BX</t>
  </si>
  <si>
    <t>LT-029613-18/BX</t>
  </si>
  <si>
    <t>LT-000633-18/BX</t>
  </si>
  <si>
    <t>LT-006292-18/BX</t>
  </si>
  <si>
    <t>LT-010325-18/BX</t>
  </si>
  <si>
    <t>LT-016674-18/BX</t>
  </si>
  <si>
    <t>LT-058603-17/BX</t>
  </si>
  <si>
    <t>LT-19269-18/BX</t>
  </si>
  <si>
    <t>LT-061161-18/NY</t>
  </si>
  <si>
    <t>LT-055558-18/NY</t>
  </si>
  <si>
    <t>LT-92267-16-KI</t>
  </si>
  <si>
    <t>LT-062497-17/KI</t>
  </si>
  <si>
    <t>LT-031985-17/BX</t>
  </si>
  <si>
    <t>LT-029221-18/BX</t>
  </si>
  <si>
    <t>LT-014736-18/BX</t>
  </si>
  <si>
    <t>LT-069686-17/BX</t>
  </si>
  <si>
    <t>LT-044904-17/BX</t>
  </si>
  <si>
    <t>LT-021668-18/BX</t>
  </si>
  <si>
    <t>LT-052734-18/NY</t>
  </si>
  <si>
    <t>LT-66127-14/NY</t>
  </si>
  <si>
    <t>LT-055879-18/NY</t>
  </si>
  <si>
    <t>LT-053452-18/NY</t>
  </si>
  <si>
    <t>LT-028912-16/BX</t>
  </si>
  <si>
    <t>LT-099399-17/KI</t>
  </si>
  <si>
    <t>LT-087732-17/ki</t>
  </si>
  <si>
    <t>LT-079445-17/KI</t>
  </si>
  <si>
    <t>LT-84972-17/KI</t>
  </si>
  <si>
    <t>LT-011777-18/KI</t>
  </si>
  <si>
    <t>LT-92124-15/KI</t>
  </si>
  <si>
    <t>LT-054511-18/NY</t>
  </si>
  <si>
    <t>LT-076214-16/NY</t>
  </si>
  <si>
    <t>LT-76675-16/NY</t>
  </si>
  <si>
    <t>LT-084318-16/NY</t>
  </si>
  <si>
    <t>LT-064173-18/NY</t>
  </si>
  <si>
    <t>LT-055151-17/NY</t>
  </si>
  <si>
    <t>LT-063250-17/NY</t>
  </si>
  <si>
    <t>LT-064464-17/NY</t>
  </si>
  <si>
    <t>LT-058496-18/NY</t>
  </si>
  <si>
    <t>LT-053521-18/NY</t>
  </si>
  <si>
    <t>Representation - State Court</t>
  </si>
  <si>
    <t>Advice</t>
  </si>
  <si>
    <t>Brief Service</t>
  </si>
  <si>
    <t>Representation - Admin. Agency</t>
  </si>
  <si>
    <t>Out-of-Court Advocacy</t>
  </si>
  <si>
    <t>G - Negotiated Settlement with Litigation</t>
  </si>
  <si>
    <t>A - Counsel and Advice</t>
  </si>
  <si>
    <t>3125 Universal Access to Counsel â€“ (UAC)</t>
  </si>
  <si>
    <t>3113 HPLP-Homelessness Prevention Law Project</t>
  </si>
  <si>
    <t>3112 HPLP-Homelessness Prevention Law Project</t>
  </si>
  <si>
    <t>3122 Universal Access to Counsel â€“ (UAC)</t>
  </si>
  <si>
    <t>3124 Universal Access to Counsel â€“ (UAC)</t>
  </si>
  <si>
    <t>3123 Universal Access to Counsel â€“ (UAC)</t>
  </si>
  <si>
    <t>3121 Universal Access to Counsel â€“ (UAC)</t>
  </si>
  <si>
    <t>3115 HPLP-Homelessness Prevention Law Project</t>
  </si>
  <si>
    <t>3114 HRA-HPLP-Homelessness Prevention Law Project</t>
  </si>
  <si>
    <t>3306 Anti-Eviction and SRO Legal Services (formerly known as â€œHPDâ€ Contracts)</t>
  </si>
  <si>
    <t>3111 HPLP-Homelessness Prevention Law Project</t>
  </si>
  <si>
    <t>2157 OCA-City-wide Civil Legal Services Grant</t>
  </si>
  <si>
    <t>3018 Tenant Rights Coalition (TRC)</t>
  </si>
  <si>
    <t>Prefer Not To Answer</t>
  </si>
  <si>
    <t>5227 RH VJP (Veterans Justice Project)</t>
  </si>
  <si>
    <t>5510 CB9 Manhattanville-West Harlem Tenant Advocacy Project</t>
  </si>
  <si>
    <t>5221 SSUSA-Single Stop USA</t>
  </si>
  <si>
    <t>5556 Robin Hood-Foreclosure and Housing</t>
  </si>
  <si>
    <t>64 Public Housing</t>
  </si>
  <si>
    <t>63 Private Landlord/Tenant</t>
  </si>
  <si>
    <t>69 Other Housing</t>
  </si>
  <si>
    <t>61 Federally Subsidized Housing</t>
  </si>
  <si>
    <t>71 TANF</t>
  </si>
  <si>
    <t>No Stipulation; No Judgment</t>
  </si>
  <si>
    <t>Post-Stipulation, No Judgment</t>
  </si>
  <si>
    <t>Post-Judgment, Tenant in Possession-Judgment Due to Other</t>
  </si>
  <si>
    <t>004733452J</t>
  </si>
  <si>
    <t>015149213J</t>
  </si>
  <si>
    <t>9220861-A</t>
  </si>
  <si>
    <t>017279247F</t>
  </si>
  <si>
    <t>009075847F</t>
  </si>
  <si>
    <t>0302080830D</t>
  </si>
  <si>
    <t>011866588E</t>
  </si>
  <si>
    <t>00013358217B</t>
  </si>
  <si>
    <t>005088078A</t>
  </si>
  <si>
    <t>010102115c</t>
  </si>
  <si>
    <t>34295816C</t>
  </si>
  <si>
    <t>01092621F</t>
  </si>
  <si>
    <t>001455272d</t>
  </si>
  <si>
    <t>0016726776E</t>
  </si>
  <si>
    <t>015884429A</t>
  </si>
  <si>
    <t>0050149176A</t>
  </si>
  <si>
    <t>014041870I</t>
  </si>
  <si>
    <t>0348673683C</t>
  </si>
  <si>
    <t>007109151G</t>
  </si>
  <si>
    <t>0031731278D</t>
  </si>
  <si>
    <t>010875490E</t>
  </si>
  <si>
    <t>008923526B</t>
  </si>
  <si>
    <t>010229993A</t>
  </si>
  <si>
    <t>013460816F</t>
  </si>
  <si>
    <t>032546786I</t>
  </si>
  <si>
    <t>001852294G</t>
  </si>
  <si>
    <t>036529114F</t>
  </si>
  <si>
    <t>032930286D</t>
  </si>
  <si>
    <t>013180583A</t>
  </si>
  <si>
    <t>0033184042B</t>
  </si>
  <si>
    <t>003711366J</t>
  </si>
  <si>
    <t>006360915A</t>
  </si>
  <si>
    <t>36796873C</t>
  </si>
  <si>
    <t>036955179B</t>
  </si>
  <si>
    <t>010663673B</t>
  </si>
  <si>
    <t>0015259923J</t>
  </si>
  <si>
    <t>012799549G</t>
  </si>
  <si>
    <t>none</t>
  </si>
  <si>
    <t>17728093-A</t>
  </si>
  <si>
    <t>6652439I</t>
  </si>
  <si>
    <t>02912567B</t>
  </si>
  <si>
    <t>00037222972E</t>
  </si>
  <si>
    <t>874283f</t>
  </si>
  <si>
    <t>014964763I</t>
  </si>
  <si>
    <t>006238014C</t>
  </si>
  <si>
    <t>034982357F</t>
  </si>
  <si>
    <t>017017269G</t>
  </si>
  <si>
    <t>009148481G</t>
  </si>
  <si>
    <t>016248109H</t>
  </si>
  <si>
    <t>009943779A</t>
  </si>
  <si>
    <t>001235202H</t>
  </si>
  <si>
    <t>004277627I</t>
  </si>
  <si>
    <t>003805707B</t>
  </si>
  <si>
    <t>018029861E</t>
  </si>
  <si>
    <t>15542888-B</t>
  </si>
  <si>
    <t>016637184J</t>
  </si>
  <si>
    <t>003285768C</t>
  </si>
  <si>
    <t>004553353G</t>
  </si>
  <si>
    <t>014273887B</t>
  </si>
  <si>
    <t>032807684J</t>
  </si>
  <si>
    <t>013733248C</t>
  </si>
  <si>
    <t>015825277F</t>
  </si>
  <si>
    <t>036877716F</t>
  </si>
  <si>
    <t>035052944C</t>
  </si>
  <si>
    <t>006409834G</t>
  </si>
  <si>
    <t>01124716A</t>
  </si>
  <si>
    <t>017586246F</t>
  </si>
  <si>
    <t>033987788I</t>
  </si>
  <si>
    <t>035925565G</t>
  </si>
  <si>
    <t>018319267D</t>
  </si>
  <si>
    <t>018242720D</t>
  </si>
  <si>
    <t>005098246B</t>
  </si>
  <si>
    <t>034975802J</t>
  </si>
  <si>
    <t>012762792F</t>
  </si>
  <si>
    <t>00008626291C</t>
  </si>
  <si>
    <t>17638915D</t>
  </si>
  <si>
    <t>4154327D</t>
  </si>
  <si>
    <t>001145782H</t>
  </si>
  <si>
    <t>007287916G</t>
  </si>
  <si>
    <t>008331205I</t>
  </si>
  <si>
    <t>008913361F</t>
  </si>
  <si>
    <t>008373781H</t>
  </si>
  <si>
    <t>37113188-J</t>
  </si>
  <si>
    <t>017606438E</t>
  </si>
  <si>
    <t>07317573J</t>
  </si>
  <si>
    <t>06503626B</t>
  </si>
  <si>
    <t>007373951I</t>
  </si>
  <si>
    <t>010744445H</t>
  </si>
  <si>
    <t>012196512D</t>
  </si>
  <si>
    <t>033953744B</t>
  </si>
  <si>
    <t>013475337F</t>
  </si>
  <si>
    <t>6558320F</t>
  </si>
  <si>
    <t>006137432I</t>
  </si>
  <si>
    <t>001972880H</t>
  </si>
  <si>
    <t>None</t>
  </si>
  <si>
    <t>017894834F</t>
  </si>
  <si>
    <t>001226346D</t>
  </si>
  <si>
    <t>32869110A</t>
  </si>
  <si>
    <t>035192438G</t>
  </si>
  <si>
    <t>017740829B</t>
  </si>
  <si>
    <t>003532503E</t>
  </si>
  <si>
    <t>037178648E</t>
  </si>
  <si>
    <t>009941433G</t>
  </si>
  <si>
    <t>018190588G</t>
  </si>
  <si>
    <t>00005565311H</t>
  </si>
  <si>
    <t>032250366D</t>
  </si>
  <si>
    <t>1687869-01</t>
  </si>
  <si>
    <t>005493443F</t>
  </si>
  <si>
    <t>012363274H</t>
  </si>
  <si>
    <t>032869110A</t>
  </si>
  <si>
    <t>003855383A</t>
  </si>
  <si>
    <t>017620513G</t>
  </si>
  <si>
    <t>017008595F</t>
  </si>
  <si>
    <t>013774363J</t>
  </si>
  <si>
    <t>33039312-F</t>
  </si>
  <si>
    <t>15551741-A</t>
  </si>
  <si>
    <t>017757209G</t>
  </si>
  <si>
    <t>012253656I</t>
  </si>
  <si>
    <t>3832467-J</t>
  </si>
  <si>
    <t>1864208-C</t>
  </si>
  <si>
    <t>6926433-B</t>
  </si>
  <si>
    <t>031301257H</t>
  </si>
  <si>
    <t>5382619E</t>
  </si>
  <si>
    <t>036496246E</t>
  </si>
  <si>
    <t>167885355F</t>
  </si>
  <si>
    <t>016241513H</t>
  </si>
  <si>
    <t>032207338I</t>
  </si>
  <si>
    <t>009137518I</t>
  </si>
  <si>
    <t>014183285H</t>
  </si>
  <si>
    <t>018287320I</t>
  </si>
  <si>
    <t>2571551H</t>
  </si>
  <si>
    <t>008684731G</t>
  </si>
  <si>
    <t>25711317F</t>
  </si>
  <si>
    <t>018048950C</t>
  </si>
  <si>
    <t>8377242-A</t>
  </si>
  <si>
    <t>009821880D</t>
  </si>
  <si>
    <t>015866779A</t>
  </si>
  <si>
    <t>017850693H</t>
  </si>
  <si>
    <t>009328616J</t>
  </si>
  <si>
    <t>00037773023J</t>
  </si>
  <si>
    <t>010185441C</t>
  </si>
  <si>
    <t>014904172F</t>
  </si>
  <si>
    <t>035292046G</t>
  </si>
  <si>
    <t>036190844F</t>
  </si>
  <si>
    <t>035246648G</t>
  </si>
  <si>
    <t>034912555J</t>
  </si>
  <si>
    <t>017864726J</t>
  </si>
  <si>
    <t>010217371D</t>
  </si>
  <si>
    <t>001347657H</t>
  </si>
  <si>
    <t>8329867J</t>
  </si>
  <si>
    <t>004100925J</t>
  </si>
  <si>
    <t>003398773G</t>
  </si>
  <si>
    <t>37254216-H</t>
  </si>
  <si>
    <t>012778759G</t>
  </si>
  <si>
    <t>008737075F</t>
  </si>
  <si>
    <t>010752713H</t>
  </si>
  <si>
    <t>8225955H</t>
  </si>
  <si>
    <t>00036855649E</t>
  </si>
  <si>
    <t>35264034G</t>
  </si>
  <si>
    <t>013313013I</t>
  </si>
  <si>
    <t>9345293G</t>
  </si>
  <si>
    <t>12917712H</t>
  </si>
  <si>
    <t>015642961F</t>
  </si>
  <si>
    <t>7241959B</t>
  </si>
  <si>
    <t>13271939E</t>
  </si>
  <si>
    <t>001941231B</t>
  </si>
  <si>
    <t>018242586I</t>
  </si>
  <si>
    <t>016928286A</t>
  </si>
  <si>
    <t>33450504H</t>
  </si>
  <si>
    <t>001782945I</t>
  </si>
  <si>
    <t>001001005G</t>
  </si>
  <si>
    <t>03122322F</t>
  </si>
  <si>
    <t>018201952B</t>
  </si>
  <si>
    <t>000937306J</t>
  </si>
  <si>
    <t>037064026A</t>
  </si>
  <si>
    <t>007111592H</t>
  </si>
  <si>
    <t>10353168H</t>
  </si>
  <si>
    <t>4971203H</t>
  </si>
  <si>
    <t>012223170H</t>
  </si>
  <si>
    <t>009397738H</t>
  </si>
  <si>
    <t>010025819D</t>
  </si>
  <si>
    <t>008828898A</t>
  </si>
  <si>
    <t>18044194B</t>
  </si>
  <si>
    <t>9643951-I</t>
  </si>
  <si>
    <t>36880393I</t>
  </si>
  <si>
    <t>010916513-E</t>
  </si>
  <si>
    <t>011227544B</t>
  </si>
  <si>
    <t>591-32-4085</t>
  </si>
  <si>
    <t>088-74-2817</t>
  </si>
  <si>
    <t>584-23-6107</t>
  </si>
  <si>
    <t>068-78-2089</t>
  </si>
  <si>
    <t>087-74-5381</t>
  </si>
  <si>
    <t>056-92-4428</t>
  </si>
  <si>
    <t>094-68-4512</t>
  </si>
  <si>
    <t>147-80-2579</t>
  </si>
  <si>
    <t>100-58-8131</t>
  </si>
  <si>
    <t>594-88-8503</t>
  </si>
  <si>
    <t>099-70-4819</t>
  </si>
  <si>
    <t>051-80-3795</t>
  </si>
  <si>
    <t>092-76-4705</t>
  </si>
  <si>
    <t>114-78-7560</t>
  </si>
  <si>
    <t>440-08-0591</t>
  </si>
  <si>
    <t>067-58-4373</t>
  </si>
  <si>
    <t>126-72-8039</t>
  </si>
  <si>
    <t>085-68-4079</t>
  </si>
  <si>
    <t>069-58-4121</t>
  </si>
  <si>
    <t>097-94-0840</t>
  </si>
  <si>
    <t>804-89-3186</t>
  </si>
  <si>
    <t>130-86-9385</t>
  </si>
  <si>
    <t>065-58-8761</t>
  </si>
  <si>
    <t>110-64-4277</t>
  </si>
  <si>
    <t>106-56-5909</t>
  </si>
  <si>
    <t>117-76-5116</t>
  </si>
  <si>
    <t>052-74-2156</t>
  </si>
  <si>
    <t>183-28-9597</t>
  </si>
  <si>
    <t>125-78-2212</t>
  </si>
  <si>
    <t>126-49-1362</t>
  </si>
  <si>
    <t>099-86-7411</t>
  </si>
  <si>
    <t>134-72-7804</t>
  </si>
  <si>
    <t>069-58-6812</t>
  </si>
  <si>
    <t>116-44-2094</t>
  </si>
  <si>
    <t>123-78-0272</t>
  </si>
  <si>
    <t>584-86-0990</t>
  </si>
  <si>
    <t>117-56-6596</t>
  </si>
  <si>
    <t>060-94-8123</t>
  </si>
  <si>
    <t>099-68-1017</t>
  </si>
  <si>
    <t>124-68-9288</t>
  </si>
  <si>
    <t>001-46-0798</t>
  </si>
  <si>
    <t>053-92-4372</t>
  </si>
  <si>
    <t>069-50-3278</t>
  </si>
  <si>
    <t>108-62-6305</t>
  </si>
  <si>
    <t>108-54-6269</t>
  </si>
  <si>
    <t>062-56-8151</t>
  </si>
  <si>
    <t>065-58-1146</t>
  </si>
  <si>
    <t>054-74-5694</t>
  </si>
  <si>
    <t>133-68-1730</t>
  </si>
  <si>
    <t>107-40-4511</t>
  </si>
  <si>
    <t>101-98-0894</t>
  </si>
  <si>
    <t>069-96-5175</t>
  </si>
  <si>
    <t>058-76-0106</t>
  </si>
  <si>
    <t>060-36-2597</t>
  </si>
  <si>
    <t>126-84-6847</t>
  </si>
  <si>
    <t>583-76-9856</t>
  </si>
  <si>
    <t>071-64-1669</t>
  </si>
  <si>
    <t>119-42-7111</t>
  </si>
  <si>
    <t>105-86-2295</t>
  </si>
  <si>
    <t>111-60-5721</t>
  </si>
  <si>
    <t>101-54-1201</t>
  </si>
  <si>
    <t>106-50-1270</t>
  </si>
  <si>
    <t>090-58-0129</t>
  </si>
  <si>
    <t>122-58-0108</t>
  </si>
  <si>
    <t>079-74-2452</t>
  </si>
  <si>
    <t>114-88-5304</t>
  </si>
  <si>
    <t>581-29-0800</t>
  </si>
  <si>
    <t>067-58-5850</t>
  </si>
  <si>
    <t>064-50-5909</t>
  </si>
  <si>
    <t>105-94-1688</t>
  </si>
  <si>
    <t>068-70-4100</t>
  </si>
  <si>
    <t>094-56-4579</t>
  </si>
  <si>
    <t>064-56-9212</t>
  </si>
  <si>
    <t>330-58-8957</t>
  </si>
  <si>
    <t>126-60-2989</t>
  </si>
  <si>
    <t>094-46-4028</t>
  </si>
  <si>
    <t>171-62-0054</t>
  </si>
  <si>
    <t>050-44-1786</t>
  </si>
  <si>
    <t>120-66-0134</t>
  </si>
  <si>
    <t>072-76-0310</t>
  </si>
  <si>
    <t>059-64-9912</t>
  </si>
  <si>
    <t>067-58-8562</t>
  </si>
  <si>
    <t>122-88-6295</t>
  </si>
  <si>
    <t>066-86-1986</t>
  </si>
  <si>
    <t>131-44-9926</t>
  </si>
  <si>
    <t>122-80-1988</t>
  </si>
  <si>
    <t>067-88-1435</t>
  </si>
  <si>
    <t>070-70-2169</t>
  </si>
  <si>
    <t>064-76-3413</t>
  </si>
  <si>
    <t>777-64-2633</t>
  </si>
  <si>
    <t>052-54-9598</t>
  </si>
  <si>
    <t>093-70-3848</t>
  </si>
  <si>
    <t>114-68-7244</t>
  </si>
  <si>
    <t>113-72-3290</t>
  </si>
  <si>
    <t>078-58-4801</t>
  </si>
  <si>
    <t>662-09-3562</t>
  </si>
  <si>
    <t>140-44-5592</t>
  </si>
  <si>
    <t>582-67-1804</t>
  </si>
  <si>
    <t>147-78-9661</t>
  </si>
  <si>
    <t>058-98-6387</t>
  </si>
  <si>
    <t>133-62-5528</t>
  </si>
  <si>
    <t>081-78-1294</t>
  </si>
  <si>
    <t>055-84-4113</t>
  </si>
  <si>
    <t>748-43-1451</t>
  </si>
  <si>
    <t>882-36-5571</t>
  </si>
  <si>
    <t>101-45-5583</t>
  </si>
  <si>
    <t>092-94-0362</t>
  </si>
  <si>
    <t>101-68-2243</t>
  </si>
  <si>
    <t>068-44-8742</t>
  </si>
  <si>
    <t>114-64-5892</t>
  </si>
  <si>
    <t>125-40-4771</t>
  </si>
  <si>
    <t>057-62-3418</t>
  </si>
  <si>
    <t>074-58-2810</t>
  </si>
  <si>
    <t>069-74-1549</t>
  </si>
  <si>
    <t>101-64-5055</t>
  </si>
  <si>
    <t>223-58-5713</t>
  </si>
  <si>
    <t>062-68-1771</t>
  </si>
  <si>
    <t>131-48-0830</t>
  </si>
  <si>
    <t>052-69-5423</t>
  </si>
  <si>
    <t>072-60-9850</t>
  </si>
  <si>
    <t>098-66-4215</t>
  </si>
  <si>
    <t>054-62-4757</t>
  </si>
  <si>
    <t>096-92-6762</t>
  </si>
  <si>
    <t>581-33-8771</t>
  </si>
  <si>
    <t>096-72-7827</t>
  </si>
  <si>
    <t>584-97-3257</t>
  </si>
  <si>
    <t>130-60-4021</t>
  </si>
  <si>
    <t>062-94-4344</t>
  </si>
  <si>
    <t>107-58-8230</t>
  </si>
  <si>
    <t>250-79-2211</t>
  </si>
  <si>
    <t>732-01-6479</t>
  </si>
  <si>
    <t>066-80-6174</t>
  </si>
  <si>
    <t>121-66-7530</t>
  </si>
  <si>
    <t>118-66-1295</t>
  </si>
  <si>
    <t>072-90-7346</t>
  </si>
  <si>
    <t>440-74-1390</t>
  </si>
  <si>
    <t>102-58-5859</t>
  </si>
  <si>
    <t>126-76-3499</t>
  </si>
  <si>
    <t>073-66-3226</t>
  </si>
  <si>
    <t>093-64-1617</t>
  </si>
  <si>
    <t>061-40-4542</t>
  </si>
  <si>
    <t>066-58-1854</t>
  </si>
  <si>
    <t>099-58-9401</t>
  </si>
  <si>
    <t>581-61-7794</t>
  </si>
  <si>
    <t>129-68-6307</t>
  </si>
  <si>
    <t>089-78-7155</t>
  </si>
  <si>
    <t>057-02-1009</t>
  </si>
  <si>
    <t>080-76-3145</t>
  </si>
  <si>
    <t>078-74-7343</t>
  </si>
  <si>
    <t>590-26-8328</t>
  </si>
  <si>
    <t>108-60-0252</t>
  </si>
  <si>
    <t>055-58-9768</t>
  </si>
  <si>
    <t>276-84-9536</t>
  </si>
  <si>
    <t>111-80-9061</t>
  </si>
  <si>
    <t>123-72-3552</t>
  </si>
  <si>
    <t>113-56-1984</t>
  </si>
  <si>
    <t>261-79-4808</t>
  </si>
  <si>
    <t>058-02-7047</t>
  </si>
  <si>
    <t>093-62-1045</t>
  </si>
  <si>
    <t>089-78-9004</t>
  </si>
  <si>
    <t>061-84-3056</t>
  </si>
  <si>
    <t>066-66-6660</t>
  </si>
  <si>
    <t>129-80-7430</t>
  </si>
  <si>
    <t>133-76-0729</t>
  </si>
  <si>
    <t>626-34-2955</t>
  </si>
  <si>
    <t>115-80-7357</t>
  </si>
  <si>
    <t>756-64-8228</t>
  </si>
  <si>
    <t>099-58-2777</t>
  </si>
  <si>
    <t>054-58-2742</t>
  </si>
  <si>
    <t>213-69-2810</t>
  </si>
  <si>
    <t>092-58-2012</t>
  </si>
  <si>
    <t>077-70-2217</t>
  </si>
  <si>
    <t>065-70-0547</t>
  </si>
  <si>
    <t>060-90-9806</t>
  </si>
  <si>
    <t>060-98-2374</t>
  </si>
  <si>
    <t>087-56-4321</t>
  </si>
  <si>
    <t>126-50-5907</t>
  </si>
  <si>
    <t>115-58-3984</t>
  </si>
  <si>
    <t>085-50-8778</t>
  </si>
  <si>
    <t>090-74-6151</t>
  </si>
  <si>
    <t>732-10-2036</t>
  </si>
  <si>
    <t>131-60-0881</t>
  </si>
  <si>
    <t>065-64-1230</t>
  </si>
  <si>
    <t>000-00-1197</t>
  </si>
  <si>
    <t>112-80-3773</t>
  </si>
  <si>
    <t>123-42-4584</t>
  </si>
  <si>
    <t>219-98-4208</t>
  </si>
  <si>
    <t>108-60-3104</t>
  </si>
  <si>
    <t>099-48-3555</t>
  </si>
  <si>
    <t>100-36-2516</t>
  </si>
  <si>
    <t>123-42-9536</t>
  </si>
  <si>
    <t>059-46-9263</t>
  </si>
  <si>
    <t>103-94-1537</t>
  </si>
  <si>
    <t>063-50-3356</t>
  </si>
  <si>
    <t>131-42-2869</t>
  </si>
  <si>
    <t>029-72-7021</t>
  </si>
  <si>
    <t>071-80-1372</t>
  </si>
  <si>
    <t>063-50-6858</t>
  </si>
  <si>
    <t>100-74-8104</t>
  </si>
  <si>
    <t>133-62-9816</t>
  </si>
  <si>
    <t>096-62-4079</t>
  </si>
  <si>
    <t>770-01-7479</t>
  </si>
  <si>
    <t>101-64-5784</t>
  </si>
  <si>
    <t>054-90-9434</t>
  </si>
  <si>
    <t>107-68-5092</t>
  </si>
  <si>
    <t>119-68-7033</t>
  </si>
  <si>
    <t>050-96-9600</t>
  </si>
  <si>
    <t>093-68-0212</t>
  </si>
  <si>
    <t>123-78-7349</t>
  </si>
  <si>
    <t>593-55-5894</t>
  </si>
  <si>
    <t>078-66-7352</t>
  </si>
  <si>
    <t>109-74-8478</t>
  </si>
  <si>
    <t>091-70-6770</t>
  </si>
  <si>
    <t>108-70-7481</t>
  </si>
  <si>
    <t>134-78-1792</t>
  </si>
  <si>
    <t>584-38-5689</t>
  </si>
  <si>
    <t>251-39-2182</t>
  </si>
  <si>
    <t>109-86-3210</t>
  </si>
  <si>
    <t>069-50-3620</t>
  </si>
  <si>
    <t>125-94-6103</t>
  </si>
  <si>
    <t>100-58-2991</t>
  </si>
  <si>
    <t>158-52-5354</t>
  </si>
  <si>
    <t>543-84-0785</t>
  </si>
  <si>
    <t>100-54-8168</t>
  </si>
  <si>
    <t>063-68-9925</t>
  </si>
  <si>
    <t>096-70-9657</t>
  </si>
  <si>
    <t>058-48-9802</t>
  </si>
  <si>
    <t>118-60-5049</t>
  </si>
  <si>
    <t>123-54-6116</t>
  </si>
  <si>
    <t>077-50-8493</t>
  </si>
  <si>
    <t>060-56-2812</t>
  </si>
  <si>
    <t>080-82-5651</t>
  </si>
  <si>
    <t>068-94-6758</t>
  </si>
  <si>
    <t>107-86-2265</t>
  </si>
  <si>
    <t>000-00-6237</t>
  </si>
  <si>
    <t>769-20-2866</t>
  </si>
  <si>
    <t>082-56-0163</t>
  </si>
  <si>
    <t>109-98-1917</t>
  </si>
  <si>
    <t>121-48-7180</t>
  </si>
  <si>
    <t>095-68-3768</t>
  </si>
  <si>
    <t>099-32-7358</t>
  </si>
  <si>
    <t>082-52-5416</t>
  </si>
  <si>
    <t>069-58-1696</t>
  </si>
  <si>
    <t>085-54-7511</t>
  </si>
  <si>
    <t>072-58-7387</t>
  </si>
  <si>
    <t>058-76-4821</t>
  </si>
  <si>
    <t>114-54-2024</t>
  </si>
  <si>
    <t>106-68-1788</t>
  </si>
  <si>
    <t>111-88-1411</t>
  </si>
  <si>
    <t>132-64-7663</t>
  </si>
  <si>
    <t>068-70-2235</t>
  </si>
  <si>
    <t>077-80-2703</t>
  </si>
  <si>
    <t>096-72-1935</t>
  </si>
  <si>
    <t>107-66-1652</t>
  </si>
  <si>
    <t>182-42-2988</t>
  </si>
  <si>
    <t>064-58-1700</t>
  </si>
  <si>
    <t>251-11-2676</t>
  </si>
  <si>
    <t>127-66-4492</t>
  </si>
  <si>
    <t>069-62-8897</t>
  </si>
  <si>
    <t>130-96-8626</t>
  </si>
  <si>
    <t>582-65-8950</t>
  </si>
  <si>
    <t>120-28-4418</t>
  </si>
  <si>
    <t>095-98-5824</t>
  </si>
  <si>
    <t>078-64-3509</t>
  </si>
  <si>
    <t>051-60-0095</t>
  </si>
  <si>
    <t>122-78-0573</t>
  </si>
  <si>
    <t>067-44-2127</t>
  </si>
  <si>
    <t>077-68-5240</t>
  </si>
  <si>
    <t>578-70-8798</t>
  </si>
  <si>
    <t>054-02-6123</t>
  </si>
  <si>
    <t>118-58-3025</t>
  </si>
  <si>
    <t>000-00-2189</t>
  </si>
  <si>
    <t>102-82-2436</t>
  </si>
  <si>
    <t>126-70-7653</t>
  </si>
  <si>
    <t>058-92-0317</t>
  </si>
  <si>
    <t>072-80-3829</t>
  </si>
  <si>
    <t>053-60-4592</t>
  </si>
  <si>
    <t>100-32-4408</t>
  </si>
  <si>
    <t>132-60-8777</t>
  </si>
  <si>
    <t>118-94-8059</t>
  </si>
  <si>
    <t>076-84-1439</t>
  </si>
  <si>
    <t>074-66-8596</t>
  </si>
  <si>
    <t>111-74-6234</t>
  </si>
  <si>
    <t>110-78-4680</t>
  </si>
  <si>
    <t>115-74-1243</t>
  </si>
  <si>
    <t>138-74-2770</t>
  </si>
  <si>
    <t>057-96-1775</t>
  </si>
  <si>
    <t>116-82-9354</t>
  </si>
  <si>
    <t>077-58-6624</t>
  </si>
  <si>
    <t>114-90-5003</t>
  </si>
  <si>
    <t>053-98-1372</t>
  </si>
  <si>
    <t>062-70-5710</t>
  </si>
  <si>
    <t>597-50-5783</t>
  </si>
  <si>
    <t>132-84-2038</t>
  </si>
  <si>
    <t>129-68-9390</t>
  </si>
  <si>
    <t>099-96-2028</t>
  </si>
  <si>
    <t>051-80-9492</t>
  </si>
  <si>
    <t>076-48-0219</t>
  </si>
  <si>
    <t>127-74-8982</t>
  </si>
  <si>
    <t>054-72-8363</t>
  </si>
  <si>
    <t>087-80-8174</t>
  </si>
  <si>
    <t>427-80-2834</t>
  </si>
  <si>
    <t>068-48-5073</t>
  </si>
  <si>
    <t>097-52-2777</t>
  </si>
  <si>
    <t>116-56-6103</t>
  </si>
  <si>
    <t>583-10-6749</t>
  </si>
  <si>
    <t>123-56-8917</t>
  </si>
  <si>
    <t>104-64-9630</t>
  </si>
  <si>
    <t>055-58-2547</t>
  </si>
  <si>
    <t>069-76-0562</t>
  </si>
  <si>
    <t>584-89-6389</t>
  </si>
  <si>
    <t>580-60-8880</t>
  </si>
  <si>
    <t>427-84-9940</t>
  </si>
  <si>
    <t>129-84-0593</t>
  </si>
  <si>
    <t>071-76-6911</t>
  </si>
  <si>
    <t>103-64-4131</t>
  </si>
  <si>
    <t>079-44-4486</t>
  </si>
  <si>
    <t>103-44-6606</t>
  </si>
  <si>
    <t>116-74-1098</t>
  </si>
  <si>
    <t>073-52-5677</t>
  </si>
  <si>
    <t>101-58-6746</t>
  </si>
  <si>
    <t>140-90-3620</t>
  </si>
  <si>
    <t>100-38-8463</t>
  </si>
  <si>
    <t>131-76-8257</t>
  </si>
  <si>
    <t>101-54-6887</t>
  </si>
  <si>
    <t>074-68-3239</t>
  </si>
  <si>
    <t>115-50-3258</t>
  </si>
  <si>
    <t>098-52-9299</t>
  </si>
  <si>
    <t>080-62-6628</t>
  </si>
  <si>
    <t>073-52-4642</t>
  </si>
  <si>
    <t>054-76-3946</t>
  </si>
  <si>
    <t>050-40-2827</t>
  </si>
  <si>
    <t>577-29-2390</t>
  </si>
  <si>
    <t>106-50-1861</t>
  </si>
  <si>
    <t>127-56-1271</t>
  </si>
  <si>
    <t>054-56-1075</t>
  </si>
  <si>
    <t>134-78-4779</t>
  </si>
  <si>
    <t>118-90-0752</t>
  </si>
  <si>
    <t>064-62-5378</t>
  </si>
  <si>
    <t>115-68-8257</t>
  </si>
  <si>
    <t>109-48-6391</t>
  </si>
  <si>
    <t>072-60-3393</t>
  </si>
  <si>
    <t>068-02-7871</t>
  </si>
  <si>
    <t>110-46-5726</t>
  </si>
  <si>
    <t>062-94-4244</t>
  </si>
  <si>
    <t>091-64-4506</t>
  </si>
  <si>
    <t>124-79-4646</t>
  </si>
  <si>
    <t>090-60-9703</t>
  </si>
  <si>
    <t>244-56-0377</t>
  </si>
  <si>
    <t>121-86-1851</t>
  </si>
  <si>
    <t>579-63-6363</t>
  </si>
  <si>
    <t>121-58-1678</t>
  </si>
  <si>
    <t>082-46-2389</t>
  </si>
  <si>
    <t>089-50-9196</t>
  </si>
  <si>
    <t>085-50-4357</t>
  </si>
  <si>
    <t>582-57-3838</t>
  </si>
  <si>
    <t>080-54-4735</t>
  </si>
  <si>
    <t>058-46-6910</t>
  </si>
  <si>
    <t>108-54-8522</t>
  </si>
  <si>
    <t>095-68-7122</t>
  </si>
  <si>
    <t>132-62-9354</t>
  </si>
  <si>
    <t>094-42-1300</t>
  </si>
  <si>
    <t>093-62-5360</t>
  </si>
  <si>
    <t>082-78-5157</t>
  </si>
  <si>
    <t>535-94-3688</t>
  </si>
  <si>
    <t>081-84-9492</t>
  </si>
  <si>
    <t>050-70-0366</t>
  </si>
  <si>
    <t>055-48-1819</t>
  </si>
  <si>
    <t>084-56-3251</t>
  </si>
  <si>
    <t>050-90-0575</t>
  </si>
  <si>
    <t>102-56-1564</t>
  </si>
  <si>
    <t>077-76-5350</t>
  </si>
  <si>
    <t>066-86-2798</t>
  </si>
  <si>
    <t>584-81-3350</t>
  </si>
  <si>
    <t>070-28-5272</t>
  </si>
  <si>
    <t>000-00-4554</t>
  </si>
  <si>
    <t>238-83-2564</t>
  </si>
  <si>
    <t>080-74-9054</t>
  </si>
  <si>
    <t>079-84-7819</t>
  </si>
  <si>
    <t>104-96-2547</t>
  </si>
  <si>
    <t>061-92-6692</t>
  </si>
  <si>
    <t>103-34-6711</t>
  </si>
  <si>
    <t>208-54-7804</t>
  </si>
  <si>
    <t>127-64-2503</t>
  </si>
  <si>
    <t>059-86-5358</t>
  </si>
  <si>
    <t>086-70-9264</t>
  </si>
  <si>
    <t>116-72-5682</t>
  </si>
  <si>
    <t>119-60-4668</t>
  </si>
  <si>
    <t>146-62-1232</t>
  </si>
  <si>
    <t>116-90-9655</t>
  </si>
  <si>
    <t>Public Housing/NYCHA</t>
  </si>
  <si>
    <t>Rent Stabilized</t>
  </si>
  <si>
    <t>Unregulated</t>
  </si>
  <si>
    <t>Unregulated â€“ Other</t>
  </si>
  <si>
    <t>Mitchell-Lama</t>
  </si>
  <si>
    <t>Unknown</t>
  </si>
  <si>
    <t>Public Housing</t>
  </si>
  <si>
    <t>HDFC</t>
  </si>
  <si>
    <t>Supportive Housing</t>
  </si>
  <si>
    <t>Rent Controlled</t>
  </si>
  <si>
    <t>Unregulated â€“ Co-Op</t>
  </si>
  <si>
    <t>Project-based Sec. 8</t>
  </si>
  <si>
    <t>Other Subsidized Housing</t>
  </si>
  <si>
    <t>Low Income Tax Credit</t>
  </si>
  <si>
    <t>CAT1: HRA Referral</t>
  </si>
  <si>
    <t>CAT3: Cases Involving Rent-Regulated Housing Or Housing Subsidies Vouchers</t>
  </si>
  <si>
    <t>Household with Minors with Eligible Benefit (Cash Assistance and/or SNAP)</t>
  </si>
  <si>
    <t>Childless Household</t>
  </si>
  <si>
    <t>Household with Minors with No Eligible Benefit</t>
  </si>
  <si>
    <t>Section 8</t>
  </si>
  <si>
    <t>HASA</t>
  </si>
  <si>
    <t>FEPS</t>
  </si>
  <si>
    <t>City FEPS</t>
  </si>
  <si>
    <t>DRIE/SCRIE</t>
  </si>
  <si>
    <t>LINC</t>
  </si>
  <si>
    <t>SEPS</t>
  </si>
  <si>
    <t>English</t>
  </si>
  <si>
    <t>Spanish</t>
  </si>
  <si>
    <t>Creole</t>
  </si>
  <si>
    <t>Urdu</t>
  </si>
  <si>
    <t>Bengali</t>
  </si>
  <si>
    <t>Japanese</t>
  </si>
  <si>
    <t>Slovak</t>
  </si>
  <si>
    <t>Cantonese</t>
  </si>
  <si>
    <t>Chinese/Mandarin</t>
  </si>
  <si>
    <t>Arabic</t>
  </si>
  <si>
    <t>Dutch</t>
  </si>
  <si>
    <t>French</t>
  </si>
  <si>
    <t>Polish</t>
  </si>
  <si>
    <t>Finnish</t>
  </si>
  <si>
    <t>not on wms</t>
  </si>
  <si>
    <t>budget summary AC 6/21/2017</t>
  </si>
  <si>
    <t>PA case comp AC/SNAP 2/20/2018</t>
  </si>
  <si>
    <t>PA printout and DHCI form</t>
  </si>
  <si>
    <t>PA printout</t>
  </si>
  <si>
    <t>yes</t>
  </si>
  <si>
    <t>printout</t>
  </si>
  <si>
    <t>printout/paystubs</t>
  </si>
  <si>
    <t>pa printout</t>
  </si>
  <si>
    <t>no - need to get printout</t>
  </si>
  <si>
    <t>not on public assistance</t>
  </si>
  <si>
    <t>pa po</t>
  </si>
  <si>
    <t>HRA  printout 2/1/17</t>
  </si>
  <si>
    <t>no</t>
  </si>
  <si>
    <t>NO PA PO KD</t>
  </si>
  <si>
    <t>pa po (AC)</t>
  </si>
  <si>
    <t>PA case comp 6/13/2017</t>
  </si>
  <si>
    <t>PA case comp AC 3/22/2018</t>
  </si>
  <si>
    <t>PA case comp AC 6/12/2018</t>
  </si>
  <si>
    <t>PA case comp AC/SNAP 2/12/2018</t>
  </si>
  <si>
    <t>PA case comp AC 3/26/2018</t>
  </si>
  <si>
    <t>HRA verified AC/SNAP 6/13/2018</t>
  </si>
  <si>
    <t>budget summary AP 2/12/2018</t>
  </si>
  <si>
    <t>HRA budget summary AP 5/14/2018</t>
  </si>
  <si>
    <t>HRA verified AC/SNAP 5/17/2018</t>
  </si>
  <si>
    <t>PA case comp SI 3/14/2018</t>
  </si>
  <si>
    <t>PA case comp AC/SNAP 3/14/2018</t>
  </si>
  <si>
    <t>PA case comp AC/SNAP 4/3/2018</t>
  </si>
  <si>
    <t>PA Printout</t>
  </si>
  <si>
    <t>HRA verified 9/7/2016</t>
  </si>
  <si>
    <t>PA case comp AC 4/24/2018</t>
  </si>
  <si>
    <t>HRA budget summary AP 3/22/2018</t>
  </si>
  <si>
    <t>DHCI</t>
  </si>
  <si>
    <t>PA case comp AC/SNAP 5/4/2018</t>
  </si>
  <si>
    <t>HRA budget summary AP 6/22/2018</t>
  </si>
  <si>
    <t>PA case comp AC 3/1/2018</t>
  </si>
  <si>
    <t>Budget summary AP 3/7/2018</t>
  </si>
  <si>
    <t>HRA verified AC 6/12/2018</t>
  </si>
  <si>
    <t>HRA budget summary AP 7/6/2018</t>
  </si>
  <si>
    <t>paystubs</t>
  </si>
  <si>
    <t>PA case comp AP 6/13/2018</t>
  </si>
  <si>
    <t>HRA no benefits as of 6/5/2018</t>
  </si>
  <si>
    <t>HRA verified AC/SNAP 4/24/2018</t>
  </si>
  <si>
    <t>PA Printout 6/1/18</t>
  </si>
  <si>
    <t>PA case comp AC 5/10/2018</t>
  </si>
  <si>
    <t>PA case comp no benefits as of 6/30/2018</t>
  </si>
  <si>
    <t>HRA no benefits as of 6/18/2018</t>
  </si>
  <si>
    <t>HRA verified AC 7/17/2018</t>
  </si>
  <si>
    <t>4/19/18 PA printout</t>
  </si>
  <si>
    <t>HRA verified AC 6/14/2018</t>
  </si>
  <si>
    <t>HRA verified 11/21/2016</t>
  </si>
  <si>
    <t>PA case comp 8/14/2017</t>
  </si>
  <si>
    <t>HRA verified active CA/SNAP 1/10/18</t>
  </si>
  <si>
    <t>PA case comp AC 6/5/2018</t>
  </si>
  <si>
    <t>HRA budget summary AP 7/9/2018</t>
  </si>
  <si>
    <t>HRA verified AC 5/22/2018</t>
  </si>
  <si>
    <t>budget summary AP 1/2/2018</t>
  </si>
  <si>
    <t>PA case comp 4/5/2017</t>
  </si>
  <si>
    <t>PA case comp AC 6/16/2018</t>
  </si>
  <si>
    <t>DHCI form</t>
  </si>
  <si>
    <t>Pay stubs</t>
  </si>
  <si>
    <t>PA</t>
  </si>
  <si>
    <t>HRA verified AC/SNAP 6/22/2018</t>
  </si>
  <si>
    <t>PA case comp AP 4/18/2018</t>
  </si>
  <si>
    <t>PA case comp AC/SNAP 4/18/2018</t>
  </si>
  <si>
    <t>HRA budget summary AP 5/18/2018</t>
  </si>
  <si>
    <t>not on WMS</t>
  </si>
  <si>
    <t>PA case comp NO benefits as of 7/6/2018</t>
  </si>
  <si>
    <t>HRA no benefits as of 6/13/2018</t>
  </si>
  <si>
    <t>PA case comp 8/2/2016</t>
  </si>
  <si>
    <t>PA printout 5/15/2017</t>
  </si>
  <si>
    <t>NO PA PO kd</t>
  </si>
  <si>
    <t>HRA budget summary AP 4/6/2018</t>
  </si>
  <si>
    <t>No HRA Benefits as of 1/26/18</t>
  </si>
  <si>
    <t>HRA no benefits as of 6/12/2018</t>
  </si>
  <si>
    <t>PA case comp AC 9/21/2017</t>
  </si>
  <si>
    <t>PA case comp AC/SNAP 2/5/2018</t>
  </si>
  <si>
    <t>HRA verified AC 6/13/2018</t>
  </si>
  <si>
    <t>HRA verified AC/SNAP 6/8/2018</t>
  </si>
  <si>
    <t>PA case comp AC/SNAP 4/9/2018</t>
  </si>
  <si>
    <t>PA Printout dated 05/30/18</t>
  </si>
  <si>
    <t>HRA no benefits as of 4/3/2018</t>
  </si>
  <si>
    <t>HRA budget summary AP 6/11/2018</t>
  </si>
  <si>
    <t>PA case comp AC 7/5/2018</t>
  </si>
  <si>
    <t>PA budget summary AP 4/16/2018</t>
  </si>
  <si>
    <t>PA case comp AC/SNAP 7/5/2018</t>
  </si>
  <si>
    <t>HRA verified 5/31/2017</t>
  </si>
  <si>
    <t>HRA verified AC 6/15/2018</t>
  </si>
  <si>
    <t>PA printout 1/13/17</t>
  </si>
  <si>
    <t>HRA  printout 1/26/17</t>
  </si>
  <si>
    <t>HRA verified AC 6/8/2018</t>
  </si>
  <si>
    <t>HRA not on WMS 3/23/2018</t>
  </si>
  <si>
    <t>PA case comp AC/SNAP 4/6/2018</t>
  </si>
  <si>
    <t>PA case comp 7/14/2017</t>
  </si>
  <si>
    <t>PA case comp 6/15/2017</t>
  </si>
  <si>
    <t>PA HH comp page</t>
  </si>
  <si>
    <t>PA case comp AC 6/25/2018</t>
  </si>
  <si>
    <t>no benefit as of 9/14/2017</t>
  </si>
  <si>
    <t>PA PO 10/21/16 KD</t>
  </si>
  <si>
    <t>HRA budget summary AP 5/22/2018</t>
  </si>
  <si>
    <t>pa po (SI)</t>
  </si>
  <si>
    <t>ssi award letter</t>
  </si>
  <si>
    <t>pa  po</t>
  </si>
  <si>
    <t>pa po (AP)</t>
  </si>
  <si>
    <t>dhci</t>
  </si>
  <si>
    <t>PA case comp AC/SNAP 6/5/2018</t>
  </si>
  <si>
    <t>HRA verified AC/SNAP 5/22/2018</t>
  </si>
  <si>
    <t>PA case comp AC 6/27/2018</t>
  </si>
  <si>
    <t>HRA verified AC/SNAP 3/12/2018</t>
  </si>
  <si>
    <t>HRA verified AC 3/29/2018</t>
  </si>
  <si>
    <t>PA case comp AC 3/29/2018</t>
  </si>
  <si>
    <t>PA Printout 12/6/2016</t>
  </si>
  <si>
    <t>HRA verified active SNAP 7/3/17</t>
  </si>
  <si>
    <t>PA case comp SI 6/27/2018</t>
  </si>
  <si>
    <t>no benefit as of 3/1/2018</t>
  </si>
  <si>
    <t>HRA verified  9/14/2017</t>
  </si>
  <si>
    <t>HRA verified AC/SANAP 7/13/2018</t>
  </si>
  <si>
    <t>DHCI form done</t>
  </si>
  <si>
    <t>had orange sheet from courthouse, referred, but no eligible benefit?</t>
  </si>
  <si>
    <t>KD Income Verification and HRA Release not in LS</t>
  </si>
  <si>
    <t>UA waiver</t>
  </si>
  <si>
    <t>reviewed SRB 9.9.16</t>
  </si>
  <si>
    <t>DHCI form done HRA</t>
  </si>
  <si>
    <t>rollover in July 2019</t>
  </si>
  <si>
    <t>None.</t>
  </si>
  <si>
    <t>HRA referral</t>
  </si>
  <si>
    <t>reviewed SRB 10.14.16</t>
  </si>
  <si>
    <t>client did not sign income verification</t>
  </si>
  <si>
    <t>KD HRA Release and Income Verification in LS</t>
  </si>
  <si>
    <t>DO</t>
  </si>
  <si>
    <t>reviewed SRB 12.9.16</t>
  </si>
  <si>
    <t>roll over</t>
  </si>
  <si>
    <t>income Waiver Needed?</t>
  </si>
  <si>
    <t>KD Release and Verification are  in LS</t>
  </si>
  <si>
    <t>HRA waiver approved</t>
  </si>
  <si>
    <t>Hoffman, Julienne</t>
  </si>
  <si>
    <t>Laffer, Tara</t>
  </si>
  <si>
    <t>Frias De Sosa, Yajaira</t>
  </si>
  <si>
    <t>Ramos, Yolanda</t>
  </si>
  <si>
    <t>Bateman, Steven</t>
  </si>
  <si>
    <t>Pozo, Caridad</t>
  </si>
  <si>
    <t>Velasquez, Diana</t>
  </si>
  <si>
    <t>Fuentes, Maria</t>
  </si>
  <si>
    <t>Lane, Diane</t>
  </si>
  <si>
    <t>Hernandez, Marisol</t>
  </si>
  <si>
    <t>Moss, Julieta</t>
  </si>
  <si>
    <t>Hernandez, Jonathan</t>
  </si>
  <si>
    <t>Kassiano, Andrea</t>
  </si>
  <si>
    <t>Lin, Tina</t>
  </si>
  <si>
    <t>Abrigo, Jose</t>
  </si>
  <si>
    <t>Fernandez, Jennifer</t>
  </si>
  <si>
    <t>Gurung, Rina</t>
  </si>
  <si>
    <t>Lee, Thomas</t>
  </si>
  <si>
    <t>Torres, Jasmin</t>
  </si>
  <si>
    <t>Benitez, Vicenta</t>
  </si>
  <si>
    <t>Sanchez, Dennis</t>
  </si>
  <si>
    <t>Espinal, Wendy</t>
  </si>
  <si>
    <t>Banks, Melissa</t>
  </si>
  <si>
    <t>Muir, Maurice</t>
  </si>
  <si>
    <t>Anvid, Taylor</t>
  </si>
  <si>
    <t>Bernardez, Florencita</t>
  </si>
  <si>
    <t>Rodriguez, Ana</t>
  </si>
  <si>
    <t>Vergeli, Evelyn</t>
  </si>
  <si>
    <t>Salcedo, Luciris</t>
  </si>
  <si>
    <t>Tejada, Dennis</t>
  </si>
  <si>
    <t>Mendez-Acosta, Maria</t>
  </si>
  <si>
    <t>Djourab, Atteib</t>
  </si>
  <si>
    <t>Lebro-Lopez, Wanda</t>
  </si>
  <si>
    <t>Herrar, Taghira</t>
  </si>
  <si>
    <t>Wu, Anita</t>
  </si>
  <si>
    <t>Garcia, Alexandra</t>
  </si>
  <si>
    <t>Vazquez, Angel</t>
  </si>
  <si>
    <t>Guzman, Michael</t>
  </si>
  <si>
    <t>Torres, Elizabeth</t>
  </si>
  <si>
    <t>Garcia, Keiannis</t>
  </si>
  <si>
    <t>Prado, Steven</t>
  </si>
  <si>
    <t>Sampert, Monica</t>
  </si>
  <si>
    <t>Flores, Irene</t>
  </si>
  <si>
    <t>Femiano, Tiffany</t>
  </si>
  <si>
    <t>Medina, Marta</t>
  </si>
  <si>
    <t>Baez, Jeaneshia</t>
  </si>
  <si>
    <t>Baldova, Maria</t>
  </si>
  <si>
    <t>Santana, Bridgette</t>
  </si>
  <si>
    <t>Escobar, Sarah</t>
  </si>
  <si>
    <t>Dong, Sean</t>
  </si>
  <si>
    <t>Nadeau-Rifkind, Al</t>
  </si>
  <si>
    <t>Amponsah, Oheneba</t>
  </si>
  <si>
    <t>Barreda, Catherine</t>
  </si>
  <si>
    <t>St. Louis, Bianca</t>
  </si>
  <si>
    <t>Ortega, Luis</t>
  </si>
  <si>
    <t>Guadalupe, Marilyn</t>
  </si>
  <si>
    <t>Morales-Robinson, Ana</t>
  </si>
  <si>
    <t>Alexis, Jennifer</t>
  </si>
  <si>
    <t>Villanueva, Anthony</t>
  </si>
  <si>
    <t>Karam, Shannon</t>
  </si>
  <si>
    <t>Filed for an Emergency Order to Show Cause</t>
  </si>
  <si>
    <t>Filed/Argued/Supplemented Dispositive or other Substantive Motion</t>
  </si>
  <si>
    <t>Counsel Assisted in Filing or Refiling of Answer, Filed/Argued/Supplemented Dispositive or other Substantive Motion</t>
  </si>
  <si>
    <t>Commenced Trial, Counsel Assisted in Filing or Refiling of Answer, Filed/Argued/Supplemented Dispositive or other Substantive Motion, Filed for an Emergency Order to Show Cause</t>
  </si>
  <si>
    <t>Commenced Trial</t>
  </si>
  <si>
    <t>Counsel Assisted in Filing or Refiling of Answer</t>
  </si>
  <si>
    <t>Conducted Evidentiary Hearing, Filed/Argued/Supplemented Dispositive or other Substantive Motion, Filed for an Emergency Order to Show Cause</t>
  </si>
  <si>
    <t>Filed/Argued/Supplemented Dispositive or other Substantive Motion, Filed for an Emergency Order to Show Cause</t>
  </si>
  <si>
    <t>Counsel Assisted in Filing or Refiling of Answer, Filed/Argued/Supplemented Dispositive or other Substantive Motion, Filed for an Emergency Order to Show Cause</t>
  </si>
  <si>
    <t>Conducted Traverse Hearing</t>
  </si>
  <si>
    <t>Counsel Assisted in Filing or Refiling of Answer, Filed for an Emergency Order to Show Cause</t>
  </si>
  <si>
    <t>Commenced Trial, Counsel Assisted in Filing or Refiling of Answer, Filed/Argued/Supplemented Dispositive or other Substantive Motion</t>
  </si>
  <si>
    <t>Commenced Trial, Conducted Evidentiary Hearing, Counsel Assisted in Filing or Refiling of Answer, Filed for an Emergency Order to Show Cause</t>
  </si>
  <si>
    <t>Commenced Trial, Filed/Argued/Supplemented Dispositive or other Substantive Motion</t>
  </si>
  <si>
    <t>Case Discontinued/Dismissed/Landlord Fails to Prosecute</t>
  </si>
  <si>
    <t>Case Resolved without Judgment of Eviction Against Client</t>
  </si>
  <si>
    <t>Case Discontinued/Dismissed/Landlord Fails to Prosecute, Secured Order or Agreement for Repairs in Apartment/Building, Secured Rent Abatement</t>
  </si>
  <si>
    <t>Obtain Ongoing Rent Subsidy</t>
  </si>
  <si>
    <t>Case Discontinued/Dismissed/Landlord Fails to Prosecute, Case Resolved without Judgment of Eviction Against Client, Secured Order or Agreement for Repairs in Apartment/Building</t>
  </si>
  <si>
    <t>Obtained Negotiated Buyout</t>
  </si>
  <si>
    <t>Case Discontinued/Dismissed/Landlord Fails to Prosecute, Provided Housing-related Consumer Debt Legal Assistance</t>
  </si>
  <si>
    <t>Secured Rent Abatement</t>
  </si>
  <si>
    <t>Secured 6 Months or Longer in Residence</t>
  </si>
  <si>
    <t>Case Discontinued/Dismissed/Landlord Fails to Prosecute, Obtain Ongoing Rent Subsidy</t>
  </si>
  <si>
    <t>Case Discontinued/Dismissed/Landlord Fails to Prosecute, Case Resolved without Judgment of Eviction Against Client, Secured 6 Months or Longer in Residence, Secured Order or Agreement for Repairs in Apartment/Building</t>
  </si>
  <si>
    <t>Restored Access to Personal Property</t>
  </si>
  <si>
    <t>Case Resolved without Judgment of Eviction Against Client, Secured Order or Agreement for Repairs in Apartment/Building</t>
  </si>
  <si>
    <t>Obtain Ongoing Rent Subsidy, Other</t>
  </si>
  <si>
    <t>Case Discontinued/Dismissed/Landlord Fails to Prosecute, Case Resolved without Judgment of Eviction Against Client, Secured 6 Months or Longer in Residence</t>
  </si>
  <si>
    <t>Client Security Deposit Returned, Obtained Negotiated Buyout</t>
  </si>
  <si>
    <t>Case Resolved without Judgment of Eviction Against Client, Obtain Ongoing Rent Subsidy, Secured 6 Months or Longer in Residence</t>
  </si>
  <si>
    <t>Case Discontinued/Dismissed/Landlord Fails to Prosecute, Case Resolved without Judgment of Eviction Against Client, Obtained Renewal of Lease, Obtained Succession Rights to Residence, Obtain Ongoing Rent Subsidy, Secured 6 Months or Longer in Residence</t>
  </si>
  <si>
    <t>Obtained Renewal of Lease</t>
  </si>
  <si>
    <t>Case Discontinued/Dismissed/Landlord Fails to Prosecute, Other</t>
  </si>
  <si>
    <t>Case Discontinued/Dismissed/Landlord Fails to Prosecute, Obtained Renewal of Lease</t>
  </si>
  <si>
    <t>Case Resolved without Judgment of Eviction Against Client, Obtained Renewal of Lease, Obtain Ongoing Rent Subsidy, Secured 6 Months or Longer in Residence, Secured Order or Agreement for Repairs in Apartment/Building</t>
  </si>
  <si>
    <t>Case Discontinued/Dismissed/Landlord Fails to Prosecute, Obtain Ongoing Rent Subsidy, Secured Order or Agreement for Repairs in Apartment/Building</t>
  </si>
  <si>
    <t>Case Discontinued/Dismissed/Landlord Fails to Prosecute, Other, Secured Order or Agreement for Repairs in Apartment/Building</t>
  </si>
  <si>
    <t>Case Discontinued/Dismissed/Landlord Fails to Prosecute, Obtained Renewal of Lease, Secured Order or Agreement for Repairs in Apartment/Building</t>
  </si>
  <si>
    <t>Obtained Succession Rights to Residence</t>
  </si>
  <si>
    <t>Case Resolved without Judgment of Eviction Against Client, Secured Rent Abatement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</si>
  <si>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</si>
  <si>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Secured Order or Agreement for Repairs in Apartment/Building, Secured Rent Abatement, Secured Rent Reduction</t>
  </si>
  <si>
    <t>Secured 6 Months or Longer in Residence, Secured Order or Agreement for Repairs in Apartment/Building</t>
  </si>
  <si>
    <t>Food Stamps (SNAP)</t>
  </si>
  <si>
    <t>Employment, Food Stamps (SNAP)</t>
  </si>
  <si>
    <t>Food Stamps (SNAP), Social Security Disability</t>
  </si>
  <si>
    <t>SSI, Welfare</t>
  </si>
  <si>
    <t>Food Stamps (SNAP), SSI</t>
  </si>
  <si>
    <t>Food Stamps (SNAP), SSI, Welfare</t>
  </si>
  <si>
    <t>No Income</t>
  </si>
  <si>
    <t>Child Support, Employment</t>
  </si>
  <si>
    <t>Employment, Food Stamps (SNAP), TANF</t>
  </si>
  <si>
    <t>Food Stamps (SNAP), Medicaid (MA), Social Security Disability</t>
  </si>
  <si>
    <t>Both SSI and SSD, Food Stamps (SNAP)</t>
  </si>
  <si>
    <t>Employment, Food Stamps (SNAP), Welfare</t>
  </si>
  <si>
    <t>Food Stamps (SNAP), Social Security Disability, SSI</t>
  </si>
  <si>
    <t>Employment</t>
  </si>
  <si>
    <t>Employment, General Assistance</t>
  </si>
  <si>
    <t>Food Stamps (SNAP), Welfare</t>
  </si>
  <si>
    <t>Disability, Employment, Food Stamps (SNAP)</t>
  </si>
  <si>
    <t>Employment, Pension/Retirement (Not Soc. Sec.), Social Security Retirement</t>
  </si>
  <si>
    <t>Other, SSI</t>
  </si>
  <si>
    <t>Disability, Employment</t>
  </si>
  <si>
    <t>Child Support, Food Stamps (SNAP), Welfare</t>
  </si>
  <si>
    <t>Child Support</t>
  </si>
  <si>
    <t>Welfare</t>
  </si>
  <si>
    <t>Employment, Social Security Disability</t>
  </si>
  <si>
    <t>Both SSI and SSD, Child Support</t>
  </si>
  <si>
    <t>Child Support, Social Security, Social Security Disability</t>
  </si>
  <si>
    <t>Unemployment Compensation</t>
  </si>
  <si>
    <t>Social Security, SSI</t>
  </si>
  <si>
    <t>Employment (Self-Employed), Food Stamps (SNAP), Welfare</t>
  </si>
  <si>
    <t>Social Security</t>
  </si>
  <si>
    <t>Employment, Food Stamps (SNAP), Social Security Disability</t>
  </si>
  <si>
    <t>Both SSI and SSD, Food Stamps (SNAP), SSI</t>
  </si>
  <si>
    <t>Food Stamps (SNAP), Social Security, SSI, Welfare</t>
  </si>
  <si>
    <t>Social Security Disability</t>
  </si>
  <si>
    <t>Employment, Employment (Self-Employed)</t>
  </si>
  <si>
    <t>Pension/Retirement (Not Soc. Sec.)</t>
  </si>
  <si>
    <t>Employment, Welfare</t>
  </si>
  <si>
    <t>SSI</t>
  </si>
  <si>
    <t>Food Stamps (SNAP), Other, Rental Income</t>
  </si>
  <si>
    <t>Food Stamps (SNAP), Unemployment Compensation</t>
  </si>
  <si>
    <t>Employment, Food Stamps (SNAP), SSI</t>
  </si>
  <si>
    <t>Food Stamps (SNAP), Social Security, SSI</t>
  </si>
  <si>
    <t>Social Security Disability, SSI, Workers Compensation</t>
  </si>
  <si>
    <t>Employment, Social Security</t>
  </si>
  <si>
    <t>Employment, Food Stamps (SNAP), Welfare - Fam. Assis.</t>
  </si>
  <si>
    <t>Food Stamps (SNAP), Social Security, Veterans Benefits</t>
  </si>
  <si>
    <t>Social Security Retirement</t>
  </si>
  <si>
    <t>Food Stamps (SNAP), Other</t>
  </si>
  <si>
    <t>Employment, Unemployment Compensation</t>
  </si>
  <si>
    <t>Food Stamps (SNAP), Veterans Benefits</t>
  </si>
  <si>
    <t>SSI, Welfare - Fam. Assis.</t>
  </si>
  <si>
    <t>Employment, SSI</t>
  </si>
  <si>
    <t>Food Stamps (SNAP), Other, SSI</t>
  </si>
  <si>
    <t>Employment, Food Stamps (SNAP), Social Security</t>
  </si>
  <si>
    <t>Food Stamps (SNAP), Welfare - Fam. Assis.</t>
  </si>
  <si>
    <t>Income Not Provided</t>
  </si>
  <si>
    <t>Food Stamps (SNAP), Social Security</t>
  </si>
  <si>
    <t>Food Stamps (SNAP), SSI, Welfare - Fam. Assis.</t>
  </si>
  <si>
    <t>Employment, Food Stamps (SNAP), Unemployment Compensation</t>
  </si>
  <si>
    <t>Both SSI and SSD, Pension/Retirement (Not Soc. Sec.)</t>
  </si>
  <si>
    <t>Child Support, Employment, Food Stamps (SNAP)</t>
  </si>
  <si>
    <t>Employment, General Assistance, SSI</t>
  </si>
  <si>
    <t>Food Stamps (SNAP), Medicaid (MA), SSI</t>
  </si>
  <si>
    <t>Food Stamps (SNAP), General Assistance</t>
  </si>
  <si>
    <t>Child Support, General Assistance</t>
  </si>
  <si>
    <t>Child Support, Food Stamps (SNAP)</t>
  </si>
  <si>
    <t>Pension/Retirement (Not Soc. Sec.), Social Security Retirement</t>
  </si>
  <si>
    <t>Food Stamps (SNAP), Social Security, Social Security Disability</t>
  </si>
  <si>
    <t>Employment, Food Stamps (SNAP), General Assistance</t>
  </si>
  <si>
    <t>Food Stamps (SNAP), SN/HASA</t>
  </si>
  <si>
    <t>Employment, Food Stamps (SNAP), Medicaid (MA)</t>
  </si>
  <si>
    <t>Child Support, Food Stamps (SNAP), Medicaid (MA), Social Security Disability</t>
  </si>
  <si>
    <t>Employment (Self-Employed)</t>
  </si>
  <si>
    <t>Child Support, Employment, SSI</t>
  </si>
  <si>
    <t>Employment, Other</t>
  </si>
  <si>
    <t>Employment, Food Stamps (SNAP), SSI, TANF</t>
  </si>
  <si>
    <t>Employment, Social Security Retirement</t>
  </si>
  <si>
    <t>Food Stamps (SNAP), Medicaid (MA), Social Security, SSI, Welfare</t>
  </si>
  <si>
    <t>Child Support, Food Stamps (SNAP), SSI</t>
  </si>
  <si>
    <t>TANF</t>
  </si>
  <si>
    <t>Pension/Retirement (Not Soc. Sec.), Social Security</t>
  </si>
  <si>
    <t>Employment, Employment (Self-Employed), Food Stamps (SNAP), SSI, Unemployment Compensation</t>
  </si>
  <si>
    <t>Food Stamps (SNAP), TANF</t>
  </si>
  <si>
    <t>Social Security, Welfare</t>
  </si>
  <si>
    <t>Welfare - Safety Net</t>
  </si>
  <si>
    <t>Food Stamps (SNAP), SSI, Welfare - Safety Net</t>
  </si>
  <si>
    <t>Both SSI and SSD, General Assistance, SSI</t>
  </si>
  <si>
    <t>Food Stamps (SNAP), Medicaid (MA)</t>
  </si>
  <si>
    <t>Food Stamps (SNAP), Social Security, Unemployment Compensation</t>
  </si>
  <si>
    <t>Food Stamps (SNAP), Welfare - Safety Net</t>
  </si>
  <si>
    <t>Veterans Benefits</t>
  </si>
  <si>
    <t>Social Security Disability, SSI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</si>
</sst>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415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HYPERLINK("https://lsnyc.legalserver.org/matter/dynamic-profile/view/1865428","18-1865428")</f>
        <v>0</v>
      </c>
      <c r="B2" t="s">
        <v>57</v>
      </c>
      <c r="C2" t="s">
        <v>62</v>
      </c>
      <c r="D2" t="s">
        <v>160</v>
      </c>
      <c r="E2" t="s">
        <v>162</v>
      </c>
      <c r="F2" t="s">
        <v>508</v>
      </c>
      <c r="G2" s="3">
        <v>43214</v>
      </c>
      <c r="H2" s="3">
        <v>43214</v>
      </c>
      <c r="I2" s="3">
        <v>43637</v>
      </c>
      <c r="J2" t="s">
        <v>848</v>
      </c>
      <c r="K2" t="s">
        <v>853</v>
      </c>
      <c r="L2" t="s">
        <v>858</v>
      </c>
      <c r="M2" t="s">
        <v>859</v>
      </c>
      <c r="N2" t="s">
        <v>869</v>
      </c>
      <c r="O2" t="s">
        <v>871</v>
      </c>
      <c r="P2" t="s">
        <v>1270</v>
      </c>
      <c r="Q2" t="s">
        <v>1445</v>
      </c>
      <c r="R2" t="s">
        <v>1478</v>
      </c>
      <c r="S2">
        <v>10303</v>
      </c>
      <c r="T2" t="s">
        <v>1480</v>
      </c>
      <c r="U2" t="s">
        <v>1482</v>
      </c>
      <c r="V2" t="s">
        <v>1483</v>
      </c>
      <c r="W2" t="s">
        <v>1499</v>
      </c>
      <c r="X2">
        <v>18</v>
      </c>
      <c r="Y2" t="s">
        <v>1908</v>
      </c>
      <c r="Z2" t="s">
        <v>1913</v>
      </c>
      <c r="AA2" t="s">
        <v>1915</v>
      </c>
      <c r="AB2" t="s">
        <v>1481</v>
      </c>
      <c r="AC2" t="s">
        <v>1481</v>
      </c>
      <c r="AE2" t="s">
        <v>1933</v>
      </c>
      <c r="AG2">
        <v>660</v>
      </c>
      <c r="AH2">
        <v>1500</v>
      </c>
      <c r="AI2">
        <v>36.5</v>
      </c>
      <c r="AJ2" s="3">
        <v>24884</v>
      </c>
      <c r="AL2" t="s">
        <v>2128</v>
      </c>
      <c r="AM2">
        <v>224</v>
      </c>
      <c r="AN2" t="s">
        <v>2518</v>
      </c>
      <c r="AO2">
        <v>2</v>
      </c>
      <c r="AP2">
        <v>1</v>
      </c>
      <c r="AQ2">
        <v>0</v>
      </c>
      <c r="AT2" t="s">
        <v>2534</v>
      </c>
      <c r="AU2" t="s">
        <v>2537</v>
      </c>
      <c r="AV2" t="s">
        <v>2544</v>
      </c>
      <c r="AW2">
        <v>0</v>
      </c>
      <c r="AY2" t="s">
        <v>1480</v>
      </c>
      <c r="BA2" t="s">
        <v>2693</v>
      </c>
      <c r="BB2" t="s">
        <v>2753</v>
      </c>
      <c r="BD2" t="s">
        <v>2797</v>
      </c>
      <c r="BE2" s="3">
        <v>43637</v>
      </c>
    </row>
    <row r="3" spans="1:57">
      <c r="A3" s="1">
        <f>HYPERLINK("https://lsnyc.legalserver.org/matter/dynamic-profile/view/0802222","16-0802222")</f>
        <v>0</v>
      </c>
      <c r="B3" t="s">
        <v>58</v>
      </c>
      <c r="C3" t="s">
        <v>63</v>
      </c>
      <c r="D3" t="s">
        <v>160</v>
      </c>
      <c r="E3" t="s">
        <v>163</v>
      </c>
      <c r="F3" t="s">
        <v>509</v>
      </c>
      <c r="G3" s="3">
        <v>42460</v>
      </c>
      <c r="H3" s="3">
        <v>42528</v>
      </c>
      <c r="I3" s="3">
        <v>43658</v>
      </c>
      <c r="J3" t="s">
        <v>849</v>
      </c>
      <c r="K3" t="s">
        <v>853</v>
      </c>
      <c r="L3" s="3">
        <v>42626</v>
      </c>
      <c r="M3" t="s">
        <v>860</v>
      </c>
      <c r="N3" t="s">
        <v>869</v>
      </c>
      <c r="O3" t="s">
        <v>872</v>
      </c>
      <c r="P3">
        <v>20</v>
      </c>
      <c r="Q3" t="s">
        <v>1446</v>
      </c>
      <c r="R3" t="s">
        <v>1478</v>
      </c>
      <c r="S3">
        <v>11102</v>
      </c>
      <c r="T3" t="s">
        <v>1480</v>
      </c>
      <c r="U3" t="s">
        <v>1482</v>
      </c>
      <c r="V3" t="s">
        <v>1484</v>
      </c>
      <c r="W3" t="s">
        <v>1500</v>
      </c>
      <c r="X3">
        <v>12</v>
      </c>
      <c r="Y3" t="s">
        <v>1908</v>
      </c>
      <c r="Z3" t="s">
        <v>1913</v>
      </c>
      <c r="AA3" t="s">
        <v>1916</v>
      </c>
      <c r="AB3" t="s">
        <v>1481</v>
      </c>
      <c r="AC3" t="s">
        <v>1481</v>
      </c>
      <c r="AE3" t="s">
        <v>1934</v>
      </c>
      <c r="AG3">
        <v>0</v>
      </c>
      <c r="AH3">
        <v>1465</v>
      </c>
      <c r="AI3">
        <v>31.5</v>
      </c>
      <c r="AJ3" s="3">
        <v>28792</v>
      </c>
      <c r="AK3">
        <v>8913361</v>
      </c>
      <c r="AL3" t="s">
        <v>2129</v>
      </c>
      <c r="AM3">
        <v>0</v>
      </c>
      <c r="AO3">
        <v>1</v>
      </c>
      <c r="AP3">
        <v>4</v>
      </c>
      <c r="AQ3">
        <v>70.39</v>
      </c>
      <c r="AT3" t="s">
        <v>2534</v>
      </c>
      <c r="AU3" t="s">
        <v>2035</v>
      </c>
      <c r="AV3" t="s">
        <v>2545</v>
      </c>
      <c r="AW3">
        <v>20020</v>
      </c>
      <c r="BA3" t="s">
        <v>2694</v>
      </c>
      <c r="BB3" t="s">
        <v>2754</v>
      </c>
      <c r="BC3" t="s">
        <v>2767</v>
      </c>
      <c r="BD3" t="s">
        <v>2798</v>
      </c>
      <c r="BE3" s="3">
        <v>43642</v>
      </c>
    </row>
    <row r="4" spans="1:57">
      <c r="A4" s="1">
        <f>HYPERLINK("https://lsnyc.legalserver.org/matter/dynamic-profile/view/1854027","17-1854027")</f>
        <v>0</v>
      </c>
      <c r="B4" t="s">
        <v>59</v>
      </c>
      <c r="C4" t="s">
        <v>64</v>
      </c>
      <c r="D4" t="s">
        <v>160</v>
      </c>
      <c r="E4" t="s">
        <v>164</v>
      </c>
      <c r="F4" t="s">
        <v>510</v>
      </c>
      <c r="G4" s="3">
        <v>43088</v>
      </c>
      <c r="H4" s="3">
        <v>43088</v>
      </c>
      <c r="I4" s="3">
        <v>43647</v>
      </c>
      <c r="J4" t="s">
        <v>849</v>
      </c>
      <c r="K4" t="s">
        <v>853</v>
      </c>
      <c r="L4" s="3">
        <v>43178</v>
      </c>
      <c r="M4" t="s">
        <v>860</v>
      </c>
      <c r="N4" t="s">
        <v>870</v>
      </c>
      <c r="O4" t="s">
        <v>873</v>
      </c>
      <c r="P4" t="s">
        <v>1271</v>
      </c>
      <c r="Q4" t="s">
        <v>1447</v>
      </c>
      <c r="R4" t="s">
        <v>1478</v>
      </c>
      <c r="S4">
        <v>11235</v>
      </c>
      <c r="T4" t="s">
        <v>1480</v>
      </c>
      <c r="U4" t="s">
        <v>1482</v>
      </c>
      <c r="V4" t="s">
        <v>1485</v>
      </c>
      <c r="W4" t="s">
        <v>1501</v>
      </c>
      <c r="X4">
        <v>35</v>
      </c>
      <c r="Y4" t="s">
        <v>1908</v>
      </c>
      <c r="Z4" t="s">
        <v>1913</v>
      </c>
      <c r="AA4" t="s">
        <v>1917</v>
      </c>
      <c r="AB4" t="s">
        <v>1481</v>
      </c>
      <c r="AC4" t="s">
        <v>1481</v>
      </c>
      <c r="AE4" t="s">
        <v>1934</v>
      </c>
      <c r="AF4" t="s">
        <v>1938</v>
      </c>
      <c r="AG4">
        <v>769</v>
      </c>
      <c r="AH4">
        <v>769</v>
      </c>
      <c r="AI4">
        <v>23.9</v>
      </c>
      <c r="AJ4" s="3">
        <v>21130</v>
      </c>
      <c r="AL4" t="s">
        <v>2130</v>
      </c>
      <c r="AM4">
        <v>83</v>
      </c>
      <c r="AN4" t="s">
        <v>2519</v>
      </c>
      <c r="AO4">
        <v>1</v>
      </c>
      <c r="AP4">
        <v>0</v>
      </c>
      <c r="AQ4">
        <v>170.85</v>
      </c>
      <c r="AT4" t="s">
        <v>2535</v>
      </c>
      <c r="AU4" t="s">
        <v>2035</v>
      </c>
      <c r="AV4" t="s">
        <v>2544</v>
      </c>
      <c r="AW4">
        <v>20604</v>
      </c>
      <c r="AX4" t="s">
        <v>2558</v>
      </c>
      <c r="BA4" t="s">
        <v>2695</v>
      </c>
      <c r="BB4" t="s">
        <v>2755</v>
      </c>
      <c r="BC4" t="s">
        <v>2768</v>
      </c>
      <c r="BD4" t="s">
        <v>2799</v>
      </c>
      <c r="BE4" s="3">
        <v>43644</v>
      </c>
    </row>
    <row r="5" spans="1:57">
      <c r="A5" s="1">
        <f>HYPERLINK("https://lsnyc.legalserver.org/matter/dynamic-profile/view/1838576","17-1838576")</f>
        <v>0</v>
      </c>
      <c r="B5" t="s">
        <v>60</v>
      </c>
      <c r="C5" t="s">
        <v>65</v>
      </c>
      <c r="D5" t="s">
        <v>160</v>
      </c>
      <c r="E5" t="s">
        <v>165</v>
      </c>
      <c r="F5" t="s">
        <v>511</v>
      </c>
      <c r="G5" s="3">
        <v>42906</v>
      </c>
      <c r="H5" s="3">
        <v>42906</v>
      </c>
      <c r="I5" s="3">
        <v>43642</v>
      </c>
      <c r="J5" t="s">
        <v>849</v>
      </c>
      <c r="K5" t="s">
        <v>853</v>
      </c>
      <c r="L5" s="3">
        <v>43281</v>
      </c>
      <c r="M5" t="s">
        <v>860</v>
      </c>
      <c r="N5" t="s">
        <v>869</v>
      </c>
      <c r="O5" t="s">
        <v>874</v>
      </c>
      <c r="P5" t="s">
        <v>1272</v>
      </c>
      <c r="Q5" t="s">
        <v>1448</v>
      </c>
      <c r="R5" t="s">
        <v>1478</v>
      </c>
      <c r="S5">
        <v>10467</v>
      </c>
      <c r="T5" t="s">
        <v>1480</v>
      </c>
      <c r="U5" t="s">
        <v>1482</v>
      </c>
      <c r="V5" t="s">
        <v>1486</v>
      </c>
      <c r="W5" t="s">
        <v>1502</v>
      </c>
      <c r="X5">
        <v>4</v>
      </c>
      <c r="Y5" t="s">
        <v>1908</v>
      </c>
      <c r="Z5" t="s">
        <v>1913</v>
      </c>
      <c r="AA5" t="s">
        <v>1918</v>
      </c>
      <c r="AB5" t="s">
        <v>1481</v>
      </c>
      <c r="AE5" t="s">
        <v>1934</v>
      </c>
      <c r="AG5">
        <v>316</v>
      </c>
      <c r="AH5">
        <v>1122</v>
      </c>
      <c r="AI5">
        <v>24</v>
      </c>
      <c r="AJ5" s="3">
        <v>33140</v>
      </c>
      <c r="AK5" t="s">
        <v>1941</v>
      </c>
      <c r="AM5">
        <v>0</v>
      </c>
      <c r="AN5" t="s">
        <v>2519</v>
      </c>
      <c r="AO5">
        <v>1</v>
      </c>
      <c r="AP5">
        <v>0</v>
      </c>
      <c r="AQ5">
        <v>165.67</v>
      </c>
      <c r="AT5" t="s">
        <v>2535</v>
      </c>
      <c r="AU5" t="s">
        <v>2538</v>
      </c>
      <c r="AV5" t="s">
        <v>2544</v>
      </c>
      <c r="AW5">
        <v>19980</v>
      </c>
      <c r="AX5" t="s">
        <v>2559</v>
      </c>
      <c r="AY5" t="s">
        <v>1480</v>
      </c>
      <c r="BA5" t="s">
        <v>2696</v>
      </c>
      <c r="BB5" t="s">
        <v>2753</v>
      </c>
      <c r="BC5" t="s">
        <v>2768</v>
      </c>
      <c r="BD5" t="s">
        <v>2800</v>
      </c>
      <c r="BE5" s="3">
        <v>43187</v>
      </c>
    </row>
    <row r="6" spans="1:57">
      <c r="A6" s="1">
        <f>HYPERLINK("https://lsnyc.legalserver.org/matter/dynamic-profile/view/1859189","18-1859189")</f>
        <v>0</v>
      </c>
      <c r="B6" t="s">
        <v>60</v>
      </c>
      <c r="C6" t="s">
        <v>65</v>
      </c>
      <c r="D6" t="s">
        <v>160</v>
      </c>
      <c r="E6" t="s">
        <v>166</v>
      </c>
      <c r="F6" t="s">
        <v>512</v>
      </c>
      <c r="G6" s="3">
        <v>43147</v>
      </c>
      <c r="H6" s="3">
        <v>43147</v>
      </c>
      <c r="I6" s="3">
        <v>43642</v>
      </c>
      <c r="J6" t="s">
        <v>849</v>
      </c>
      <c r="K6" t="s">
        <v>853</v>
      </c>
      <c r="L6" s="3">
        <v>43281</v>
      </c>
      <c r="M6" t="s">
        <v>860</v>
      </c>
      <c r="N6" t="s">
        <v>869</v>
      </c>
      <c r="O6" t="s">
        <v>875</v>
      </c>
      <c r="P6" t="s">
        <v>1273</v>
      </c>
      <c r="Q6" t="s">
        <v>1448</v>
      </c>
      <c r="R6" t="s">
        <v>1478</v>
      </c>
      <c r="S6">
        <v>10457</v>
      </c>
      <c r="T6" t="s">
        <v>1480</v>
      </c>
      <c r="U6" t="s">
        <v>1482</v>
      </c>
      <c r="V6" t="s">
        <v>1486</v>
      </c>
      <c r="W6" t="s">
        <v>1503</v>
      </c>
      <c r="X6">
        <v>27</v>
      </c>
      <c r="Y6" t="s">
        <v>1908</v>
      </c>
      <c r="Z6" t="s">
        <v>1913</v>
      </c>
      <c r="AA6" t="s">
        <v>1918</v>
      </c>
      <c r="AB6" t="s">
        <v>1481</v>
      </c>
      <c r="AE6" t="s">
        <v>1934</v>
      </c>
      <c r="AG6">
        <v>0</v>
      </c>
      <c r="AH6">
        <v>960</v>
      </c>
      <c r="AI6">
        <v>22</v>
      </c>
      <c r="AJ6" s="3">
        <v>21940</v>
      </c>
      <c r="AK6" t="s">
        <v>1942</v>
      </c>
      <c r="AL6" t="s">
        <v>2131</v>
      </c>
      <c r="AM6">
        <v>0</v>
      </c>
      <c r="AO6">
        <v>1</v>
      </c>
      <c r="AP6">
        <v>0</v>
      </c>
      <c r="AQ6">
        <v>72.94</v>
      </c>
      <c r="AT6" t="s">
        <v>2535</v>
      </c>
      <c r="AV6" t="s">
        <v>2545</v>
      </c>
      <c r="AW6">
        <v>8796</v>
      </c>
      <c r="AX6" t="s">
        <v>2560</v>
      </c>
      <c r="AY6" t="s">
        <v>1480</v>
      </c>
      <c r="AZ6" t="s">
        <v>2675</v>
      </c>
      <c r="BA6" t="s">
        <v>2697</v>
      </c>
      <c r="BB6" t="s">
        <v>2753</v>
      </c>
      <c r="BC6" t="s">
        <v>2768</v>
      </c>
      <c r="BD6" t="s">
        <v>2801</v>
      </c>
      <c r="BE6" s="3">
        <v>43336</v>
      </c>
    </row>
    <row r="7" spans="1:57">
      <c r="A7" s="1">
        <f>HYPERLINK("https://lsnyc.legalserver.org/matter/dynamic-profile/view/0831134","17-0831134")</f>
        <v>0</v>
      </c>
      <c r="B7" t="s">
        <v>58</v>
      </c>
      <c r="C7" t="s">
        <v>66</v>
      </c>
      <c r="D7" t="s">
        <v>160</v>
      </c>
      <c r="E7" t="s">
        <v>167</v>
      </c>
      <c r="F7" t="s">
        <v>513</v>
      </c>
      <c r="G7" s="3">
        <v>42821</v>
      </c>
      <c r="H7" s="3">
        <v>42865</v>
      </c>
      <c r="I7" s="3">
        <v>43647</v>
      </c>
      <c r="J7" t="s">
        <v>849</v>
      </c>
      <c r="K7" t="s">
        <v>853</v>
      </c>
      <c r="L7" s="3">
        <v>43494</v>
      </c>
      <c r="M7" t="s">
        <v>860</v>
      </c>
      <c r="N7" t="s">
        <v>869</v>
      </c>
      <c r="O7" t="s">
        <v>876</v>
      </c>
      <c r="P7" t="s">
        <v>1274</v>
      </c>
      <c r="Q7" t="s">
        <v>1449</v>
      </c>
      <c r="R7" t="s">
        <v>1478</v>
      </c>
      <c r="S7">
        <v>11433</v>
      </c>
      <c r="T7" t="s">
        <v>1480</v>
      </c>
      <c r="U7" t="s">
        <v>1480</v>
      </c>
      <c r="V7" t="s">
        <v>1485</v>
      </c>
      <c r="W7" t="s">
        <v>1504</v>
      </c>
      <c r="X7">
        <v>2</v>
      </c>
      <c r="Y7" t="s">
        <v>1908</v>
      </c>
      <c r="Z7" t="s">
        <v>1913</v>
      </c>
      <c r="AA7" t="s">
        <v>1919</v>
      </c>
      <c r="AB7" t="s">
        <v>1481</v>
      </c>
      <c r="AC7" t="s">
        <v>1481</v>
      </c>
      <c r="AE7" t="s">
        <v>1934</v>
      </c>
      <c r="AG7">
        <v>1300</v>
      </c>
      <c r="AH7">
        <v>1300</v>
      </c>
      <c r="AI7">
        <v>36.65</v>
      </c>
      <c r="AJ7" s="3">
        <v>32175</v>
      </c>
      <c r="AL7" t="s">
        <v>2132</v>
      </c>
      <c r="AM7">
        <v>2</v>
      </c>
      <c r="AN7" t="s">
        <v>2520</v>
      </c>
      <c r="AO7">
        <v>1</v>
      </c>
      <c r="AP7">
        <v>5</v>
      </c>
      <c r="AQ7">
        <v>15.78</v>
      </c>
      <c r="AT7" t="s">
        <v>2534</v>
      </c>
      <c r="AU7" t="s">
        <v>2035</v>
      </c>
      <c r="AV7" t="s">
        <v>2544</v>
      </c>
      <c r="AW7">
        <v>13972</v>
      </c>
      <c r="AX7" t="s">
        <v>2561</v>
      </c>
      <c r="AY7" t="s">
        <v>1480</v>
      </c>
      <c r="BA7" t="s">
        <v>2698</v>
      </c>
      <c r="BB7" t="s">
        <v>2754</v>
      </c>
      <c r="BC7" t="s">
        <v>1495</v>
      </c>
      <c r="BD7" t="s">
        <v>2802</v>
      </c>
      <c r="BE7" s="3">
        <v>43615</v>
      </c>
    </row>
    <row r="8" spans="1:57">
      <c r="A8" s="1">
        <f>HYPERLINK("https://lsnyc.legalserver.org/matter/dynamic-profile/view/1862082","18-1862082")</f>
        <v>0</v>
      </c>
      <c r="B8" t="s">
        <v>60</v>
      </c>
      <c r="C8" t="s">
        <v>67</v>
      </c>
      <c r="D8" t="s">
        <v>160</v>
      </c>
      <c r="E8" t="s">
        <v>168</v>
      </c>
      <c r="F8" t="s">
        <v>514</v>
      </c>
      <c r="G8" s="3">
        <v>43179</v>
      </c>
      <c r="H8" s="3">
        <v>43179</v>
      </c>
      <c r="I8" s="3">
        <v>43556</v>
      </c>
      <c r="J8" t="s">
        <v>849</v>
      </c>
      <c r="K8" t="s">
        <v>853</v>
      </c>
      <c r="L8" s="3">
        <v>43544</v>
      </c>
      <c r="M8" t="s">
        <v>860</v>
      </c>
      <c r="N8" t="s">
        <v>869</v>
      </c>
      <c r="O8" t="s">
        <v>877</v>
      </c>
      <c r="P8" t="s">
        <v>1275</v>
      </c>
      <c r="Q8" t="s">
        <v>1448</v>
      </c>
      <c r="R8" t="s">
        <v>1478</v>
      </c>
      <c r="S8">
        <v>10467</v>
      </c>
      <c r="T8" t="s">
        <v>1480</v>
      </c>
      <c r="U8" t="s">
        <v>1482</v>
      </c>
      <c r="V8" t="s">
        <v>1486</v>
      </c>
      <c r="W8" t="s">
        <v>1505</v>
      </c>
      <c r="X8">
        <v>3</v>
      </c>
      <c r="Y8" t="s">
        <v>1908</v>
      </c>
      <c r="Z8" t="s">
        <v>1913</v>
      </c>
      <c r="AA8" t="s">
        <v>1918</v>
      </c>
      <c r="AB8" t="s">
        <v>1481</v>
      </c>
      <c r="AC8" t="s">
        <v>1481</v>
      </c>
      <c r="AE8" t="s">
        <v>1934</v>
      </c>
      <c r="AG8">
        <v>1170</v>
      </c>
      <c r="AH8">
        <v>1170</v>
      </c>
      <c r="AI8">
        <v>100.65</v>
      </c>
      <c r="AJ8" s="3">
        <v>29743</v>
      </c>
      <c r="AL8" t="s">
        <v>2133</v>
      </c>
      <c r="AM8">
        <v>0</v>
      </c>
      <c r="AN8" t="s">
        <v>2519</v>
      </c>
      <c r="AO8">
        <v>1</v>
      </c>
      <c r="AP8">
        <v>0</v>
      </c>
      <c r="AQ8">
        <v>0</v>
      </c>
      <c r="AT8" t="s">
        <v>2535</v>
      </c>
      <c r="AU8" t="s">
        <v>2035</v>
      </c>
      <c r="AV8" t="s">
        <v>2544</v>
      </c>
      <c r="AW8">
        <v>0</v>
      </c>
      <c r="AY8" t="s">
        <v>1480</v>
      </c>
      <c r="AZ8" t="s">
        <v>2675</v>
      </c>
      <c r="BA8" t="s">
        <v>2697</v>
      </c>
      <c r="BB8" t="s">
        <v>2756</v>
      </c>
      <c r="BC8" t="s">
        <v>2769</v>
      </c>
      <c r="BD8" t="s">
        <v>2803</v>
      </c>
      <c r="BE8" s="3">
        <v>43525</v>
      </c>
    </row>
    <row r="9" spans="1:57">
      <c r="A9" s="1">
        <f>HYPERLINK("https://lsnyc.legalserver.org/matter/dynamic-profile/view/1870449","18-1870449")</f>
        <v>0</v>
      </c>
      <c r="B9" t="s">
        <v>61</v>
      </c>
      <c r="C9" t="s">
        <v>68</v>
      </c>
      <c r="D9" t="s">
        <v>160</v>
      </c>
      <c r="E9" t="s">
        <v>169</v>
      </c>
      <c r="F9" t="s">
        <v>515</v>
      </c>
      <c r="G9" s="3">
        <v>43271</v>
      </c>
      <c r="H9" s="3">
        <v>43271</v>
      </c>
      <c r="I9" s="3">
        <v>43641</v>
      </c>
      <c r="J9" t="s">
        <v>849</v>
      </c>
      <c r="K9" t="s">
        <v>853</v>
      </c>
      <c r="L9" s="3">
        <v>43584</v>
      </c>
      <c r="M9" t="s">
        <v>860</v>
      </c>
      <c r="N9" t="s">
        <v>869</v>
      </c>
      <c r="O9" t="s">
        <v>878</v>
      </c>
      <c r="P9" t="s">
        <v>1276</v>
      </c>
      <c r="Q9" t="s">
        <v>1450</v>
      </c>
      <c r="R9" t="s">
        <v>1478</v>
      </c>
      <c r="S9">
        <v>10027</v>
      </c>
      <c r="T9" t="s">
        <v>1480</v>
      </c>
      <c r="U9" t="s">
        <v>1482</v>
      </c>
      <c r="V9" t="s">
        <v>1486</v>
      </c>
      <c r="W9" t="s">
        <v>1506</v>
      </c>
      <c r="X9">
        <v>14</v>
      </c>
      <c r="Y9" t="s">
        <v>1908</v>
      </c>
      <c r="Z9" t="s">
        <v>1913</v>
      </c>
      <c r="AA9" t="s">
        <v>1920</v>
      </c>
      <c r="AB9" t="s">
        <v>1481</v>
      </c>
      <c r="AC9" t="s">
        <v>1481</v>
      </c>
      <c r="AE9" t="s">
        <v>1934</v>
      </c>
      <c r="AF9" t="s">
        <v>1938</v>
      </c>
      <c r="AG9">
        <v>1226</v>
      </c>
      <c r="AH9">
        <v>1226</v>
      </c>
      <c r="AI9">
        <v>21.8</v>
      </c>
      <c r="AJ9" s="3">
        <v>29309</v>
      </c>
      <c r="AL9" t="s">
        <v>2134</v>
      </c>
      <c r="AM9">
        <v>0</v>
      </c>
      <c r="AN9" t="s">
        <v>2519</v>
      </c>
      <c r="AO9">
        <v>2</v>
      </c>
      <c r="AP9">
        <v>2</v>
      </c>
      <c r="AQ9">
        <v>188.05</v>
      </c>
      <c r="AT9" t="s">
        <v>2536</v>
      </c>
      <c r="AU9" t="s">
        <v>2035</v>
      </c>
      <c r="AV9" t="s">
        <v>2544</v>
      </c>
      <c r="AW9">
        <v>47200</v>
      </c>
      <c r="AY9" t="s">
        <v>1480</v>
      </c>
      <c r="BA9" t="s">
        <v>2699</v>
      </c>
      <c r="BB9" t="s">
        <v>2753</v>
      </c>
      <c r="BD9" t="s">
        <v>2804</v>
      </c>
      <c r="BE9" s="3">
        <v>43641</v>
      </c>
    </row>
    <row r="10" spans="1:57">
      <c r="A10" s="1">
        <f>HYPERLINK("https://lsnyc.legalserver.org/matter/dynamic-profile/view/1859746","18-1859746")</f>
        <v>0</v>
      </c>
      <c r="B10" t="s">
        <v>57</v>
      </c>
      <c r="C10" t="s">
        <v>69</v>
      </c>
      <c r="D10" t="s">
        <v>160</v>
      </c>
      <c r="E10" t="s">
        <v>170</v>
      </c>
      <c r="F10" t="s">
        <v>516</v>
      </c>
      <c r="G10" s="3">
        <v>43154</v>
      </c>
      <c r="H10" s="3">
        <v>43154</v>
      </c>
      <c r="I10" s="3">
        <v>43656</v>
      </c>
      <c r="J10" t="s">
        <v>849</v>
      </c>
      <c r="K10" t="s">
        <v>853</v>
      </c>
      <c r="L10" s="3">
        <v>43647</v>
      </c>
      <c r="M10" t="s">
        <v>860</v>
      </c>
      <c r="N10" t="s">
        <v>869</v>
      </c>
      <c r="O10" t="s">
        <v>879</v>
      </c>
      <c r="P10" t="s">
        <v>1277</v>
      </c>
      <c r="Q10" t="s">
        <v>1445</v>
      </c>
      <c r="R10" t="s">
        <v>1478</v>
      </c>
      <c r="S10">
        <v>10303</v>
      </c>
      <c r="T10" t="s">
        <v>1480</v>
      </c>
      <c r="U10" t="s">
        <v>1482</v>
      </c>
      <c r="V10" t="s">
        <v>1483</v>
      </c>
      <c r="W10" t="s">
        <v>1507</v>
      </c>
      <c r="X10">
        <v>11</v>
      </c>
      <c r="Y10" t="s">
        <v>1908</v>
      </c>
      <c r="Z10" t="s">
        <v>1913</v>
      </c>
      <c r="AA10" t="s">
        <v>1915</v>
      </c>
      <c r="AB10" t="s">
        <v>1481</v>
      </c>
      <c r="AC10" t="s">
        <v>1481</v>
      </c>
      <c r="AE10" t="s">
        <v>1934</v>
      </c>
      <c r="AF10" t="s">
        <v>1938</v>
      </c>
      <c r="AG10">
        <v>900</v>
      </c>
      <c r="AH10">
        <v>1472</v>
      </c>
      <c r="AI10">
        <v>35.8</v>
      </c>
      <c r="AJ10" s="3">
        <v>31664</v>
      </c>
      <c r="AL10" t="s">
        <v>2135</v>
      </c>
      <c r="AM10">
        <v>2</v>
      </c>
      <c r="AO10">
        <v>1</v>
      </c>
      <c r="AP10">
        <v>7</v>
      </c>
      <c r="AQ10">
        <v>75.27</v>
      </c>
      <c r="AT10" t="s">
        <v>2534</v>
      </c>
      <c r="AU10" t="s">
        <v>2035</v>
      </c>
      <c r="AW10">
        <v>31100.04</v>
      </c>
      <c r="AY10" t="s">
        <v>1480</v>
      </c>
      <c r="BA10" t="s">
        <v>2700</v>
      </c>
      <c r="BB10" t="s">
        <v>2753</v>
      </c>
      <c r="BC10" t="s">
        <v>2770</v>
      </c>
      <c r="BD10" t="s">
        <v>2805</v>
      </c>
      <c r="BE10" s="3">
        <v>43647</v>
      </c>
    </row>
    <row r="11" spans="1:57">
      <c r="A11" s="1">
        <f>HYPERLINK("https://lsnyc.legalserver.org/matter/dynamic-profile/view/0808247","16-0808247")</f>
        <v>0</v>
      </c>
      <c r="B11" t="s">
        <v>59</v>
      </c>
      <c r="C11" t="s">
        <v>70</v>
      </c>
      <c r="D11" t="s">
        <v>160</v>
      </c>
      <c r="E11" t="s">
        <v>171</v>
      </c>
      <c r="F11" t="s">
        <v>517</v>
      </c>
      <c r="G11" s="3">
        <v>42541</v>
      </c>
      <c r="H11" s="3">
        <v>42582</v>
      </c>
      <c r="I11" s="3">
        <v>43641</v>
      </c>
      <c r="J11" t="s">
        <v>849</v>
      </c>
      <c r="K11" t="s">
        <v>853</v>
      </c>
      <c r="L11" t="s">
        <v>858</v>
      </c>
      <c r="M11" t="s">
        <v>861</v>
      </c>
      <c r="N11" t="s">
        <v>869</v>
      </c>
      <c r="O11" t="s">
        <v>880</v>
      </c>
      <c r="P11" t="s">
        <v>1278</v>
      </c>
      <c r="Q11" t="s">
        <v>1447</v>
      </c>
      <c r="R11" t="s">
        <v>1478</v>
      </c>
      <c r="S11">
        <v>11213</v>
      </c>
      <c r="T11" t="s">
        <v>1480</v>
      </c>
      <c r="U11" t="s">
        <v>1482</v>
      </c>
      <c r="V11" t="s">
        <v>1485</v>
      </c>
      <c r="W11" t="s">
        <v>1508</v>
      </c>
      <c r="X11">
        <v>10</v>
      </c>
      <c r="Y11" t="s">
        <v>1908</v>
      </c>
      <c r="Z11" t="s">
        <v>1913</v>
      </c>
      <c r="AA11" t="s">
        <v>1917</v>
      </c>
      <c r="AB11" t="s">
        <v>1481</v>
      </c>
      <c r="AC11" t="s">
        <v>1481</v>
      </c>
      <c r="AE11" t="s">
        <v>1935</v>
      </c>
      <c r="AG11">
        <v>250</v>
      </c>
      <c r="AH11">
        <v>900</v>
      </c>
      <c r="AI11">
        <v>110.72</v>
      </c>
      <c r="AJ11" s="3">
        <v>24553</v>
      </c>
      <c r="AK11" t="s">
        <v>1943</v>
      </c>
      <c r="AL11" t="s">
        <v>2136</v>
      </c>
      <c r="AM11">
        <v>6</v>
      </c>
      <c r="AO11">
        <v>1</v>
      </c>
      <c r="AP11">
        <v>1</v>
      </c>
      <c r="AQ11">
        <v>35.43</v>
      </c>
      <c r="AT11" t="s">
        <v>2534</v>
      </c>
      <c r="AU11" t="s">
        <v>2539</v>
      </c>
      <c r="AV11" t="s">
        <v>2544</v>
      </c>
      <c r="AW11">
        <v>5676</v>
      </c>
      <c r="AX11" t="s">
        <v>2562</v>
      </c>
      <c r="AY11" t="s">
        <v>1481</v>
      </c>
      <c r="BA11" t="s">
        <v>2701</v>
      </c>
      <c r="BD11" t="s">
        <v>2806</v>
      </c>
      <c r="BE11" s="3">
        <v>43522</v>
      </c>
    </row>
    <row r="12" spans="1:57">
      <c r="A12" s="1">
        <f>HYPERLINK("https://lsnyc.legalserver.org/matter/dynamic-profile/view/1869205","18-1869205")</f>
        <v>0</v>
      </c>
      <c r="B12" t="s">
        <v>59</v>
      </c>
      <c r="C12" t="s">
        <v>71</v>
      </c>
      <c r="D12" t="s">
        <v>160</v>
      </c>
      <c r="E12" t="s">
        <v>172</v>
      </c>
      <c r="F12" t="s">
        <v>517</v>
      </c>
      <c r="G12" s="3">
        <v>43257</v>
      </c>
      <c r="H12" s="3">
        <v>43281</v>
      </c>
      <c r="I12" s="3">
        <v>43643</v>
      </c>
      <c r="J12" t="s">
        <v>849</v>
      </c>
      <c r="K12" t="s">
        <v>853</v>
      </c>
      <c r="L12" t="s">
        <v>858</v>
      </c>
      <c r="M12" t="s">
        <v>862</v>
      </c>
      <c r="N12" t="s">
        <v>869</v>
      </c>
      <c r="O12" t="s">
        <v>881</v>
      </c>
      <c r="P12" t="s">
        <v>1279</v>
      </c>
      <c r="Q12" t="s">
        <v>1447</v>
      </c>
      <c r="R12" t="s">
        <v>1478</v>
      </c>
      <c r="S12">
        <v>11210</v>
      </c>
      <c r="T12" t="s">
        <v>1480</v>
      </c>
      <c r="U12" t="s">
        <v>1482</v>
      </c>
      <c r="V12" t="s">
        <v>1487</v>
      </c>
      <c r="W12" t="s">
        <v>1509</v>
      </c>
      <c r="X12">
        <v>18</v>
      </c>
      <c r="Y12" t="s">
        <v>1908</v>
      </c>
      <c r="Z12" t="s">
        <v>1913</v>
      </c>
      <c r="AA12" t="s">
        <v>1917</v>
      </c>
      <c r="AB12" t="s">
        <v>1481</v>
      </c>
      <c r="AC12" t="s">
        <v>1481</v>
      </c>
      <c r="AE12" t="s">
        <v>1934</v>
      </c>
      <c r="AG12">
        <v>956.71</v>
      </c>
      <c r="AH12">
        <v>956.71</v>
      </c>
      <c r="AI12">
        <v>18.3</v>
      </c>
      <c r="AJ12" s="3">
        <v>18719</v>
      </c>
      <c r="AK12">
        <v>148185495</v>
      </c>
      <c r="AL12" t="s">
        <v>2137</v>
      </c>
      <c r="AM12">
        <v>36</v>
      </c>
      <c r="AN12" t="s">
        <v>2519</v>
      </c>
      <c r="AO12">
        <v>1</v>
      </c>
      <c r="AP12">
        <v>0</v>
      </c>
      <c r="AQ12">
        <v>71.17</v>
      </c>
      <c r="AT12" t="s">
        <v>2535</v>
      </c>
      <c r="AU12" t="s">
        <v>2035</v>
      </c>
      <c r="AV12" t="s">
        <v>2544</v>
      </c>
      <c r="AW12">
        <v>8640</v>
      </c>
      <c r="AY12" t="s">
        <v>1480</v>
      </c>
      <c r="BA12" t="s">
        <v>2702</v>
      </c>
      <c r="BB12" t="s">
        <v>2755</v>
      </c>
      <c r="BC12" t="s">
        <v>1495</v>
      </c>
      <c r="BD12" t="s">
        <v>2807</v>
      </c>
      <c r="BE12" s="3">
        <v>43446</v>
      </c>
    </row>
    <row r="13" spans="1:57">
      <c r="A13" s="1">
        <f>HYPERLINK("https://lsnyc.legalserver.org/matter/dynamic-profile/view/1847431","17-1847431")</f>
        <v>0</v>
      </c>
      <c r="B13" t="s">
        <v>59</v>
      </c>
      <c r="C13" t="s">
        <v>72</v>
      </c>
      <c r="D13" t="s">
        <v>160</v>
      </c>
      <c r="E13" t="s">
        <v>173</v>
      </c>
      <c r="F13" t="s">
        <v>518</v>
      </c>
      <c r="G13" s="3">
        <v>43007</v>
      </c>
      <c r="H13" s="3">
        <v>43191</v>
      </c>
      <c r="I13" s="3">
        <v>43644</v>
      </c>
      <c r="J13" t="s">
        <v>849</v>
      </c>
      <c r="K13" t="s">
        <v>854</v>
      </c>
      <c r="L13" t="s">
        <v>858</v>
      </c>
      <c r="M13" t="s">
        <v>863</v>
      </c>
      <c r="N13" t="s">
        <v>869</v>
      </c>
      <c r="O13" t="s">
        <v>882</v>
      </c>
      <c r="P13" t="s">
        <v>1280</v>
      </c>
      <c r="Q13" t="s">
        <v>1447</v>
      </c>
      <c r="R13" t="s">
        <v>1478</v>
      </c>
      <c r="S13">
        <v>11213</v>
      </c>
      <c r="T13" t="s">
        <v>1480</v>
      </c>
      <c r="U13" t="s">
        <v>1482</v>
      </c>
      <c r="V13" t="s">
        <v>1485</v>
      </c>
      <c r="W13" t="s">
        <v>1510</v>
      </c>
      <c r="X13">
        <v>6</v>
      </c>
      <c r="Y13" t="s">
        <v>1908</v>
      </c>
      <c r="Z13" t="s">
        <v>1913</v>
      </c>
      <c r="AA13" t="s">
        <v>1917</v>
      </c>
      <c r="AB13" t="s">
        <v>1481</v>
      </c>
      <c r="AC13" t="s">
        <v>1481</v>
      </c>
      <c r="AE13" t="s">
        <v>1934</v>
      </c>
      <c r="AG13">
        <v>827</v>
      </c>
      <c r="AH13">
        <v>827</v>
      </c>
      <c r="AI13">
        <v>24.9</v>
      </c>
      <c r="AJ13" s="3">
        <v>31440</v>
      </c>
      <c r="AK13">
        <v>17165827</v>
      </c>
      <c r="AL13" t="s">
        <v>2138</v>
      </c>
      <c r="AM13">
        <v>40</v>
      </c>
      <c r="AN13" t="s">
        <v>2519</v>
      </c>
      <c r="AO13">
        <v>1</v>
      </c>
      <c r="AP13">
        <v>3</v>
      </c>
      <c r="AQ13">
        <v>158.54</v>
      </c>
      <c r="AT13" t="s">
        <v>2534</v>
      </c>
      <c r="AU13" t="s">
        <v>2035</v>
      </c>
      <c r="AV13" t="s">
        <v>2544</v>
      </c>
      <c r="AW13">
        <v>39000</v>
      </c>
      <c r="BA13" t="s">
        <v>2702</v>
      </c>
      <c r="BD13" t="s">
        <v>2798</v>
      </c>
      <c r="BE13" s="3">
        <v>43455</v>
      </c>
    </row>
    <row r="14" spans="1:57">
      <c r="A14" s="1">
        <f>HYPERLINK("https://lsnyc.legalserver.org/matter/dynamic-profile/view/1848396","17-1848396")</f>
        <v>0</v>
      </c>
      <c r="B14" t="s">
        <v>59</v>
      </c>
      <c r="C14" t="s">
        <v>71</v>
      </c>
      <c r="D14" t="s">
        <v>160</v>
      </c>
      <c r="E14" t="s">
        <v>174</v>
      </c>
      <c r="F14" t="s">
        <v>519</v>
      </c>
      <c r="G14" s="3">
        <v>43019</v>
      </c>
      <c r="H14" s="3">
        <v>43132</v>
      </c>
      <c r="I14" s="3">
        <v>43647</v>
      </c>
      <c r="J14" t="s">
        <v>849</v>
      </c>
      <c r="K14" t="s">
        <v>854</v>
      </c>
      <c r="L14" t="s">
        <v>858</v>
      </c>
      <c r="M14" t="s">
        <v>864</v>
      </c>
      <c r="N14" t="s">
        <v>869</v>
      </c>
      <c r="O14" t="s">
        <v>883</v>
      </c>
      <c r="P14" t="s">
        <v>1281</v>
      </c>
      <c r="Q14" t="s">
        <v>1447</v>
      </c>
      <c r="R14" t="s">
        <v>1478</v>
      </c>
      <c r="S14">
        <v>11206</v>
      </c>
      <c r="T14" t="s">
        <v>1480</v>
      </c>
      <c r="U14" t="s">
        <v>1482</v>
      </c>
      <c r="V14" t="s">
        <v>1485</v>
      </c>
      <c r="W14" t="s">
        <v>1511</v>
      </c>
      <c r="X14">
        <v>1</v>
      </c>
      <c r="Y14" t="s">
        <v>1908</v>
      </c>
      <c r="Z14" t="s">
        <v>1913</v>
      </c>
      <c r="AA14" t="s">
        <v>1917</v>
      </c>
      <c r="AB14" t="s">
        <v>1481</v>
      </c>
      <c r="AC14" t="s">
        <v>1481</v>
      </c>
      <c r="AE14" t="s">
        <v>1934</v>
      </c>
      <c r="AG14">
        <v>27.75</v>
      </c>
      <c r="AH14">
        <v>1515</v>
      </c>
      <c r="AI14">
        <v>38.5</v>
      </c>
      <c r="AJ14" s="3">
        <v>22713</v>
      </c>
      <c r="AL14" t="s">
        <v>2139</v>
      </c>
      <c r="AM14">
        <v>6</v>
      </c>
      <c r="AN14" t="s">
        <v>2519</v>
      </c>
      <c r="AO14">
        <v>2</v>
      </c>
      <c r="AP14">
        <v>2</v>
      </c>
      <c r="AQ14">
        <v>82.56999999999999</v>
      </c>
      <c r="AT14" t="s">
        <v>2534</v>
      </c>
      <c r="AU14" t="s">
        <v>2540</v>
      </c>
      <c r="AV14" t="s">
        <v>2546</v>
      </c>
      <c r="AW14">
        <v>20312</v>
      </c>
      <c r="AY14" t="s">
        <v>1481</v>
      </c>
      <c r="BA14" t="s">
        <v>2703</v>
      </c>
      <c r="BB14" t="s">
        <v>2755</v>
      </c>
      <c r="BC14" t="s">
        <v>1495</v>
      </c>
      <c r="BD14" t="s">
        <v>2808</v>
      </c>
      <c r="BE14" s="3">
        <v>43587</v>
      </c>
    </row>
    <row r="15" spans="1:57">
      <c r="A15" s="1">
        <f>HYPERLINK("https://lsnyc.legalserver.org/matter/dynamic-profile/view/1867718","18-1867718")</f>
        <v>0</v>
      </c>
      <c r="B15" t="s">
        <v>57</v>
      </c>
      <c r="C15" t="s">
        <v>69</v>
      </c>
      <c r="D15" t="s">
        <v>160</v>
      </c>
      <c r="E15" t="s">
        <v>175</v>
      </c>
      <c r="F15" t="s">
        <v>520</v>
      </c>
      <c r="G15" s="3">
        <v>43238</v>
      </c>
      <c r="H15" s="3">
        <v>43238</v>
      </c>
      <c r="I15" s="3">
        <v>43647</v>
      </c>
      <c r="J15" t="s">
        <v>850</v>
      </c>
      <c r="K15" t="s">
        <v>855</v>
      </c>
      <c r="L15" s="3">
        <v>43495</v>
      </c>
      <c r="M15" t="s">
        <v>860</v>
      </c>
      <c r="N15" t="s">
        <v>869</v>
      </c>
      <c r="O15" t="s">
        <v>884</v>
      </c>
      <c r="Q15" t="s">
        <v>1445</v>
      </c>
      <c r="R15" t="s">
        <v>1478</v>
      </c>
      <c r="S15">
        <v>10303</v>
      </c>
      <c r="T15" t="s">
        <v>1480</v>
      </c>
      <c r="U15" t="s">
        <v>1482</v>
      </c>
      <c r="V15" t="s">
        <v>1483</v>
      </c>
      <c r="W15" t="s">
        <v>1512</v>
      </c>
      <c r="X15">
        <v>4</v>
      </c>
      <c r="Y15" t="s">
        <v>1908</v>
      </c>
      <c r="Z15" t="s">
        <v>1913</v>
      </c>
      <c r="AA15" t="s">
        <v>1915</v>
      </c>
      <c r="AB15" t="s">
        <v>1481</v>
      </c>
      <c r="AC15" t="s">
        <v>1481</v>
      </c>
      <c r="AE15" t="s">
        <v>1934</v>
      </c>
      <c r="AF15" t="s">
        <v>1938</v>
      </c>
      <c r="AG15">
        <v>2350</v>
      </c>
      <c r="AH15">
        <v>2350</v>
      </c>
      <c r="AI15">
        <v>24.75</v>
      </c>
      <c r="AJ15" s="3">
        <v>30733</v>
      </c>
      <c r="AL15" t="s">
        <v>2140</v>
      </c>
      <c r="AM15">
        <v>1</v>
      </c>
      <c r="AO15">
        <v>3</v>
      </c>
      <c r="AP15">
        <v>0</v>
      </c>
      <c r="AQ15">
        <v>118.38</v>
      </c>
      <c r="AT15" t="s">
        <v>2535</v>
      </c>
      <c r="AW15">
        <v>24600</v>
      </c>
      <c r="AY15" t="s">
        <v>1480</v>
      </c>
      <c r="BA15" t="s">
        <v>2700</v>
      </c>
      <c r="BB15" t="s">
        <v>2754</v>
      </c>
      <c r="BC15" t="s">
        <v>1495</v>
      </c>
      <c r="BD15" t="s">
        <v>2809</v>
      </c>
      <c r="BE15" s="3">
        <v>43647</v>
      </c>
    </row>
    <row r="16" spans="1:57">
      <c r="A16" s="1">
        <f>HYPERLINK("https://lsnyc.legalserver.org/matter/dynamic-profile/view/1862577","18-1862577")</f>
        <v>0</v>
      </c>
      <c r="B16" t="s">
        <v>60</v>
      </c>
      <c r="C16" t="s">
        <v>65</v>
      </c>
      <c r="D16" t="s">
        <v>160</v>
      </c>
      <c r="E16" t="s">
        <v>176</v>
      </c>
      <c r="F16" t="s">
        <v>521</v>
      </c>
      <c r="G16" s="3">
        <v>43185</v>
      </c>
      <c r="H16" s="3">
        <v>43185</v>
      </c>
      <c r="I16" s="3">
        <v>43642</v>
      </c>
      <c r="J16" t="s">
        <v>850</v>
      </c>
      <c r="K16" t="s">
        <v>855</v>
      </c>
      <c r="L16" s="3">
        <v>43555</v>
      </c>
      <c r="M16" t="s">
        <v>860</v>
      </c>
      <c r="N16" t="s">
        <v>870</v>
      </c>
      <c r="O16" t="s">
        <v>885</v>
      </c>
      <c r="P16">
        <v>201</v>
      </c>
      <c r="Q16" t="s">
        <v>1448</v>
      </c>
      <c r="R16" t="s">
        <v>1478</v>
      </c>
      <c r="S16">
        <v>10467</v>
      </c>
      <c r="T16" t="s">
        <v>1480</v>
      </c>
      <c r="U16" t="s">
        <v>1482</v>
      </c>
      <c r="V16" t="s">
        <v>1486</v>
      </c>
      <c r="W16" t="s">
        <v>1513</v>
      </c>
      <c r="X16">
        <v>6</v>
      </c>
      <c r="Y16" t="s">
        <v>1908</v>
      </c>
      <c r="Z16" t="s">
        <v>1913</v>
      </c>
      <c r="AA16" t="s">
        <v>1918</v>
      </c>
      <c r="AB16" t="s">
        <v>1481</v>
      </c>
      <c r="AE16" t="s">
        <v>1934</v>
      </c>
      <c r="AF16" t="s">
        <v>1939</v>
      </c>
      <c r="AG16">
        <v>0</v>
      </c>
      <c r="AH16">
        <v>1250</v>
      </c>
      <c r="AI16">
        <v>26.8</v>
      </c>
      <c r="AJ16" s="3">
        <v>33433</v>
      </c>
      <c r="AL16" t="s">
        <v>2141</v>
      </c>
      <c r="AM16">
        <v>0</v>
      </c>
      <c r="AN16" t="s">
        <v>2519</v>
      </c>
      <c r="AO16">
        <v>4</v>
      </c>
      <c r="AP16">
        <v>2</v>
      </c>
      <c r="AQ16">
        <v>118.55</v>
      </c>
      <c r="AT16" t="s">
        <v>2536</v>
      </c>
      <c r="AW16">
        <v>40000</v>
      </c>
      <c r="AY16" t="s">
        <v>1480</v>
      </c>
      <c r="AZ16" t="s">
        <v>2675</v>
      </c>
      <c r="BA16" t="s">
        <v>2697</v>
      </c>
      <c r="BB16" t="s">
        <v>2754</v>
      </c>
      <c r="BC16" t="s">
        <v>1495</v>
      </c>
      <c r="BD16" t="s">
        <v>2810</v>
      </c>
      <c r="BE16" s="3">
        <v>43517</v>
      </c>
    </row>
    <row r="17" spans="1:57">
      <c r="A17" s="1">
        <f>HYPERLINK("https://lsnyc.legalserver.org/matter/dynamic-profile/view/0828110","17-0828110")</f>
        <v>0</v>
      </c>
      <c r="B17" t="s">
        <v>59</v>
      </c>
      <c r="C17" t="s">
        <v>71</v>
      </c>
      <c r="D17" t="s">
        <v>160</v>
      </c>
      <c r="E17" t="s">
        <v>177</v>
      </c>
      <c r="F17" t="s">
        <v>522</v>
      </c>
      <c r="G17" s="3">
        <v>42788</v>
      </c>
      <c r="H17" s="3">
        <v>42887</v>
      </c>
      <c r="I17" s="3">
        <v>43642</v>
      </c>
      <c r="J17" t="s">
        <v>850</v>
      </c>
      <c r="K17" t="s">
        <v>854</v>
      </c>
      <c r="L17" t="s">
        <v>858</v>
      </c>
      <c r="M17" t="s">
        <v>865</v>
      </c>
      <c r="N17" t="s">
        <v>870</v>
      </c>
      <c r="O17" t="s">
        <v>886</v>
      </c>
      <c r="P17" t="s">
        <v>1282</v>
      </c>
      <c r="Q17" t="s">
        <v>1447</v>
      </c>
      <c r="R17" t="s">
        <v>1478</v>
      </c>
      <c r="S17">
        <v>11216</v>
      </c>
      <c r="T17" t="s">
        <v>1480</v>
      </c>
      <c r="U17" t="s">
        <v>1482</v>
      </c>
      <c r="V17" t="s">
        <v>1485</v>
      </c>
      <c r="W17" t="s">
        <v>1514</v>
      </c>
      <c r="X17">
        <v>3</v>
      </c>
      <c r="Y17" t="s">
        <v>1908</v>
      </c>
      <c r="Z17" t="s">
        <v>1913</v>
      </c>
      <c r="AA17" t="s">
        <v>1921</v>
      </c>
      <c r="AB17" t="s">
        <v>1481</v>
      </c>
      <c r="AE17" t="s">
        <v>1934</v>
      </c>
      <c r="AG17">
        <v>800</v>
      </c>
      <c r="AH17">
        <v>2200</v>
      </c>
      <c r="AI17">
        <v>152.09</v>
      </c>
      <c r="AJ17" s="3">
        <v>20485</v>
      </c>
      <c r="AL17" t="s">
        <v>2142</v>
      </c>
      <c r="AM17">
        <v>6</v>
      </c>
      <c r="AN17" t="s">
        <v>2519</v>
      </c>
      <c r="AO17">
        <v>1</v>
      </c>
      <c r="AP17">
        <v>0</v>
      </c>
      <c r="AQ17">
        <v>99.5</v>
      </c>
      <c r="AT17" t="s">
        <v>2535</v>
      </c>
      <c r="AU17" t="s">
        <v>2035</v>
      </c>
      <c r="AV17" t="s">
        <v>2544</v>
      </c>
      <c r="AW17">
        <v>12000</v>
      </c>
      <c r="AY17" t="s">
        <v>1480</v>
      </c>
      <c r="BA17" t="s">
        <v>2702</v>
      </c>
      <c r="BD17" t="s">
        <v>2810</v>
      </c>
      <c r="BE17" s="3">
        <v>43500</v>
      </c>
    </row>
    <row r="18" spans="1:57">
      <c r="A18" s="1">
        <f>HYPERLINK("https://lsnyc.legalserver.org/matter/dynamic-profile/view/1866843","18-1866843")</f>
        <v>0</v>
      </c>
      <c r="B18" t="s">
        <v>61</v>
      </c>
      <c r="C18" t="s">
        <v>73</v>
      </c>
      <c r="D18" t="s">
        <v>160</v>
      </c>
      <c r="E18" t="s">
        <v>178</v>
      </c>
      <c r="F18" t="s">
        <v>523</v>
      </c>
      <c r="G18" s="3">
        <v>43229</v>
      </c>
      <c r="H18" s="3">
        <v>43229</v>
      </c>
      <c r="I18" s="3">
        <v>43647</v>
      </c>
      <c r="J18" t="s">
        <v>851</v>
      </c>
      <c r="K18" t="s">
        <v>856</v>
      </c>
      <c r="L18" s="3">
        <v>43318</v>
      </c>
      <c r="M18" t="s">
        <v>860</v>
      </c>
      <c r="N18" t="s">
        <v>870</v>
      </c>
      <c r="O18" t="s">
        <v>887</v>
      </c>
      <c r="P18" t="s">
        <v>1283</v>
      </c>
      <c r="Q18" t="s">
        <v>1450</v>
      </c>
      <c r="R18" t="s">
        <v>1478</v>
      </c>
      <c r="S18">
        <v>10029</v>
      </c>
      <c r="T18" t="s">
        <v>1480</v>
      </c>
      <c r="U18" t="s">
        <v>1482</v>
      </c>
      <c r="V18" t="s">
        <v>1486</v>
      </c>
      <c r="W18" t="s">
        <v>1515</v>
      </c>
      <c r="X18">
        <v>4</v>
      </c>
      <c r="Y18" t="s">
        <v>1909</v>
      </c>
      <c r="Z18" t="s">
        <v>1914</v>
      </c>
      <c r="AA18" t="s">
        <v>1922</v>
      </c>
      <c r="AB18" t="s">
        <v>1481</v>
      </c>
      <c r="AC18" t="s">
        <v>1481</v>
      </c>
      <c r="AE18" t="s">
        <v>1933</v>
      </c>
      <c r="AG18">
        <v>312</v>
      </c>
      <c r="AH18">
        <v>312</v>
      </c>
      <c r="AI18">
        <v>4.05</v>
      </c>
      <c r="AJ18" s="3">
        <v>26141</v>
      </c>
      <c r="AK18" t="s">
        <v>1944</v>
      </c>
      <c r="AL18" t="s">
        <v>2143</v>
      </c>
      <c r="AM18">
        <v>724</v>
      </c>
      <c r="AN18" t="s">
        <v>2518</v>
      </c>
      <c r="AO18">
        <v>1</v>
      </c>
      <c r="AP18">
        <v>1</v>
      </c>
      <c r="AQ18">
        <v>115.12</v>
      </c>
      <c r="AT18" t="s">
        <v>2534</v>
      </c>
      <c r="AU18" t="s">
        <v>2035</v>
      </c>
      <c r="AV18" t="s">
        <v>2544</v>
      </c>
      <c r="AW18">
        <v>18948</v>
      </c>
      <c r="AY18" t="s">
        <v>1480</v>
      </c>
      <c r="BA18" t="s">
        <v>2704</v>
      </c>
      <c r="BC18" t="s">
        <v>1495</v>
      </c>
      <c r="BD18" t="s">
        <v>2799</v>
      </c>
      <c r="BE18" s="3">
        <v>43318</v>
      </c>
    </row>
    <row r="19" spans="1:57">
      <c r="A19" s="1">
        <f>HYPERLINK("https://lsnyc.legalserver.org/matter/dynamic-profile/view/1865394","18-1865394")</f>
        <v>0</v>
      </c>
      <c r="B19" t="s">
        <v>60</v>
      </c>
      <c r="C19" t="s">
        <v>74</v>
      </c>
      <c r="D19" t="s">
        <v>160</v>
      </c>
      <c r="E19" t="s">
        <v>179</v>
      </c>
      <c r="F19" t="s">
        <v>524</v>
      </c>
      <c r="G19" s="3">
        <v>43213</v>
      </c>
      <c r="H19" s="3">
        <v>43213</v>
      </c>
      <c r="I19" s="3">
        <v>43649</v>
      </c>
      <c r="J19" t="s">
        <v>852</v>
      </c>
      <c r="K19" t="s">
        <v>853</v>
      </c>
      <c r="L19" s="3">
        <v>43325</v>
      </c>
      <c r="M19" t="s">
        <v>860</v>
      </c>
      <c r="N19" t="s">
        <v>869</v>
      </c>
      <c r="O19" t="s">
        <v>888</v>
      </c>
      <c r="Q19" t="s">
        <v>1448</v>
      </c>
      <c r="R19" t="s">
        <v>1478</v>
      </c>
      <c r="S19">
        <v>10454</v>
      </c>
      <c r="T19" t="s">
        <v>1480</v>
      </c>
      <c r="U19" t="s">
        <v>1482</v>
      </c>
      <c r="V19" t="s">
        <v>1488</v>
      </c>
      <c r="W19" t="s">
        <v>1516</v>
      </c>
      <c r="X19">
        <v>7</v>
      </c>
      <c r="Y19" t="s">
        <v>1908</v>
      </c>
      <c r="Z19" t="s">
        <v>1913</v>
      </c>
      <c r="AA19" t="s">
        <v>1923</v>
      </c>
      <c r="AB19" t="s">
        <v>1481</v>
      </c>
      <c r="AC19" t="s">
        <v>1481</v>
      </c>
      <c r="AE19" t="s">
        <v>1934</v>
      </c>
      <c r="AG19">
        <v>429.6</v>
      </c>
      <c r="AH19">
        <v>429.6</v>
      </c>
      <c r="AI19">
        <v>5.5</v>
      </c>
      <c r="AJ19" s="3">
        <v>31289</v>
      </c>
      <c r="AL19" t="s">
        <v>2144</v>
      </c>
      <c r="AM19">
        <v>709</v>
      </c>
      <c r="AN19" t="s">
        <v>2518</v>
      </c>
      <c r="AO19">
        <v>1</v>
      </c>
      <c r="AP19">
        <v>2</v>
      </c>
      <c r="AQ19">
        <v>134.83</v>
      </c>
      <c r="AT19" t="s">
        <v>2536</v>
      </c>
      <c r="AU19" t="s">
        <v>2537</v>
      </c>
      <c r="AV19" t="s">
        <v>2544</v>
      </c>
      <c r="AW19">
        <v>28017.6</v>
      </c>
      <c r="AY19" t="s">
        <v>1480</v>
      </c>
      <c r="AZ19" t="s">
        <v>2675</v>
      </c>
      <c r="BA19" t="s">
        <v>2705</v>
      </c>
      <c r="BC19" t="s">
        <v>2771</v>
      </c>
      <c r="BD19" t="s">
        <v>2810</v>
      </c>
      <c r="BE19" s="3">
        <v>43411</v>
      </c>
    </row>
    <row r="20" spans="1:57">
      <c r="A20" s="1">
        <f>HYPERLINK("https://lsnyc.legalserver.org/matter/dynamic-profile/view/0791679","15-0791679")</f>
        <v>0</v>
      </c>
      <c r="B20" t="s">
        <v>58</v>
      </c>
      <c r="C20" t="s">
        <v>63</v>
      </c>
      <c r="D20" t="s">
        <v>161</v>
      </c>
      <c r="E20" t="s">
        <v>180</v>
      </c>
      <c r="F20" t="s">
        <v>525</v>
      </c>
      <c r="G20" s="3">
        <v>42313</v>
      </c>
      <c r="H20" s="3">
        <v>42313</v>
      </c>
      <c r="K20" t="s">
        <v>856</v>
      </c>
      <c r="L20" s="3">
        <v>42398</v>
      </c>
      <c r="M20" t="s">
        <v>860</v>
      </c>
      <c r="N20" t="s">
        <v>870</v>
      </c>
      <c r="O20" t="s">
        <v>889</v>
      </c>
      <c r="P20" t="s">
        <v>1284</v>
      </c>
      <c r="Q20" t="s">
        <v>1451</v>
      </c>
      <c r="R20" t="s">
        <v>1478</v>
      </c>
      <c r="S20">
        <v>11356</v>
      </c>
      <c r="T20" t="s">
        <v>1480</v>
      </c>
      <c r="U20" t="s">
        <v>1482</v>
      </c>
      <c r="V20" t="s">
        <v>1485</v>
      </c>
      <c r="W20" t="s">
        <v>1517</v>
      </c>
      <c r="X20">
        <v>7</v>
      </c>
      <c r="Y20" t="s">
        <v>1908</v>
      </c>
      <c r="AA20" t="s">
        <v>1916</v>
      </c>
      <c r="AB20" t="s">
        <v>1481</v>
      </c>
      <c r="AC20" t="s">
        <v>1481</v>
      </c>
      <c r="AE20" t="s">
        <v>1934</v>
      </c>
      <c r="AG20">
        <v>0</v>
      </c>
      <c r="AH20">
        <v>1750.6</v>
      </c>
      <c r="AI20">
        <v>72.7</v>
      </c>
      <c r="AJ20" s="3">
        <v>30378</v>
      </c>
      <c r="AK20" t="s">
        <v>1945</v>
      </c>
      <c r="AL20" t="s">
        <v>2145</v>
      </c>
      <c r="AM20">
        <v>2</v>
      </c>
      <c r="AN20" t="s">
        <v>2520</v>
      </c>
      <c r="AO20">
        <v>1</v>
      </c>
      <c r="AP20">
        <v>4</v>
      </c>
      <c r="AQ20">
        <v>36.52</v>
      </c>
      <c r="AT20" t="s">
        <v>2534</v>
      </c>
      <c r="AU20" t="s">
        <v>2537</v>
      </c>
      <c r="AV20" t="s">
        <v>2544</v>
      </c>
      <c r="AW20">
        <v>10374</v>
      </c>
      <c r="AX20" t="s">
        <v>2563</v>
      </c>
      <c r="AY20" t="s">
        <v>1480</v>
      </c>
      <c r="BA20" t="s">
        <v>2706</v>
      </c>
      <c r="BB20" t="s">
        <v>2757</v>
      </c>
      <c r="BC20" t="s">
        <v>1495</v>
      </c>
      <c r="BD20" t="s">
        <v>2811</v>
      </c>
      <c r="BE20" s="3">
        <v>42398</v>
      </c>
    </row>
    <row r="21" spans="1:57">
      <c r="A21" s="1">
        <f>HYPERLINK("https://lsnyc.legalserver.org/matter/dynamic-profile/view/0790883","15-0790883")</f>
        <v>0</v>
      </c>
      <c r="B21" t="s">
        <v>58</v>
      </c>
      <c r="C21" t="s">
        <v>63</v>
      </c>
      <c r="D21" t="s">
        <v>161</v>
      </c>
      <c r="E21" t="s">
        <v>181</v>
      </c>
      <c r="F21" t="s">
        <v>526</v>
      </c>
      <c r="G21" s="3">
        <v>42302</v>
      </c>
      <c r="H21" s="3">
        <v>42464</v>
      </c>
      <c r="K21" t="s">
        <v>853</v>
      </c>
      <c r="L21" s="3">
        <v>42445</v>
      </c>
      <c r="M21" t="s">
        <v>860</v>
      </c>
      <c r="N21" t="s">
        <v>869</v>
      </c>
      <c r="O21" t="s">
        <v>890</v>
      </c>
      <c r="Q21" t="s">
        <v>1449</v>
      </c>
      <c r="R21" t="s">
        <v>1478</v>
      </c>
      <c r="S21">
        <v>11434</v>
      </c>
      <c r="T21" t="s">
        <v>1480</v>
      </c>
      <c r="U21" t="s">
        <v>1482</v>
      </c>
      <c r="V21" t="s">
        <v>1488</v>
      </c>
      <c r="W21" t="s">
        <v>1518</v>
      </c>
      <c r="X21">
        <v>19</v>
      </c>
      <c r="Y21" t="s">
        <v>1908</v>
      </c>
      <c r="AA21" t="s">
        <v>1916</v>
      </c>
      <c r="AB21" t="s">
        <v>1481</v>
      </c>
      <c r="AC21" t="s">
        <v>1481</v>
      </c>
      <c r="AE21" t="s">
        <v>1934</v>
      </c>
      <c r="AG21">
        <v>225</v>
      </c>
      <c r="AH21">
        <v>1300</v>
      </c>
      <c r="AI21">
        <v>14.85</v>
      </c>
      <c r="AJ21" s="3">
        <v>24177</v>
      </c>
      <c r="AK21" t="s">
        <v>1946</v>
      </c>
      <c r="AL21" t="s">
        <v>2146</v>
      </c>
      <c r="AM21">
        <v>2</v>
      </c>
      <c r="AN21" t="s">
        <v>2520</v>
      </c>
      <c r="AO21">
        <v>1</v>
      </c>
      <c r="AP21">
        <v>1</v>
      </c>
      <c r="AQ21">
        <v>18.23</v>
      </c>
      <c r="AT21" t="s">
        <v>2534</v>
      </c>
      <c r="AV21" t="s">
        <v>2544</v>
      </c>
      <c r="AW21">
        <v>2904</v>
      </c>
      <c r="AX21" t="s">
        <v>2564</v>
      </c>
      <c r="AY21" t="s">
        <v>1480</v>
      </c>
      <c r="BA21" t="s">
        <v>63</v>
      </c>
      <c r="BB21" t="s">
        <v>2754</v>
      </c>
      <c r="BC21" t="s">
        <v>2767</v>
      </c>
      <c r="BD21" t="s">
        <v>2812</v>
      </c>
      <c r="BE21" s="3">
        <v>42445</v>
      </c>
    </row>
    <row r="22" spans="1:57">
      <c r="A22" s="1">
        <f>HYPERLINK("https://lsnyc.legalserver.org/matter/dynamic-profile/view/0799466","16-0799466")</f>
        <v>0</v>
      </c>
      <c r="B22" t="s">
        <v>58</v>
      </c>
      <c r="C22" t="s">
        <v>63</v>
      </c>
      <c r="D22" t="s">
        <v>161</v>
      </c>
      <c r="E22" t="s">
        <v>182</v>
      </c>
      <c r="F22" t="s">
        <v>527</v>
      </c>
      <c r="G22" s="3">
        <v>42426</v>
      </c>
      <c r="H22" s="3">
        <v>42425</v>
      </c>
      <c r="K22" t="s">
        <v>853</v>
      </c>
      <c r="L22" s="3">
        <v>42460</v>
      </c>
      <c r="M22" t="s">
        <v>860</v>
      </c>
      <c r="N22" t="s">
        <v>870</v>
      </c>
      <c r="O22" t="s">
        <v>891</v>
      </c>
      <c r="Q22" t="s">
        <v>1452</v>
      </c>
      <c r="R22" t="s">
        <v>1478</v>
      </c>
      <c r="S22">
        <v>11413</v>
      </c>
      <c r="T22" t="s">
        <v>1480</v>
      </c>
      <c r="U22" t="s">
        <v>1482</v>
      </c>
      <c r="V22" t="s">
        <v>1489</v>
      </c>
      <c r="W22" t="s">
        <v>1519</v>
      </c>
      <c r="X22">
        <v>2</v>
      </c>
      <c r="Y22" t="s">
        <v>1908</v>
      </c>
      <c r="AA22" t="s">
        <v>1916</v>
      </c>
      <c r="AB22" t="s">
        <v>1481</v>
      </c>
      <c r="AC22" t="s">
        <v>1481</v>
      </c>
      <c r="AE22" t="s">
        <v>1934</v>
      </c>
      <c r="AG22">
        <v>1700</v>
      </c>
      <c r="AH22">
        <v>1700</v>
      </c>
      <c r="AI22">
        <v>8.199999999999999</v>
      </c>
      <c r="AJ22" s="3">
        <v>26675</v>
      </c>
      <c r="AK22" t="s">
        <v>1947</v>
      </c>
      <c r="AL22" t="s">
        <v>2147</v>
      </c>
      <c r="AM22">
        <v>2</v>
      </c>
      <c r="AN22" t="s">
        <v>2520</v>
      </c>
      <c r="AO22">
        <v>1</v>
      </c>
      <c r="AP22">
        <v>3</v>
      </c>
      <c r="AQ22">
        <v>85.59999999999999</v>
      </c>
      <c r="AT22" t="s">
        <v>2534</v>
      </c>
      <c r="AU22" t="s">
        <v>2035</v>
      </c>
      <c r="AV22" t="s">
        <v>2544</v>
      </c>
      <c r="AW22">
        <v>20800</v>
      </c>
      <c r="AX22" t="s">
        <v>2564</v>
      </c>
      <c r="AY22" t="s">
        <v>1480</v>
      </c>
      <c r="BA22" t="s">
        <v>63</v>
      </c>
      <c r="BB22" t="s">
        <v>2754</v>
      </c>
      <c r="BD22" t="s">
        <v>2810</v>
      </c>
      <c r="BE22" s="3">
        <v>42460</v>
      </c>
    </row>
    <row r="23" spans="1:57">
      <c r="A23" s="1">
        <f>HYPERLINK("https://lsnyc.legalserver.org/matter/dynamic-profile/view/0800878","16-0800878")</f>
        <v>0</v>
      </c>
      <c r="B23" t="s">
        <v>58</v>
      </c>
      <c r="C23" t="s">
        <v>63</v>
      </c>
      <c r="D23" t="s">
        <v>161</v>
      </c>
      <c r="E23" t="s">
        <v>183</v>
      </c>
      <c r="F23" t="s">
        <v>528</v>
      </c>
      <c r="G23" s="3">
        <v>42445</v>
      </c>
      <c r="H23" s="3">
        <v>42464</v>
      </c>
      <c r="K23" t="s">
        <v>855</v>
      </c>
      <c r="L23" s="3">
        <v>42502</v>
      </c>
      <c r="M23" t="s">
        <v>860</v>
      </c>
      <c r="N23" t="s">
        <v>870</v>
      </c>
      <c r="O23" t="s">
        <v>892</v>
      </c>
      <c r="P23" t="s">
        <v>1285</v>
      </c>
      <c r="Q23" t="s">
        <v>1453</v>
      </c>
      <c r="R23" t="s">
        <v>1478</v>
      </c>
      <c r="S23">
        <v>11412</v>
      </c>
      <c r="T23" t="s">
        <v>1480</v>
      </c>
      <c r="U23" t="s">
        <v>1482</v>
      </c>
      <c r="V23" t="s">
        <v>1488</v>
      </c>
      <c r="W23" t="s">
        <v>1520</v>
      </c>
      <c r="X23">
        <v>3</v>
      </c>
      <c r="Y23" t="s">
        <v>1908</v>
      </c>
      <c r="AA23" t="s">
        <v>1916</v>
      </c>
      <c r="AB23" t="s">
        <v>1481</v>
      </c>
      <c r="AC23" t="s">
        <v>1481</v>
      </c>
      <c r="AE23" t="s">
        <v>1934</v>
      </c>
      <c r="AG23">
        <v>1400</v>
      </c>
      <c r="AH23">
        <v>1400</v>
      </c>
      <c r="AI23">
        <v>9.4</v>
      </c>
      <c r="AJ23" s="3">
        <v>24563</v>
      </c>
      <c r="AK23" t="s">
        <v>1948</v>
      </c>
      <c r="AL23" t="s">
        <v>2148</v>
      </c>
      <c r="AM23">
        <v>2</v>
      </c>
      <c r="AN23" t="s">
        <v>2520</v>
      </c>
      <c r="AO23">
        <v>3</v>
      </c>
      <c r="AP23">
        <v>1</v>
      </c>
      <c r="AQ23">
        <v>177.78</v>
      </c>
      <c r="AT23" t="s">
        <v>2536</v>
      </c>
      <c r="AU23" t="s">
        <v>2035</v>
      </c>
      <c r="AV23" t="s">
        <v>2544</v>
      </c>
      <c r="AW23">
        <v>43200</v>
      </c>
      <c r="AX23" t="s">
        <v>2564</v>
      </c>
      <c r="AY23" t="s">
        <v>1480</v>
      </c>
      <c r="BA23" t="s">
        <v>2707</v>
      </c>
      <c r="BB23" t="s">
        <v>2754</v>
      </c>
      <c r="BC23" t="s">
        <v>1495</v>
      </c>
      <c r="BD23" t="s">
        <v>2798</v>
      </c>
      <c r="BE23" s="3">
        <v>42502</v>
      </c>
    </row>
    <row r="24" spans="1:57">
      <c r="A24" s="1">
        <f>HYPERLINK("https://lsnyc.legalserver.org/matter/dynamic-profile/view/0806109","16-0806109")</f>
        <v>0</v>
      </c>
      <c r="B24" t="s">
        <v>58</v>
      </c>
      <c r="C24" t="s">
        <v>63</v>
      </c>
      <c r="D24" t="s">
        <v>161</v>
      </c>
      <c r="E24" t="s">
        <v>184</v>
      </c>
      <c r="F24" t="s">
        <v>529</v>
      </c>
      <c r="G24" s="3">
        <v>42510</v>
      </c>
      <c r="H24" s="3">
        <v>42509</v>
      </c>
      <c r="K24" t="s">
        <v>855</v>
      </c>
      <c r="L24" s="3">
        <v>42604</v>
      </c>
      <c r="M24" t="s">
        <v>860</v>
      </c>
      <c r="N24" t="s">
        <v>870</v>
      </c>
      <c r="O24" t="s">
        <v>893</v>
      </c>
      <c r="P24" t="s">
        <v>1286</v>
      </c>
      <c r="Q24" t="s">
        <v>1454</v>
      </c>
      <c r="R24" t="s">
        <v>1478</v>
      </c>
      <c r="S24">
        <v>11385</v>
      </c>
      <c r="T24" t="s">
        <v>1481</v>
      </c>
      <c r="U24" t="s">
        <v>1482</v>
      </c>
      <c r="V24" t="s">
        <v>1489</v>
      </c>
      <c r="W24" t="s">
        <v>1521</v>
      </c>
      <c r="X24">
        <v>3</v>
      </c>
      <c r="Y24" t="s">
        <v>1908</v>
      </c>
      <c r="AA24" t="s">
        <v>1916</v>
      </c>
      <c r="AB24" t="s">
        <v>1481</v>
      </c>
      <c r="AC24" t="s">
        <v>1481</v>
      </c>
      <c r="AE24" t="s">
        <v>1934</v>
      </c>
      <c r="AG24">
        <v>0</v>
      </c>
      <c r="AH24">
        <v>1100</v>
      </c>
      <c r="AI24">
        <v>3.55</v>
      </c>
      <c r="AJ24" s="3">
        <v>31274</v>
      </c>
      <c r="AL24" t="s">
        <v>2149</v>
      </c>
      <c r="AM24">
        <v>4</v>
      </c>
      <c r="AN24" t="s">
        <v>2520</v>
      </c>
      <c r="AO24">
        <v>2</v>
      </c>
      <c r="AP24">
        <v>2</v>
      </c>
      <c r="AQ24">
        <v>173.83</v>
      </c>
      <c r="AT24" t="s">
        <v>2536</v>
      </c>
      <c r="AU24" t="s">
        <v>2035</v>
      </c>
      <c r="AV24" t="s">
        <v>2544</v>
      </c>
      <c r="AW24">
        <v>42240</v>
      </c>
      <c r="AY24" t="s">
        <v>1481</v>
      </c>
      <c r="BA24" t="s">
        <v>114</v>
      </c>
      <c r="BB24" t="s">
        <v>2758</v>
      </c>
      <c r="BC24" t="s">
        <v>2772</v>
      </c>
      <c r="BD24" t="s">
        <v>2810</v>
      </c>
      <c r="BE24" s="3">
        <v>42604</v>
      </c>
    </row>
    <row r="25" spans="1:57">
      <c r="A25" s="1">
        <f>HYPERLINK("https://lsnyc.legalserver.org/matter/dynamic-profile/view/0790882","15-0790882")</f>
        <v>0</v>
      </c>
      <c r="B25" t="s">
        <v>58</v>
      </c>
      <c r="C25" t="s">
        <v>63</v>
      </c>
      <c r="D25" t="s">
        <v>161</v>
      </c>
      <c r="E25" t="s">
        <v>185</v>
      </c>
      <c r="F25" t="s">
        <v>530</v>
      </c>
      <c r="G25" s="3">
        <v>42302</v>
      </c>
      <c r="H25" s="3">
        <v>42464</v>
      </c>
      <c r="K25" t="s">
        <v>853</v>
      </c>
      <c r="L25" s="3">
        <v>42626</v>
      </c>
      <c r="M25" t="s">
        <v>860</v>
      </c>
      <c r="N25" t="s">
        <v>869</v>
      </c>
      <c r="O25" t="s">
        <v>894</v>
      </c>
      <c r="Q25" t="s">
        <v>1449</v>
      </c>
      <c r="R25" t="s">
        <v>1478</v>
      </c>
      <c r="S25">
        <v>11434</v>
      </c>
      <c r="T25" t="s">
        <v>1480</v>
      </c>
      <c r="U25" t="s">
        <v>1482</v>
      </c>
      <c r="V25" t="s">
        <v>1484</v>
      </c>
      <c r="W25" t="s">
        <v>1522</v>
      </c>
      <c r="X25">
        <v>3</v>
      </c>
      <c r="Y25" t="s">
        <v>1908</v>
      </c>
      <c r="AA25" t="s">
        <v>1919</v>
      </c>
      <c r="AB25" t="s">
        <v>1481</v>
      </c>
      <c r="AC25" t="s">
        <v>1481</v>
      </c>
      <c r="AE25" t="s">
        <v>1934</v>
      </c>
      <c r="AG25">
        <v>1800</v>
      </c>
      <c r="AH25">
        <v>1800</v>
      </c>
      <c r="AI25">
        <v>150.85</v>
      </c>
      <c r="AJ25" s="3">
        <v>24329</v>
      </c>
      <c r="AK25" t="s">
        <v>1949</v>
      </c>
      <c r="AL25" t="s">
        <v>2150</v>
      </c>
      <c r="AM25">
        <v>2</v>
      </c>
      <c r="AN25" t="s">
        <v>2520</v>
      </c>
      <c r="AO25">
        <v>4</v>
      </c>
      <c r="AP25">
        <v>2</v>
      </c>
      <c r="AQ25">
        <v>184.22</v>
      </c>
      <c r="AT25" t="s">
        <v>2534</v>
      </c>
      <c r="AU25" t="s">
        <v>2035</v>
      </c>
      <c r="AV25" t="s">
        <v>2544</v>
      </c>
      <c r="AW25">
        <v>78000</v>
      </c>
      <c r="AX25" t="s">
        <v>2565</v>
      </c>
      <c r="AY25" t="s">
        <v>1480</v>
      </c>
      <c r="BA25" t="s">
        <v>63</v>
      </c>
      <c r="BB25" t="s">
        <v>2754</v>
      </c>
      <c r="BC25" t="s">
        <v>2767</v>
      </c>
      <c r="BD25" t="s">
        <v>2798</v>
      </c>
      <c r="BE25" s="3">
        <v>42626</v>
      </c>
    </row>
    <row r="26" spans="1:57">
      <c r="A26" s="1">
        <f>HYPERLINK("https://lsnyc.legalserver.org/matter/dynamic-profile/view/0793181","15-0793181")</f>
        <v>0</v>
      </c>
      <c r="B26" t="s">
        <v>58</v>
      </c>
      <c r="C26" t="s">
        <v>63</v>
      </c>
      <c r="D26" t="s">
        <v>161</v>
      </c>
      <c r="E26" t="s">
        <v>186</v>
      </c>
      <c r="F26" t="s">
        <v>531</v>
      </c>
      <c r="G26" s="3">
        <v>42338</v>
      </c>
      <c r="H26" s="3">
        <v>42733</v>
      </c>
      <c r="K26" t="s">
        <v>855</v>
      </c>
      <c r="L26" s="3">
        <v>42641</v>
      </c>
      <c r="M26" t="s">
        <v>860</v>
      </c>
      <c r="N26" t="s">
        <v>870</v>
      </c>
      <c r="O26" t="s">
        <v>895</v>
      </c>
      <c r="P26">
        <v>2</v>
      </c>
      <c r="Q26" t="s">
        <v>1454</v>
      </c>
      <c r="R26" t="s">
        <v>1478</v>
      </c>
      <c r="S26">
        <v>11385</v>
      </c>
      <c r="T26" t="s">
        <v>1480</v>
      </c>
      <c r="U26" t="s">
        <v>1482</v>
      </c>
      <c r="V26" t="s">
        <v>1484</v>
      </c>
      <c r="W26" t="s">
        <v>1523</v>
      </c>
      <c r="X26">
        <v>16</v>
      </c>
      <c r="Y26" t="s">
        <v>1908</v>
      </c>
      <c r="AA26" t="s">
        <v>1916</v>
      </c>
      <c r="AB26" t="s">
        <v>1481</v>
      </c>
      <c r="AC26" t="s">
        <v>1481</v>
      </c>
      <c r="AE26" t="s">
        <v>1934</v>
      </c>
      <c r="AG26">
        <v>1100</v>
      </c>
      <c r="AH26">
        <v>1100</v>
      </c>
      <c r="AI26">
        <v>122.5</v>
      </c>
      <c r="AJ26" s="3">
        <v>24199</v>
      </c>
      <c r="AK26" t="s">
        <v>1950</v>
      </c>
      <c r="AL26" t="s">
        <v>2151</v>
      </c>
      <c r="AM26">
        <v>3</v>
      </c>
      <c r="AN26" t="s">
        <v>2521</v>
      </c>
      <c r="AO26">
        <v>3</v>
      </c>
      <c r="AP26">
        <v>4</v>
      </c>
      <c r="AQ26">
        <v>38.12</v>
      </c>
      <c r="AT26" t="s">
        <v>2534</v>
      </c>
      <c r="AU26" t="s">
        <v>2035</v>
      </c>
      <c r="AV26" t="s">
        <v>2544</v>
      </c>
      <c r="AW26">
        <v>14000</v>
      </c>
      <c r="AX26" t="s">
        <v>2564</v>
      </c>
      <c r="AY26" t="s">
        <v>1480</v>
      </c>
      <c r="BA26" t="s">
        <v>87</v>
      </c>
      <c r="BB26" t="s">
        <v>2754</v>
      </c>
      <c r="BC26" t="s">
        <v>2772</v>
      </c>
      <c r="BD26" t="s">
        <v>2810</v>
      </c>
      <c r="BE26" s="3">
        <v>42641</v>
      </c>
    </row>
    <row r="27" spans="1:57">
      <c r="A27" s="1">
        <f>HYPERLINK("https://lsnyc.legalserver.org/matter/dynamic-profile/view/0819985","16-0819985")</f>
        <v>0</v>
      </c>
      <c r="B27" t="s">
        <v>58</v>
      </c>
      <c r="C27" t="s">
        <v>63</v>
      </c>
      <c r="D27" t="s">
        <v>161</v>
      </c>
      <c r="E27" t="s">
        <v>187</v>
      </c>
      <c r="F27" t="s">
        <v>532</v>
      </c>
      <c r="G27" s="3">
        <v>42690</v>
      </c>
      <c r="H27" s="3">
        <v>42690</v>
      </c>
      <c r="K27" t="s">
        <v>853</v>
      </c>
      <c r="L27" s="3">
        <v>42740</v>
      </c>
      <c r="M27" t="s">
        <v>860</v>
      </c>
      <c r="N27" t="s">
        <v>869</v>
      </c>
      <c r="O27" t="s">
        <v>896</v>
      </c>
      <c r="P27" t="s">
        <v>1287</v>
      </c>
      <c r="Q27" t="s">
        <v>1455</v>
      </c>
      <c r="R27" t="s">
        <v>1478</v>
      </c>
      <c r="S27">
        <v>11368</v>
      </c>
      <c r="T27" t="s">
        <v>1480</v>
      </c>
      <c r="U27" t="s">
        <v>1482</v>
      </c>
      <c r="V27" t="s">
        <v>1483</v>
      </c>
      <c r="W27" t="s">
        <v>1524</v>
      </c>
      <c r="X27">
        <v>2</v>
      </c>
      <c r="Y27" t="s">
        <v>1908</v>
      </c>
      <c r="AA27" t="s">
        <v>1916</v>
      </c>
      <c r="AB27" t="s">
        <v>1481</v>
      </c>
      <c r="AC27" t="s">
        <v>1481</v>
      </c>
      <c r="AE27" t="s">
        <v>1934</v>
      </c>
      <c r="AG27">
        <v>0</v>
      </c>
      <c r="AH27">
        <v>1700</v>
      </c>
      <c r="AI27">
        <v>15.05</v>
      </c>
      <c r="AJ27" s="3">
        <v>21807</v>
      </c>
      <c r="AK27" t="s">
        <v>1951</v>
      </c>
      <c r="AL27" t="s">
        <v>2152</v>
      </c>
      <c r="AM27">
        <v>4</v>
      </c>
      <c r="AN27" t="s">
        <v>2520</v>
      </c>
      <c r="AO27">
        <v>2</v>
      </c>
      <c r="AP27">
        <v>4</v>
      </c>
      <c r="AQ27">
        <v>95.31999999999999</v>
      </c>
      <c r="AT27" t="s">
        <v>2534</v>
      </c>
      <c r="AU27" t="s">
        <v>2035</v>
      </c>
      <c r="AV27" t="s">
        <v>2544</v>
      </c>
      <c r="AW27">
        <v>31056</v>
      </c>
      <c r="AX27" t="s">
        <v>2563</v>
      </c>
      <c r="AY27" t="s">
        <v>1480</v>
      </c>
      <c r="BA27" t="s">
        <v>2708</v>
      </c>
      <c r="BB27" t="s">
        <v>2753</v>
      </c>
      <c r="BC27" t="s">
        <v>2767</v>
      </c>
      <c r="BD27" t="s">
        <v>2813</v>
      </c>
      <c r="BE27" s="3">
        <v>42740</v>
      </c>
    </row>
    <row r="28" spans="1:57">
      <c r="A28" s="1">
        <f>HYPERLINK("https://lsnyc.legalserver.org/matter/dynamic-profile/view/0812335","16-0812335")</f>
        <v>0</v>
      </c>
      <c r="B28" t="s">
        <v>58</v>
      </c>
      <c r="C28" t="s">
        <v>63</v>
      </c>
      <c r="D28" t="s">
        <v>161</v>
      </c>
      <c r="E28" t="s">
        <v>188</v>
      </c>
      <c r="F28" t="s">
        <v>533</v>
      </c>
      <c r="G28" s="3">
        <v>42593</v>
      </c>
      <c r="H28" s="3">
        <v>42593</v>
      </c>
      <c r="K28" t="s">
        <v>853</v>
      </c>
      <c r="L28" s="3">
        <v>42759</v>
      </c>
      <c r="M28" t="s">
        <v>860</v>
      </c>
      <c r="N28" t="s">
        <v>869</v>
      </c>
      <c r="O28" t="s">
        <v>897</v>
      </c>
      <c r="P28" t="s">
        <v>1288</v>
      </c>
      <c r="Q28" t="s">
        <v>1456</v>
      </c>
      <c r="R28" t="s">
        <v>1478</v>
      </c>
      <c r="S28">
        <v>11691</v>
      </c>
      <c r="T28" t="s">
        <v>1480</v>
      </c>
      <c r="U28" t="s">
        <v>1482</v>
      </c>
      <c r="V28" t="s">
        <v>1484</v>
      </c>
      <c r="W28" t="s">
        <v>1525</v>
      </c>
      <c r="X28">
        <v>6</v>
      </c>
      <c r="Y28" t="s">
        <v>1908</v>
      </c>
      <c r="AA28" t="s">
        <v>1916</v>
      </c>
      <c r="AB28" t="s">
        <v>1481</v>
      </c>
      <c r="AC28" t="s">
        <v>1481</v>
      </c>
      <c r="AE28" t="s">
        <v>1934</v>
      </c>
      <c r="AG28">
        <v>878</v>
      </c>
      <c r="AH28">
        <v>878</v>
      </c>
      <c r="AI28">
        <v>5</v>
      </c>
      <c r="AJ28" s="3">
        <v>32371</v>
      </c>
      <c r="AK28" t="s">
        <v>1952</v>
      </c>
      <c r="AL28" t="s">
        <v>2153</v>
      </c>
      <c r="AM28">
        <v>120</v>
      </c>
      <c r="AN28" t="s">
        <v>2522</v>
      </c>
      <c r="AO28">
        <v>2</v>
      </c>
      <c r="AP28">
        <v>1</v>
      </c>
      <c r="AQ28">
        <v>116.07</v>
      </c>
      <c r="AT28" t="s">
        <v>2534</v>
      </c>
      <c r="AU28" t="s">
        <v>2035</v>
      </c>
      <c r="AV28" t="s">
        <v>2544</v>
      </c>
      <c r="AW28">
        <v>23400</v>
      </c>
      <c r="AX28" t="s">
        <v>2563</v>
      </c>
      <c r="AY28" t="s">
        <v>1481</v>
      </c>
      <c r="BA28" t="s">
        <v>63</v>
      </c>
      <c r="BB28" t="s">
        <v>2758</v>
      </c>
      <c r="BC28" t="s">
        <v>2767</v>
      </c>
      <c r="BD28" t="s">
        <v>2810</v>
      </c>
      <c r="BE28" s="3">
        <v>42759</v>
      </c>
    </row>
    <row r="29" spans="1:57">
      <c r="A29" s="1">
        <f>HYPERLINK("https://lsnyc.legalserver.org/matter/dynamic-profile/view/0807773","16-0807773")</f>
        <v>0</v>
      </c>
      <c r="B29" t="s">
        <v>58</v>
      </c>
      <c r="C29" t="s">
        <v>75</v>
      </c>
      <c r="D29" t="s">
        <v>161</v>
      </c>
      <c r="E29" t="s">
        <v>189</v>
      </c>
      <c r="F29" t="s">
        <v>534</v>
      </c>
      <c r="G29" s="3">
        <v>42534</v>
      </c>
      <c r="H29" s="3">
        <v>42860</v>
      </c>
      <c r="K29" t="s">
        <v>853</v>
      </c>
      <c r="L29" s="3">
        <v>42762</v>
      </c>
      <c r="M29" t="s">
        <v>860</v>
      </c>
      <c r="N29" t="s">
        <v>870</v>
      </c>
      <c r="O29" t="s">
        <v>898</v>
      </c>
      <c r="P29" t="s">
        <v>1289</v>
      </c>
      <c r="Q29" t="s">
        <v>1457</v>
      </c>
      <c r="R29" t="s">
        <v>1478</v>
      </c>
      <c r="S29">
        <v>11372</v>
      </c>
      <c r="T29" t="s">
        <v>1480</v>
      </c>
      <c r="U29" t="s">
        <v>1482</v>
      </c>
      <c r="V29" t="s">
        <v>1487</v>
      </c>
      <c r="W29" t="s">
        <v>1526</v>
      </c>
      <c r="X29">
        <v>3</v>
      </c>
      <c r="Y29" t="s">
        <v>1908</v>
      </c>
      <c r="AA29" t="s">
        <v>1916</v>
      </c>
      <c r="AB29" t="s">
        <v>1481</v>
      </c>
      <c r="AC29" t="s">
        <v>1481</v>
      </c>
      <c r="AE29" t="s">
        <v>1934</v>
      </c>
      <c r="AF29" t="s">
        <v>1938</v>
      </c>
      <c r="AG29">
        <v>1125</v>
      </c>
      <c r="AH29">
        <v>1125</v>
      </c>
      <c r="AI29">
        <v>37.05</v>
      </c>
      <c r="AJ29" s="3">
        <v>31985</v>
      </c>
      <c r="AK29" t="s">
        <v>1953</v>
      </c>
      <c r="AL29" t="s">
        <v>2154</v>
      </c>
      <c r="AM29">
        <v>5</v>
      </c>
      <c r="AN29" t="s">
        <v>2523</v>
      </c>
      <c r="AO29">
        <v>1</v>
      </c>
      <c r="AP29">
        <v>1</v>
      </c>
      <c r="AQ29">
        <v>131.14</v>
      </c>
      <c r="AT29" t="s">
        <v>2534</v>
      </c>
      <c r="AU29" t="s">
        <v>2035</v>
      </c>
      <c r="AV29" t="s">
        <v>2544</v>
      </c>
      <c r="AW29">
        <v>21008</v>
      </c>
      <c r="AX29" t="s">
        <v>2566</v>
      </c>
      <c r="AY29" t="s">
        <v>1480</v>
      </c>
      <c r="BA29" t="s">
        <v>2698</v>
      </c>
      <c r="BB29" t="s">
        <v>2758</v>
      </c>
      <c r="BC29" t="s">
        <v>1495</v>
      </c>
      <c r="BD29" t="s">
        <v>2810</v>
      </c>
      <c r="BE29" s="3">
        <v>43445</v>
      </c>
    </row>
    <row r="30" spans="1:57">
      <c r="A30" s="1">
        <f>HYPERLINK("https://lsnyc.legalserver.org/matter/dynamic-profile/view/0812925","16-0812925")</f>
        <v>0</v>
      </c>
      <c r="B30" t="s">
        <v>57</v>
      </c>
      <c r="C30" t="s">
        <v>69</v>
      </c>
      <c r="D30" t="s">
        <v>161</v>
      </c>
      <c r="E30" t="s">
        <v>190</v>
      </c>
      <c r="F30" t="s">
        <v>535</v>
      </c>
      <c r="G30" s="3">
        <v>42600</v>
      </c>
      <c r="H30" s="3">
        <v>42559</v>
      </c>
      <c r="K30" t="s">
        <v>853</v>
      </c>
      <c r="L30" s="3">
        <v>42767</v>
      </c>
      <c r="M30" t="s">
        <v>860</v>
      </c>
      <c r="N30" t="s">
        <v>869</v>
      </c>
      <c r="O30" t="s">
        <v>899</v>
      </c>
      <c r="P30" t="s">
        <v>1290</v>
      </c>
      <c r="Q30" t="s">
        <v>1445</v>
      </c>
      <c r="R30" t="s">
        <v>1478</v>
      </c>
      <c r="S30">
        <v>10302</v>
      </c>
      <c r="T30" t="s">
        <v>1480</v>
      </c>
      <c r="U30" t="s">
        <v>1482</v>
      </c>
      <c r="V30" t="s">
        <v>1485</v>
      </c>
      <c r="W30" t="s">
        <v>1527</v>
      </c>
      <c r="X30">
        <v>19</v>
      </c>
      <c r="Y30" t="s">
        <v>1908</v>
      </c>
      <c r="AA30" t="s">
        <v>1915</v>
      </c>
      <c r="AB30" t="s">
        <v>1481</v>
      </c>
      <c r="AC30" t="s">
        <v>1481</v>
      </c>
      <c r="AE30" t="s">
        <v>1934</v>
      </c>
      <c r="AG30">
        <v>239</v>
      </c>
      <c r="AH30">
        <v>1274</v>
      </c>
      <c r="AI30">
        <v>20.45</v>
      </c>
      <c r="AJ30" s="3">
        <v>13036</v>
      </c>
      <c r="AL30" t="s">
        <v>2155</v>
      </c>
      <c r="AM30">
        <v>24</v>
      </c>
      <c r="AN30" t="s">
        <v>2519</v>
      </c>
      <c r="AO30">
        <v>1</v>
      </c>
      <c r="AP30">
        <v>0</v>
      </c>
      <c r="AQ30">
        <v>79.39</v>
      </c>
      <c r="AT30" t="s">
        <v>2535</v>
      </c>
      <c r="AU30" t="s">
        <v>2537</v>
      </c>
      <c r="AV30" t="s">
        <v>2544</v>
      </c>
      <c r="AW30">
        <v>9432</v>
      </c>
      <c r="AY30" t="s">
        <v>1480</v>
      </c>
      <c r="BA30" t="s">
        <v>2709</v>
      </c>
      <c r="BB30" t="s">
        <v>2758</v>
      </c>
      <c r="BC30" t="s">
        <v>2773</v>
      </c>
      <c r="BD30" t="s">
        <v>1495</v>
      </c>
      <c r="BE30" s="3">
        <v>43649</v>
      </c>
    </row>
    <row r="31" spans="1:57">
      <c r="A31" s="1">
        <f>HYPERLINK("https://lsnyc.legalserver.org/matter/dynamic-profile/view/0817949","16-0817949")</f>
        <v>0</v>
      </c>
      <c r="B31" t="s">
        <v>58</v>
      </c>
      <c r="C31" t="s">
        <v>63</v>
      </c>
      <c r="D31" t="s">
        <v>161</v>
      </c>
      <c r="E31" t="s">
        <v>191</v>
      </c>
      <c r="F31" t="s">
        <v>536</v>
      </c>
      <c r="G31" s="3">
        <v>42662</v>
      </c>
      <c r="H31" s="3">
        <v>42662</v>
      </c>
      <c r="K31" t="s">
        <v>855</v>
      </c>
      <c r="L31" s="3">
        <v>42772</v>
      </c>
      <c r="M31" t="s">
        <v>860</v>
      </c>
      <c r="N31" t="s">
        <v>870</v>
      </c>
      <c r="O31" t="s">
        <v>900</v>
      </c>
      <c r="P31" t="s">
        <v>1291</v>
      </c>
      <c r="Q31" t="s">
        <v>1451</v>
      </c>
      <c r="R31" t="s">
        <v>1478</v>
      </c>
      <c r="S31">
        <v>11356</v>
      </c>
      <c r="T31" t="s">
        <v>1480</v>
      </c>
      <c r="U31" t="s">
        <v>1482</v>
      </c>
      <c r="V31" t="s">
        <v>1483</v>
      </c>
      <c r="W31" t="s">
        <v>1528</v>
      </c>
      <c r="X31">
        <v>3</v>
      </c>
      <c r="Y31" t="s">
        <v>1908</v>
      </c>
      <c r="AA31" t="s">
        <v>1916</v>
      </c>
      <c r="AB31" t="s">
        <v>1481</v>
      </c>
      <c r="AC31" t="s">
        <v>1481</v>
      </c>
      <c r="AE31" t="s">
        <v>1934</v>
      </c>
      <c r="AG31">
        <v>1350</v>
      </c>
      <c r="AH31">
        <v>1350</v>
      </c>
      <c r="AI31">
        <v>5.52</v>
      </c>
      <c r="AJ31" s="3">
        <v>33447</v>
      </c>
      <c r="AK31" t="s">
        <v>1954</v>
      </c>
      <c r="AL31" t="s">
        <v>2156</v>
      </c>
      <c r="AM31">
        <v>3</v>
      </c>
      <c r="AN31" t="s">
        <v>2520</v>
      </c>
      <c r="AO31">
        <v>2</v>
      </c>
      <c r="AP31">
        <v>2</v>
      </c>
      <c r="AQ31">
        <v>115.03</v>
      </c>
      <c r="AT31" t="s">
        <v>2534</v>
      </c>
      <c r="AU31" t="s">
        <v>2035</v>
      </c>
      <c r="AV31" t="s">
        <v>2544</v>
      </c>
      <c r="AW31">
        <v>27953.4</v>
      </c>
      <c r="AX31" t="s">
        <v>2562</v>
      </c>
      <c r="AY31" t="s">
        <v>1480</v>
      </c>
      <c r="BA31" t="s">
        <v>2710</v>
      </c>
      <c r="BB31" t="s">
        <v>2758</v>
      </c>
      <c r="BC31" t="s">
        <v>1495</v>
      </c>
      <c r="BD31" t="s">
        <v>2810</v>
      </c>
      <c r="BE31" s="3">
        <v>42846</v>
      </c>
    </row>
    <row r="32" spans="1:57">
      <c r="A32" s="1">
        <f>HYPERLINK("https://lsnyc.legalserver.org/matter/dynamic-profile/view/0826906","17-0826906")</f>
        <v>0</v>
      </c>
      <c r="B32" t="s">
        <v>58</v>
      </c>
      <c r="C32" t="s">
        <v>63</v>
      </c>
      <c r="D32" t="s">
        <v>161</v>
      </c>
      <c r="E32" t="s">
        <v>192</v>
      </c>
      <c r="F32" t="s">
        <v>537</v>
      </c>
      <c r="G32" s="3">
        <v>42772</v>
      </c>
      <c r="H32" s="3">
        <v>42527</v>
      </c>
      <c r="K32" t="s">
        <v>853</v>
      </c>
      <c r="L32" s="3">
        <v>42780</v>
      </c>
      <c r="M32" t="s">
        <v>860</v>
      </c>
      <c r="N32" t="s">
        <v>869</v>
      </c>
      <c r="O32" t="s">
        <v>901</v>
      </c>
      <c r="P32" t="s">
        <v>1292</v>
      </c>
      <c r="Q32" t="s">
        <v>1458</v>
      </c>
      <c r="R32" t="s">
        <v>1478</v>
      </c>
      <c r="S32">
        <v>11693</v>
      </c>
      <c r="T32" t="s">
        <v>1480</v>
      </c>
      <c r="U32" t="s">
        <v>1482</v>
      </c>
      <c r="V32" t="s">
        <v>1489</v>
      </c>
      <c r="W32" t="s">
        <v>1529</v>
      </c>
      <c r="X32">
        <v>4</v>
      </c>
      <c r="Y32" t="s">
        <v>1908</v>
      </c>
      <c r="AA32" t="s">
        <v>1916</v>
      </c>
      <c r="AB32" t="s">
        <v>1481</v>
      </c>
      <c r="AC32" t="s">
        <v>1928</v>
      </c>
      <c r="AE32" t="s">
        <v>1934</v>
      </c>
      <c r="AG32">
        <v>1751</v>
      </c>
      <c r="AH32">
        <v>1751</v>
      </c>
      <c r="AI32">
        <v>9.800000000000001</v>
      </c>
      <c r="AJ32" s="3">
        <v>29461</v>
      </c>
      <c r="AK32" t="s">
        <v>1955</v>
      </c>
      <c r="AL32" t="s">
        <v>2157</v>
      </c>
      <c r="AM32">
        <v>50</v>
      </c>
      <c r="AN32" t="s">
        <v>2519</v>
      </c>
      <c r="AO32">
        <v>3</v>
      </c>
      <c r="AP32">
        <v>4</v>
      </c>
      <c r="AQ32">
        <v>189.75</v>
      </c>
      <c r="AT32" t="s">
        <v>2534</v>
      </c>
      <c r="AU32" t="s">
        <v>2035</v>
      </c>
      <c r="AV32" t="s">
        <v>2544</v>
      </c>
      <c r="AW32">
        <v>70474</v>
      </c>
      <c r="AX32" t="s">
        <v>2563</v>
      </c>
      <c r="AY32" t="s">
        <v>1480</v>
      </c>
      <c r="BA32" t="s">
        <v>2698</v>
      </c>
      <c r="BB32" t="s">
        <v>2753</v>
      </c>
      <c r="BC32" t="s">
        <v>2767</v>
      </c>
      <c r="BD32" t="s">
        <v>2798</v>
      </c>
      <c r="BE32" s="3">
        <v>42850</v>
      </c>
    </row>
    <row r="33" spans="1:57">
      <c r="A33" s="1">
        <f>HYPERLINK("https://lsnyc.legalserver.org/matter/dynamic-profile/view/0816917","16-0816917")</f>
        <v>0</v>
      </c>
      <c r="B33" t="s">
        <v>58</v>
      </c>
      <c r="C33" t="s">
        <v>63</v>
      </c>
      <c r="D33" t="s">
        <v>161</v>
      </c>
      <c r="E33" t="s">
        <v>193</v>
      </c>
      <c r="F33" t="s">
        <v>538</v>
      </c>
      <c r="G33" s="3">
        <v>42649</v>
      </c>
      <c r="H33" s="3">
        <v>42649</v>
      </c>
      <c r="K33" t="s">
        <v>855</v>
      </c>
      <c r="L33" s="3">
        <v>42781</v>
      </c>
      <c r="M33" t="s">
        <v>860</v>
      </c>
      <c r="N33" t="s">
        <v>870</v>
      </c>
      <c r="O33" t="s">
        <v>902</v>
      </c>
      <c r="P33" t="s">
        <v>1293</v>
      </c>
      <c r="Q33" t="s">
        <v>1459</v>
      </c>
      <c r="R33" t="s">
        <v>1478</v>
      </c>
      <c r="S33">
        <v>11367</v>
      </c>
      <c r="T33" t="s">
        <v>1480</v>
      </c>
      <c r="U33" t="s">
        <v>1482</v>
      </c>
      <c r="V33" t="s">
        <v>1485</v>
      </c>
      <c r="W33" t="s">
        <v>1530</v>
      </c>
      <c r="X33">
        <v>18</v>
      </c>
      <c r="Y33" t="s">
        <v>1908</v>
      </c>
      <c r="AA33" t="s">
        <v>1916</v>
      </c>
      <c r="AB33" t="s">
        <v>1481</v>
      </c>
      <c r="AC33" t="s">
        <v>1481</v>
      </c>
      <c r="AE33" t="s">
        <v>1934</v>
      </c>
      <c r="AG33">
        <v>379</v>
      </c>
      <c r="AH33">
        <v>1029</v>
      </c>
      <c r="AI33">
        <v>103.85</v>
      </c>
      <c r="AJ33" s="3">
        <v>24061</v>
      </c>
      <c r="AK33" t="s">
        <v>1956</v>
      </c>
      <c r="AL33" t="s">
        <v>2158</v>
      </c>
      <c r="AM33">
        <v>144</v>
      </c>
      <c r="AN33" t="s">
        <v>2519</v>
      </c>
      <c r="AO33">
        <v>2</v>
      </c>
      <c r="AP33">
        <v>0</v>
      </c>
      <c r="AQ33">
        <v>63.9</v>
      </c>
      <c r="AT33" t="s">
        <v>2534</v>
      </c>
      <c r="AU33" t="s">
        <v>2539</v>
      </c>
      <c r="AV33" t="s">
        <v>2547</v>
      </c>
      <c r="AW33">
        <v>10236</v>
      </c>
      <c r="AX33" t="s">
        <v>2564</v>
      </c>
      <c r="AY33" t="s">
        <v>1480</v>
      </c>
      <c r="BA33" t="s">
        <v>112</v>
      </c>
      <c r="BB33" t="s">
        <v>2759</v>
      </c>
      <c r="BC33" t="s">
        <v>1495</v>
      </c>
      <c r="BD33" t="s">
        <v>2801</v>
      </c>
      <c r="BE33" s="3">
        <v>43146</v>
      </c>
    </row>
    <row r="34" spans="1:57">
      <c r="A34" s="1">
        <f>HYPERLINK("https://lsnyc.legalserver.org/matter/dynamic-profile/view/0824665","17-0824665")</f>
        <v>0</v>
      </c>
      <c r="B34" t="s">
        <v>58</v>
      </c>
      <c r="C34" t="s">
        <v>63</v>
      </c>
      <c r="D34" t="s">
        <v>161</v>
      </c>
      <c r="E34" t="s">
        <v>194</v>
      </c>
      <c r="F34" t="s">
        <v>539</v>
      </c>
      <c r="G34" s="3">
        <v>42748</v>
      </c>
      <c r="H34" s="3">
        <v>42748</v>
      </c>
      <c r="K34" t="s">
        <v>855</v>
      </c>
      <c r="L34" s="3">
        <v>42787</v>
      </c>
      <c r="M34" t="s">
        <v>860</v>
      </c>
      <c r="N34" t="s">
        <v>870</v>
      </c>
      <c r="O34" t="s">
        <v>903</v>
      </c>
      <c r="P34" t="s">
        <v>1294</v>
      </c>
      <c r="Q34" t="s">
        <v>1454</v>
      </c>
      <c r="R34" t="s">
        <v>1478</v>
      </c>
      <c r="S34">
        <v>11385</v>
      </c>
      <c r="T34" t="s">
        <v>1480</v>
      </c>
      <c r="U34" t="s">
        <v>1482</v>
      </c>
      <c r="V34" t="s">
        <v>1484</v>
      </c>
      <c r="W34" t="s">
        <v>1531</v>
      </c>
      <c r="X34">
        <v>21</v>
      </c>
      <c r="Y34" t="s">
        <v>1908</v>
      </c>
      <c r="AA34" t="s">
        <v>1916</v>
      </c>
      <c r="AB34" t="s">
        <v>1481</v>
      </c>
      <c r="AC34" t="s">
        <v>1481</v>
      </c>
      <c r="AE34" t="s">
        <v>1934</v>
      </c>
      <c r="AG34">
        <v>1417</v>
      </c>
      <c r="AH34">
        <v>1417</v>
      </c>
      <c r="AI34">
        <v>7.1</v>
      </c>
      <c r="AJ34" s="3">
        <v>17462</v>
      </c>
      <c r="AK34" t="s">
        <v>1957</v>
      </c>
      <c r="AL34" t="s">
        <v>2159</v>
      </c>
      <c r="AM34">
        <v>5</v>
      </c>
      <c r="AN34" t="s">
        <v>2520</v>
      </c>
      <c r="AO34">
        <v>3</v>
      </c>
      <c r="AP34">
        <v>1</v>
      </c>
      <c r="AQ34">
        <v>138.7</v>
      </c>
      <c r="AT34" t="s">
        <v>2534</v>
      </c>
      <c r="AU34" t="s">
        <v>2035</v>
      </c>
      <c r="AV34" t="s">
        <v>2545</v>
      </c>
      <c r="AW34">
        <v>33704</v>
      </c>
      <c r="AX34" t="s">
        <v>2567</v>
      </c>
      <c r="AY34" t="s">
        <v>1481</v>
      </c>
      <c r="BA34" t="s">
        <v>63</v>
      </c>
      <c r="BB34" t="s">
        <v>2758</v>
      </c>
      <c r="BC34" t="s">
        <v>1495</v>
      </c>
      <c r="BD34" t="s">
        <v>2814</v>
      </c>
      <c r="BE34" s="3">
        <v>42887</v>
      </c>
    </row>
    <row r="35" spans="1:57">
      <c r="A35" s="1">
        <f>HYPERLINK("https://lsnyc.legalserver.org/matter/dynamic-profile/view/0822999","16-0822999")</f>
        <v>0</v>
      </c>
      <c r="B35" t="s">
        <v>58</v>
      </c>
      <c r="C35" t="s">
        <v>63</v>
      </c>
      <c r="D35" t="s">
        <v>161</v>
      </c>
      <c r="E35" t="s">
        <v>195</v>
      </c>
      <c r="F35" t="s">
        <v>540</v>
      </c>
      <c r="G35" s="3">
        <v>42725</v>
      </c>
      <c r="H35" s="3">
        <v>42725</v>
      </c>
      <c r="K35" t="s">
        <v>853</v>
      </c>
      <c r="L35" s="3">
        <v>42792</v>
      </c>
      <c r="M35" t="s">
        <v>860</v>
      </c>
      <c r="N35" t="s">
        <v>869</v>
      </c>
      <c r="O35" t="s">
        <v>904</v>
      </c>
      <c r="P35" t="s">
        <v>1295</v>
      </c>
      <c r="Q35" t="s">
        <v>1446</v>
      </c>
      <c r="R35" t="s">
        <v>1478</v>
      </c>
      <c r="S35">
        <v>11106</v>
      </c>
      <c r="T35" t="s">
        <v>1480</v>
      </c>
      <c r="U35" t="s">
        <v>1482</v>
      </c>
      <c r="V35" t="s">
        <v>1489</v>
      </c>
      <c r="W35" t="s">
        <v>1532</v>
      </c>
      <c r="X35">
        <v>17</v>
      </c>
      <c r="Y35" t="s">
        <v>1908</v>
      </c>
      <c r="AA35" t="s">
        <v>1916</v>
      </c>
      <c r="AB35" t="s">
        <v>1481</v>
      </c>
      <c r="AC35" t="s">
        <v>1481</v>
      </c>
      <c r="AD35" t="s">
        <v>1916</v>
      </c>
      <c r="AE35" t="s">
        <v>1934</v>
      </c>
      <c r="AG35">
        <v>921</v>
      </c>
      <c r="AH35">
        <v>921</v>
      </c>
      <c r="AI35">
        <v>5.15</v>
      </c>
      <c r="AJ35" s="3">
        <v>24866</v>
      </c>
      <c r="AK35" t="s">
        <v>1958</v>
      </c>
      <c r="AL35" t="s">
        <v>2160</v>
      </c>
      <c r="AM35">
        <v>0</v>
      </c>
      <c r="AN35" t="s">
        <v>2524</v>
      </c>
      <c r="AO35">
        <v>2</v>
      </c>
      <c r="AP35">
        <v>0</v>
      </c>
      <c r="AQ35">
        <v>0</v>
      </c>
      <c r="AS35" t="s">
        <v>2532</v>
      </c>
      <c r="AT35" t="s">
        <v>2534</v>
      </c>
      <c r="AU35" t="s">
        <v>2035</v>
      </c>
      <c r="AV35" t="s">
        <v>2544</v>
      </c>
      <c r="AW35">
        <v>0</v>
      </c>
      <c r="AX35" t="s">
        <v>2563</v>
      </c>
      <c r="AY35" t="s">
        <v>1480</v>
      </c>
      <c r="AZ35" t="s">
        <v>1978</v>
      </c>
      <c r="BA35" t="s">
        <v>66</v>
      </c>
      <c r="BB35" t="s">
        <v>2754</v>
      </c>
      <c r="BC35" t="s">
        <v>2767</v>
      </c>
      <c r="BD35" t="s">
        <v>2803</v>
      </c>
      <c r="BE35" s="3">
        <v>42856</v>
      </c>
    </row>
    <row r="36" spans="1:57">
      <c r="A36" s="1">
        <f>HYPERLINK("https://lsnyc.legalserver.org/matter/dynamic-profile/view/0821583","16-0821583")</f>
        <v>0</v>
      </c>
      <c r="B36" t="s">
        <v>58</v>
      </c>
      <c r="C36" t="s">
        <v>63</v>
      </c>
      <c r="D36" t="s">
        <v>161</v>
      </c>
      <c r="E36" t="s">
        <v>196</v>
      </c>
      <c r="F36" t="s">
        <v>541</v>
      </c>
      <c r="G36" s="3">
        <v>42709</v>
      </c>
      <c r="H36" s="3">
        <v>42709</v>
      </c>
      <c r="K36" t="s">
        <v>853</v>
      </c>
      <c r="L36" s="3">
        <v>42807</v>
      </c>
      <c r="M36" t="s">
        <v>860</v>
      </c>
      <c r="N36" t="s">
        <v>869</v>
      </c>
      <c r="O36" t="s">
        <v>905</v>
      </c>
      <c r="P36" t="s">
        <v>1296</v>
      </c>
      <c r="Q36" t="s">
        <v>1449</v>
      </c>
      <c r="R36" t="s">
        <v>1478</v>
      </c>
      <c r="S36">
        <v>11433</v>
      </c>
      <c r="T36" t="s">
        <v>1480</v>
      </c>
      <c r="U36" t="s">
        <v>1482</v>
      </c>
      <c r="V36" t="s">
        <v>1486</v>
      </c>
      <c r="W36" t="s">
        <v>1533</v>
      </c>
      <c r="X36">
        <v>30</v>
      </c>
      <c r="Y36" t="s">
        <v>1908</v>
      </c>
      <c r="AA36" t="s">
        <v>1919</v>
      </c>
      <c r="AB36" t="s">
        <v>1481</v>
      </c>
      <c r="AC36" t="s">
        <v>1481</v>
      </c>
      <c r="AE36" t="s">
        <v>1933</v>
      </c>
      <c r="AG36">
        <v>223</v>
      </c>
      <c r="AH36">
        <v>223</v>
      </c>
      <c r="AI36">
        <v>5</v>
      </c>
      <c r="AJ36" s="3">
        <v>19168</v>
      </c>
      <c r="AK36" t="s">
        <v>1959</v>
      </c>
      <c r="AL36" t="s">
        <v>2161</v>
      </c>
      <c r="AM36">
        <v>312</v>
      </c>
      <c r="AN36" t="s">
        <v>2524</v>
      </c>
      <c r="AO36">
        <v>2</v>
      </c>
      <c r="AP36">
        <v>1</v>
      </c>
      <c r="AQ36">
        <v>0</v>
      </c>
      <c r="AT36" t="s">
        <v>2534</v>
      </c>
      <c r="AU36" t="s">
        <v>1495</v>
      </c>
      <c r="AV36" t="s">
        <v>2544</v>
      </c>
      <c r="AW36">
        <v>0</v>
      </c>
      <c r="AX36" t="s">
        <v>2563</v>
      </c>
      <c r="AY36" t="s">
        <v>1480</v>
      </c>
      <c r="BA36" t="s">
        <v>80</v>
      </c>
      <c r="BB36" t="s">
        <v>2758</v>
      </c>
      <c r="BC36" t="s">
        <v>2767</v>
      </c>
      <c r="BD36" t="s">
        <v>2797</v>
      </c>
      <c r="BE36" s="3">
        <v>42845</v>
      </c>
    </row>
    <row r="37" spans="1:57">
      <c r="A37" s="1">
        <f>HYPERLINK("https://lsnyc.legalserver.org/matter/dynamic-profile/view/0823729","17-0823729")</f>
        <v>0</v>
      </c>
      <c r="B37" t="s">
        <v>58</v>
      </c>
      <c r="C37" t="s">
        <v>63</v>
      </c>
      <c r="D37" t="s">
        <v>161</v>
      </c>
      <c r="E37" t="s">
        <v>197</v>
      </c>
      <c r="F37" t="s">
        <v>542</v>
      </c>
      <c r="G37" s="3">
        <v>42739</v>
      </c>
      <c r="H37" s="3">
        <v>42739</v>
      </c>
      <c r="K37" t="s">
        <v>855</v>
      </c>
      <c r="L37" s="3">
        <v>42824</v>
      </c>
      <c r="M37" t="s">
        <v>860</v>
      </c>
      <c r="N37" t="s">
        <v>869</v>
      </c>
      <c r="O37" t="s">
        <v>906</v>
      </c>
      <c r="P37" t="s">
        <v>1297</v>
      </c>
      <c r="Q37" t="s">
        <v>1446</v>
      </c>
      <c r="R37" t="s">
        <v>1478</v>
      </c>
      <c r="S37">
        <v>11106</v>
      </c>
      <c r="T37" t="s">
        <v>1480</v>
      </c>
      <c r="U37" t="s">
        <v>1482</v>
      </c>
      <c r="V37" t="s">
        <v>1485</v>
      </c>
      <c r="W37" t="s">
        <v>1534</v>
      </c>
      <c r="X37">
        <v>3</v>
      </c>
      <c r="Y37" t="s">
        <v>1908</v>
      </c>
      <c r="AA37" t="s">
        <v>1916</v>
      </c>
      <c r="AB37" t="s">
        <v>1481</v>
      </c>
      <c r="AC37" t="s">
        <v>1481</v>
      </c>
      <c r="AE37" t="s">
        <v>1934</v>
      </c>
      <c r="AG37">
        <v>1700</v>
      </c>
      <c r="AH37">
        <v>1700</v>
      </c>
      <c r="AI37">
        <v>14.65</v>
      </c>
      <c r="AJ37" s="3">
        <v>22656</v>
      </c>
      <c r="AK37" t="s">
        <v>1960</v>
      </c>
      <c r="AL37" t="s">
        <v>2162</v>
      </c>
      <c r="AM37">
        <v>15</v>
      </c>
      <c r="AN37" t="s">
        <v>2519</v>
      </c>
      <c r="AO37">
        <v>2</v>
      </c>
      <c r="AP37">
        <v>1</v>
      </c>
      <c r="AQ37">
        <v>77.38</v>
      </c>
      <c r="AT37" t="s">
        <v>2534</v>
      </c>
      <c r="AU37" t="s">
        <v>2035</v>
      </c>
      <c r="AV37" t="s">
        <v>2544</v>
      </c>
      <c r="AW37">
        <v>15600</v>
      </c>
      <c r="AY37" t="s">
        <v>1480</v>
      </c>
      <c r="BA37" t="s">
        <v>66</v>
      </c>
      <c r="BB37" t="s">
        <v>2758</v>
      </c>
      <c r="BC37" t="s">
        <v>2774</v>
      </c>
      <c r="BD37" t="s">
        <v>2810</v>
      </c>
      <c r="BE37" s="3">
        <v>42824</v>
      </c>
    </row>
    <row r="38" spans="1:57">
      <c r="A38" s="1">
        <f>HYPERLINK("https://lsnyc.legalserver.org/matter/dynamic-profile/view/0828614","17-0828614")</f>
        <v>0</v>
      </c>
      <c r="B38" t="s">
        <v>58</v>
      </c>
      <c r="C38" t="s">
        <v>63</v>
      </c>
      <c r="D38" t="s">
        <v>161</v>
      </c>
      <c r="E38" t="s">
        <v>198</v>
      </c>
      <c r="F38" t="s">
        <v>543</v>
      </c>
      <c r="G38" s="3">
        <v>42793</v>
      </c>
      <c r="H38" s="3">
        <v>42793</v>
      </c>
      <c r="K38" t="s">
        <v>853</v>
      </c>
      <c r="L38" s="3">
        <v>42830</v>
      </c>
      <c r="M38" t="s">
        <v>860</v>
      </c>
      <c r="N38" t="s">
        <v>870</v>
      </c>
      <c r="O38" t="s">
        <v>907</v>
      </c>
      <c r="Q38" t="s">
        <v>1460</v>
      </c>
      <c r="R38" t="s">
        <v>1478</v>
      </c>
      <c r="S38">
        <v>11377</v>
      </c>
      <c r="T38" t="s">
        <v>1480</v>
      </c>
      <c r="U38" t="s">
        <v>1482</v>
      </c>
      <c r="V38" t="s">
        <v>1484</v>
      </c>
      <c r="W38" t="s">
        <v>1535</v>
      </c>
      <c r="X38">
        <v>20</v>
      </c>
      <c r="Y38" t="s">
        <v>1908</v>
      </c>
      <c r="AA38" t="s">
        <v>1916</v>
      </c>
      <c r="AB38" t="s">
        <v>1481</v>
      </c>
      <c r="AC38" t="s">
        <v>1481</v>
      </c>
      <c r="AE38" t="s">
        <v>1934</v>
      </c>
      <c r="AG38">
        <v>182</v>
      </c>
      <c r="AH38">
        <v>1046.55</v>
      </c>
      <c r="AI38">
        <v>2</v>
      </c>
      <c r="AJ38" s="3">
        <v>18490</v>
      </c>
      <c r="AK38" t="s">
        <v>1961</v>
      </c>
      <c r="AL38" t="s">
        <v>2163</v>
      </c>
      <c r="AM38">
        <v>39</v>
      </c>
      <c r="AN38" t="s">
        <v>2519</v>
      </c>
      <c r="AO38">
        <v>3</v>
      </c>
      <c r="AP38">
        <v>0</v>
      </c>
      <c r="AQ38">
        <v>32.78</v>
      </c>
      <c r="AT38" t="s">
        <v>2534</v>
      </c>
      <c r="AU38" t="s">
        <v>2537</v>
      </c>
      <c r="AV38" t="s">
        <v>2545</v>
      </c>
      <c r="AW38">
        <v>6693.6</v>
      </c>
      <c r="AX38" t="s">
        <v>2563</v>
      </c>
      <c r="AY38" t="s">
        <v>1480</v>
      </c>
      <c r="BA38" t="s">
        <v>63</v>
      </c>
      <c r="BB38" t="s">
        <v>2758</v>
      </c>
      <c r="BC38" t="s">
        <v>2767</v>
      </c>
      <c r="BD38" t="s">
        <v>2801</v>
      </c>
      <c r="BE38" s="3">
        <v>42830</v>
      </c>
    </row>
    <row r="39" spans="1:57">
      <c r="A39" s="1">
        <f>HYPERLINK("https://lsnyc.legalserver.org/matter/dynamic-profile/view/0822400","16-0822400")</f>
        <v>0</v>
      </c>
      <c r="B39" t="s">
        <v>58</v>
      </c>
      <c r="C39" t="s">
        <v>63</v>
      </c>
      <c r="D39" t="s">
        <v>161</v>
      </c>
      <c r="E39" t="s">
        <v>185</v>
      </c>
      <c r="F39" t="s">
        <v>530</v>
      </c>
      <c r="G39" s="3">
        <v>42718</v>
      </c>
      <c r="H39" s="3">
        <v>42718</v>
      </c>
      <c r="K39" t="s">
        <v>853</v>
      </c>
      <c r="L39" s="3">
        <v>42831</v>
      </c>
      <c r="M39" t="s">
        <v>860</v>
      </c>
      <c r="N39" t="s">
        <v>870</v>
      </c>
      <c r="O39" t="s">
        <v>894</v>
      </c>
      <c r="Q39" t="s">
        <v>1449</v>
      </c>
      <c r="R39" t="s">
        <v>1478</v>
      </c>
      <c r="S39">
        <v>11434</v>
      </c>
      <c r="T39" t="s">
        <v>1480</v>
      </c>
      <c r="U39" t="s">
        <v>1482</v>
      </c>
      <c r="V39" t="s">
        <v>1485</v>
      </c>
      <c r="W39" t="s">
        <v>1536</v>
      </c>
      <c r="X39">
        <v>3</v>
      </c>
      <c r="Y39" t="s">
        <v>1908</v>
      </c>
      <c r="AA39" t="s">
        <v>1919</v>
      </c>
      <c r="AB39" t="s">
        <v>1481</v>
      </c>
      <c r="AC39" t="s">
        <v>1481</v>
      </c>
      <c r="AE39" t="s">
        <v>1934</v>
      </c>
      <c r="AG39">
        <v>1800</v>
      </c>
      <c r="AH39">
        <v>1800</v>
      </c>
      <c r="AI39">
        <v>68.40000000000001</v>
      </c>
      <c r="AJ39" s="3">
        <v>24329</v>
      </c>
      <c r="AK39" t="s">
        <v>1949</v>
      </c>
      <c r="AL39" t="s">
        <v>2150</v>
      </c>
      <c r="AM39">
        <v>2</v>
      </c>
      <c r="AN39" t="s">
        <v>2520</v>
      </c>
      <c r="AO39">
        <v>4</v>
      </c>
      <c r="AP39">
        <v>2</v>
      </c>
      <c r="AQ39">
        <v>184.16</v>
      </c>
      <c r="AT39" t="s">
        <v>2534</v>
      </c>
      <c r="AU39" t="s">
        <v>2035</v>
      </c>
      <c r="AV39" t="s">
        <v>2544</v>
      </c>
      <c r="AW39">
        <v>78000</v>
      </c>
      <c r="AX39" t="s">
        <v>2564</v>
      </c>
      <c r="AY39" t="s">
        <v>1480</v>
      </c>
      <c r="BA39" t="s">
        <v>63</v>
      </c>
      <c r="BB39" t="s">
        <v>2757</v>
      </c>
      <c r="BC39" t="s">
        <v>2767</v>
      </c>
      <c r="BD39" t="s">
        <v>2798</v>
      </c>
      <c r="BE39" s="3">
        <v>43530</v>
      </c>
    </row>
    <row r="40" spans="1:57">
      <c r="A40" s="1">
        <f>HYPERLINK("https://lsnyc.legalserver.org/matter/dynamic-profile/view/0797267","16-0797267")</f>
        <v>0</v>
      </c>
      <c r="B40" t="s">
        <v>58</v>
      </c>
      <c r="C40" t="s">
        <v>63</v>
      </c>
      <c r="D40" t="s">
        <v>161</v>
      </c>
      <c r="E40" t="s">
        <v>199</v>
      </c>
      <c r="F40" t="s">
        <v>544</v>
      </c>
      <c r="G40" s="3">
        <v>42453</v>
      </c>
      <c r="H40" s="3">
        <v>42453</v>
      </c>
      <c r="K40" t="s">
        <v>856</v>
      </c>
      <c r="L40" s="3">
        <v>42839</v>
      </c>
      <c r="M40" t="s">
        <v>860</v>
      </c>
      <c r="N40" t="s">
        <v>870</v>
      </c>
      <c r="O40" t="s">
        <v>908</v>
      </c>
      <c r="P40" t="s">
        <v>1298</v>
      </c>
      <c r="Q40" t="s">
        <v>1449</v>
      </c>
      <c r="R40" t="s">
        <v>1478</v>
      </c>
      <c r="S40">
        <v>11434</v>
      </c>
      <c r="T40" t="s">
        <v>1480</v>
      </c>
      <c r="U40" t="s">
        <v>1482</v>
      </c>
      <c r="V40" t="s">
        <v>1489</v>
      </c>
      <c r="W40" t="s">
        <v>1537</v>
      </c>
      <c r="X40">
        <v>2</v>
      </c>
      <c r="Y40" t="s">
        <v>1908</v>
      </c>
      <c r="AA40" t="s">
        <v>1919</v>
      </c>
      <c r="AB40" t="s">
        <v>1481</v>
      </c>
      <c r="AC40" t="s">
        <v>1481</v>
      </c>
      <c r="AE40" t="s">
        <v>1934</v>
      </c>
      <c r="AG40">
        <v>520</v>
      </c>
      <c r="AH40">
        <v>2000</v>
      </c>
      <c r="AI40">
        <v>44</v>
      </c>
      <c r="AJ40" s="3">
        <v>25629</v>
      </c>
      <c r="AK40" t="s">
        <v>1962</v>
      </c>
      <c r="AL40" t="s">
        <v>2164</v>
      </c>
      <c r="AM40">
        <v>2</v>
      </c>
      <c r="AN40" t="s">
        <v>2520</v>
      </c>
      <c r="AO40">
        <v>4</v>
      </c>
      <c r="AP40">
        <v>3</v>
      </c>
      <c r="AQ40">
        <v>66.54000000000001</v>
      </c>
      <c r="AT40" t="s">
        <v>2534</v>
      </c>
      <c r="AU40" t="s">
        <v>2537</v>
      </c>
      <c r="AV40" t="s">
        <v>2544</v>
      </c>
      <c r="AW40">
        <v>24440</v>
      </c>
      <c r="AX40" t="s">
        <v>2564</v>
      </c>
      <c r="AY40" t="s">
        <v>1480</v>
      </c>
      <c r="BA40" t="s">
        <v>2698</v>
      </c>
      <c r="BB40" t="s">
        <v>2753</v>
      </c>
      <c r="BC40" t="s">
        <v>2775</v>
      </c>
      <c r="BD40" t="s">
        <v>2798</v>
      </c>
      <c r="BE40" s="3">
        <v>42839</v>
      </c>
    </row>
    <row r="41" spans="1:57">
      <c r="A41" s="1">
        <f>HYPERLINK("https://lsnyc.legalserver.org/matter/dynamic-profile/view/0821084","16-0821084")</f>
        <v>0</v>
      </c>
      <c r="B41" t="s">
        <v>58</v>
      </c>
      <c r="C41" t="s">
        <v>63</v>
      </c>
      <c r="D41" t="s">
        <v>161</v>
      </c>
      <c r="E41" t="s">
        <v>200</v>
      </c>
      <c r="F41" t="s">
        <v>545</v>
      </c>
      <c r="G41" s="3">
        <v>42704</v>
      </c>
      <c r="H41" s="3">
        <v>42697</v>
      </c>
      <c r="K41" t="s">
        <v>853</v>
      </c>
      <c r="L41" s="3">
        <v>42873</v>
      </c>
      <c r="M41" t="s">
        <v>860</v>
      </c>
      <c r="N41" t="s">
        <v>870</v>
      </c>
      <c r="O41" t="s">
        <v>909</v>
      </c>
      <c r="P41" t="s">
        <v>1299</v>
      </c>
      <c r="Q41" t="s">
        <v>1454</v>
      </c>
      <c r="R41" t="s">
        <v>1478</v>
      </c>
      <c r="S41">
        <v>11385</v>
      </c>
      <c r="T41" t="s">
        <v>1481</v>
      </c>
      <c r="U41" t="s">
        <v>1482</v>
      </c>
      <c r="V41" t="s">
        <v>1484</v>
      </c>
      <c r="W41" t="s">
        <v>1538</v>
      </c>
      <c r="X41">
        <v>9</v>
      </c>
      <c r="Y41" t="s">
        <v>1908</v>
      </c>
      <c r="AA41" t="s">
        <v>1916</v>
      </c>
      <c r="AB41" t="s">
        <v>1481</v>
      </c>
      <c r="AC41" t="s">
        <v>1481</v>
      </c>
      <c r="AE41" t="s">
        <v>1934</v>
      </c>
      <c r="AG41">
        <v>0</v>
      </c>
      <c r="AH41">
        <v>1600</v>
      </c>
      <c r="AI41">
        <v>34.3</v>
      </c>
      <c r="AJ41" s="3">
        <v>31712</v>
      </c>
      <c r="AK41" t="s">
        <v>1963</v>
      </c>
      <c r="AL41" t="s">
        <v>2165</v>
      </c>
      <c r="AM41">
        <v>5</v>
      </c>
      <c r="AN41" t="s">
        <v>2520</v>
      </c>
      <c r="AO41">
        <v>2</v>
      </c>
      <c r="AP41">
        <v>3</v>
      </c>
      <c r="AQ41">
        <v>87.76000000000001</v>
      </c>
      <c r="AT41" t="s">
        <v>2534</v>
      </c>
      <c r="AU41" t="s">
        <v>2035</v>
      </c>
      <c r="AV41" t="s">
        <v>2545</v>
      </c>
      <c r="AW41">
        <v>24960</v>
      </c>
      <c r="AX41" t="s">
        <v>2563</v>
      </c>
      <c r="AY41" t="s">
        <v>1481</v>
      </c>
      <c r="BA41" t="s">
        <v>63</v>
      </c>
      <c r="BB41" t="s">
        <v>2754</v>
      </c>
      <c r="BC41" t="s">
        <v>2767</v>
      </c>
      <c r="BD41" t="s">
        <v>2798</v>
      </c>
      <c r="BE41" s="3">
        <v>43332</v>
      </c>
    </row>
    <row r="42" spans="1:57">
      <c r="A42" s="1">
        <f>HYPERLINK("https://lsnyc.legalserver.org/matter/dynamic-profile/view/0820153","16-0820153")</f>
        <v>0</v>
      </c>
      <c r="B42" t="s">
        <v>61</v>
      </c>
      <c r="C42" t="s">
        <v>76</v>
      </c>
      <c r="D42" t="s">
        <v>161</v>
      </c>
      <c r="E42" t="s">
        <v>201</v>
      </c>
      <c r="F42" t="s">
        <v>546</v>
      </c>
      <c r="G42" s="3">
        <v>42691</v>
      </c>
      <c r="H42" s="3">
        <v>43252</v>
      </c>
      <c r="K42" t="s">
        <v>853</v>
      </c>
      <c r="L42" s="3">
        <v>42873</v>
      </c>
      <c r="M42" t="s">
        <v>860</v>
      </c>
      <c r="N42" t="s">
        <v>869</v>
      </c>
      <c r="O42" t="s">
        <v>910</v>
      </c>
      <c r="P42" t="s">
        <v>1300</v>
      </c>
      <c r="Q42" t="s">
        <v>1450</v>
      </c>
      <c r="R42" t="s">
        <v>1478</v>
      </c>
      <c r="S42">
        <v>10031</v>
      </c>
      <c r="T42" t="s">
        <v>1482</v>
      </c>
      <c r="U42" t="s">
        <v>1482</v>
      </c>
      <c r="V42" t="s">
        <v>1489</v>
      </c>
      <c r="W42" t="s">
        <v>1539</v>
      </c>
      <c r="X42">
        <v>1</v>
      </c>
      <c r="Y42" t="s">
        <v>1908</v>
      </c>
      <c r="AA42" t="s">
        <v>1922</v>
      </c>
      <c r="AB42" t="s">
        <v>1481</v>
      </c>
      <c r="AE42" t="s">
        <v>1934</v>
      </c>
      <c r="AG42">
        <v>957.59</v>
      </c>
      <c r="AH42">
        <v>957.59</v>
      </c>
      <c r="AI42">
        <v>11.85</v>
      </c>
      <c r="AJ42" s="3">
        <v>30725</v>
      </c>
      <c r="AL42" t="s">
        <v>2166</v>
      </c>
      <c r="AM42">
        <v>0</v>
      </c>
      <c r="AN42" t="s">
        <v>2525</v>
      </c>
      <c r="AO42">
        <v>1</v>
      </c>
      <c r="AP42">
        <v>3</v>
      </c>
      <c r="AQ42">
        <v>35.7</v>
      </c>
      <c r="AT42" t="s">
        <v>2534</v>
      </c>
      <c r="AV42" t="s">
        <v>2544</v>
      </c>
      <c r="AW42">
        <v>8676.1</v>
      </c>
      <c r="BA42" t="s">
        <v>2711</v>
      </c>
      <c r="BD42" t="s">
        <v>2815</v>
      </c>
      <c r="BE42" s="3">
        <v>43333</v>
      </c>
    </row>
    <row r="43" spans="1:57">
      <c r="A43" s="1">
        <f>HYPERLINK("https://lsnyc.legalserver.org/matter/dynamic-profile/view/0819965","16-0819965")</f>
        <v>0</v>
      </c>
      <c r="B43" t="s">
        <v>58</v>
      </c>
      <c r="C43" t="s">
        <v>63</v>
      </c>
      <c r="D43" t="s">
        <v>161</v>
      </c>
      <c r="E43" t="s">
        <v>174</v>
      </c>
      <c r="F43" t="s">
        <v>547</v>
      </c>
      <c r="G43" s="3">
        <v>42690</v>
      </c>
      <c r="H43" s="3">
        <v>42689</v>
      </c>
      <c r="K43" t="s">
        <v>855</v>
      </c>
      <c r="L43" s="3">
        <v>42884</v>
      </c>
      <c r="M43" t="s">
        <v>860</v>
      </c>
      <c r="N43" t="s">
        <v>870</v>
      </c>
      <c r="O43" t="s">
        <v>911</v>
      </c>
      <c r="P43" t="s">
        <v>1284</v>
      </c>
      <c r="Q43" t="s">
        <v>1449</v>
      </c>
      <c r="R43" t="s">
        <v>1478</v>
      </c>
      <c r="S43">
        <v>11434</v>
      </c>
      <c r="T43" t="s">
        <v>1480</v>
      </c>
      <c r="U43" t="s">
        <v>1482</v>
      </c>
      <c r="V43" t="s">
        <v>1489</v>
      </c>
      <c r="W43" t="s">
        <v>1540</v>
      </c>
      <c r="X43">
        <v>15</v>
      </c>
      <c r="Y43" t="s">
        <v>1908</v>
      </c>
      <c r="AA43" t="s">
        <v>1919</v>
      </c>
      <c r="AB43" t="s">
        <v>1481</v>
      </c>
      <c r="AC43" t="s">
        <v>1481</v>
      </c>
      <c r="AE43" t="s">
        <v>1934</v>
      </c>
      <c r="AG43">
        <v>1500</v>
      </c>
      <c r="AH43">
        <v>1500</v>
      </c>
      <c r="AI43">
        <v>15.35</v>
      </c>
      <c r="AJ43" s="3">
        <v>25898</v>
      </c>
      <c r="AK43" t="s">
        <v>1964</v>
      </c>
      <c r="AL43" t="s">
        <v>2167</v>
      </c>
      <c r="AM43">
        <v>2</v>
      </c>
      <c r="AN43" t="s">
        <v>2521</v>
      </c>
      <c r="AO43">
        <v>2</v>
      </c>
      <c r="AP43">
        <v>1</v>
      </c>
      <c r="AQ43">
        <v>158.81</v>
      </c>
      <c r="AT43" t="s">
        <v>2534</v>
      </c>
      <c r="AU43" t="s">
        <v>2035</v>
      </c>
      <c r="AV43" t="s">
        <v>2544</v>
      </c>
      <c r="AW43">
        <v>32016</v>
      </c>
      <c r="AX43" t="s">
        <v>2563</v>
      </c>
      <c r="AY43" t="s">
        <v>1480</v>
      </c>
      <c r="BA43" t="s">
        <v>2708</v>
      </c>
      <c r="BB43" t="s">
        <v>2758</v>
      </c>
      <c r="BC43" t="s">
        <v>1495</v>
      </c>
      <c r="BD43" t="s">
        <v>2816</v>
      </c>
      <c r="BE43" s="3">
        <v>43470</v>
      </c>
    </row>
    <row r="44" spans="1:57">
      <c r="A44" s="1">
        <f>HYPERLINK("https://lsnyc.legalserver.org/matter/dynamic-profile/view/0815249","16-0815249")</f>
        <v>0</v>
      </c>
      <c r="B44" t="s">
        <v>61</v>
      </c>
      <c r="C44" t="s">
        <v>77</v>
      </c>
      <c r="D44" t="s">
        <v>161</v>
      </c>
      <c r="E44" t="s">
        <v>202</v>
      </c>
      <c r="F44" t="s">
        <v>548</v>
      </c>
      <c r="G44" s="3">
        <v>42629</v>
      </c>
      <c r="H44" s="3">
        <v>42629</v>
      </c>
      <c r="K44" t="s">
        <v>853</v>
      </c>
      <c r="L44" s="3">
        <v>42886</v>
      </c>
      <c r="M44" t="s">
        <v>860</v>
      </c>
      <c r="N44" t="s">
        <v>869</v>
      </c>
      <c r="O44" t="s">
        <v>912</v>
      </c>
      <c r="P44">
        <v>15</v>
      </c>
      <c r="Q44" t="s">
        <v>1450</v>
      </c>
      <c r="R44" t="s">
        <v>1478</v>
      </c>
      <c r="S44">
        <v>10027</v>
      </c>
      <c r="T44" t="s">
        <v>1482</v>
      </c>
      <c r="U44" t="s">
        <v>1482</v>
      </c>
      <c r="V44" t="s">
        <v>1483</v>
      </c>
      <c r="W44" t="s">
        <v>1541</v>
      </c>
      <c r="X44">
        <v>13</v>
      </c>
      <c r="Y44" t="s">
        <v>1908</v>
      </c>
      <c r="AA44" t="s">
        <v>1920</v>
      </c>
      <c r="AB44" t="s">
        <v>1481</v>
      </c>
      <c r="AE44" t="s">
        <v>1934</v>
      </c>
      <c r="AG44">
        <v>0</v>
      </c>
      <c r="AH44">
        <v>1300</v>
      </c>
      <c r="AI44">
        <v>11.95</v>
      </c>
      <c r="AJ44" s="3">
        <v>28527</v>
      </c>
      <c r="AL44" t="s">
        <v>2168</v>
      </c>
      <c r="AM44">
        <v>0</v>
      </c>
      <c r="AN44" t="s">
        <v>2523</v>
      </c>
      <c r="AO44">
        <v>2</v>
      </c>
      <c r="AP44">
        <v>0</v>
      </c>
      <c r="AQ44">
        <v>0</v>
      </c>
      <c r="AT44" t="s">
        <v>2535</v>
      </c>
      <c r="AV44" t="s">
        <v>2544</v>
      </c>
      <c r="AW44">
        <v>0</v>
      </c>
      <c r="BA44" t="s">
        <v>2712</v>
      </c>
      <c r="BC44" t="s">
        <v>2768</v>
      </c>
      <c r="BD44" t="s">
        <v>2803</v>
      </c>
      <c r="BE44" s="3">
        <v>42886</v>
      </c>
    </row>
    <row r="45" spans="1:57">
      <c r="A45" s="1">
        <f>HYPERLINK("https://lsnyc.legalserver.org/matter/dynamic-profile/view/0814847","16-0814847")</f>
        <v>0</v>
      </c>
      <c r="B45" t="s">
        <v>58</v>
      </c>
      <c r="C45" t="s">
        <v>63</v>
      </c>
      <c r="D45" t="s">
        <v>161</v>
      </c>
      <c r="E45" t="s">
        <v>203</v>
      </c>
      <c r="F45" t="s">
        <v>549</v>
      </c>
      <c r="G45" s="3">
        <v>42627</v>
      </c>
      <c r="H45" s="3">
        <v>42628</v>
      </c>
      <c r="K45" t="s">
        <v>853</v>
      </c>
      <c r="L45" s="3">
        <v>42886</v>
      </c>
      <c r="M45" t="s">
        <v>860</v>
      </c>
      <c r="N45" t="s">
        <v>869</v>
      </c>
      <c r="O45" t="s">
        <v>913</v>
      </c>
      <c r="P45">
        <v>4</v>
      </c>
      <c r="Q45" t="s">
        <v>1446</v>
      </c>
      <c r="R45" t="s">
        <v>1478</v>
      </c>
      <c r="S45">
        <v>11106</v>
      </c>
      <c r="T45" t="s">
        <v>1480</v>
      </c>
      <c r="U45" t="s">
        <v>1482</v>
      </c>
      <c r="V45" t="s">
        <v>1490</v>
      </c>
      <c r="W45" t="s">
        <v>1542</v>
      </c>
      <c r="X45">
        <v>4</v>
      </c>
      <c r="Y45" t="s">
        <v>1908</v>
      </c>
      <c r="AA45" t="s">
        <v>1916</v>
      </c>
      <c r="AB45" t="s">
        <v>1481</v>
      </c>
      <c r="AC45" t="s">
        <v>1481</v>
      </c>
      <c r="AE45" t="s">
        <v>1934</v>
      </c>
      <c r="AG45">
        <v>1232.11</v>
      </c>
      <c r="AH45">
        <v>1232.11</v>
      </c>
      <c r="AI45">
        <v>33.5</v>
      </c>
      <c r="AJ45" s="3">
        <v>28172</v>
      </c>
      <c r="AK45" t="s">
        <v>1965</v>
      </c>
      <c r="AL45" t="s">
        <v>2169</v>
      </c>
      <c r="AM45">
        <v>11</v>
      </c>
      <c r="AN45" t="s">
        <v>2519</v>
      </c>
      <c r="AO45">
        <v>2</v>
      </c>
      <c r="AP45">
        <v>3</v>
      </c>
      <c r="AQ45">
        <v>0</v>
      </c>
      <c r="AT45" t="s">
        <v>2534</v>
      </c>
      <c r="AU45" t="s">
        <v>2035</v>
      </c>
      <c r="AV45" t="s">
        <v>2544</v>
      </c>
      <c r="AW45">
        <v>0</v>
      </c>
      <c r="AX45" t="s">
        <v>2563</v>
      </c>
      <c r="AY45" t="s">
        <v>1480</v>
      </c>
      <c r="BA45" t="s">
        <v>66</v>
      </c>
      <c r="BB45" t="s">
        <v>2753</v>
      </c>
      <c r="BC45" t="s">
        <v>2776</v>
      </c>
      <c r="BD45" t="s">
        <v>2803</v>
      </c>
      <c r="BE45" s="3">
        <v>43272</v>
      </c>
    </row>
    <row r="46" spans="1:57">
      <c r="A46" s="1">
        <f>HYPERLINK("https://lsnyc.legalserver.org/matter/dynamic-profile/view/0817742","16-0817742")</f>
        <v>0</v>
      </c>
      <c r="B46" t="s">
        <v>58</v>
      </c>
      <c r="C46" t="s">
        <v>63</v>
      </c>
      <c r="D46" t="s">
        <v>161</v>
      </c>
      <c r="E46" t="s">
        <v>204</v>
      </c>
      <c r="F46" t="s">
        <v>550</v>
      </c>
      <c r="G46" s="3">
        <v>42661</v>
      </c>
      <c r="H46" s="3">
        <v>42696</v>
      </c>
      <c r="K46" t="s">
        <v>855</v>
      </c>
      <c r="L46" s="3">
        <v>42926</v>
      </c>
      <c r="M46" t="s">
        <v>860</v>
      </c>
      <c r="N46" t="s">
        <v>870</v>
      </c>
      <c r="O46" t="s">
        <v>914</v>
      </c>
      <c r="Q46" t="s">
        <v>1461</v>
      </c>
      <c r="R46" t="s">
        <v>1478</v>
      </c>
      <c r="S46">
        <v>11420</v>
      </c>
      <c r="T46" t="s">
        <v>1481</v>
      </c>
      <c r="U46" t="s">
        <v>1482</v>
      </c>
      <c r="V46" t="s">
        <v>1489</v>
      </c>
      <c r="W46" t="s">
        <v>1543</v>
      </c>
      <c r="X46">
        <v>49</v>
      </c>
      <c r="Y46" t="s">
        <v>1908</v>
      </c>
      <c r="AA46" t="s">
        <v>1916</v>
      </c>
      <c r="AB46" t="s">
        <v>1481</v>
      </c>
      <c r="AC46" t="s">
        <v>1481</v>
      </c>
      <c r="AE46" t="s">
        <v>1934</v>
      </c>
      <c r="AG46">
        <v>0</v>
      </c>
      <c r="AH46">
        <v>0</v>
      </c>
      <c r="AI46">
        <v>26.35</v>
      </c>
      <c r="AJ46" s="3">
        <v>20859</v>
      </c>
      <c r="AK46" t="s">
        <v>1966</v>
      </c>
      <c r="AL46" t="s">
        <v>2170</v>
      </c>
      <c r="AM46">
        <v>2</v>
      </c>
      <c r="AN46" t="s">
        <v>2520</v>
      </c>
      <c r="AO46">
        <v>1</v>
      </c>
      <c r="AP46">
        <v>0</v>
      </c>
      <c r="AQ46">
        <v>23.42</v>
      </c>
      <c r="AT46" t="s">
        <v>2535</v>
      </c>
      <c r="AU46" t="s">
        <v>2035</v>
      </c>
      <c r="AV46" t="s">
        <v>2544</v>
      </c>
      <c r="AW46">
        <v>2782</v>
      </c>
      <c r="AX46" t="s">
        <v>2563</v>
      </c>
      <c r="AY46" t="s">
        <v>1480</v>
      </c>
      <c r="BA46" t="s">
        <v>80</v>
      </c>
      <c r="BB46" t="s">
        <v>2757</v>
      </c>
      <c r="BC46" t="s">
        <v>1495</v>
      </c>
      <c r="BD46" t="s">
        <v>2812</v>
      </c>
      <c r="BE46" s="3">
        <v>42930</v>
      </c>
    </row>
    <row r="47" spans="1:57">
      <c r="A47" s="1">
        <f>HYPERLINK("https://lsnyc.legalserver.org/matter/dynamic-profile/view/0830491","17-0830491")</f>
        <v>0</v>
      </c>
      <c r="B47" t="s">
        <v>58</v>
      </c>
      <c r="C47" t="s">
        <v>63</v>
      </c>
      <c r="D47" t="s">
        <v>161</v>
      </c>
      <c r="E47" t="s">
        <v>188</v>
      </c>
      <c r="F47" t="s">
        <v>533</v>
      </c>
      <c r="G47" s="3">
        <v>42814</v>
      </c>
      <c r="H47" s="3">
        <v>42836</v>
      </c>
      <c r="K47" t="s">
        <v>853</v>
      </c>
      <c r="L47" s="3">
        <v>42944</v>
      </c>
      <c r="M47" t="s">
        <v>860</v>
      </c>
      <c r="N47" t="s">
        <v>869</v>
      </c>
      <c r="O47" t="s">
        <v>897</v>
      </c>
      <c r="P47" t="s">
        <v>1288</v>
      </c>
      <c r="Q47" t="s">
        <v>1456</v>
      </c>
      <c r="R47" t="s">
        <v>1478</v>
      </c>
      <c r="S47">
        <v>11691</v>
      </c>
      <c r="T47" t="s">
        <v>1480</v>
      </c>
      <c r="U47" t="s">
        <v>1482</v>
      </c>
      <c r="V47" t="s">
        <v>1485</v>
      </c>
      <c r="W47" t="s">
        <v>1544</v>
      </c>
      <c r="X47">
        <v>5</v>
      </c>
      <c r="Y47" t="s">
        <v>1908</v>
      </c>
      <c r="AA47" t="s">
        <v>1916</v>
      </c>
      <c r="AB47" t="s">
        <v>1481</v>
      </c>
      <c r="AC47" t="s">
        <v>1481</v>
      </c>
      <c r="AE47" t="s">
        <v>1934</v>
      </c>
      <c r="AG47">
        <v>104</v>
      </c>
      <c r="AH47">
        <v>1497</v>
      </c>
      <c r="AI47">
        <v>13</v>
      </c>
      <c r="AJ47" s="3">
        <v>32371</v>
      </c>
      <c r="AK47" t="s">
        <v>1967</v>
      </c>
      <c r="AL47" t="s">
        <v>2153</v>
      </c>
      <c r="AM47">
        <v>120</v>
      </c>
      <c r="AN47" t="s">
        <v>2522</v>
      </c>
      <c r="AO47">
        <v>2</v>
      </c>
      <c r="AP47">
        <v>1</v>
      </c>
      <c r="AQ47">
        <v>114.59</v>
      </c>
      <c r="AT47" t="s">
        <v>2534</v>
      </c>
      <c r="AU47" t="s">
        <v>2537</v>
      </c>
      <c r="AV47" t="s">
        <v>2544</v>
      </c>
      <c r="AW47">
        <v>23400</v>
      </c>
      <c r="AX47" t="s">
        <v>2563</v>
      </c>
      <c r="AY47" t="s">
        <v>1480</v>
      </c>
      <c r="BA47" t="s">
        <v>63</v>
      </c>
      <c r="BB47" t="s">
        <v>2758</v>
      </c>
      <c r="BC47" t="s">
        <v>2767</v>
      </c>
      <c r="BD47" t="s">
        <v>2810</v>
      </c>
      <c r="BE47" s="3">
        <v>42944</v>
      </c>
    </row>
    <row r="48" spans="1:57">
      <c r="A48" s="1">
        <f>HYPERLINK("https://lsnyc.legalserver.org/matter/dynamic-profile/view/0824700","17-0824700")</f>
        <v>0</v>
      </c>
      <c r="B48" t="s">
        <v>58</v>
      </c>
      <c r="C48" t="s">
        <v>63</v>
      </c>
      <c r="D48" t="s">
        <v>161</v>
      </c>
      <c r="E48" t="s">
        <v>205</v>
      </c>
      <c r="F48" t="s">
        <v>551</v>
      </c>
      <c r="G48" s="3">
        <v>42748</v>
      </c>
      <c r="H48" s="3">
        <v>42748</v>
      </c>
      <c r="K48" t="s">
        <v>855</v>
      </c>
      <c r="L48" s="3">
        <v>42947</v>
      </c>
      <c r="M48" t="s">
        <v>860</v>
      </c>
      <c r="N48" t="s">
        <v>870</v>
      </c>
      <c r="O48" t="s">
        <v>915</v>
      </c>
      <c r="P48" t="s">
        <v>1301</v>
      </c>
      <c r="Q48" t="s">
        <v>1449</v>
      </c>
      <c r="R48" t="s">
        <v>1478</v>
      </c>
      <c r="S48">
        <v>11434</v>
      </c>
      <c r="T48" t="s">
        <v>1480</v>
      </c>
      <c r="U48" t="s">
        <v>1482</v>
      </c>
      <c r="V48" t="s">
        <v>1489</v>
      </c>
      <c r="W48" t="s">
        <v>1545</v>
      </c>
      <c r="X48">
        <v>5</v>
      </c>
      <c r="Y48" t="s">
        <v>1908</v>
      </c>
      <c r="AA48" t="s">
        <v>1919</v>
      </c>
      <c r="AB48" t="s">
        <v>1481</v>
      </c>
      <c r="AC48" t="s">
        <v>1928</v>
      </c>
      <c r="AE48" t="s">
        <v>1934</v>
      </c>
      <c r="AG48">
        <v>1550</v>
      </c>
      <c r="AH48">
        <v>1550</v>
      </c>
      <c r="AI48">
        <v>22.35</v>
      </c>
      <c r="AJ48" s="3">
        <v>28319</v>
      </c>
      <c r="AK48" t="s">
        <v>1968</v>
      </c>
      <c r="AL48" t="s">
        <v>2171</v>
      </c>
      <c r="AM48">
        <v>2</v>
      </c>
      <c r="AN48" t="s">
        <v>2520</v>
      </c>
      <c r="AO48">
        <v>1</v>
      </c>
      <c r="AP48">
        <v>7</v>
      </c>
      <c r="AQ48">
        <v>22</v>
      </c>
      <c r="AT48" t="s">
        <v>2534</v>
      </c>
      <c r="AU48" t="s">
        <v>2035</v>
      </c>
      <c r="AV48" t="s">
        <v>2544</v>
      </c>
      <c r="AW48">
        <v>8996</v>
      </c>
      <c r="AX48" t="s">
        <v>2563</v>
      </c>
      <c r="AY48" t="s">
        <v>1480</v>
      </c>
      <c r="BA48" t="s">
        <v>2698</v>
      </c>
      <c r="BB48" t="s">
        <v>2753</v>
      </c>
      <c r="BC48" t="s">
        <v>1495</v>
      </c>
      <c r="BD48" t="s">
        <v>2817</v>
      </c>
      <c r="BE48" s="3">
        <v>42947</v>
      </c>
    </row>
    <row r="49" spans="1:57">
      <c r="A49" s="1">
        <f>HYPERLINK("https://lsnyc.legalserver.org/matter/dynamic-profile/view/1842016","17-1842016")</f>
        <v>0</v>
      </c>
      <c r="B49" t="s">
        <v>58</v>
      </c>
      <c r="C49" t="s">
        <v>63</v>
      </c>
      <c r="D49" t="s">
        <v>161</v>
      </c>
      <c r="E49" t="s">
        <v>206</v>
      </c>
      <c r="F49" t="s">
        <v>552</v>
      </c>
      <c r="G49" s="3">
        <v>42943</v>
      </c>
      <c r="H49" s="3">
        <v>42943</v>
      </c>
      <c r="K49" t="s">
        <v>853</v>
      </c>
      <c r="L49" s="3">
        <v>42948</v>
      </c>
      <c r="M49" t="s">
        <v>860</v>
      </c>
      <c r="N49" t="s">
        <v>869</v>
      </c>
      <c r="O49" t="s">
        <v>916</v>
      </c>
      <c r="P49" t="s">
        <v>1302</v>
      </c>
      <c r="Q49" t="s">
        <v>1449</v>
      </c>
      <c r="R49" t="s">
        <v>1478</v>
      </c>
      <c r="S49">
        <v>11434</v>
      </c>
      <c r="T49" t="s">
        <v>1480</v>
      </c>
      <c r="U49" t="s">
        <v>1482</v>
      </c>
      <c r="V49" t="s">
        <v>1483</v>
      </c>
      <c r="W49" t="s">
        <v>1546</v>
      </c>
      <c r="X49">
        <v>4</v>
      </c>
      <c r="Y49" t="s">
        <v>1910</v>
      </c>
      <c r="AA49" t="s">
        <v>1919</v>
      </c>
      <c r="AB49" t="s">
        <v>1481</v>
      </c>
      <c r="AC49" t="s">
        <v>1481</v>
      </c>
      <c r="AE49" t="s">
        <v>1934</v>
      </c>
      <c r="AG49">
        <v>1323.38</v>
      </c>
      <c r="AH49">
        <v>1323.38</v>
      </c>
      <c r="AI49">
        <v>1.2</v>
      </c>
      <c r="AJ49" s="3">
        <v>26690</v>
      </c>
      <c r="AK49" t="s">
        <v>1969</v>
      </c>
      <c r="AM49">
        <v>5860</v>
      </c>
      <c r="AN49" t="s">
        <v>2522</v>
      </c>
      <c r="AO49">
        <v>1</v>
      </c>
      <c r="AP49">
        <v>2</v>
      </c>
      <c r="AQ49">
        <v>33.44</v>
      </c>
      <c r="AS49" t="s">
        <v>2532</v>
      </c>
      <c r="AT49" t="s">
        <v>2534</v>
      </c>
      <c r="AU49" t="s">
        <v>2035</v>
      </c>
      <c r="AV49" t="s">
        <v>2544</v>
      </c>
      <c r="AW49">
        <v>6828</v>
      </c>
      <c r="AX49" t="s">
        <v>1978</v>
      </c>
      <c r="AY49" t="s">
        <v>1480</v>
      </c>
      <c r="BA49" t="s">
        <v>75</v>
      </c>
      <c r="BB49" t="s">
        <v>2757</v>
      </c>
      <c r="BD49" t="s">
        <v>2818</v>
      </c>
      <c r="BE49" s="3">
        <v>42948</v>
      </c>
    </row>
    <row r="50" spans="1:57">
      <c r="A50" s="1">
        <f>HYPERLINK("https://lsnyc.legalserver.org/matter/dynamic-profile/view/0815391","16-0815391")</f>
        <v>0</v>
      </c>
      <c r="B50" t="s">
        <v>58</v>
      </c>
      <c r="C50" t="s">
        <v>63</v>
      </c>
      <c r="D50" t="s">
        <v>161</v>
      </c>
      <c r="E50" t="s">
        <v>207</v>
      </c>
      <c r="F50" t="s">
        <v>553</v>
      </c>
      <c r="G50" s="3">
        <v>42632</v>
      </c>
      <c r="H50" s="3">
        <v>42632</v>
      </c>
      <c r="K50" t="s">
        <v>853</v>
      </c>
      <c r="L50" s="3">
        <v>42962</v>
      </c>
      <c r="M50" t="s">
        <v>860</v>
      </c>
      <c r="N50" t="s">
        <v>869</v>
      </c>
      <c r="O50" t="s">
        <v>917</v>
      </c>
      <c r="P50" t="s">
        <v>1303</v>
      </c>
      <c r="Q50" t="s">
        <v>1449</v>
      </c>
      <c r="R50" t="s">
        <v>1478</v>
      </c>
      <c r="S50">
        <v>11432</v>
      </c>
      <c r="T50" t="s">
        <v>1480</v>
      </c>
      <c r="U50" t="s">
        <v>1482</v>
      </c>
      <c r="V50" t="s">
        <v>1491</v>
      </c>
      <c r="W50" t="s">
        <v>1547</v>
      </c>
      <c r="X50">
        <v>7</v>
      </c>
      <c r="Y50" t="s">
        <v>1908</v>
      </c>
      <c r="AA50" t="s">
        <v>1916</v>
      </c>
      <c r="AB50" t="s">
        <v>1481</v>
      </c>
      <c r="AC50" t="s">
        <v>1481</v>
      </c>
      <c r="AE50" t="s">
        <v>1934</v>
      </c>
      <c r="AG50">
        <v>976.87</v>
      </c>
      <c r="AH50">
        <v>976.87</v>
      </c>
      <c r="AI50">
        <v>53.4</v>
      </c>
      <c r="AJ50" s="3">
        <v>22593</v>
      </c>
      <c r="AK50" t="s">
        <v>1970</v>
      </c>
      <c r="AL50" t="s">
        <v>2172</v>
      </c>
      <c r="AM50">
        <v>41</v>
      </c>
      <c r="AN50" t="s">
        <v>2519</v>
      </c>
      <c r="AO50">
        <v>3</v>
      </c>
      <c r="AP50">
        <v>1</v>
      </c>
      <c r="AQ50">
        <v>10.62</v>
      </c>
      <c r="AT50" t="s">
        <v>2536</v>
      </c>
      <c r="AU50" t="s">
        <v>2035</v>
      </c>
      <c r="AV50" t="s">
        <v>2544</v>
      </c>
      <c r="AW50">
        <v>2580</v>
      </c>
      <c r="AY50" t="s">
        <v>1480</v>
      </c>
      <c r="BA50" t="s">
        <v>66</v>
      </c>
      <c r="BB50" t="s">
        <v>2753</v>
      </c>
      <c r="BC50" t="s">
        <v>2767</v>
      </c>
      <c r="BD50" t="s">
        <v>2819</v>
      </c>
      <c r="BE50" s="3">
        <v>43171</v>
      </c>
    </row>
    <row r="51" spans="1:57">
      <c r="A51" s="1">
        <f>HYPERLINK("https://lsnyc.legalserver.org/matter/dynamic-profile/view/0819256","16-0819256")</f>
        <v>0</v>
      </c>
      <c r="B51" t="s">
        <v>58</v>
      </c>
      <c r="C51" t="s">
        <v>63</v>
      </c>
      <c r="D51" t="s">
        <v>161</v>
      </c>
      <c r="E51" t="s">
        <v>208</v>
      </c>
      <c r="F51" t="s">
        <v>554</v>
      </c>
      <c r="G51" s="3">
        <v>42677</v>
      </c>
      <c r="H51" s="3">
        <v>42712</v>
      </c>
      <c r="K51" t="s">
        <v>856</v>
      </c>
      <c r="L51" s="3">
        <v>42983</v>
      </c>
      <c r="M51" t="s">
        <v>860</v>
      </c>
      <c r="N51" t="s">
        <v>870</v>
      </c>
      <c r="O51" t="s">
        <v>918</v>
      </c>
      <c r="P51">
        <v>1</v>
      </c>
      <c r="Q51" t="s">
        <v>1462</v>
      </c>
      <c r="R51" t="s">
        <v>1478</v>
      </c>
      <c r="S51">
        <v>11385</v>
      </c>
      <c r="T51" t="s">
        <v>1481</v>
      </c>
      <c r="U51" t="s">
        <v>1482</v>
      </c>
      <c r="V51" t="s">
        <v>1492</v>
      </c>
      <c r="W51" t="s">
        <v>1548</v>
      </c>
      <c r="X51">
        <v>23</v>
      </c>
      <c r="Y51" t="s">
        <v>1908</v>
      </c>
      <c r="AA51" t="s">
        <v>1924</v>
      </c>
      <c r="AB51" t="s">
        <v>1481</v>
      </c>
      <c r="AC51" t="s">
        <v>1481</v>
      </c>
      <c r="AE51" t="s">
        <v>1934</v>
      </c>
      <c r="AG51">
        <v>1200</v>
      </c>
      <c r="AH51">
        <v>1200</v>
      </c>
      <c r="AI51">
        <v>12.7</v>
      </c>
      <c r="AJ51" s="3">
        <v>23498</v>
      </c>
      <c r="AL51" t="s">
        <v>2173</v>
      </c>
      <c r="AM51">
        <v>3</v>
      </c>
      <c r="AN51" t="s">
        <v>2520</v>
      </c>
      <c r="AO51">
        <v>2</v>
      </c>
      <c r="AP51">
        <v>3</v>
      </c>
      <c r="AQ51">
        <v>88.64</v>
      </c>
      <c r="AT51" t="s">
        <v>2536</v>
      </c>
      <c r="AU51" t="s">
        <v>2035</v>
      </c>
      <c r="AV51" t="s">
        <v>2544</v>
      </c>
      <c r="AW51">
        <v>25208.8</v>
      </c>
      <c r="AX51" t="s">
        <v>2568</v>
      </c>
      <c r="AY51" t="s">
        <v>1481</v>
      </c>
      <c r="AZ51" t="s">
        <v>2676</v>
      </c>
      <c r="BA51" t="s">
        <v>63</v>
      </c>
      <c r="BB51" t="s">
        <v>2758</v>
      </c>
      <c r="BC51" t="s">
        <v>2775</v>
      </c>
      <c r="BD51" t="s">
        <v>2820</v>
      </c>
      <c r="BE51" s="3">
        <v>42983</v>
      </c>
    </row>
    <row r="52" spans="1:57">
      <c r="A52" s="1">
        <f>HYPERLINK("https://lsnyc.legalserver.org/matter/dynamic-profile/view/1843459","17-1843459")</f>
        <v>0</v>
      </c>
      <c r="B52" t="s">
        <v>58</v>
      </c>
      <c r="C52" t="s">
        <v>63</v>
      </c>
      <c r="D52" t="s">
        <v>161</v>
      </c>
      <c r="E52" t="s">
        <v>209</v>
      </c>
      <c r="F52" t="s">
        <v>555</v>
      </c>
      <c r="G52" s="3">
        <v>42962</v>
      </c>
      <c r="H52" s="3">
        <v>42961</v>
      </c>
      <c r="K52" t="s">
        <v>853</v>
      </c>
      <c r="L52" s="3">
        <v>43005</v>
      </c>
      <c r="M52" t="s">
        <v>860</v>
      </c>
      <c r="N52" t="s">
        <v>870</v>
      </c>
      <c r="O52" t="s">
        <v>919</v>
      </c>
      <c r="P52" t="s">
        <v>1304</v>
      </c>
      <c r="Q52" t="s">
        <v>1463</v>
      </c>
      <c r="R52" t="s">
        <v>1478</v>
      </c>
      <c r="S52">
        <v>11416</v>
      </c>
      <c r="T52" t="s">
        <v>1480</v>
      </c>
      <c r="U52" t="s">
        <v>1482</v>
      </c>
      <c r="V52" t="s">
        <v>1485</v>
      </c>
      <c r="W52" t="s">
        <v>1549</v>
      </c>
      <c r="X52">
        <v>6</v>
      </c>
      <c r="Y52" t="s">
        <v>1908</v>
      </c>
      <c r="AA52" t="s">
        <v>1916</v>
      </c>
      <c r="AB52" t="s">
        <v>1481</v>
      </c>
      <c r="AC52" t="s">
        <v>1481</v>
      </c>
      <c r="AE52" t="s">
        <v>1934</v>
      </c>
      <c r="AG52">
        <v>285</v>
      </c>
      <c r="AH52">
        <v>1580</v>
      </c>
      <c r="AI52">
        <v>9.449999999999999</v>
      </c>
      <c r="AJ52" s="3">
        <v>26168</v>
      </c>
      <c r="AK52" t="s">
        <v>1971</v>
      </c>
      <c r="AL52" t="s">
        <v>2174</v>
      </c>
      <c r="AM52">
        <v>7</v>
      </c>
      <c r="AN52" t="s">
        <v>2519</v>
      </c>
      <c r="AO52">
        <v>1</v>
      </c>
      <c r="AP52">
        <v>2</v>
      </c>
      <c r="AQ52">
        <v>65.11</v>
      </c>
      <c r="AT52" t="s">
        <v>2534</v>
      </c>
      <c r="AU52" t="s">
        <v>2537</v>
      </c>
      <c r="AV52" t="s">
        <v>2544</v>
      </c>
      <c r="AW52">
        <v>13296</v>
      </c>
      <c r="AX52" t="s">
        <v>1978</v>
      </c>
      <c r="AY52" t="s">
        <v>1480</v>
      </c>
      <c r="BA52" t="s">
        <v>75</v>
      </c>
      <c r="BB52" t="s">
        <v>2758</v>
      </c>
      <c r="BC52" t="s">
        <v>2767</v>
      </c>
      <c r="BD52" t="s">
        <v>2821</v>
      </c>
      <c r="BE52" s="3">
        <v>43600</v>
      </c>
    </row>
    <row r="53" spans="1:57">
      <c r="A53" s="1">
        <f>HYPERLINK("https://lsnyc.legalserver.org/matter/dynamic-profile/view/1837322","17-1837322")</f>
        <v>0</v>
      </c>
      <c r="B53" t="s">
        <v>58</v>
      </c>
      <c r="C53" t="s">
        <v>63</v>
      </c>
      <c r="D53" t="s">
        <v>161</v>
      </c>
      <c r="E53" t="s">
        <v>210</v>
      </c>
      <c r="F53" t="s">
        <v>556</v>
      </c>
      <c r="G53" s="3">
        <v>42891</v>
      </c>
      <c r="H53" s="3">
        <v>42942</v>
      </c>
      <c r="K53" t="s">
        <v>855</v>
      </c>
      <c r="L53" s="3">
        <v>43026</v>
      </c>
      <c r="M53" t="s">
        <v>860</v>
      </c>
      <c r="N53" t="s">
        <v>869</v>
      </c>
      <c r="O53" t="s">
        <v>920</v>
      </c>
      <c r="P53" t="s">
        <v>1305</v>
      </c>
      <c r="Q53" t="s">
        <v>1464</v>
      </c>
      <c r="R53" t="s">
        <v>1478</v>
      </c>
      <c r="S53">
        <v>11375</v>
      </c>
      <c r="T53" t="s">
        <v>1480</v>
      </c>
      <c r="U53" t="s">
        <v>1482</v>
      </c>
      <c r="V53" t="s">
        <v>1485</v>
      </c>
      <c r="W53" t="s">
        <v>1550</v>
      </c>
      <c r="X53">
        <v>1</v>
      </c>
      <c r="Y53" t="s">
        <v>1908</v>
      </c>
      <c r="AA53" t="s">
        <v>1916</v>
      </c>
      <c r="AB53" t="s">
        <v>1481</v>
      </c>
      <c r="AC53" t="s">
        <v>1481</v>
      </c>
      <c r="AE53" t="s">
        <v>1934</v>
      </c>
      <c r="AG53">
        <v>2000</v>
      </c>
      <c r="AH53">
        <v>2000</v>
      </c>
      <c r="AI53">
        <v>10.7</v>
      </c>
      <c r="AJ53" s="3">
        <v>24012</v>
      </c>
      <c r="AL53" t="s">
        <v>2175</v>
      </c>
      <c r="AM53">
        <v>3</v>
      </c>
      <c r="AN53" t="s">
        <v>2521</v>
      </c>
      <c r="AO53">
        <v>1</v>
      </c>
      <c r="AP53">
        <v>2</v>
      </c>
      <c r="AQ53">
        <v>117.94</v>
      </c>
      <c r="AT53" t="s">
        <v>2534</v>
      </c>
      <c r="AU53" t="s">
        <v>2035</v>
      </c>
      <c r="AV53" t="s">
        <v>2545</v>
      </c>
      <c r="AW53">
        <v>27408</v>
      </c>
      <c r="AX53" t="s">
        <v>2563</v>
      </c>
      <c r="AY53" t="s">
        <v>1480</v>
      </c>
      <c r="BA53" t="s">
        <v>63</v>
      </c>
      <c r="BB53" t="s">
        <v>2758</v>
      </c>
      <c r="BC53" t="s">
        <v>1495</v>
      </c>
      <c r="BD53" t="s">
        <v>2822</v>
      </c>
      <c r="BE53" s="3">
        <v>43026</v>
      </c>
    </row>
    <row r="54" spans="1:57">
      <c r="A54" s="1">
        <f>HYPERLINK("https://lsnyc.legalserver.org/matter/dynamic-profile/view/0812494","16-0812494")</f>
        <v>0</v>
      </c>
      <c r="B54" t="s">
        <v>58</v>
      </c>
      <c r="C54" t="s">
        <v>63</v>
      </c>
      <c r="D54" t="s">
        <v>161</v>
      </c>
      <c r="E54" t="s">
        <v>211</v>
      </c>
      <c r="F54" t="s">
        <v>557</v>
      </c>
      <c r="G54" s="3">
        <v>42594</v>
      </c>
      <c r="H54" s="3">
        <v>42594</v>
      </c>
      <c r="K54" t="s">
        <v>853</v>
      </c>
      <c r="L54" s="3">
        <v>43035</v>
      </c>
      <c r="M54" t="s">
        <v>860</v>
      </c>
      <c r="N54" t="s">
        <v>869</v>
      </c>
      <c r="O54" t="s">
        <v>921</v>
      </c>
      <c r="P54">
        <v>3</v>
      </c>
      <c r="Q54" t="s">
        <v>1455</v>
      </c>
      <c r="R54" t="s">
        <v>1478</v>
      </c>
      <c r="S54">
        <v>11368</v>
      </c>
      <c r="T54" t="s">
        <v>1480</v>
      </c>
      <c r="U54" t="s">
        <v>1482</v>
      </c>
      <c r="V54" t="s">
        <v>1483</v>
      </c>
      <c r="W54" t="s">
        <v>1551</v>
      </c>
      <c r="X54">
        <v>5</v>
      </c>
      <c r="Y54" t="s">
        <v>1908</v>
      </c>
      <c r="AA54" t="s">
        <v>1916</v>
      </c>
      <c r="AB54" t="s">
        <v>1481</v>
      </c>
      <c r="AC54" t="s">
        <v>1481</v>
      </c>
      <c r="AE54" t="s">
        <v>1934</v>
      </c>
      <c r="AG54">
        <v>1648.5</v>
      </c>
      <c r="AH54">
        <v>1648.5</v>
      </c>
      <c r="AI54">
        <v>42.7</v>
      </c>
      <c r="AJ54" s="3">
        <v>24342</v>
      </c>
      <c r="AK54" t="s">
        <v>1972</v>
      </c>
      <c r="AL54" t="s">
        <v>2176</v>
      </c>
      <c r="AM54">
        <v>6</v>
      </c>
      <c r="AN54" t="s">
        <v>2519</v>
      </c>
      <c r="AO54">
        <v>3</v>
      </c>
      <c r="AP54">
        <v>2</v>
      </c>
      <c r="AQ54">
        <v>80.45</v>
      </c>
      <c r="AT54" t="s">
        <v>2534</v>
      </c>
      <c r="AU54" t="s">
        <v>2035</v>
      </c>
      <c r="AV54" t="s">
        <v>2545</v>
      </c>
      <c r="AW54">
        <v>22880</v>
      </c>
      <c r="AX54" t="s">
        <v>2564</v>
      </c>
      <c r="AY54" t="s">
        <v>1480</v>
      </c>
      <c r="BA54" t="s">
        <v>75</v>
      </c>
      <c r="BB54" t="s">
        <v>2753</v>
      </c>
      <c r="BC54" t="s">
        <v>2767</v>
      </c>
      <c r="BD54" t="s">
        <v>2810</v>
      </c>
      <c r="BE54" s="3">
        <v>43035</v>
      </c>
    </row>
    <row r="55" spans="1:57">
      <c r="A55" s="1">
        <f>HYPERLINK("https://lsnyc.legalserver.org/matter/dynamic-profile/view/0798613","16-0798613")</f>
        <v>0</v>
      </c>
      <c r="B55" t="s">
        <v>61</v>
      </c>
      <c r="C55" t="s">
        <v>77</v>
      </c>
      <c r="D55" t="s">
        <v>161</v>
      </c>
      <c r="E55" t="s">
        <v>212</v>
      </c>
      <c r="F55" t="s">
        <v>558</v>
      </c>
      <c r="G55" s="3">
        <v>42417</v>
      </c>
      <c r="H55" s="3">
        <v>42417</v>
      </c>
      <c r="K55" t="s">
        <v>853</v>
      </c>
      <c r="L55" s="3">
        <v>43081</v>
      </c>
      <c r="M55" t="s">
        <v>860</v>
      </c>
      <c r="N55" t="s">
        <v>869</v>
      </c>
      <c r="O55" t="s">
        <v>922</v>
      </c>
      <c r="P55" t="s">
        <v>1306</v>
      </c>
      <c r="Q55" t="s">
        <v>1450</v>
      </c>
      <c r="R55" t="s">
        <v>1478</v>
      </c>
      <c r="S55">
        <v>10016</v>
      </c>
      <c r="T55" t="s">
        <v>1482</v>
      </c>
      <c r="U55" t="s">
        <v>1482</v>
      </c>
      <c r="V55" t="s">
        <v>1489</v>
      </c>
      <c r="W55" t="s">
        <v>1552</v>
      </c>
      <c r="X55">
        <v>13</v>
      </c>
      <c r="Y55" t="s">
        <v>1908</v>
      </c>
      <c r="AA55" t="s">
        <v>1922</v>
      </c>
      <c r="AB55" t="s">
        <v>1481</v>
      </c>
      <c r="AE55" t="s">
        <v>1934</v>
      </c>
      <c r="AG55">
        <v>0</v>
      </c>
      <c r="AH55">
        <v>828</v>
      </c>
      <c r="AI55">
        <v>49.35</v>
      </c>
      <c r="AJ55" s="3">
        <v>18125</v>
      </c>
      <c r="AL55" t="s">
        <v>2177</v>
      </c>
      <c r="AM55">
        <v>0</v>
      </c>
      <c r="AO55">
        <v>2</v>
      </c>
      <c r="AP55">
        <v>0</v>
      </c>
      <c r="AQ55">
        <v>51.39</v>
      </c>
      <c r="AT55" t="s">
        <v>2535</v>
      </c>
      <c r="AV55" t="s">
        <v>2545</v>
      </c>
      <c r="AW55">
        <v>8232</v>
      </c>
      <c r="BA55" t="s">
        <v>2713</v>
      </c>
      <c r="BB55" t="s">
        <v>2754</v>
      </c>
      <c r="BC55" t="s">
        <v>2768</v>
      </c>
      <c r="BD55" t="s">
        <v>2801</v>
      </c>
      <c r="BE55" s="3">
        <v>42788</v>
      </c>
    </row>
    <row r="56" spans="1:57">
      <c r="A56" s="1">
        <f>HYPERLINK("https://lsnyc.legalserver.org/matter/dynamic-profile/view/1850315","17-1850315")</f>
        <v>0</v>
      </c>
      <c r="B56" t="s">
        <v>59</v>
      </c>
      <c r="C56" t="s">
        <v>78</v>
      </c>
      <c r="D56" t="s">
        <v>161</v>
      </c>
      <c r="E56" t="s">
        <v>213</v>
      </c>
      <c r="F56" t="s">
        <v>559</v>
      </c>
      <c r="G56" s="3">
        <v>43041</v>
      </c>
      <c r="H56" s="3">
        <v>43042</v>
      </c>
      <c r="K56" t="s">
        <v>853</v>
      </c>
      <c r="L56" s="3">
        <v>43112</v>
      </c>
      <c r="M56" t="s">
        <v>860</v>
      </c>
      <c r="N56" t="s">
        <v>869</v>
      </c>
      <c r="O56" t="s">
        <v>923</v>
      </c>
      <c r="P56" t="s">
        <v>1307</v>
      </c>
      <c r="Q56" t="s">
        <v>1447</v>
      </c>
      <c r="R56" t="s">
        <v>1478</v>
      </c>
      <c r="S56">
        <v>11225</v>
      </c>
      <c r="T56" t="s">
        <v>1480</v>
      </c>
      <c r="U56" t="s">
        <v>1482</v>
      </c>
      <c r="V56" t="s">
        <v>1493</v>
      </c>
      <c r="W56" t="s">
        <v>1553</v>
      </c>
      <c r="X56">
        <v>12</v>
      </c>
      <c r="Y56" t="s">
        <v>1908</v>
      </c>
      <c r="AA56" t="s">
        <v>1921</v>
      </c>
      <c r="AB56" t="s">
        <v>1481</v>
      </c>
      <c r="AC56" t="s">
        <v>1481</v>
      </c>
      <c r="AE56" t="s">
        <v>1934</v>
      </c>
      <c r="AG56">
        <v>0</v>
      </c>
      <c r="AH56">
        <v>821</v>
      </c>
      <c r="AI56">
        <v>13.8</v>
      </c>
      <c r="AJ56" s="3">
        <v>28234</v>
      </c>
      <c r="AK56" t="s">
        <v>1973</v>
      </c>
      <c r="AL56" t="s">
        <v>2178</v>
      </c>
      <c r="AM56">
        <v>24</v>
      </c>
      <c r="AN56" t="s">
        <v>2519</v>
      </c>
      <c r="AO56">
        <v>1</v>
      </c>
      <c r="AP56">
        <v>0</v>
      </c>
      <c r="AQ56">
        <v>185.41</v>
      </c>
      <c r="AT56" t="s">
        <v>2535</v>
      </c>
      <c r="AV56" t="s">
        <v>2544</v>
      </c>
      <c r="AW56">
        <v>22360</v>
      </c>
      <c r="AX56" t="s">
        <v>2569</v>
      </c>
      <c r="AY56" t="s">
        <v>1480</v>
      </c>
      <c r="BA56" t="s">
        <v>2695</v>
      </c>
      <c r="BB56" t="s">
        <v>2754</v>
      </c>
      <c r="BC56" t="s">
        <v>2768</v>
      </c>
      <c r="BD56" t="s">
        <v>2823</v>
      </c>
      <c r="BE56" s="3">
        <v>43250</v>
      </c>
    </row>
    <row r="57" spans="1:57">
      <c r="A57" s="1">
        <f>HYPERLINK("https://lsnyc.legalserver.org/matter/dynamic-profile/view/1853341","17-1853341")</f>
        <v>0</v>
      </c>
      <c r="B57" t="s">
        <v>59</v>
      </c>
      <c r="C57" t="s">
        <v>79</v>
      </c>
      <c r="D57" t="s">
        <v>161</v>
      </c>
      <c r="E57" t="s">
        <v>214</v>
      </c>
      <c r="F57" t="s">
        <v>560</v>
      </c>
      <c r="G57" s="3">
        <v>43080</v>
      </c>
      <c r="H57" s="3">
        <v>43132</v>
      </c>
      <c r="K57" t="s">
        <v>853</v>
      </c>
      <c r="L57" s="3">
        <v>43118</v>
      </c>
      <c r="M57" t="s">
        <v>860</v>
      </c>
      <c r="N57" t="s">
        <v>869</v>
      </c>
      <c r="O57" t="s">
        <v>924</v>
      </c>
      <c r="P57">
        <v>9</v>
      </c>
      <c r="Q57" t="s">
        <v>1447</v>
      </c>
      <c r="R57" t="s">
        <v>1478</v>
      </c>
      <c r="S57">
        <v>11220</v>
      </c>
      <c r="T57" t="s">
        <v>1480</v>
      </c>
      <c r="U57" t="s">
        <v>1480</v>
      </c>
      <c r="V57" t="s">
        <v>1486</v>
      </c>
      <c r="W57" t="s">
        <v>1554</v>
      </c>
      <c r="X57">
        <v>10</v>
      </c>
      <c r="Y57" t="s">
        <v>1908</v>
      </c>
      <c r="AA57" t="s">
        <v>1917</v>
      </c>
      <c r="AB57" t="s">
        <v>1481</v>
      </c>
      <c r="AC57" t="s">
        <v>1481</v>
      </c>
      <c r="AE57" t="s">
        <v>1934</v>
      </c>
      <c r="AG57">
        <v>1726.51</v>
      </c>
      <c r="AH57">
        <v>1726.51</v>
      </c>
      <c r="AI57">
        <v>8.1</v>
      </c>
      <c r="AJ57" s="3">
        <v>26092</v>
      </c>
      <c r="AK57" t="s">
        <v>1974</v>
      </c>
      <c r="AL57" t="s">
        <v>2179</v>
      </c>
      <c r="AM57">
        <v>17</v>
      </c>
      <c r="AN57" t="s">
        <v>2523</v>
      </c>
      <c r="AO57">
        <v>1</v>
      </c>
      <c r="AP57">
        <v>2</v>
      </c>
      <c r="AQ57">
        <v>64.64</v>
      </c>
      <c r="AT57" t="s">
        <v>2536</v>
      </c>
      <c r="AU57" t="s">
        <v>2035</v>
      </c>
      <c r="AV57" t="s">
        <v>2545</v>
      </c>
      <c r="AW57">
        <v>13200</v>
      </c>
      <c r="BA57" t="s">
        <v>2702</v>
      </c>
      <c r="BB57" t="s">
        <v>2760</v>
      </c>
      <c r="BC57" t="s">
        <v>1495</v>
      </c>
      <c r="BD57" t="s">
        <v>2810</v>
      </c>
      <c r="BE57" s="3">
        <v>43365</v>
      </c>
    </row>
    <row r="58" spans="1:57">
      <c r="A58" s="1">
        <f>HYPERLINK("https://lsnyc.legalserver.org/matter/dynamic-profile/view/1845888","17-1845888")</f>
        <v>0</v>
      </c>
      <c r="B58" t="s">
        <v>61</v>
      </c>
      <c r="C58" t="s">
        <v>73</v>
      </c>
      <c r="D58" t="s">
        <v>161</v>
      </c>
      <c r="E58" t="s">
        <v>215</v>
      </c>
      <c r="F58" t="s">
        <v>561</v>
      </c>
      <c r="G58" s="3">
        <v>42991</v>
      </c>
      <c r="H58" s="3">
        <v>42991</v>
      </c>
      <c r="K58" t="s">
        <v>853</v>
      </c>
      <c r="L58" s="3">
        <v>43131</v>
      </c>
      <c r="M58" t="s">
        <v>860</v>
      </c>
      <c r="N58" t="s">
        <v>869</v>
      </c>
      <c r="O58" t="s">
        <v>925</v>
      </c>
      <c r="P58" t="s">
        <v>1289</v>
      </c>
      <c r="Q58" t="s">
        <v>1450</v>
      </c>
      <c r="R58" t="s">
        <v>1478</v>
      </c>
      <c r="S58">
        <v>10039</v>
      </c>
      <c r="T58" t="s">
        <v>1480</v>
      </c>
      <c r="U58" t="s">
        <v>1482</v>
      </c>
      <c r="V58" t="s">
        <v>1494</v>
      </c>
      <c r="W58" t="s">
        <v>1555</v>
      </c>
      <c r="X58">
        <v>6</v>
      </c>
      <c r="Y58" t="s">
        <v>1908</v>
      </c>
      <c r="AA58" t="s">
        <v>1922</v>
      </c>
      <c r="AB58" t="s">
        <v>1481</v>
      </c>
      <c r="AC58" t="s">
        <v>1481</v>
      </c>
      <c r="AE58" t="s">
        <v>1934</v>
      </c>
      <c r="AG58">
        <v>335</v>
      </c>
      <c r="AH58">
        <v>1077</v>
      </c>
      <c r="AI58">
        <v>48.18</v>
      </c>
      <c r="AJ58" s="3">
        <v>32299</v>
      </c>
      <c r="AL58" t="s">
        <v>2180</v>
      </c>
      <c r="AM58">
        <v>0</v>
      </c>
      <c r="AN58" t="s">
        <v>2526</v>
      </c>
      <c r="AO58">
        <v>1</v>
      </c>
      <c r="AP58">
        <v>0</v>
      </c>
      <c r="AQ58">
        <v>140.96</v>
      </c>
      <c r="AT58" t="s">
        <v>2535</v>
      </c>
      <c r="AU58" t="s">
        <v>2537</v>
      </c>
      <c r="AV58" t="s">
        <v>2544</v>
      </c>
      <c r="AW58">
        <v>17000</v>
      </c>
      <c r="AY58" t="s">
        <v>1480</v>
      </c>
      <c r="BA58" t="s">
        <v>2699</v>
      </c>
      <c r="BB58" t="s">
        <v>2753</v>
      </c>
      <c r="BC58" t="s">
        <v>2767</v>
      </c>
      <c r="BD58" t="s">
        <v>2810</v>
      </c>
      <c r="BE58" s="3">
        <v>43655</v>
      </c>
    </row>
    <row r="59" spans="1:57">
      <c r="A59" s="1">
        <f>HYPERLINK("https://lsnyc.legalserver.org/matter/dynamic-profile/view/1844187","17-1844187")</f>
        <v>0</v>
      </c>
      <c r="B59" t="s">
        <v>61</v>
      </c>
      <c r="C59" t="s">
        <v>73</v>
      </c>
      <c r="D59" t="s">
        <v>161</v>
      </c>
      <c r="E59" t="s">
        <v>216</v>
      </c>
      <c r="F59" t="s">
        <v>562</v>
      </c>
      <c r="G59" s="3">
        <v>42970</v>
      </c>
      <c r="H59" s="3">
        <v>42970</v>
      </c>
      <c r="K59" t="s">
        <v>853</v>
      </c>
      <c r="L59" s="3">
        <v>43151</v>
      </c>
      <c r="M59" t="s">
        <v>860</v>
      </c>
      <c r="N59" t="s">
        <v>869</v>
      </c>
      <c r="O59" t="s">
        <v>926</v>
      </c>
      <c r="P59" t="s">
        <v>1308</v>
      </c>
      <c r="Q59" t="s">
        <v>1450</v>
      </c>
      <c r="R59" t="s">
        <v>1478</v>
      </c>
      <c r="S59">
        <v>10027</v>
      </c>
      <c r="T59" t="s">
        <v>1480</v>
      </c>
      <c r="U59" t="s">
        <v>1482</v>
      </c>
      <c r="V59" t="s">
        <v>1486</v>
      </c>
      <c r="W59" t="s">
        <v>1556</v>
      </c>
      <c r="X59">
        <v>19</v>
      </c>
      <c r="Y59" t="s">
        <v>1908</v>
      </c>
      <c r="AA59" t="s">
        <v>1920</v>
      </c>
      <c r="AB59" t="s">
        <v>1481</v>
      </c>
      <c r="AC59" t="s">
        <v>1481</v>
      </c>
      <c r="AE59" t="s">
        <v>1933</v>
      </c>
      <c r="AG59">
        <v>673</v>
      </c>
      <c r="AH59">
        <v>673</v>
      </c>
      <c r="AI59">
        <v>31.1</v>
      </c>
      <c r="AJ59" s="3">
        <v>16465</v>
      </c>
      <c r="AL59" t="s">
        <v>2181</v>
      </c>
      <c r="AM59">
        <v>0</v>
      </c>
      <c r="AN59" t="s">
        <v>2524</v>
      </c>
      <c r="AO59">
        <v>3</v>
      </c>
      <c r="AP59">
        <v>0</v>
      </c>
      <c r="AQ59">
        <v>137.14</v>
      </c>
      <c r="AT59" t="s">
        <v>2535</v>
      </c>
      <c r="AU59" t="s">
        <v>2035</v>
      </c>
      <c r="AV59" t="s">
        <v>2544</v>
      </c>
      <c r="AW59">
        <v>28003.2</v>
      </c>
      <c r="AY59" t="s">
        <v>1480</v>
      </c>
      <c r="BA59" t="s">
        <v>2699</v>
      </c>
      <c r="BB59" t="s">
        <v>2758</v>
      </c>
      <c r="BC59" t="s">
        <v>2777</v>
      </c>
      <c r="BD59" t="s">
        <v>2824</v>
      </c>
      <c r="BE59" s="3">
        <v>43655</v>
      </c>
    </row>
    <row r="60" spans="1:57">
      <c r="A60" s="1">
        <f>HYPERLINK("https://lsnyc.legalserver.org/matter/dynamic-profile/view/1859466","18-1859466")</f>
        <v>0</v>
      </c>
      <c r="B60" t="s">
        <v>61</v>
      </c>
      <c r="C60" t="s">
        <v>73</v>
      </c>
      <c r="D60" t="s">
        <v>161</v>
      </c>
      <c r="E60" t="s">
        <v>217</v>
      </c>
      <c r="F60" t="s">
        <v>563</v>
      </c>
      <c r="G60" s="3">
        <v>43152</v>
      </c>
      <c r="H60" s="3">
        <v>43152</v>
      </c>
      <c r="K60" t="s">
        <v>853</v>
      </c>
      <c r="L60" s="3">
        <v>43152</v>
      </c>
      <c r="M60" t="s">
        <v>860</v>
      </c>
      <c r="N60" t="s">
        <v>869</v>
      </c>
      <c r="O60" t="s">
        <v>927</v>
      </c>
      <c r="P60" t="s">
        <v>1309</v>
      </c>
      <c r="Q60" t="s">
        <v>1450</v>
      </c>
      <c r="R60" t="s">
        <v>1478</v>
      </c>
      <c r="S60">
        <v>10026</v>
      </c>
      <c r="T60" t="s">
        <v>1480</v>
      </c>
      <c r="U60" t="s">
        <v>1482</v>
      </c>
      <c r="V60" t="s">
        <v>1483</v>
      </c>
      <c r="W60" t="s">
        <v>1557</v>
      </c>
      <c r="X60">
        <v>18</v>
      </c>
      <c r="Y60" t="s">
        <v>1908</v>
      </c>
      <c r="AA60" t="s">
        <v>1920</v>
      </c>
      <c r="AB60" t="s">
        <v>1481</v>
      </c>
      <c r="AC60" t="s">
        <v>1481</v>
      </c>
      <c r="AE60" t="s">
        <v>1934</v>
      </c>
      <c r="AG60">
        <v>1170.63</v>
      </c>
      <c r="AH60">
        <v>1170.63</v>
      </c>
      <c r="AI60">
        <v>5.7</v>
      </c>
      <c r="AJ60" s="3">
        <v>26299</v>
      </c>
      <c r="AM60">
        <v>0</v>
      </c>
      <c r="AN60" t="s">
        <v>2527</v>
      </c>
      <c r="AO60">
        <v>1</v>
      </c>
      <c r="AP60">
        <v>0</v>
      </c>
      <c r="AQ60">
        <v>0</v>
      </c>
      <c r="AT60" t="s">
        <v>2535</v>
      </c>
      <c r="AU60" t="s">
        <v>2035</v>
      </c>
      <c r="AV60" t="s">
        <v>2544</v>
      </c>
      <c r="AW60">
        <v>0</v>
      </c>
      <c r="AY60" t="s">
        <v>1480</v>
      </c>
      <c r="BA60" t="s">
        <v>2699</v>
      </c>
      <c r="BC60" t="s">
        <v>2775</v>
      </c>
      <c r="BD60" t="s">
        <v>2803</v>
      </c>
      <c r="BE60" s="3">
        <v>43242</v>
      </c>
    </row>
    <row r="61" spans="1:57">
      <c r="A61" s="1">
        <f>HYPERLINK("https://lsnyc.legalserver.org/matter/dynamic-profile/view/0822835","16-0822835")</f>
        <v>0</v>
      </c>
      <c r="B61" t="s">
        <v>58</v>
      </c>
      <c r="C61" t="s">
        <v>63</v>
      </c>
      <c r="D61" t="s">
        <v>161</v>
      </c>
      <c r="E61" t="s">
        <v>218</v>
      </c>
      <c r="F61" t="s">
        <v>564</v>
      </c>
      <c r="G61" s="3">
        <v>42724</v>
      </c>
      <c r="H61" s="3">
        <v>42724</v>
      </c>
      <c r="K61" t="s">
        <v>853</v>
      </c>
      <c r="L61" s="3">
        <v>43161</v>
      </c>
      <c r="M61" t="s">
        <v>860</v>
      </c>
      <c r="N61" t="s">
        <v>869</v>
      </c>
      <c r="P61" t="s">
        <v>1310</v>
      </c>
      <c r="Q61" t="s">
        <v>1449</v>
      </c>
      <c r="R61" t="s">
        <v>1478</v>
      </c>
      <c r="S61">
        <v>11432</v>
      </c>
      <c r="T61" t="s">
        <v>1480</v>
      </c>
      <c r="U61" t="s">
        <v>1482</v>
      </c>
      <c r="V61" t="s">
        <v>1484</v>
      </c>
      <c r="W61" t="s">
        <v>1558</v>
      </c>
      <c r="X61">
        <v>8</v>
      </c>
      <c r="Y61" t="s">
        <v>1908</v>
      </c>
      <c r="AA61" t="s">
        <v>1916</v>
      </c>
      <c r="AB61" t="s">
        <v>1481</v>
      </c>
      <c r="AC61" t="s">
        <v>1481</v>
      </c>
      <c r="AE61" t="s">
        <v>1934</v>
      </c>
      <c r="AG61">
        <v>688</v>
      </c>
      <c r="AH61">
        <v>1697</v>
      </c>
      <c r="AI61">
        <v>45.2</v>
      </c>
      <c r="AJ61" s="3">
        <v>25309</v>
      </c>
      <c r="AK61" t="s">
        <v>1975</v>
      </c>
      <c r="AL61" t="s">
        <v>2182</v>
      </c>
      <c r="AM61">
        <v>91</v>
      </c>
      <c r="AN61" t="s">
        <v>2519</v>
      </c>
      <c r="AO61">
        <v>1</v>
      </c>
      <c r="AP61">
        <v>2</v>
      </c>
      <c r="AQ61">
        <v>45.14</v>
      </c>
      <c r="AT61" t="s">
        <v>2534</v>
      </c>
      <c r="AU61" t="s">
        <v>2537</v>
      </c>
      <c r="AV61" t="s">
        <v>2548</v>
      </c>
      <c r="AW61">
        <v>9100</v>
      </c>
      <c r="AX61" t="s">
        <v>2563</v>
      </c>
      <c r="AY61" t="s">
        <v>1481</v>
      </c>
      <c r="BA61" t="s">
        <v>2714</v>
      </c>
      <c r="BB61" t="s">
        <v>2753</v>
      </c>
      <c r="BC61" t="s">
        <v>2767</v>
      </c>
      <c r="BD61" t="s">
        <v>2798</v>
      </c>
      <c r="BE61" s="3">
        <v>43192</v>
      </c>
    </row>
    <row r="62" spans="1:57">
      <c r="A62" s="1">
        <f>HYPERLINK("https://lsnyc.legalserver.org/matter/dynamic-profile/view/1855123","18-1855123")</f>
        <v>0</v>
      </c>
      <c r="B62" t="s">
        <v>61</v>
      </c>
      <c r="C62" t="s">
        <v>73</v>
      </c>
      <c r="D62" t="s">
        <v>161</v>
      </c>
      <c r="E62" t="s">
        <v>219</v>
      </c>
      <c r="F62" t="s">
        <v>565</v>
      </c>
      <c r="G62" s="3">
        <v>43103</v>
      </c>
      <c r="H62" s="3">
        <v>43160</v>
      </c>
      <c r="K62" t="s">
        <v>855</v>
      </c>
      <c r="L62" s="3">
        <v>43173</v>
      </c>
      <c r="M62" t="s">
        <v>860</v>
      </c>
      <c r="N62" t="s">
        <v>870</v>
      </c>
      <c r="O62" t="s">
        <v>928</v>
      </c>
      <c r="P62" t="s">
        <v>1311</v>
      </c>
      <c r="Q62" t="s">
        <v>1450</v>
      </c>
      <c r="R62" t="s">
        <v>1478</v>
      </c>
      <c r="S62">
        <v>10025</v>
      </c>
      <c r="T62" t="s">
        <v>1480</v>
      </c>
      <c r="U62" t="s">
        <v>1482</v>
      </c>
      <c r="V62" t="s">
        <v>1483</v>
      </c>
      <c r="W62" t="s">
        <v>1559</v>
      </c>
      <c r="X62">
        <v>9</v>
      </c>
      <c r="Y62" t="s">
        <v>1908</v>
      </c>
      <c r="AA62" t="s">
        <v>1920</v>
      </c>
      <c r="AB62" t="s">
        <v>1481</v>
      </c>
      <c r="AC62" t="s">
        <v>1481</v>
      </c>
      <c r="AE62" t="s">
        <v>1936</v>
      </c>
      <c r="AG62">
        <v>0</v>
      </c>
      <c r="AH62">
        <v>0</v>
      </c>
      <c r="AI62">
        <v>16.25</v>
      </c>
      <c r="AJ62" s="3">
        <v>21079</v>
      </c>
      <c r="AL62" t="s">
        <v>2183</v>
      </c>
      <c r="AM62">
        <v>0</v>
      </c>
      <c r="AN62" t="s">
        <v>2523</v>
      </c>
      <c r="AO62">
        <v>1</v>
      </c>
      <c r="AP62">
        <v>0</v>
      </c>
      <c r="AQ62">
        <v>0</v>
      </c>
      <c r="AT62" t="s">
        <v>2535</v>
      </c>
      <c r="AU62" t="s">
        <v>2035</v>
      </c>
      <c r="AV62" t="s">
        <v>2544</v>
      </c>
      <c r="AW62">
        <v>0</v>
      </c>
      <c r="AY62" t="s">
        <v>1480</v>
      </c>
      <c r="BA62" t="s">
        <v>2699</v>
      </c>
      <c r="BD62" t="s">
        <v>2803</v>
      </c>
      <c r="BE62" s="3">
        <v>43279</v>
      </c>
    </row>
    <row r="63" spans="1:57">
      <c r="A63" s="1">
        <f>HYPERLINK("https://lsnyc.legalserver.org/matter/dynamic-profile/view/1846282","17-1846282")</f>
        <v>0</v>
      </c>
      <c r="B63" t="s">
        <v>58</v>
      </c>
      <c r="C63" t="s">
        <v>80</v>
      </c>
      <c r="D63" t="s">
        <v>161</v>
      </c>
      <c r="E63" t="s">
        <v>220</v>
      </c>
      <c r="F63" t="s">
        <v>566</v>
      </c>
      <c r="G63" s="3">
        <v>42996</v>
      </c>
      <c r="H63" s="3">
        <v>42996</v>
      </c>
      <c r="K63" t="s">
        <v>853</v>
      </c>
      <c r="L63" s="3">
        <v>43175</v>
      </c>
      <c r="M63" t="s">
        <v>860</v>
      </c>
      <c r="N63" t="s">
        <v>870</v>
      </c>
      <c r="O63" t="s">
        <v>929</v>
      </c>
      <c r="P63" t="s">
        <v>1274</v>
      </c>
      <c r="Q63" t="s">
        <v>1449</v>
      </c>
      <c r="R63" t="s">
        <v>1478</v>
      </c>
      <c r="S63">
        <v>11433</v>
      </c>
      <c r="T63" t="s">
        <v>1480</v>
      </c>
      <c r="U63" t="s">
        <v>1482</v>
      </c>
      <c r="V63" t="s">
        <v>1485</v>
      </c>
      <c r="W63" t="s">
        <v>1560</v>
      </c>
      <c r="X63">
        <v>30</v>
      </c>
      <c r="Y63" t="s">
        <v>1908</v>
      </c>
      <c r="AA63" t="s">
        <v>1919</v>
      </c>
      <c r="AB63" t="s">
        <v>1481</v>
      </c>
      <c r="AC63" t="s">
        <v>1481</v>
      </c>
      <c r="AE63" t="s">
        <v>1934</v>
      </c>
      <c r="AF63" t="s">
        <v>1938</v>
      </c>
      <c r="AG63">
        <v>1235</v>
      </c>
      <c r="AH63">
        <v>1450</v>
      </c>
      <c r="AI63">
        <v>65.2</v>
      </c>
      <c r="AJ63" s="3">
        <v>29189</v>
      </c>
      <c r="AL63" t="s">
        <v>2184</v>
      </c>
      <c r="AM63">
        <v>3</v>
      </c>
      <c r="AN63" t="s">
        <v>2527</v>
      </c>
      <c r="AO63">
        <v>1</v>
      </c>
      <c r="AP63">
        <v>1</v>
      </c>
      <c r="AQ63">
        <v>36.7</v>
      </c>
      <c r="AT63" t="s">
        <v>2534</v>
      </c>
      <c r="AU63" t="s">
        <v>2035</v>
      </c>
      <c r="AV63" t="s">
        <v>2544</v>
      </c>
      <c r="AW63">
        <v>5960</v>
      </c>
      <c r="BA63" t="s">
        <v>80</v>
      </c>
      <c r="BB63" t="s">
        <v>2754</v>
      </c>
      <c r="BC63" t="s">
        <v>2767</v>
      </c>
      <c r="BD63" t="s">
        <v>2825</v>
      </c>
      <c r="BE63" s="3">
        <v>43175</v>
      </c>
    </row>
    <row r="64" spans="1:57">
      <c r="A64" s="1">
        <f>HYPERLINK("https://lsnyc.legalserver.org/matter/dynamic-profile/view/0826454","17-0826454")</f>
        <v>0</v>
      </c>
      <c r="B64" t="s">
        <v>58</v>
      </c>
      <c r="C64" t="s">
        <v>63</v>
      </c>
      <c r="D64" t="s">
        <v>161</v>
      </c>
      <c r="E64" t="s">
        <v>221</v>
      </c>
      <c r="F64" t="s">
        <v>567</v>
      </c>
      <c r="G64" s="3">
        <v>42767</v>
      </c>
      <c r="H64" s="3">
        <v>42767</v>
      </c>
      <c r="K64" t="s">
        <v>855</v>
      </c>
      <c r="L64" s="3">
        <v>43181</v>
      </c>
      <c r="M64" t="s">
        <v>860</v>
      </c>
      <c r="N64" t="s">
        <v>870</v>
      </c>
      <c r="O64" t="s">
        <v>930</v>
      </c>
      <c r="Q64" t="s">
        <v>1465</v>
      </c>
      <c r="R64" t="s">
        <v>1478</v>
      </c>
      <c r="S64">
        <v>11692</v>
      </c>
      <c r="T64" t="s">
        <v>1480</v>
      </c>
      <c r="U64" t="s">
        <v>1482</v>
      </c>
      <c r="V64" t="s">
        <v>1489</v>
      </c>
      <c r="W64" t="s">
        <v>1561</v>
      </c>
      <c r="X64">
        <v>9</v>
      </c>
      <c r="Y64" t="s">
        <v>1908</v>
      </c>
      <c r="AA64" t="s">
        <v>1916</v>
      </c>
      <c r="AB64" t="s">
        <v>1481</v>
      </c>
      <c r="AC64" t="s">
        <v>1481</v>
      </c>
      <c r="AE64" t="s">
        <v>1934</v>
      </c>
      <c r="AG64">
        <v>1600</v>
      </c>
      <c r="AH64">
        <v>1600</v>
      </c>
      <c r="AI64">
        <v>29.75</v>
      </c>
      <c r="AJ64" s="3">
        <v>25287</v>
      </c>
      <c r="AK64" t="s">
        <v>1976</v>
      </c>
      <c r="AM64">
        <v>2</v>
      </c>
      <c r="AN64" t="s">
        <v>2520</v>
      </c>
      <c r="AO64">
        <v>3</v>
      </c>
      <c r="AP64">
        <v>1</v>
      </c>
      <c r="AQ64">
        <v>63.41</v>
      </c>
      <c r="AT64" t="s">
        <v>2534</v>
      </c>
      <c r="AU64" t="s">
        <v>2035</v>
      </c>
      <c r="AV64" t="s">
        <v>2544</v>
      </c>
      <c r="AW64">
        <v>15600</v>
      </c>
      <c r="AX64" t="s">
        <v>2570</v>
      </c>
      <c r="AY64" t="s">
        <v>1480</v>
      </c>
      <c r="BA64" t="s">
        <v>66</v>
      </c>
      <c r="BB64" t="s">
        <v>2753</v>
      </c>
      <c r="BC64" t="s">
        <v>2778</v>
      </c>
      <c r="BD64" t="s">
        <v>2810</v>
      </c>
      <c r="BE64" s="3">
        <v>43181</v>
      </c>
    </row>
    <row r="65" spans="1:57">
      <c r="A65" s="1">
        <f>HYPERLINK("https://lsnyc.legalserver.org/matter/dynamic-profile/view/1845013","17-1845013")</f>
        <v>0</v>
      </c>
      <c r="B65" t="s">
        <v>58</v>
      </c>
      <c r="C65" t="s">
        <v>63</v>
      </c>
      <c r="D65" t="s">
        <v>161</v>
      </c>
      <c r="E65" t="s">
        <v>222</v>
      </c>
      <c r="F65" t="s">
        <v>568</v>
      </c>
      <c r="G65" s="3">
        <v>43011</v>
      </c>
      <c r="H65" s="3">
        <v>42979</v>
      </c>
      <c r="K65" t="s">
        <v>853</v>
      </c>
      <c r="L65" s="3">
        <v>43193</v>
      </c>
      <c r="M65" t="s">
        <v>860</v>
      </c>
      <c r="N65" t="s">
        <v>869</v>
      </c>
      <c r="O65" t="s">
        <v>931</v>
      </c>
      <c r="P65" t="s">
        <v>1310</v>
      </c>
      <c r="Q65" t="s">
        <v>1464</v>
      </c>
      <c r="R65" t="s">
        <v>1478</v>
      </c>
      <c r="S65">
        <v>11375</v>
      </c>
      <c r="T65" t="s">
        <v>1480</v>
      </c>
      <c r="U65" t="s">
        <v>1482</v>
      </c>
      <c r="V65" t="s">
        <v>1489</v>
      </c>
      <c r="W65" t="s">
        <v>1562</v>
      </c>
      <c r="X65">
        <v>29</v>
      </c>
      <c r="Y65" t="s">
        <v>1908</v>
      </c>
      <c r="AA65" t="s">
        <v>1916</v>
      </c>
      <c r="AB65" t="s">
        <v>1481</v>
      </c>
      <c r="AC65" t="s">
        <v>1481</v>
      </c>
      <c r="AE65" t="s">
        <v>1934</v>
      </c>
      <c r="AG65">
        <v>1109</v>
      </c>
      <c r="AH65">
        <v>1109</v>
      </c>
      <c r="AI65">
        <v>13.2</v>
      </c>
      <c r="AJ65" s="3">
        <v>13987</v>
      </c>
      <c r="AL65" t="s">
        <v>2185</v>
      </c>
      <c r="AM65">
        <v>0</v>
      </c>
      <c r="AN65" t="s">
        <v>2528</v>
      </c>
      <c r="AO65">
        <v>1</v>
      </c>
      <c r="AP65">
        <v>0</v>
      </c>
      <c r="AQ65">
        <v>123.08</v>
      </c>
      <c r="AS65" t="s">
        <v>2532</v>
      </c>
      <c r="AT65" t="s">
        <v>2535</v>
      </c>
      <c r="AU65" t="s">
        <v>2035</v>
      </c>
      <c r="AV65" t="s">
        <v>2549</v>
      </c>
      <c r="AW65">
        <v>14844</v>
      </c>
      <c r="AX65" t="s">
        <v>2571</v>
      </c>
      <c r="AY65" t="s">
        <v>1480</v>
      </c>
      <c r="BA65" t="s">
        <v>2715</v>
      </c>
      <c r="BB65" t="s">
        <v>2758</v>
      </c>
      <c r="BC65" t="s">
        <v>2767</v>
      </c>
      <c r="BD65" t="s">
        <v>2826</v>
      </c>
      <c r="BE65" s="3">
        <v>43193</v>
      </c>
    </row>
    <row r="66" spans="1:57">
      <c r="A66" s="1">
        <f>HYPERLINK("https://lsnyc.legalserver.org/matter/dynamic-profile/view/1842554","17-1842554")</f>
        <v>0</v>
      </c>
      <c r="B66" t="s">
        <v>58</v>
      </c>
      <c r="C66" t="s">
        <v>63</v>
      </c>
      <c r="D66" t="s">
        <v>161</v>
      </c>
      <c r="E66" t="s">
        <v>174</v>
      </c>
      <c r="F66" t="s">
        <v>569</v>
      </c>
      <c r="G66" s="3">
        <v>42950</v>
      </c>
      <c r="H66" s="3">
        <v>42950</v>
      </c>
      <c r="K66" t="s">
        <v>855</v>
      </c>
      <c r="L66" s="3">
        <v>43199</v>
      </c>
      <c r="M66" t="s">
        <v>860</v>
      </c>
      <c r="N66" t="s">
        <v>870</v>
      </c>
      <c r="O66" t="s">
        <v>932</v>
      </c>
      <c r="Q66" t="s">
        <v>1449</v>
      </c>
      <c r="R66" t="s">
        <v>1478</v>
      </c>
      <c r="S66">
        <v>11434</v>
      </c>
      <c r="T66" t="s">
        <v>1480</v>
      </c>
      <c r="U66" t="s">
        <v>1482</v>
      </c>
      <c r="V66" t="s">
        <v>1486</v>
      </c>
      <c r="W66" t="s">
        <v>1563</v>
      </c>
      <c r="X66">
        <v>5</v>
      </c>
      <c r="Y66" t="s">
        <v>1908</v>
      </c>
      <c r="AA66" t="s">
        <v>1919</v>
      </c>
      <c r="AB66" t="s">
        <v>1481</v>
      </c>
      <c r="AC66" t="s">
        <v>1481</v>
      </c>
      <c r="AE66" t="s">
        <v>1934</v>
      </c>
      <c r="AG66">
        <v>18500</v>
      </c>
      <c r="AH66">
        <v>1850</v>
      </c>
      <c r="AI66">
        <v>10.3</v>
      </c>
      <c r="AJ66" s="3">
        <v>26058</v>
      </c>
      <c r="AK66" t="s">
        <v>1977</v>
      </c>
      <c r="AL66" t="s">
        <v>2186</v>
      </c>
      <c r="AM66">
        <v>2</v>
      </c>
      <c r="AO66">
        <v>4</v>
      </c>
      <c r="AP66">
        <v>1</v>
      </c>
      <c r="AQ66">
        <v>87.56</v>
      </c>
      <c r="AT66" t="s">
        <v>2534</v>
      </c>
      <c r="AU66" t="s">
        <v>2035</v>
      </c>
      <c r="AV66" t="s">
        <v>2544</v>
      </c>
      <c r="AW66">
        <v>25200</v>
      </c>
      <c r="BA66" t="s">
        <v>2716</v>
      </c>
      <c r="BB66" t="s">
        <v>2758</v>
      </c>
      <c r="BC66" t="s">
        <v>1495</v>
      </c>
      <c r="BD66" t="s">
        <v>2810</v>
      </c>
      <c r="BE66" s="3">
        <v>43199</v>
      </c>
    </row>
    <row r="67" spans="1:57">
      <c r="A67" s="1">
        <f>HYPERLINK("https://lsnyc.legalserver.org/matter/dynamic-profile/view/0816854","16-0816854")</f>
        <v>0</v>
      </c>
      <c r="B67" t="s">
        <v>59</v>
      </c>
      <c r="C67" t="s">
        <v>79</v>
      </c>
      <c r="D67" t="s">
        <v>161</v>
      </c>
      <c r="E67" t="s">
        <v>223</v>
      </c>
      <c r="F67" t="s">
        <v>570</v>
      </c>
      <c r="G67" s="3">
        <v>42648</v>
      </c>
      <c r="H67" s="3">
        <v>42648</v>
      </c>
      <c r="K67" t="s">
        <v>853</v>
      </c>
      <c r="L67" s="3">
        <v>43200</v>
      </c>
      <c r="M67" t="s">
        <v>860</v>
      </c>
      <c r="N67" t="s">
        <v>870</v>
      </c>
      <c r="O67" t="s">
        <v>933</v>
      </c>
      <c r="Q67" t="s">
        <v>1447</v>
      </c>
      <c r="R67" t="s">
        <v>1478</v>
      </c>
      <c r="S67">
        <v>11205</v>
      </c>
      <c r="T67" t="s">
        <v>1481</v>
      </c>
      <c r="U67" t="s">
        <v>1482</v>
      </c>
      <c r="V67" t="s">
        <v>1485</v>
      </c>
      <c r="W67" t="s">
        <v>1564</v>
      </c>
      <c r="X67">
        <v>23</v>
      </c>
      <c r="Y67" t="s">
        <v>1908</v>
      </c>
      <c r="AA67" t="s">
        <v>1917</v>
      </c>
      <c r="AB67" t="s">
        <v>1481</v>
      </c>
      <c r="AC67" t="s">
        <v>1481</v>
      </c>
      <c r="AE67" t="s">
        <v>1934</v>
      </c>
      <c r="AG67">
        <v>16</v>
      </c>
      <c r="AH67">
        <v>606.9</v>
      </c>
      <c r="AI67">
        <v>84.09999999999999</v>
      </c>
      <c r="AJ67" s="3">
        <v>26800</v>
      </c>
      <c r="AL67" t="s">
        <v>2187</v>
      </c>
      <c r="AM67">
        <v>99</v>
      </c>
      <c r="AN67" t="s">
        <v>2519</v>
      </c>
      <c r="AO67">
        <v>1</v>
      </c>
      <c r="AP67">
        <v>2</v>
      </c>
      <c r="AQ67">
        <v>13.81</v>
      </c>
      <c r="AT67" t="s">
        <v>2534</v>
      </c>
      <c r="AU67" t="s">
        <v>2539</v>
      </c>
      <c r="AV67" t="s">
        <v>2544</v>
      </c>
      <c r="AW67">
        <v>2784</v>
      </c>
      <c r="AX67" t="s">
        <v>2572</v>
      </c>
      <c r="AY67" t="s">
        <v>1481</v>
      </c>
      <c r="AZ67" t="s">
        <v>2677</v>
      </c>
      <c r="BA67" t="s">
        <v>2717</v>
      </c>
      <c r="BB67" t="s">
        <v>2760</v>
      </c>
      <c r="BC67" t="s">
        <v>2768</v>
      </c>
      <c r="BD67" t="s">
        <v>2810</v>
      </c>
      <c r="BE67" s="3">
        <v>43594</v>
      </c>
    </row>
    <row r="68" spans="1:57">
      <c r="A68" s="1">
        <f>HYPERLINK("https://lsnyc.legalserver.org/matter/dynamic-profile/view/1860749","18-1860749")</f>
        <v>0</v>
      </c>
      <c r="B68" t="s">
        <v>58</v>
      </c>
      <c r="C68" t="s">
        <v>63</v>
      </c>
      <c r="D68" t="s">
        <v>161</v>
      </c>
      <c r="E68" t="s">
        <v>224</v>
      </c>
      <c r="F68" t="s">
        <v>571</v>
      </c>
      <c r="G68" s="3">
        <v>43165</v>
      </c>
      <c r="H68" s="3">
        <v>43165</v>
      </c>
      <c r="K68" t="s">
        <v>853</v>
      </c>
      <c r="L68" s="3">
        <v>43206</v>
      </c>
      <c r="M68" t="s">
        <v>860</v>
      </c>
      <c r="N68" t="s">
        <v>870</v>
      </c>
      <c r="O68" t="s">
        <v>934</v>
      </c>
      <c r="P68" t="s">
        <v>1292</v>
      </c>
      <c r="Q68" t="s">
        <v>1449</v>
      </c>
      <c r="R68" t="s">
        <v>1478</v>
      </c>
      <c r="S68">
        <v>11435</v>
      </c>
      <c r="T68" t="s">
        <v>1480</v>
      </c>
      <c r="U68" t="s">
        <v>1482</v>
      </c>
      <c r="V68" t="s">
        <v>1489</v>
      </c>
      <c r="W68" t="s">
        <v>1565</v>
      </c>
      <c r="X68">
        <v>9</v>
      </c>
      <c r="Y68" t="s">
        <v>1908</v>
      </c>
      <c r="AA68" t="s">
        <v>1916</v>
      </c>
      <c r="AB68" t="s">
        <v>1481</v>
      </c>
      <c r="AC68" t="s">
        <v>1481</v>
      </c>
      <c r="AE68" t="s">
        <v>1934</v>
      </c>
      <c r="AG68">
        <v>800</v>
      </c>
      <c r="AH68">
        <v>800</v>
      </c>
      <c r="AI68">
        <v>7</v>
      </c>
      <c r="AJ68" s="3">
        <v>22255</v>
      </c>
      <c r="AK68" t="s">
        <v>1978</v>
      </c>
      <c r="AL68" t="s">
        <v>2188</v>
      </c>
      <c r="AM68">
        <v>5</v>
      </c>
      <c r="AN68" t="s">
        <v>2520</v>
      </c>
      <c r="AO68">
        <v>1</v>
      </c>
      <c r="AP68">
        <v>0</v>
      </c>
      <c r="AQ68">
        <v>107.08</v>
      </c>
      <c r="AS68" t="s">
        <v>2532</v>
      </c>
      <c r="AT68" t="s">
        <v>2535</v>
      </c>
      <c r="AU68" t="s">
        <v>2035</v>
      </c>
      <c r="AV68" t="s">
        <v>2544</v>
      </c>
      <c r="AW68">
        <v>13000</v>
      </c>
      <c r="AX68" t="s">
        <v>1978</v>
      </c>
      <c r="AY68" t="s">
        <v>1480</v>
      </c>
      <c r="BA68" t="s">
        <v>2718</v>
      </c>
      <c r="BB68" t="s">
        <v>2754</v>
      </c>
      <c r="BC68" t="s">
        <v>2767</v>
      </c>
      <c r="BD68" t="s">
        <v>2810</v>
      </c>
      <c r="BE68" s="3">
        <v>43206</v>
      </c>
    </row>
    <row r="69" spans="1:57">
      <c r="A69" s="1">
        <f>HYPERLINK("https://lsnyc.legalserver.org/matter/dynamic-profile/view/1848265","17-1848265")</f>
        <v>0</v>
      </c>
      <c r="B69" t="s">
        <v>59</v>
      </c>
      <c r="C69" t="s">
        <v>79</v>
      </c>
      <c r="D69" t="s">
        <v>161</v>
      </c>
      <c r="E69" t="s">
        <v>225</v>
      </c>
      <c r="F69" t="s">
        <v>518</v>
      </c>
      <c r="G69" s="3">
        <v>43020</v>
      </c>
      <c r="H69" s="3">
        <v>43132</v>
      </c>
      <c r="K69" t="s">
        <v>853</v>
      </c>
      <c r="L69" s="3">
        <v>43208</v>
      </c>
      <c r="M69" t="s">
        <v>860</v>
      </c>
      <c r="N69" t="s">
        <v>869</v>
      </c>
      <c r="O69" t="s">
        <v>935</v>
      </c>
      <c r="P69" t="s">
        <v>1312</v>
      </c>
      <c r="Q69" t="s">
        <v>1447</v>
      </c>
      <c r="R69" t="s">
        <v>1478</v>
      </c>
      <c r="S69">
        <v>11210</v>
      </c>
      <c r="T69" t="s">
        <v>1480</v>
      </c>
      <c r="U69" t="s">
        <v>1482</v>
      </c>
      <c r="V69" t="s">
        <v>1491</v>
      </c>
      <c r="W69" t="s">
        <v>1566</v>
      </c>
      <c r="X69">
        <v>25</v>
      </c>
      <c r="Y69" t="s">
        <v>1908</v>
      </c>
      <c r="AA69" t="s">
        <v>1917</v>
      </c>
      <c r="AB69" t="s">
        <v>1481</v>
      </c>
      <c r="AE69" t="s">
        <v>1934</v>
      </c>
      <c r="AG69">
        <v>1162</v>
      </c>
      <c r="AH69">
        <v>1162</v>
      </c>
      <c r="AI69">
        <v>14.9</v>
      </c>
      <c r="AJ69" s="3">
        <v>21639</v>
      </c>
      <c r="AK69" t="s">
        <v>1979</v>
      </c>
      <c r="AL69" t="s">
        <v>2189</v>
      </c>
      <c r="AM69">
        <v>36</v>
      </c>
      <c r="AN69" t="s">
        <v>2519</v>
      </c>
      <c r="AO69">
        <v>2</v>
      </c>
      <c r="AP69">
        <v>0</v>
      </c>
      <c r="AQ69">
        <v>175.52</v>
      </c>
      <c r="AT69" t="s">
        <v>2535</v>
      </c>
      <c r="AU69" t="s">
        <v>2035</v>
      </c>
      <c r="AV69" t="s">
        <v>2544</v>
      </c>
      <c r="AW69">
        <v>28504</v>
      </c>
      <c r="BA69" t="s">
        <v>2701</v>
      </c>
      <c r="BB69" t="s">
        <v>2754</v>
      </c>
      <c r="BC69" t="s">
        <v>2768</v>
      </c>
      <c r="BD69" t="s">
        <v>2827</v>
      </c>
      <c r="BE69" s="3">
        <v>43365</v>
      </c>
    </row>
    <row r="70" spans="1:57">
      <c r="A70" s="1">
        <f>HYPERLINK("https://lsnyc.legalserver.org/matter/dynamic-profile/view/1840520","17-1840520")</f>
        <v>0</v>
      </c>
      <c r="B70" t="s">
        <v>59</v>
      </c>
      <c r="C70" t="s">
        <v>79</v>
      </c>
      <c r="D70" t="s">
        <v>161</v>
      </c>
      <c r="E70" t="s">
        <v>226</v>
      </c>
      <c r="F70" t="s">
        <v>572</v>
      </c>
      <c r="G70" s="3">
        <v>42928</v>
      </c>
      <c r="H70" s="3">
        <v>42929</v>
      </c>
      <c r="K70" t="s">
        <v>853</v>
      </c>
      <c r="L70" s="3">
        <v>43209</v>
      </c>
      <c r="M70" t="s">
        <v>860</v>
      </c>
      <c r="N70" t="s">
        <v>870</v>
      </c>
      <c r="O70" t="s">
        <v>936</v>
      </c>
      <c r="P70">
        <v>538</v>
      </c>
      <c r="Q70" t="s">
        <v>1447</v>
      </c>
      <c r="R70" t="s">
        <v>1478</v>
      </c>
      <c r="S70">
        <v>11224</v>
      </c>
      <c r="T70" t="s">
        <v>1480</v>
      </c>
      <c r="U70" t="s">
        <v>1482</v>
      </c>
      <c r="V70" t="s">
        <v>1483</v>
      </c>
      <c r="W70" t="s">
        <v>1567</v>
      </c>
      <c r="X70">
        <v>0</v>
      </c>
      <c r="Y70" t="s">
        <v>1908</v>
      </c>
      <c r="AA70" t="s">
        <v>1917</v>
      </c>
      <c r="AB70" t="s">
        <v>1481</v>
      </c>
      <c r="AC70" t="s">
        <v>1481</v>
      </c>
      <c r="AE70" t="s">
        <v>1934</v>
      </c>
      <c r="AG70">
        <v>448</v>
      </c>
      <c r="AH70">
        <v>2094</v>
      </c>
      <c r="AI70">
        <v>52.2</v>
      </c>
      <c r="AJ70" s="3">
        <v>25731</v>
      </c>
      <c r="AK70" t="s">
        <v>1980</v>
      </c>
      <c r="AL70" t="s">
        <v>2190</v>
      </c>
      <c r="AM70">
        <v>0</v>
      </c>
      <c r="AO70">
        <v>2</v>
      </c>
      <c r="AP70">
        <v>1</v>
      </c>
      <c r="AQ70">
        <v>81.09999999999999</v>
      </c>
      <c r="AT70" t="s">
        <v>2534</v>
      </c>
      <c r="AV70" t="s">
        <v>2544</v>
      </c>
      <c r="AW70">
        <v>16560</v>
      </c>
      <c r="AX70" t="s">
        <v>2573</v>
      </c>
      <c r="BA70" t="s">
        <v>2695</v>
      </c>
      <c r="BB70" t="s">
        <v>2754</v>
      </c>
      <c r="BC70" t="s">
        <v>2768</v>
      </c>
      <c r="BD70" t="s">
        <v>2828</v>
      </c>
      <c r="BE70" s="3">
        <v>43240</v>
      </c>
    </row>
    <row r="71" spans="1:57">
      <c r="A71" s="1">
        <f>HYPERLINK("https://lsnyc.legalserver.org/matter/dynamic-profile/view/1861123","18-1861123")</f>
        <v>0</v>
      </c>
      <c r="B71" t="s">
        <v>61</v>
      </c>
      <c r="C71" t="s">
        <v>81</v>
      </c>
      <c r="D71" t="s">
        <v>161</v>
      </c>
      <c r="E71" t="s">
        <v>227</v>
      </c>
      <c r="F71" t="s">
        <v>573</v>
      </c>
      <c r="G71" s="3">
        <v>43168</v>
      </c>
      <c r="H71" s="3">
        <v>43168</v>
      </c>
      <c r="K71" t="s">
        <v>853</v>
      </c>
      <c r="L71" s="3">
        <v>43216</v>
      </c>
      <c r="M71" t="s">
        <v>860</v>
      </c>
      <c r="N71" t="s">
        <v>869</v>
      </c>
      <c r="O71" t="s">
        <v>937</v>
      </c>
      <c r="P71" t="s">
        <v>1313</v>
      </c>
      <c r="Q71" t="s">
        <v>1450</v>
      </c>
      <c r="R71" t="s">
        <v>1478</v>
      </c>
      <c r="S71">
        <v>10026</v>
      </c>
      <c r="T71" t="s">
        <v>1480</v>
      </c>
      <c r="U71" t="s">
        <v>1482</v>
      </c>
      <c r="V71" t="s">
        <v>1488</v>
      </c>
      <c r="W71" t="s">
        <v>1568</v>
      </c>
      <c r="X71">
        <v>2</v>
      </c>
      <c r="Y71" t="s">
        <v>1908</v>
      </c>
      <c r="AA71" t="s">
        <v>1920</v>
      </c>
      <c r="AB71" t="s">
        <v>1481</v>
      </c>
      <c r="AC71" t="s">
        <v>1481</v>
      </c>
      <c r="AE71" t="s">
        <v>1933</v>
      </c>
      <c r="AG71">
        <v>228</v>
      </c>
      <c r="AH71">
        <v>228</v>
      </c>
      <c r="AI71">
        <v>17.8</v>
      </c>
      <c r="AJ71" s="3">
        <v>23002</v>
      </c>
      <c r="AL71" t="s">
        <v>2191</v>
      </c>
      <c r="AM71">
        <v>0</v>
      </c>
      <c r="AN71" t="s">
        <v>2518</v>
      </c>
      <c r="AO71">
        <v>1</v>
      </c>
      <c r="AP71">
        <v>1</v>
      </c>
      <c r="AQ71">
        <v>94.78</v>
      </c>
      <c r="AT71" t="s">
        <v>2534</v>
      </c>
      <c r="AU71" t="s">
        <v>2035</v>
      </c>
      <c r="AV71" t="s">
        <v>2544</v>
      </c>
      <c r="AW71">
        <v>15600</v>
      </c>
      <c r="AY71" t="s">
        <v>1480</v>
      </c>
      <c r="BA71" t="s">
        <v>2704</v>
      </c>
      <c r="BD71" t="s">
        <v>2798</v>
      </c>
      <c r="BE71" s="3">
        <v>43402</v>
      </c>
    </row>
    <row r="72" spans="1:57">
      <c r="A72" s="1">
        <f>HYPERLINK("https://lsnyc.legalserver.org/matter/dynamic-profile/view/1839579","17-1839579")</f>
        <v>0</v>
      </c>
      <c r="B72" t="s">
        <v>58</v>
      </c>
      <c r="C72" t="s">
        <v>63</v>
      </c>
      <c r="D72" t="s">
        <v>161</v>
      </c>
      <c r="E72" t="s">
        <v>228</v>
      </c>
      <c r="F72" t="s">
        <v>574</v>
      </c>
      <c r="G72" s="3">
        <v>42915</v>
      </c>
      <c r="H72" s="3">
        <v>42915</v>
      </c>
      <c r="K72" t="s">
        <v>853</v>
      </c>
      <c r="L72" s="3">
        <v>43220</v>
      </c>
      <c r="M72" t="s">
        <v>860</v>
      </c>
      <c r="N72" t="s">
        <v>870</v>
      </c>
      <c r="O72" t="s">
        <v>938</v>
      </c>
      <c r="P72" t="s">
        <v>1314</v>
      </c>
      <c r="Q72" t="s">
        <v>1466</v>
      </c>
      <c r="R72" t="s">
        <v>1478</v>
      </c>
      <c r="S72">
        <v>11104</v>
      </c>
      <c r="T72" t="s">
        <v>1480</v>
      </c>
      <c r="U72" t="s">
        <v>1482</v>
      </c>
      <c r="V72" t="s">
        <v>1484</v>
      </c>
      <c r="W72" t="s">
        <v>1569</v>
      </c>
      <c r="X72">
        <v>0</v>
      </c>
      <c r="Y72" t="s">
        <v>1908</v>
      </c>
      <c r="AA72" t="s">
        <v>1916</v>
      </c>
      <c r="AB72" t="s">
        <v>1481</v>
      </c>
      <c r="AC72" t="s">
        <v>1481</v>
      </c>
      <c r="AD72" t="s">
        <v>1916</v>
      </c>
      <c r="AE72" t="s">
        <v>1935</v>
      </c>
      <c r="AG72">
        <v>1078.75</v>
      </c>
      <c r="AH72">
        <v>1078.75</v>
      </c>
      <c r="AI72">
        <v>34.15</v>
      </c>
      <c r="AJ72" s="3">
        <v>26187</v>
      </c>
      <c r="AL72" t="s">
        <v>2192</v>
      </c>
      <c r="AM72">
        <v>6</v>
      </c>
      <c r="AN72" t="s">
        <v>2519</v>
      </c>
      <c r="AO72">
        <v>2</v>
      </c>
      <c r="AP72">
        <v>1</v>
      </c>
      <c r="AQ72">
        <v>190.99</v>
      </c>
      <c r="AT72" t="s">
        <v>2536</v>
      </c>
      <c r="AU72" t="s">
        <v>2035</v>
      </c>
      <c r="AV72" t="s">
        <v>2545</v>
      </c>
      <c r="AW72">
        <v>39000</v>
      </c>
      <c r="AX72" t="s">
        <v>2563</v>
      </c>
      <c r="AY72" t="s">
        <v>1480</v>
      </c>
      <c r="BA72" t="s">
        <v>2719</v>
      </c>
      <c r="BB72" t="s">
        <v>2754</v>
      </c>
      <c r="BC72" t="s">
        <v>2767</v>
      </c>
      <c r="BD72" t="s">
        <v>2810</v>
      </c>
      <c r="BE72" s="3">
        <v>43220</v>
      </c>
    </row>
    <row r="73" spans="1:57">
      <c r="A73" s="1">
        <f>HYPERLINK("https://lsnyc.legalserver.org/matter/dynamic-profile/view/1845793","17-1845793")</f>
        <v>0</v>
      </c>
      <c r="B73" t="s">
        <v>61</v>
      </c>
      <c r="C73" t="s">
        <v>73</v>
      </c>
      <c r="D73" t="s">
        <v>161</v>
      </c>
      <c r="E73" t="s">
        <v>185</v>
      </c>
      <c r="F73" t="s">
        <v>575</v>
      </c>
      <c r="G73" s="3">
        <v>42991</v>
      </c>
      <c r="H73" s="3">
        <v>42991</v>
      </c>
      <c r="K73" t="s">
        <v>853</v>
      </c>
      <c r="L73" s="3">
        <v>43221</v>
      </c>
      <c r="M73" t="s">
        <v>860</v>
      </c>
      <c r="N73" t="s">
        <v>869</v>
      </c>
      <c r="O73" t="s">
        <v>939</v>
      </c>
      <c r="P73" t="s">
        <v>1315</v>
      </c>
      <c r="Q73" t="s">
        <v>1450</v>
      </c>
      <c r="R73" t="s">
        <v>1478</v>
      </c>
      <c r="S73">
        <v>10027</v>
      </c>
      <c r="T73" t="s">
        <v>1480</v>
      </c>
      <c r="U73" t="s">
        <v>1482</v>
      </c>
      <c r="V73" t="s">
        <v>1486</v>
      </c>
      <c r="W73" t="s">
        <v>1570</v>
      </c>
      <c r="X73">
        <v>4</v>
      </c>
      <c r="Y73" t="s">
        <v>1908</v>
      </c>
      <c r="AA73" t="s">
        <v>1920</v>
      </c>
      <c r="AB73" t="s">
        <v>1481</v>
      </c>
      <c r="AC73" t="s">
        <v>1481</v>
      </c>
      <c r="AE73" t="s">
        <v>1934</v>
      </c>
      <c r="AG73">
        <v>890</v>
      </c>
      <c r="AH73">
        <v>890</v>
      </c>
      <c r="AI73">
        <v>48.12</v>
      </c>
      <c r="AJ73" s="3">
        <v>20490</v>
      </c>
      <c r="AL73" t="s">
        <v>2193</v>
      </c>
      <c r="AM73">
        <v>0</v>
      </c>
      <c r="AN73" t="s">
        <v>2519</v>
      </c>
      <c r="AO73">
        <v>1</v>
      </c>
      <c r="AP73">
        <v>0</v>
      </c>
      <c r="AQ73">
        <v>119.4</v>
      </c>
      <c r="AT73" t="s">
        <v>2535</v>
      </c>
      <c r="AU73" t="s">
        <v>2035</v>
      </c>
      <c r="AV73" t="s">
        <v>2545</v>
      </c>
      <c r="AW73">
        <v>14400</v>
      </c>
      <c r="AY73" t="s">
        <v>1480</v>
      </c>
      <c r="BA73" t="s">
        <v>2720</v>
      </c>
      <c r="BB73" t="s">
        <v>2758</v>
      </c>
      <c r="BC73" t="s">
        <v>2779</v>
      </c>
      <c r="BD73" t="s">
        <v>2810</v>
      </c>
      <c r="BE73" s="3">
        <v>43277</v>
      </c>
    </row>
    <row r="74" spans="1:57">
      <c r="A74" s="1">
        <f>HYPERLINK("https://lsnyc.legalserver.org/matter/dynamic-profile/view/1837665","17-1837665")</f>
        <v>0</v>
      </c>
      <c r="B74" t="s">
        <v>60</v>
      </c>
      <c r="C74" t="s">
        <v>82</v>
      </c>
      <c r="D74" t="s">
        <v>161</v>
      </c>
      <c r="E74" t="s">
        <v>229</v>
      </c>
      <c r="F74" t="s">
        <v>556</v>
      </c>
      <c r="G74" s="3">
        <v>42894</v>
      </c>
      <c r="H74" s="3">
        <v>42894</v>
      </c>
      <c r="K74" t="s">
        <v>853</v>
      </c>
      <c r="L74" s="3">
        <v>43223</v>
      </c>
      <c r="M74" t="s">
        <v>860</v>
      </c>
      <c r="N74" t="s">
        <v>869</v>
      </c>
      <c r="O74" t="s">
        <v>940</v>
      </c>
      <c r="P74">
        <v>5</v>
      </c>
      <c r="Q74" t="s">
        <v>1448</v>
      </c>
      <c r="R74" t="s">
        <v>1478</v>
      </c>
      <c r="S74">
        <v>10456</v>
      </c>
      <c r="T74" t="s">
        <v>1480</v>
      </c>
      <c r="U74" t="s">
        <v>1482</v>
      </c>
      <c r="V74" t="s">
        <v>1486</v>
      </c>
      <c r="W74" t="s">
        <v>1571</v>
      </c>
      <c r="X74">
        <v>8</v>
      </c>
      <c r="Y74" t="s">
        <v>1908</v>
      </c>
      <c r="AA74" t="s">
        <v>1923</v>
      </c>
      <c r="AB74" t="s">
        <v>1481</v>
      </c>
      <c r="AC74" t="s">
        <v>1481</v>
      </c>
      <c r="AE74" t="s">
        <v>1934</v>
      </c>
      <c r="AG74">
        <v>550.22</v>
      </c>
      <c r="AH74">
        <v>1150</v>
      </c>
      <c r="AI74">
        <v>15.9</v>
      </c>
      <c r="AJ74" s="3">
        <v>23296</v>
      </c>
      <c r="AK74" t="s">
        <v>1981</v>
      </c>
      <c r="AL74" t="s">
        <v>2194</v>
      </c>
      <c r="AM74">
        <v>0</v>
      </c>
      <c r="AN74" t="s">
        <v>2519</v>
      </c>
      <c r="AO74">
        <v>3</v>
      </c>
      <c r="AP74">
        <v>1</v>
      </c>
      <c r="AQ74">
        <v>50.1</v>
      </c>
      <c r="AT74" t="s">
        <v>2534</v>
      </c>
      <c r="AU74" t="s">
        <v>2539</v>
      </c>
      <c r="AV74" t="s">
        <v>2545</v>
      </c>
      <c r="AW74">
        <v>12324</v>
      </c>
      <c r="AX74" t="s">
        <v>2574</v>
      </c>
      <c r="AY74" t="s">
        <v>1480</v>
      </c>
      <c r="AZ74" t="s">
        <v>2675</v>
      </c>
      <c r="BA74" t="s">
        <v>2721</v>
      </c>
      <c r="BC74" t="s">
        <v>2767</v>
      </c>
      <c r="BD74" t="s">
        <v>2829</v>
      </c>
      <c r="BE74" s="3">
        <v>43223</v>
      </c>
    </row>
    <row r="75" spans="1:57">
      <c r="A75" s="1">
        <f>HYPERLINK("https://lsnyc.legalserver.org/matter/dynamic-profile/view/1862195","18-1862195")</f>
        <v>0</v>
      </c>
      <c r="B75" t="s">
        <v>57</v>
      </c>
      <c r="C75" t="s">
        <v>69</v>
      </c>
      <c r="D75" t="s">
        <v>161</v>
      </c>
      <c r="E75" t="s">
        <v>230</v>
      </c>
      <c r="F75" t="s">
        <v>576</v>
      </c>
      <c r="G75" s="3">
        <v>43180</v>
      </c>
      <c r="H75" s="3">
        <v>43180</v>
      </c>
      <c r="K75" t="s">
        <v>855</v>
      </c>
      <c r="L75" s="3">
        <v>43223</v>
      </c>
      <c r="M75" t="s">
        <v>860</v>
      </c>
      <c r="N75" t="s">
        <v>870</v>
      </c>
      <c r="O75" t="s">
        <v>941</v>
      </c>
      <c r="Q75" t="s">
        <v>1445</v>
      </c>
      <c r="R75" t="s">
        <v>1478</v>
      </c>
      <c r="S75">
        <v>10303</v>
      </c>
      <c r="T75" t="s">
        <v>1480</v>
      </c>
      <c r="U75" t="s">
        <v>1482</v>
      </c>
      <c r="V75" t="s">
        <v>1483</v>
      </c>
      <c r="W75" t="s">
        <v>1572</v>
      </c>
      <c r="X75">
        <v>2</v>
      </c>
      <c r="Y75" t="s">
        <v>1908</v>
      </c>
      <c r="AA75" t="s">
        <v>1915</v>
      </c>
      <c r="AB75" t="s">
        <v>1481</v>
      </c>
      <c r="AC75" t="s">
        <v>1481</v>
      </c>
      <c r="AE75" t="s">
        <v>1934</v>
      </c>
      <c r="AG75">
        <v>300</v>
      </c>
      <c r="AH75">
        <v>300</v>
      </c>
      <c r="AI75">
        <v>8.65</v>
      </c>
      <c r="AJ75" s="3">
        <v>25775</v>
      </c>
      <c r="AL75" t="s">
        <v>2195</v>
      </c>
      <c r="AM75">
        <v>4</v>
      </c>
      <c r="AN75" t="s">
        <v>2520</v>
      </c>
      <c r="AO75">
        <v>1</v>
      </c>
      <c r="AP75">
        <v>0</v>
      </c>
      <c r="AQ75">
        <v>49.42</v>
      </c>
      <c r="AT75" t="s">
        <v>2535</v>
      </c>
      <c r="AU75" t="s">
        <v>2035</v>
      </c>
      <c r="AV75" t="s">
        <v>2544</v>
      </c>
      <c r="AW75">
        <v>6000</v>
      </c>
      <c r="AY75" t="s">
        <v>1480</v>
      </c>
      <c r="BA75" t="s">
        <v>2693</v>
      </c>
      <c r="BB75" t="s">
        <v>2754</v>
      </c>
      <c r="BC75" t="s">
        <v>2780</v>
      </c>
      <c r="BD75" t="s">
        <v>2810</v>
      </c>
      <c r="BE75" s="3">
        <v>43649</v>
      </c>
    </row>
    <row r="76" spans="1:57">
      <c r="A76" s="1">
        <f>HYPERLINK("https://lsnyc.legalserver.org/matter/dynamic-profile/view/1865019","18-1865019")</f>
        <v>0</v>
      </c>
      <c r="B76" t="s">
        <v>58</v>
      </c>
      <c r="C76" t="s">
        <v>63</v>
      </c>
      <c r="D76" t="s">
        <v>161</v>
      </c>
      <c r="E76" t="s">
        <v>231</v>
      </c>
      <c r="F76" t="s">
        <v>577</v>
      </c>
      <c r="G76" s="3">
        <v>43209</v>
      </c>
      <c r="H76" s="3">
        <v>43209</v>
      </c>
      <c r="K76" t="s">
        <v>853</v>
      </c>
      <c r="L76" s="3">
        <v>43230</v>
      </c>
      <c r="M76" t="s">
        <v>860</v>
      </c>
      <c r="N76" t="s">
        <v>869</v>
      </c>
      <c r="O76" t="s">
        <v>942</v>
      </c>
      <c r="P76" t="s">
        <v>1316</v>
      </c>
      <c r="Q76" t="s">
        <v>1449</v>
      </c>
      <c r="R76" t="s">
        <v>1478</v>
      </c>
      <c r="S76">
        <v>11435</v>
      </c>
      <c r="T76" t="s">
        <v>1480</v>
      </c>
      <c r="U76" t="s">
        <v>1482</v>
      </c>
      <c r="V76" t="s">
        <v>1485</v>
      </c>
      <c r="W76" t="s">
        <v>1573</v>
      </c>
      <c r="X76">
        <v>7</v>
      </c>
      <c r="Y76" t="s">
        <v>1908</v>
      </c>
      <c r="AA76" t="s">
        <v>1916</v>
      </c>
      <c r="AB76" t="s">
        <v>1481</v>
      </c>
      <c r="AC76" t="s">
        <v>1481</v>
      </c>
      <c r="AE76" t="s">
        <v>1934</v>
      </c>
      <c r="AG76">
        <v>1932.9</v>
      </c>
      <c r="AH76">
        <v>1932.9</v>
      </c>
      <c r="AI76">
        <v>9.050000000000001</v>
      </c>
      <c r="AJ76" s="3">
        <v>23208</v>
      </c>
      <c r="AK76" t="s">
        <v>1982</v>
      </c>
      <c r="AL76" t="s">
        <v>2196</v>
      </c>
      <c r="AM76">
        <v>84</v>
      </c>
      <c r="AN76" t="s">
        <v>2519</v>
      </c>
      <c r="AO76">
        <v>2</v>
      </c>
      <c r="AP76">
        <v>0</v>
      </c>
      <c r="AQ76">
        <v>12.15</v>
      </c>
      <c r="AT76" t="s">
        <v>2535</v>
      </c>
      <c r="AU76" t="s">
        <v>2541</v>
      </c>
      <c r="AV76" t="s">
        <v>2544</v>
      </c>
      <c r="AW76">
        <v>2000</v>
      </c>
      <c r="AY76" t="s">
        <v>1480</v>
      </c>
      <c r="BA76" t="s">
        <v>2718</v>
      </c>
      <c r="BB76" t="s">
        <v>2758</v>
      </c>
      <c r="BC76" t="s">
        <v>2768</v>
      </c>
      <c r="BD76" t="s">
        <v>2830</v>
      </c>
      <c r="BE76" s="3">
        <v>43284</v>
      </c>
    </row>
    <row r="77" spans="1:57">
      <c r="A77" s="1">
        <f>HYPERLINK("https://lsnyc.legalserver.org/matter/dynamic-profile/view/1864925","18-1864925")</f>
        <v>0</v>
      </c>
      <c r="B77" t="s">
        <v>61</v>
      </c>
      <c r="C77" t="s">
        <v>76</v>
      </c>
      <c r="D77" t="s">
        <v>161</v>
      </c>
      <c r="E77" t="s">
        <v>232</v>
      </c>
      <c r="F77" t="s">
        <v>578</v>
      </c>
      <c r="G77" s="3">
        <v>43208</v>
      </c>
      <c r="H77" s="3">
        <v>43208</v>
      </c>
      <c r="K77" t="s">
        <v>853</v>
      </c>
      <c r="L77" s="3">
        <v>43238</v>
      </c>
      <c r="M77" t="s">
        <v>860</v>
      </c>
      <c r="N77" t="s">
        <v>869</v>
      </c>
      <c r="O77" t="s">
        <v>943</v>
      </c>
      <c r="P77">
        <v>20</v>
      </c>
      <c r="Q77" t="s">
        <v>1450</v>
      </c>
      <c r="R77" t="s">
        <v>1478</v>
      </c>
      <c r="S77">
        <v>10027</v>
      </c>
      <c r="T77" t="s">
        <v>1480</v>
      </c>
      <c r="U77" t="s">
        <v>1482</v>
      </c>
      <c r="V77" t="s">
        <v>1483</v>
      </c>
      <c r="W77" t="s">
        <v>1574</v>
      </c>
      <c r="X77">
        <v>25</v>
      </c>
      <c r="Y77" t="s">
        <v>1908</v>
      </c>
      <c r="AA77" t="s">
        <v>1920</v>
      </c>
      <c r="AB77" t="s">
        <v>1481</v>
      </c>
      <c r="AC77" t="s">
        <v>1481</v>
      </c>
      <c r="AE77" t="s">
        <v>1934</v>
      </c>
      <c r="AG77">
        <v>1246</v>
      </c>
      <c r="AH77">
        <v>1246</v>
      </c>
      <c r="AI77">
        <v>6.1</v>
      </c>
      <c r="AJ77" s="3">
        <v>27364</v>
      </c>
      <c r="AL77" t="s">
        <v>2197</v>
      </c>
      <c r="AM77">
        <v>0</v>
      </c>
      <c r="AN77" t="s">
        <v>2523</v>
      </c>
      <c r="AO77">
        <v>3</v>
      </c>
      <c r="AP77">
        <v>3</v>
      </c>
      <c r="AQ77">
        <v>115.59</v>
      </c>
      <c r="AT77" t="s">
        <v>2536</v>
      </c>
      <c r="AU77" t="s">
        <v>2035</v>
      </c>
      <c r="AV77" t="s">
        <v>2544</v>
      </c>
      <c r="AW77">
        <v>39000</v>
      </c>
      <c r="AY77" t="s">
        <v>1480</v>
      </c>
      <c r="BA77" t="s">
        <v>2699</v>
      </c>
      <c r="BD77" t="s">
        <v>2831</v>
      </c>
      <c r="BE77" s="3">
        <v>43515</v>
      </c>
    </row>
    <row r="78" spans="1:57">
      <c r="A78" s="1">
        <f>HYPERLINK("https://lsnyc.legalserver.org/matter/dynamic-profile/view/1861469","18-1861469")</f>
        <v>0</v>
      </c>
      <c r="B78" t="s">
        <v>58</v>
      </c>
      <c r="C78" t="s">
        <v>80</v>
      </c>
      <c r="D78" t="s">
        <v>161</v>
      </c>
      <c r="E78" t="s">
        <v>233</v>
      </c>
      <c r="F78" t="s">
        <v>579</v>
      </c>
      <c r="G78" s="3">
        <v>43172</v>
      </c>
      <c r="H78" s="3">
        <v>43172</v>
      </c>
      <c r="K78" t="s">
        <v>853</v>
      </c>
      <c r="L78" s="3">
        <v>43245</v>
      </c>
      <c r="M78" t="s">
        <v>860</v>
      </c>
      <c r="N78" t="s">
        <v>870</v>
      </c>
      <c r="O78" t="s">
        <v>944</v>
      </c>
      <c r="P78">
        <v>1</v>
      </c>
      <c r="Q78" t="s">
        <v>1449</v>
      </c>
      <c r="R78" t="s">
        <v>1478</v>
      </c>
      <c r="S78">
        <v>11433</v>
      </c>
      <c r="T78" t="s">
        <v>1480</v>
      </c>
      <c r="U78" t="s">
        <v>1482</v>
      </c>
      <c r="V78" t="s">
        <v>1483</v>
      </c>
      <c r="W78" t="s">
        <v>1575</v>
      </c>
      <c r="X78">
        <v>3</v>
      </c>
      <c r="Y78" t="s">
        <v>1908</v>
      </c>
      <c r="AA78" t="s">
        <v>1919</v>
      </c>
      <c r="AB78" t="s">
        <v>1481</v>
      </c>
      <c r="AC78" t="s">
        <v>1481</v>
      </c>
      <c r="AE78" t="s">
        <v>1934</v>
      </c>
      <c r="AG78">
        <v>1515</v>
      </c>
      <c r="AH78">
        <v>1515</v>
      </c>
      <c r="AI78">
        <v>14.3</v>
      </c>
      <c r="AJ78" s="3">
        <v>29565</v>
      </c>
      <c r="AK78" t="s">
        <v>1983</v>
      </c>
      <c r="AL78" t="s">
        <v>2198</v>
      </c>
      <c r="AM78">
        <v>2</v>
      </c>
      <c r="AN78" t="s">
        <v>2520</v>
      </c>
      <c r="AO78">
        <v>1</v>
      </c>
      <c r="AP78">
        <v>3</v>
      </c>
      <c r="AQ78">
        <v>20.1</v>
      </c>
      <c r="AT78" t="s">
        <v>2534</v>
      </c>
      <c r="AU78" t="s">
        <v>2035</v>
      </c>
      <c r="AV78" t="s">
        <v>2544</v>
      </c>
      <c r="AW78">
        <v>5044</v>
      </c>
      <c r="BA78" t="s">
        <v>80</v>
      </c>
      <c r="BB78" t="s">
        <v>2754</v>
      </c>
      <c r="BC78" t="s">
        <v>2767</v>
      </c>
      <c r="BD78" t="s">
        <v>2812</v>
      </c>
      <c r="BE78" s="3">
        <v>43245</v>
      </c>
    </row>
    <row r="79" spans="1:57">
      <c r="A79" s="1">
        <f>HYPERLINK("https://lsnyc.legalserver.org/matter/dynamic-profile/view/1861779","18-1861779")</f>
        <v>0</v>
      </c>
      <c r="B79" t="s">
        <v>61</v>
      </c>
      <c r="C79" t="s">
        <v>73</v>
      </c>
      <c r="D79" t="s">
        <v>161</v>
      </c>
      <c r="E79" t="s">
        <v>234</v>
      </c>
      <c r="F79" t="s">
        <v>562</v>
      </c>
      <c r="G79" s="3">
        <v>43175</v>
      </c>
      <c r="H79" s="3">
        <v>43189</v>
      </c>
      <c r="K79" t="s">
        <v>853</v>
      </c>
      <c r="L79" s="3">
        <v>43251</v>
      </c>
      <c r="M79" t="s">
        <v>860</v>
      </c>
      <c r="N79" t="s">
        <v>869</v>
      </c>
      <c r="O79" t="s">
        <v>945</v>
      </c>
      <c r="P79" t="s">
        <v>1317</v>
      </c>
      <c r="Q79" t="s">
        <v>1450</v>
      </c>
      <c r="R79" t="s">
        <v>1478</v>
      </c>
      <c r="S79">
        <v>10029</v>
      </c>
      <c r="T79" t="s">
        <v>1480</v>
      </c>
      <c r="U79" t="s">
        <v>1480</v>
      </c>
      <c r="V79" t="s">
        <v>1488</v>
      </c>
      <c r="W79" t="s">
        <v>1576</v>
      </c>
      <c r="X79">
        <v>6</v>
      </c>
      <c r="Y79" t="s">
        <v>1908</v>
      </c>
      <c r="AA79" t="s">
        <v>1922</v>
      </c>
      <c r="AB79" t="s">
        <v>1481</v>
      </c>
      <c r="AC79" t="s">
        <v>1481</v>
      </c>
      <c r="AE79" t="s">
        <v>1933</v>
      </c>
      <c r="AG79">
        <v>350</v>
      </c>
      <c r="AH79">
        <v>350</v>
      </c>
      <c r="AI79">
        <v>35.5</v>
      </c>
      <c r="AJ79" s="3">
        <v>25011</v>
      </c>
      <c r="AL79" t="s">
        <v>2199</v>
      </c>
      <c r="AM79">
        <v>0</v>
      </c>
      <c r="AN79" t="s">
        <v>2518</v>
      </c>
      <c r="AO79">
        <v>3</v>
      </c>
      <c r="AP79">
        <v>0</v>
      </c>
      <c r="AQ79">
        <v>0</v>
      </c>
      <c r="AT79" t="s">
        <v>2535</v>
      </c>
      <c r="AU79" t="s">
        <v>2035</v>
      </c>
      <c r="AV79" t="s">
        <v>2544</v>
      </c>
      <c r="AW79">
        <v>0</v>
      </c>
      <c r="AY79" t="s">
        <v>1480</v>
      </c>
      <c r="BA79" t="s">
        <v>2699</v>
      </c>
      <c r="BB79" t="s">
        <v>2761</v>
      </c>
      <c r="BD79" t="s">
        <v>2797</v>
      </c>
      <c r="BE79" s="3">
        <v>43255</v>
      </c>
    </row>
    <row r="80" spans="1:57">
      <c r="A80" s="1">
        <f>HYPERLINK("https://lsnyc.legalserver.org/matter/dynamic-profile/view/1864917","18-1864917")</f>
        <v>0</v>
      </c>
      <c r="B80" t="s">
        <v>58</v>
      </c>
      <c r="C80" t="s">
        <v>80</v>
      </c>
      <c r="D80" t="s">
        <v>161</v>
      </c>
      <c r="E80" t="s">
        <v>235</v>
      </c>
      <c r="F80" t="s">
        <v>580</v>
      </c>
      <c r="G80" s="3">
        <v>43208</v>
      </c>
      <c r="H80" s="3">
        <v>43208</v>
      </c>
      <c r="K80" t="s">
        <v>853</v>
      </c>
      <c r="L80" s="3">
        <v>43251</v>
      </c>
      <c r="M80" t="s">
        <v>860</v>
      </c>
      <c r="N80" t="s">
        <v>870</v>
      </c>
      <c r="O80" t="s">
        <v>946</v>
      </c>
      <c r="Q80" t="s">
        <v>1449</v>
      </c>
      <c r="R80" t="s">
        <v>1478</v>
      </c>
      <c r="S80">
        <v>11434</v>
      </c>
      <c r="T80" t="s">
        <v>1480</v>
      </c>
      <c r="U80" t="s">
        <v>1482</v>
      </c>
      <c r="V80" t="s">
        <v>1486</v>
      </c>
      <c r="W80" t="s">
        <v>1577</v>
      </c>
      <c r="X80">
        <v>35</v>
      </c>
      <c r="Y80" t="s">
        <v>1908</v>
      </c>
      <c r="AA80" t="s">
        <v>1919</v>
      </c>
      <c r="AB80" t="s">
        <v>1481</v>
      </c>
      <c r="AC80" t="s">
        <v>1481</v>
      </c>
      <c r="AE80" t="s">
        <v>1934</v>
      </c>
      <c r="AF80" t="s">
        <v>1938</v>
      </c>
      <c r="AG80">
        <v>0</v>
      </c>
      <c r="AH80">
        <v>0</v>
      </c>
      <c r="AI80">
        <v>7.95</v>
      </c>
      <c r="AJ80" s="3">
        <v>27392</v>
      </c>
      <c r="AK80" t="s">
        <v>1978</v>
      </c>
      <c r="AL80" t="s">
        <v>2200</v>
      </c>
      <c r="AM80">
        <v>1</v>
      </c>
      <c r="AN80" t="s">
        <v>2520</v>
      </c>
      <c r="AO80">
        <v>2</v>
      </c>
      <c r="AP80">
        <v>0</v>
      </c>
      <c r="AQ80">
        <v>200.49</v>
      </c>
      <c r="AR80" s="3">
        <v>43299</v>
      </c>
      <c r="AT80" t="s">
        <v>2535</v>
      </c>
      <c r="AU80" t="s">
        <v>2035</v>
      </c>
      <c r="AW80">
        <v>33000</v>
      </c>
      <c r="AX80" t="s">
        <v>1978</v>
      </c>
      <c r="AY80" t="s">
        <v>1480</v>
      </c>
      <c r="AZ80" t="s">
        <v>2678</v>
      </c>
      <c r="BA80" t="s">
        <v>2698</v>
      </c>
      <c r="BB80" t="s">
        <v>2754</v>
      </c>
      <c r="BC80" t="s">
        <v>2767</v>
      </c>
      <c r="BD80" t="s">
        <v>2832</v>
      </c>
      <c r="BE80" s="3">
        <v>43300</v>
      </c>
    </row>
    <row r="81" spans="1:57">
      <c r="A81" s="1">
        <f>HYPERLINK("https://lsnyc.legalserver.org/matter/dynamic-profile/view/0827920","17-0827920")</f>
        <v>0</v>
      </c>
      <c r="B81" t="s">
        <v>58</v>
      </c>
      <c r="C81" t="s">
        <v>63</v>
      </c>
      <c r="D81" t="s">
        <v>161</v>
      </c>
      <c r="E81" t="s">
        <v>236</v>
      </c>
      <c r="F81" t="s">
        <v>581</v>
      </c>
      <c r="G81" s="3">
        <v>42783</v>
      </c>
      <c r="H81" s="3">
        <v>42754</v>
      </c>
      <c r="K81" t="s">
        <v>855</v>
      </c>
      <c r="L81" s="3">
        <v>43255</v>
      </c>
      <c r="M81" t="s">
        <v>860</v>
      </c>
      <c r="N81" t="s">
        <v>870</v>
      </c>
      <c r="O81" t="s">
        <v>947</v>
      </c>
      <c r="P81">
        <v>1</v>
      </c>
      <c r="Q81" t="s">
        <v>1449</v>
      </c>
      <c r="R81" t="s">
        <v>1478</v>
      </c>
      <c r="S81">
        <v>11435</v>
      </c>
      <c r="T81" t="s">
        <v>1480</v>
      </c>
      <c r="U81" t="s">
        <v>1482</v>
      </c>
      <c r="V81" t="s">
        <v>1489</v>
      </c>
      <c r="W81" t="s">
        <v>1578</v>
      </c>
      <c r="X81">
        <v>14</v>
      </c>
      <c r="Y81" t="s">
        <v>1908</v>
      </c>
      <c r="AA81" t="s">
        <v>1916</v>
      </c>
      <c r="AB81" t="s">
        <v>1481</v>
      </c>
      <c r="AC81" t="s">
        <v>1480</v>
      </c>
      <c r="AE81" t="s">
        <v>1934</v>
      </c>
      <c r="AG81">
        <v>1100</v>
      </c>
      <c r="AH81">
        <v>1100</v>
      </c>
      <c r="AI81">
        <v>137.4</v>
      </c>
      <c r="AJ81" s="3">
        <v>24471</v>
      </c>
      <c r="AK81" t="s">
        <v>1984</v>
      </c>
      <c r="AL81" t="s">
        <v>2201</v>
      </c>
      <c r="AM81">
        <v>4</v>
      </c>
      <c r="AN81" t="s">
        <v>2520</v>
      </c>
      <c r="AO81">
        <v>2</v>
      </c>
      <c r="AP81">
        <v>1</v>
      </c>
      <c r="AQ81">
        <v>135.73</v>
      </c>
      <c r="AT81" t="s">
        <v>2534</v>
      </c>
      <c r="AU81" t="s">
        <v>2035</v>
      </c>
      <c r="AV81" t="s">
        <v>2544</v>
      </c>
      <c r="AW81">
        <v>27716</v>
      </c>
      <c r="AX81" t="s">
        <v>2564</v>
      </c>
      <c r="AY81" t="s">
        <v>1480</v>
      </c>
      <c r="BA81" t="s">
        <v>63</v>
      </c>
      <c r="BB81" t="s">
        <v>2757</v>
      </c>
      <c r="BC81" t="s">
        <v>2775</v>
      </c>
      <c r="BD81" t="s">
        <v>2833</v>
      </c>
      <c r="BE81" s="3">
        <v>43255</v>
      </c>
    </row>
    <row r="82" spans="1:57">
      <c r="A82" s="1">
        <f>HYPERLINK("https://lsnyc.legalserver.org/matter/dynamic-profile/view/1858493","18-1858493")</f>
        <v>0</v>
      </c>
      <c r="B82" t="s">
        <v>58</v>
      </c>
      <c r="C82" t="s">
        <v>63</v>
      </c>
      <c r="D82" t="s">
        <v>161</v>
      </c>
      <c r="E82" t="s">
        <v>237</v>
      </c>
      <c r="F82" t="s">
        <v>582</v>
      </c>
      <c r="G82" s="3">
        <v>43138</v>
      </c>
      <c r="H82" s="3">
        <v>43138</v>
      </c>
      <c r="K82" t="s">
        <v>853</v>
      </c>
      <c r="L82" s="3">
        <v>43273</v>
      </c>
      <c r="M82" t="s">
        <v>860</v>
      </c>
      <c r="N82" t="s">
        <v>869</v>
      </c>
      <c r="O82" t="s">
        <v>948</v>
      </c>
      <c r="P82" t="s">
        <v>1282</v>
      </c>
      <c r="Q82" t="s">
        <v>1454</v>
      </c>
      <c r="R82" t="s">
        <v>1478</v>
      </c>
      <c r="S82">
        <v>11385</v>
      </c>
      <c r="T82" t="s">
        <v>1480</v>
      </c>
      <c r="U82" t="s">
        <v>1482</v>
      </c>
      <c r="V82" t="s">
        <v>1488</v>
      </c>
      <c r="W82" t="s">
        <v>1579</v>
      </c>
      <c r="X82">
        <v>24</v>
      </c>
      <c r="Y82" t="s">
        <v>1908</v>
      </c>
      <c r="AA82" t="s">
        <v>1916</v>
      </c>
      <c r="AB82" t="s">
        <v>1481</v>
      </c>
      <c r="AC82" t="s">
        <v>1481</v>
      </c>
      <c r="AE82" t="s">
        <v>1934</v>
      </c>
      <c r="AG82">
        <v>702.5</v>
      </c>
      <c r="AH82">
        <v>1063.58</v>
      </c>
      <c r="AI82">
        <v>7.15</v>
      </c>
      <c r="AJ82" s="3">
        <v>24895</v>
      </c>
      <c r="AL82" t="s">
        <v>2202</v>
      </c>
      <c r="AM82">
        <v>6</v>
      </c>
      <c r="AN82" t="s">
        <v>2519</v>
      </c>
      <c r="AO82">
        <v>1</v>
      </c>
      <c r="AP82">
        <v>0</v>
      </c>
      <c r="AQ82">
        <v>52.04</v>
      </c>
      <c r="AT82" t="s">
        <v>2535</v>
      </c>
      <c r="AU82" t="s">
        <v>2541</v>
      </c>
      <c r="AV82" t="s">
        <v>2544</v>
      </c>
      <c r="AW82">
        <v>6276</v>
      </c>
      <c r="AY82" t="s">
        <v>1480</v>
      </c>
      <c r="BA82" t="s">
        <v>2718</v>
      </c>
      <c r="BB82" t="s">
        <v>2758</v>
      </c>
      <c r="BC82" t="s">
        <v>2768</v>
      </c>
      <c r="BD82" t="s">
        <v>2834</v>
      </c>
      <c r="BE82" s="3">
        <v>43273</v>
      </c>
    </row>
    <row r="83" spans="1:57">
      <c r="A83" s="1">
        <f>HYPERLINK("https://lsnyc.legalserver.org/matter/dynamic-profile/view/1865279","18-1865279")</f>
        <v>0</v>
      </c>
      <c r="B83" t="s">
        <v>60</v>
      </c>
      <c r="C83" t="s">
        <v>83</v>
      </c>
      <c r="D83" t="s">
        <v>161</v>
      </c>
      <c r="E83" t="s">
        <v>238</v>
      </c>
      <c r="F83" t="s">
        <v>583</v>
      </c>
      <c r="G83" s="3">
        <v>43208</v>
      </c>
      <c r="H83" s="3">
        <v>43208</v>
      </c>
      <c r="K83" t="s">
        <v>853</v>
      </c>
      <c r="L83" s="3">
        <v>43276</v>
      </c>
      <c r="M83" t="s">
        <v>860</v>
      </c>
      <c r="N83" t="s">
        <v>869</v>
      </c>
      <c r="O83" t="s">
        <v>949</v>
      </c>
      <c r="P83">
        <v>12</v>
      </c>
      <c r="Q83" t="s">
        <v>1448</v>
      </c>
      <c r="R83" t="s">
        <v>1478</v>
      </c>
      <c r="S83">
        <v>10468</v>
      </c>
      <c r="T83" t="s">
        <v>1480</v>
      </c>
      <c r="U83" t="s">
        <v>1482</v>
      </c>
      <c r="V83" t="s">
        <v>1486</v>
      </c>
      <c r="W83" t="s">
        <v>1580</v>
      </c>
      <c r="X83">
        <v>30</v>
      </c>
      <c r="Y83" t="s">
        <v>1908</v>
      </c>
      <c r="AA83" t="s">
        <v>1918</v>
      </c>
      <c r="AB83" t="s">
        <v>1481</v>
      </c>
      <c r="AC83" t="s">
        <v>1481</v>
      </c>
      <c r="AE83" t="s">
        <v>1934</v>
      </c>
      <c r="AG83">
        <v>570.29</v>
      </c>
      <c r="AH83">
        <v>570.29</v>
      </c>
      <c r="AI83">
        <v>19</v>
      </c>
      <c r="AJ83" s="3">
        <v>23392</v>
      </c>
      <c r="AL83" t="s">
        <v>2203</v>
      </c>
      <c r="AM83">
        <v>27</v>
      </c>
      <c r="AN83" t="s">
        <v>2519</v>
      </c>
      <c r="AO83">
        <v>3</v>
      </c>
      <c r="AP83">
        <v>0</v>
      </c>
      <c r="AQ83">
        <v>155.15</v>
      </c>
      <c r="AT83" t="s">
        <v>2535</v>
      </c>
      <c r="AU83" t="s">
        <v>2035</v>
      </c>
      <c r="AV83" t="s">
        <v>2544</v>
      </c>
      <c r="AW83">
        <v>32240</v>
      </c>
      <c r="AY83" t="s">
        <v>1480</v>
      </c>
      <c r="AZ83" t="s">
        <v>2675</v>
      </c>
      <c r="BA83" t="s">
        <v>2722</v>
      </c>
      <c r="BB83" t="s">
        <v>2755</v>
      </c>
      <c r="BC83" t="s">
        <v>2777</v>
      </c>
      <c r="BD83" t="s">
        <v>2810</v>
      </c>
      <c r="BE83" s="3">
        <v>43313</v>
      </c>
    </row>
    <row r="84" spans="1:57">
      <c r="A84" s="1">
        <f>HYPERLINK("https://lsnyc.legalserver.org/matter/dynamic-profile/view/1862306","18-1862306")</f>
        <v>0</v>
      </c>
      <c r="B84" t="s">
        <v>60</v>
      </c>
      <c r="C84" t="s">
        <v>84</v>
      </c>
      <c r="D84" t="s">
        <v>161</v>
      </c>
      <c r="E84" t="s">
        <v>239</v>
      </c>
      <c r="F84" t="s">
        <v>532</v>
      </c>
      <c r="G84" s="3">
        <v>43181</v>
      </c>
      <c r="H84" s="3">
        <v>43181</v>
      </c>
      <c r="K84" t="s">
        <v>857</v>
      </c>
      <c r="L84" s="3">
        <v>43281</v>
      </c>
      <c r="M84" t="s">
        <v>860</v>
      </c>
      <c r="N84" t="s">
        <v>870</v>
      </c>
      <c r="O84" t="s">
        <v>950</v>
      </c>
      <c r="P84" t="s">
        <v>1318</v>
      </c>
      <c r="Q84" t="s">
        <v>1448</v>
      </c>
      <c r="R84" t="s">
        <v>1478</v>
      </c>
      <c r="S84">
        <v>10454</v>
      </c>
      <c r="T84" t="s">
        <v>1480</v>
      </c>
      <c r="U84" t="s">
        <v>1482</v>
      </c>
      <c r="V84" t="s">
        <v>1483</v>
      </c>
      <c r="W84" t="s">
        <v>1581</v>
      </c>
      <c r="X84">
        <v>12</v>
      </c>
      <c r="Y84" t="s">
        <v>1909</v>
      </c>
      <c r="AA84" t="s">
        <v>1923</v>
      </c>
      <c r="AB84" t="s">
        <v>1481</v>
      </c>
      <c r="AE84" t="s">
        <v>1934</v>
      </c>
      <c r="AG84">
        <v>0</v>
      </c>
      <c r="AH84">
        <v>871</v>
      </c>
      <c r="AI84">
        <v>1</v>
      </c>
      <c r="AJ84" s="3">
        <v>29634</v>
      </c>
      <c r="AK84" t="s">
        <v>1985</v>
      </c>
      <c r="AL84" t="s">
        <v>2204</v>
      </c>
      <c r="AM84">
        <v>0</v>
      </c>
      <c r="AN84" t="s">
        <v>2523</v>
      </c>
      <c r="AO84">
        <v>2</v>
      </c>
      <c r="AP84">
        <v>0</v>
      </c>
      <c r="AQ84">
        <v>35.29</v>
      </c>
      <c r="AT84" t="s">
        <v>2535</v>
      </c>
      <c r="AU84" t="s">
        <v>2538</v>
      </c>
      <c r="AW84">
        <v>5808</v>
      </c>
      <c r="AX84" t="s">
        <v>2575</v>
      </c>
      <c r="AY84" t="s">
        <v>1480</v>
      </c>
      <c r="AZ84" t="s">
        <v>2675</v>
      </c>
      <c r="BA84" t="s">
        <v>2723</v>
      </c>
      <c r="BD84" t="s">
        <v>2812</v>
      </c>
      <c r="BE84" s="3">
        <v>43181</v>
      </c>
    </row>
    <row r="85" spans="1:57">
      <c r="A85" s="1">
        <f>HYPERLINK("https://lsnyc.legalserver.org/matter/dynamic-profile/view/1865548","18-1865548")</f>
        <v>0</v>
      </c>
      <c r="B85" t="s">
        <v>60</v>
      </c>
      <c r="C85" t="s">
        <v>84</v>
      </c>
      <c r="D85" t="s">
        <v>161</v>
      </c>
      <c r="E85" t="s">
        <v>240</v>
      </c>
      <c r="F85" t="s">
        <v>584</v>
      </c>
      <c r="G85" s="3">
        <v>43215</v>
      </c>
      <c r="H85" s="3">
        <v>43231</v>
      </c>
      <c r="K85" t="s">
        <v>857</v>
      </c>
      <c r="L85" s="3">
        <v>43281</v>
      </c>
      <c r="M85" t="s">
        <v>860</v>
      </c>
      <c r="N85" t="s">
        <v>869</v>
      </c>
      <c r="O85" t="s">
        <v>951</v>
      </c>
      <c r="P85" t="s">
        <v>1270</v>
      </c>
      <c r="Q85" t="s">
        <v>1448</v>
      </c>
      <c r="R85" t="s">
        <v>1478</v>
      </c>
      <c r="S85">
        <v>10451</v>
      </c>
      <c r="T85" t="s">
        <v>1480</v>
      </c>
      <c r="U85" t="s">
        <v>1482</v>
      </c>
      <c r="V85" t="s">
        <v>1495</v>
      </c>
      <c r="W85" t="s">
        <v>1582</v>
      </c>
      <c r="X85">
        <v>1</v>
      </c>
      <c r="Y85" t="s">
        <v>1908</v>
      </c>
      <c r="AA85" t="s">
        <v>1923</v>
      </c>
      <c r="AB85" t="s">
        <v>1481</v>
      </c>
      <c r="AC85" t="s">
        <v>1481</v>
      </c>
      <c r="AE85" t="s">
        <v>1934</v>
      </c>
      <c r="AG85">
        <v>464</v>
      </c>
      <c r="AH85">
        <v>1450</v>
      </c>
      <c r="AI85">
        <v>12.45</v>
      </c>
      <c r="AJ85" s="3">
        <v>20327</v>
      </c>
      <c r="AL85" t="s">
        <v>2205</v>
      </c>
      <c r="AM85">
        <v>40</v>
      </c>
      <c r="AN85" t="s">
        <v>2523</v>
      </c>
      <c r="AO85">
        <v>1</v>
      </c>
      <c r="AP85">
        <v>0</v>
      </c>
      <c r="AQ85">
        <v>58.62</v>
      </c>
      <c r="AT85" t="s">
        <v>2535</v>
      </c>
      <c r="AU85" t="s">
        <v>1495</v>
      </c>
      <c r="AV85" t="s">
        <v>2544</v>
      </c>
      <c r="AW85">
        <v>7116</v>
      </c>
      <c r="AY85" t="s">
        <v>1480</v>
      </c>
      <c r="BA85" t="s">
        <v>2724</v>
      </c>
      <c r="BB85" t="s">
        <v>2753</v>
      </c>
      <c r="BC85" t="s">
        <v>1495</v>
      </c>
      <c r="BD85" t="s">
        <v>2835</v>
      </c>
      <c r="BE85" s="3">
        <v>43536</v>
      </c>
    </row>
    <row r="86" spans="1:57">
      <c r="A86" s="1">
        <f>HYPERLINK("https://lsnyc.legalserver.org/matter/dynamic-profile/view/1869668","18-1869668")</f>
        <v>0</v>
      </c>
      <c r="B86" t="s">
        <v>60</v>
      </c>
      <c r="C86" t="s">
        <v>84</v>
      </c>
      <c r="D86" t="s">
        <v>161</v>
      </c>
      <c r="E86" t="s">
        <v>241</v>
      </c>
      <c r="F86" t="s">
        <v>585</v>
      </c>
      <c r="G86" s="3">
        <v>43259</v>
      </c>
      <c r="H86" s="3">
        <v>43259</v>
      </c>
      <c r="K86" t="s">
        <v>853</v>
      </c>
      <c r="L86" s="3">
        <v>43281</v>
      </c>
      <c r="M86" t="s">
        <v>860</v>
      </c>
      <c r="N86" t="s">
        <v>869</v>
      </c>
      <c r="O86" t="s">
        <v>952</v>
      </c>
      <c r="P86" t="s">
        <v>1289</v>
      </c>
      <c r="Q86" t="s">
        <v>1448</v>
      </c>
      <c r="R86" t="s">
        <v>1478</v>
      </c>
      <c r="S86">
        <v>10468</v>
      </c>
      <c r="T86" t="s">
        <v>1480</v>
      </c>
      <c r="U86" t="s">
        <v>1482</v>
      </c>
      <c r="V86" t="s">
        <v>1486</v>
      </c>
      <c r="W86" t="s">
        <v>1583</v>
      </c>
      <c r="X86">
        <v>10</v>
      </c>
      <c r="Y86" t="s">
        <v>1908</v>
      </c>
      <c r="AA86" t="s">
        <v>1918</v>
      </c>
      <c r="AB86" t="s">
        <v>1481</v>
      </c>
      <c r="AE86" t="s">
        <v>1934</v>
      </c>
      <c r="AF86" t="s">
        <v>1938</v>
      </c>
      <c r="AG86">
        <v>0</v>
      </c>
      <c r="AH86">
        <v>1500</v>
      </c>
      <c r="AI86">
        <v>14.85</v>
      </c>
      <c r="AJ86" s="3">
        <v>30322</v>
      </c>
      <c r="AK86" t="s">
        <v>1986</v>
      </c>
      <c r="AL86" t="s">
        <v>2206</v>
      </c>
      <c r="AM86">
        <v>0</v>
      </c>
      <c r="AN86" t="s">
        <v>2519</v>
      </c>
      <c r="AO86">
        <v>2</v>
      </c>
      <c r="AP86">
        <v>1</v>
      </c>
      <c r="AQ86">
        <v>34.65</v>
      </c>
      <c r="AT86" t="s">
        <v>2534</v>
      </c>
      <c r="AU86" t="s">
        <v>2540</v>
      </c>
      <c r="AW86">
        <v>7200</v>
      </c>
      <c r="AX86" t="s">
        <v>2576</v>
      </c>
      <c r="AY86" t="s">
        <v>1480</v>
      </c>
      <c r="AZ86" t="s">
        <v>2675</v>
      </c>
      <c r="BA86" t="s">
        <v>2697</v>
      </c>
      <c r="BB86" t="s">
        <v>2758</v>
      </c>
      <c r="BC86" t="s">
        <v>2767</v>
      </c>
      <c r="BD86" t="s">
        <v>2812</v>
      </c>
      <c r="BE86" s="3">
        <v>43342</v>
      </c>
    </row>
    <row r="87" spans="1:57">
      <c r="A87" s="1">
        <f>HYPERLINK("https://lsnyc.legalserver.org/matter/dynamic-profile/view/1858597","18-1858597")</f>
        <v>0</v>
      </c>
      <c r="B87" t="s">
        <v>60</v>
      </c>
      <c r="C87" t="s">
        <v>84</v>
      </c>
      <c r="D87" t="s">
        <v>161</v>
      </c>
      <c r="E87" t="s">
        <v>242</v>
      </c>
      <c r="F87" t="s">
        <v>586</v>
      </c>
      <c r="G87" s="3">
        <v>43139</v>
      </c>
      <c r="H87" s="3">
        <v>43139</v>
      </c>
      <c r="K87" t="s">
        <v>853</v>
      </c>
      <c r="L87" s="3">
        <v>43281</v>
      </c>
      <c r="M87" t="s">
        <v>860</v>
      </c>
      <c r="N87" t="s">
        <v>869</v>
      </c>
      <c r="O87" t="s">
        <v>953</v>
      </c>
      <c r="P87" t="s">
        <v>1289</v>
      </c>
      <c r="Q87" t="s">
        <v>1448</v>
      </c>
      <c r="R87" t="s">
        <v>1478</v>
      </c>
      <c r="S87">
        <v>10467</v>
      </c>
      <c r="T87" t="s">
        <v>1480</v>
      </c>
      <c r="U87" t="s">
        <v>1482</v>
      </c>
      <c r="V87" t="s">
        <v>1486</v>
      </c>
      <c r="W87" t="s">
        <v>1584</v>
      </c>
      <c r="X87">
        <v>1</v>
      </c>
      <c r="Y87" t="s">
        <v>1908</v>
      </c>
      <c r="AA87" t="s">
        <v>1918</v>
      </c>
      <c r="AB87" t="s">
        <v>1481</v>
      </c>
      <c r="AE87" t="s">
        <v>1934</v>
      </c>
      <c r="AF87" t="s">
        <v>1938</v>
      </c>
      <c r="AG87">
        <v>0</v>
      </c>
      <c r="AH87">
        <v>1542</v>
      </c>
      <c r="AI87">
        <v>5</v>
      </c>
      <c r="AJ87" s="3">
        <v>32763</v>
      </c>
      <c r="AK87" t="s">
        <v>1987</v>
      </c>
      <c r="AL87" t="s">
        <v>2207</v>
      </c>
      <c r="AM87">
        <v>0</v>
      </c>
      <c r="AN87" t="s">
        <v>2519</v>
      </c>
      <c r="AO87">
        <v>1</v>
      </c>
      <c r="AP87">
        <v>2</v>
      </c>
      <c r="AQ87">
        <v>112.05</v>
      </c>
      <c r="AT87" t="s">
        <v>2534</v>
      </c>
      <c r="AU87" t="s">
        <v>2540</v>
      </c>
      <c r="AV87" t="s">
        <v>2544</v>
      </c>
      <c r="AW87">
        <v>22880</v>
      </c>
      <c r="AX87" t="s">
        <v>2577</v>
      </c>
      <c r="AY87" t="s">
        <v>1480</v>
      </c>
      <c r="AZ87" t="s">
        <v>2675</v>
      </c>
      <c r="BA87" t="s">
        <v>2697</v>
      </c>
      <c r="BB87" t="s">
        <v>2758</v>
      </c>
      <c r="BC87" t="s">
        <v>2767</v>
      </c>
      <c r="BD87" t="s">
        <v>2810</v>
      </c>
      <c r="BE87" s="3">
        <v>43168</v>
      </c>
    </row>
    <row r="88" spans="1:57">
      <c r="A88" s="1">
        <f>HYPERLINK("https://lsnyc.legalserver.org/matter/dynamic-profile/view/1862215","18-1862215")</f>
        <v>0</v>
      </c>
      <c r="B88" t="s">
        <v>60</v>
      </c>
      <c r="C88" t="s">
        <v>84</v>
      </c>
      <c r="D88" t="s">
        <v>161</v>
      </c>
      <c r="E88" t="s">
        <v>243</v>
      </c>
      <c r="F88" t="s">
        <v>587</v>
      </c>
      <c r="G88" s="3">
        <v>43180</v>
      </c>
      <c r="H88" s="3">
        <v>43181</v>
      </c>
      <c r="K88" t="s">
        <v>853</v>
      </c>
      <c r="L88" s="3">
        <v>43281</v>
      </c>
      <c r="M88" t="s">
        <v>860</v>
      </c>
      <c r="N88" t="s">
        <v>869</v>
      </c>
      <c r="O88" t="s">
        <v>954</v>
      </c>
      <c r="P88" t="s">
        <v>1311</v>
      </c>
      <c r="Q88" t="s">
        <v>1448</v>
      </c>
      <c r="R88" t="s">
        <v>1478</v>
      </c>
      <c r="S88">
        <v>10467</v>
      </c>
      <c r="T88" t="s">
        <v>1480</v>
      </c>
      <c r="U88" t="s">
        <v>1482</v>
      </c>
      <c r="W88" t="s">
        <v>1585</v>
      </c>
      <c r="X88">
        <v>0</v>
      </c>
      <c r="Y88" t="s">
        <v>1908</v>
      </c>
      <c r="AA88" t="s">
        <v>1918</v>
      </c>
      <c r="AB88" t="s">
        <v>1481</v>
      </c>
      <c r="AE88" t="s">
        <v>1934</v>
      </c>
      <c r="AG88">
        <v>0</v>
      </c>
      <c r="AH88">
        <v>1326</v>
      </c>
      <c r="AI88">
        <v>5.5</v>
      </c>
      <c r="AJ88" s="3">
        <v>29152</v>
      </c>
      <c r="AK88" t="s">
        <v>1988</v>
      </c>
      <c r="AL88" t="s">
        <v>2208</v>
      </c>
      <c r="AM88">
        <v>0</v>
      </c>
      <c r="AO88">
        <v>2</v>
      </c>
      <c r="AP88">
        <v>4</v>
      </c>
      <c r="AQ88">
        <v>80.14</v>
      </c>
      <c r="AT88" t="s">
        <v>2536</v>
      </c>
      <c r="AV88" t="s">
        <v>2544</v>
      </c>
      <c r="AW88">
        <v>27040</v>
      </c>
      <c r="AX88" t="s">
        <v>2578</v>
      </c>
      <c r="AY88" t="s">
        <v>1480</v>
      </c>
      <c r="AZ88" t="s">
        <v>2675</v>
      </c>
      <c r="BA88" t="s">
        <v>2725</v>
      </c>
      <c r="BB88" t="s">
        <v>2758</v>
      </c>
      <c r="BC88" t="s">
        <v>2767</v>
      </c>
      <c r="BD88" t="s">
        <v>2810</v>
      </c>
      <c r="BE88" s="3">
        <v>43231</v>
      </c>
    </row>
    <row r="89" spans="1:57">
      <c r="A89" s="1">
        <f>HYPERLINK("https://lsnyc.legalserver.org/matter/dynamic-profile/view/1866351","18-1866351")</f>
        <v>0</v>
      </c>
      <c r="B89" t="s">
        <v>60</v>
      </c>
      <c r="C89" t="s">
        <v>84</v>
      </c>
      <c r="D89" t="s">
        <v>161</v>
      </c>
      <c r="E89" t="s">
        <v>244</v>
      </c>
      <c r="F89" t="s">
        <v>588</v>
      </c>
      <c r="G89" s="3">
        <v>43223</v>
      </c>
      <c r="H89" s="3">
        <v>43276</v>
      </c>
      <c r="K89" t="s">
        <v>853</v>
      </c>
      <c r="L89" s="3">
        <v>43281</v>
      </c>
      <c r="M89" t="s">
        <v>860</v>
      </c>
      <c r="N89" t="s">
        <v>869</v>
      </c>
      <c r="O89" t="s">
        <v>955</v>
      </c>
      <c r="P89">
        <v>41</v>
      </c>
      <c r="Q89" t="s">
        <v>1448</v>
      </c>
      <c r="R89" t="s">
        <v>1478</v>
      </c>
      <c r="S89">
        <v>10463</v>
      </c>
      <c r="T89" t="s">
        <v>1480</v>
      </c>
      <c r="U89" t="s">
        <v>1482</v>
      </c>
      <c r="V89" t="s">
        <v>1483</v>
      </c>
      <c r="W89" t="s">
        <v>1586</v>
      </c>
      <c r="X89">
        <v>1</v>
      </c>
      <c r="Y89" t="s">
        <v>1908</v>
      </c>
      <c r="AA89" t="s">
        <v>1923</v>
      </c>
      <c r="AB89" t="s">
        <v>1481</v>
      </c>
      <c r="AE89" t="s">
        <v>1934</v>
      </c>
      <c r="AG89">
        <v>1200</v>
      </c>
      <c r="AH89">
        <v>1200</v>
      </c>
      <c r="AI89">
        <v>1.3</v>
      </c>
      <c r="AJ89" s="3">
        <v>25611</v>
      </c>
      <c r="AK89" t="s">
        <v>1989</v>
      </c>
      <c r="AL89" t="s">
        <v>2209</v>
      </c>
      <c r="AM89">
        <v>0</v>
      </c>
      <c r="AN89" t="s">
        <v>2519</v>
      </c>
      <c r="AO89">
        <v>1</v>
      </c>
      <c r="AP89">
        <v>1</v>
      </c>
      <c r="AQ89">
        <v>131.11</v>
      </c>
      <c r="AT89" t="s">
        <v>2534</v>
      </c>
      <c r="AU89" t="s">
        <v>2035</v>
      </c>
      <c r="AV89" t="s">
        <v>2544</v>
      </c>
      <c r="AW89">
        <v>21580</v>
      </c>
      <c r="AX89" t="s">
        <v>2579</v>
      </c>
      <c r="AY89" t="s">
        <v>1480</v>
      </c>
      <c r="BA89" t="s">
        <v>2705</v>
      </c>
      <c r="BB89" t="s">
        <v>2758</v>
      </c>
      <c r="BC89" t="s">
        <v>2767</v>
      </c>
      <c r="BD89" t="s">
        <v>2836</v>
      </c>
      <c r="BE89" s="3">
        <v>43224</v>
      </c>
    </row>
    <row r="90" spans="1:57">
      <c r="A90" s="1">
        <f>HYPERLINK("https://lsnyc.legalserver.org/matter/dynamic-profile/view/1858646","18-1858646")</f>
        <v>0</v>
      </c>
      <c r="B90" t="s">
        <v>60</v>
      </c>
      <c r="C90" t="s">
        <v>84</v>
      </c>
      <c r="D90" t="s">
        <v>161</v>
      </c>
      <c r="E90" t="s">
        <v>245</v>
      </c>
      <c r="F90" t="s">
        <v>589</v>
      </c>
      <c r="G90" s="3">
        <v>43139</v>
      </c>
      <c r="H90" s="3">
        <v>43139</v>
      </c>
      <c r="K90" t="s">
        <v>853</v>
      </c>
      <c r="L90" s="3">
        <v>43281</v>
      </c>
      <c r="M90" t="s">
        <v>860</v>
      </c>
      <c r="N90" t="s">
        <v>869</v>
      </c>
      <c r="O90" t="s">
        <v>956</v>
      </c>
      <c r="P90" t="s">
        <v>1319</v>
      </c>
      <c r="Q90" t="s">
        <v>1448</v>
      </c>
      <c r="R90" t="s">
        <v>1478</v>
      </c>
      <c r="S90">
        <v>10457</v>
      </c>
      <c r="T90" t="s">
        <v>1480</v>
      </c>
      <c r="U90" t="s">
        <v>1482</v>
      </c>
      <c r="V90" t="s">
        <v>1486</v>
      </c>
      <c r="W90" t="s">
        <v>1587</v>
      </c>
      <c r="X90">
        <v>9</v>
      </c>
      <c r="Y90" t="s">
        <v>1908</v>
      </c>
      <c r="AA90" t="s">
        <v>1918</v>
      </c>
      <c r="AB90" t="s">
        <v>1481</v>
      </c>
      <c r="AE90" t="s">
        <v>1934</v>
      </c>
      <c r="AG90">
        <v>0</v>
      </c>
      <c r="AH90">
        <v>0</v>
      </c>
      <c r="AI90">
        <v>7</v>
      </c>
      <c r="AJ90" s="3">
        <v>26340</v>
      </c>
      <c r="AK90" t="s">
        <v>1990</v>
      </c>
      <c r="AL90" t="s">
        <v>2210</v>
      </c>
      <c r="AM90">
        <v>0</v>
      </c>
      <c r="AO90">
        <v>1</v>
      </c>
      <c r="AP90">
        <v>1</v>
      </c>
      <c r="AQ90">
        <v>112.07</v>
      </c>
      <c r="AT90" t="s">
        <v>2534</v>
      </c>
      <c r="AW90">
        <v>18200</v>
      </c>
      <c r="AX90" t="s">
        <v>2580</v>
      </c>
      <c r="AY90" t="s">
        <v>1480</v>
      </c>
      <c r="AZ90" t="s">
        <v>2675</v>
      </c>
      <c r="BA90" t="s">
        <v>2697</v>
      </c>
      <c r="BB90" t="s">
        <v>2758</v>
      </c>
      <c r="BC90" t="s">
        <v>2767</v>
      </c>
      <c r="BD90" t="s">
        <v>1495</v>
      </c>
      <c r="BE90" s="3">
        <v>43278</v>
      </c>
    </row>
    <row r="91" spans="1:57">
      <c r="A91" s="1">
        <f>HYPERLINK("https://lsnyc.legalserver.org/matter/dynamic-profile/view/1867258","18-1867258")</f>
        <v>0</v>
      </c>
      <c r="B91" t="s">
        <v>60</v>
      </c>
      <c r="C91" t="s">
        <v>84</v>
      </c>
      <c r="D91" t="s">
        <v>161</v>
      </c>
      <c r="E91" t="s">
        <v>246</v>
      </c>
      <c r="F91" t="s">
        <v>590</v>
      </c>
      <c r="G91" s="3">
        <v>43229</v>
      </c>
      <c r="H91" s="3">
        <v>43229</v>
      </c>
      <c r="K91" t="s">
        <v>853</v>
      </c>
      <c r="L91" s="3">
        <v>43281</v>
      </c>
      <c r="M91" t="s">
        <v>860</v>
      </c>
      <c r="N91" t="s">
        <v>869</v>
      </c>
      <c r="O91" t="s">
        <v>957</v>
      </c>
      <c r="P91" t="s">
        <v>1315</v>
      </c>
      <c r="Q91" t="s">
        <v>1448</v>
      </c>
      <c r="R91" t="s">
        <v>1478</v>
      </c>
      <c r="S91">
        <v>10457</v>
      </c>
      <c r="T91" t="s">
        <v>1480</v>
      </c>
      <c r="U91" t="s">
        <v>1482</v>
      </c>
      <c r="V91" t="s">
        <v>1486</v>
      </c>
      <c r="W91" t="s">
        <v>1588</v>
      </c>
      <c r="X91">
        <v>1</v>
      </c>
      <c r="Y91" t="s">
        <v>1908</v>
      </c>
      <c r="AA91" t="s">
        <v>1918</v>
      </c>
      <c r="AB91" t="s">
        <v>1481</v>
      </c>
      <c r="AE91" t="s">
        <v>1934</v>
      </c>
      <c r="AF91" t="s">
        <v>1938</v>
      </c>
      <c r="AG91">
        <v>1750</v>
      </c>
      <c r="AH91">
        <v>1750</v>
      </c>
      <c r="AI91">
        <v>6.35</v>
      </c>
      <c r="AJ91" s="3">
        <v>24507</v>
      </c>
      <c r="AK91" t="s">
        <v>1991</v>
      </c>
      <c r="AL91" t="s">
        <v>2211</v>
      </c>
      <c r="AM91">
        <v>0</v>
      </c>
      <c r="AN91" t="s">
        <v>2519</v>
      </c>
      <c r="AO91">
        <v>3</v>
      </c>
      <c r="AP91">
        <v>0</v>
      </c>
      <c r="AQ91">
        <v>132.82</v>
      </c>
      <c r="AT91" t="s">
        <v>2535</v>
      </c>
      <c r="AU91" t="s">
        <v>2035</v>
      </c>
      <c r="AV91" t="s">
        <v>2545</v>
      </c>
      <c r="AW91">
        <v>27600</v>
      </c>
      <c r="AX91" t="s">
        <v>2581</v>
      </c>
      <c r="AY91" t="s">
        <v>1480</v>
      </c>
      <c r="AZ91" t="s">
        <v>2675</v>
      </c>
      <c r="BA91" t="s">
        <v>2722</v>
      </c>
      <c r="BB91" t="s">
        <v>2758</v>
      </c>
      <c r="BC91" t="s">
        <v>2767</v>
      </c>
      <c r="BD91" t="s">
        <v>2810</v>
      </c>
      <c r="BE91" s="3">
        <v>43336</v>
      </c>
    </row>
    <row r="92" spans="1:57">
      <c r="A92" s="1">
        <f>HYPERLINK("https://lsnyc.legalserver.org/matter/dynamic-profile/view/1867277","18-1867277")</f>
        <v>0</v>
      </c>
      <c r="B92" t="s">
        <v>60</v>
      </c>
      <c r="C92" t="s">
        <v>84</v>
      </c>
      <c r="D92" t="s">
        <v>161</v>
      </c>
      <c r="E92" t="s">
        <v>247</v>
      </c>
      <c r="F92" t="s">
        <v>591</v>
      </c>
      <c r="G92" s="3">
        <v>43229</v>
      </c>
      <c r="H92" s="3">
        <v>43229</v>
      </c>
      <c r="K92" t="s">
        <v>853</v>
      </c>
      <c r="L92" s="3">
        <v>43281</v>
      </c>
      <c r="M92" t="s">
        <v>860</v>
      </c>
      <c r="N92" t="s">
        <v>869</v>
      </c>
      <c r="O92" t="s">
        <v>958</v>
      </c>
      <c r="P92" t="s">
        <v>1292</v>
      </c>
      <c r="Q92" t="s">
        <v>1448</v>
      </c>
      <c r="R92" t="s">
        <v>1478</v>
      </c>
      <c r="S92">
        <v>10457</v>
      </c>
      <c r="T92" t="s">
        <v>1480</v>
      </c>
      <c r="U92" t="s">
        <v>1482</v>
      </c>
      <c r="V92" t="s">
        <v>1486</v>
      </c>
      <c r="W92" t="s">
        <v>1589</v>
      </c>
      <c r="X92">
        <v>0</v>
      </c>
      <c r="Y92" t="s">
        <v>1908</v>
      </c>
      <c r="AA92" t="s">
        <v>1918</v>
      </c>
      <c r="AB92" t="s">
        <v>1481</v>
      </c>
      <c r="AE92" t="s">
        <v>1934</v>
      </c>
      <c r="AG92">
        <v>0</v>
      </c>
      <c r="AH92">
        <v>0</v>
      </c>
      <c r="AI92">
        <v>6.35</v>
      </c>
      <c r="AJ92" s="3">
        <v>19451</v>
      </c>
      <c r="AL92" t="s">
        <v>2212</v>
      </c>
      <c r="AM92">
        <v>0</v>
      </c>
      <c r="AO92">
        <v>1</v>
      </c>
      <c r="AP92">
        <v>0</v>
      </c>
      <c r="AQ92">
        <v>72.65000000000001</v>
      </c>
      <c r="AT92" t="s">
        <v>2535</v>
      </c>
      <c r="AU92" t="s">
        <v>2542</v>
      </c>
      <c r="AW92">
        <v>8820</v>
      </c>
      <c r="AX92" t="s">
        <v>2582</v>
      </c>
      <c r="AY92" t="s">
        <v>1480</v>
      </c>
      <c r="AZ92" t="s">
        <v>2675</v>
      </c>
      <c r="BA92" t="s">
        <v>2722</v>
      </c>
      <c r="BB92" t="s">
        <v>2758</v>
      </c>
      <c r="BC92" t="s">
        <v>2767</v>
      </c>
      <c r="BD92" t="s">
        <v>2801</v>
      </c>
      <c r="BE92" s="3">
        <v>43423</v>
      </c>
    </row>
    <row r="93" spans="1:57">
      <c r="A93" s="1">
        <f>HYPERLINK("https://lsnyc.legalserver.org/matter/dynamic-profile/view/1867324","18-1867324")</f>
        <v>0</v>
      </c>
      <c r="B93" t="s">
        <v>60</v>
      </c>
      <c r="C93" t="s">
        <v>84</v>
      </c>
      <c r="D93" t="s">
        <v>161</v>
      </c>
      <c r="E93" t="s">
        <v>248</v>
      </c>
      <c r="F93" t="s">
        <v>592</v>
      </c>
      <c r="G93" s="3">
        <v>43234</v>
      </c>
      <c r="H93" s="3">
        <v>43234</v>
      </c>
      <c r="K93" t="s">
        <v>853</v>
      </c>
      <c r="L93" s="3">
        <v>43281</v>
      </c>
      <c r="M93" t="s">
        <v>860</v>
      </c>
      <c r="N93" t="s">
        <v>869</v>
      </c>
      <c r="O93" t="s">
        <v>959</v>
      </c>
      <c r="P93" t="s">
        <v>1320</v>
      </c>
      <c r="Q93" t="s">
        <v>1448</v>
      </c>
      <c r="R93" t="s">
        <v>1478</v>
      </c>
      <c r="S93">
        <v>10452</v>
      </c>
      <c r="T93" t="s">
        <v>1480</v>
      </c>
      <c r="U93" t="s">
        <v>1482</v>
      </c>
      <c r="V93" t="s">
        <v>1483</v>
      </c>
      <c r="W93" t="s">
        <v>1590</v>
      </c>
      <c r="X93">
        <v>17</v>
      </c>
      <c r="Y93" t="s">
        <v>1908</v>
      </c>
      <c r="AA93" t="s">
        <v>1923</v>
      </c>
      <c r="AB93" t="s">
        <v>1481</v>
      </c>
      <c r="AE93" t="s">
        <v>1934</v>
      </c>
      <c r="AG93">
        <v>744.13</v>
      </c>
      <c r="AH93">
        <v>744.13</v>
      </c>
      <c r="AI93">
        <v>27.47</v>
      </c>
      <c r="AJ93" s="3">
        <v>23233</v>
      </c>
      <c r="AL93" t="s">
        <v>2213</v>
      </c>
      <c r="AM93">
        <v>35</v>
      </c>
      <c r="AN93" t="s">
        <v>2519</v>
      </c>
      <c r="AO93">
        <v>2</v>
      </c>
      <c r="AP93">
        <v>0</v>
      </c>
      <c r="AQ93">
        <v>194.41</v>
      </c>
      <c r="AT93" t="s">
        <v>2535</v>
      </c>
      <c r="AU93" t="s">
        <v>2035</v>
      </c>
      <c r="AV93" t="s">
        <v>2545</v>
      </c>
      <c r="AW93">
        <v>32000</v>
      </c>
      <c r="AY93" t="s">
        <v>1480</v>
      </c>
      <c r="BA93" t="s">
        <v>2723</v>
      </c>
      <c r="BB93" t="s">
        <v>2753</v>
      </c>
      <c r="BC93" t="s">
        <v>2767</v>
      </c>
      <c r="BD93" t="s">
        <v>2810</v>
      </c>
      <c r="BE93" s="3">
        <v>43448</v>
      </c>
    </row>
    <row r="94" spans="1:57">
      <c r="A94" s="1">
        <f>HYPERLINK("https://lsnyc.legalserver.org/matter/dynamic-profile/view/1861022","18-1861022")</f>
        <v>0</v>
      </c>
      <c r="B94" t="s">
        <v>60</v>
      </c>
      <c r="C94" t="s">
        <v>65</v>
      </c>
      <c r="D94" t="s">
        <v>161</v>
      </c>
      <c r="E94" t="s">
        <v>249</v>
      </c>
      <c r="F94" t="s">
        <v>593</v>
      </c>
      <c r="G94" s="3">
        <v>43167</v>
      </c>
      <c r="H94" s="3">
        <v>43167</v>
      </c>
      <c r="K94" t="s">
        <v>853</v>
      </c>
      <c r="L94" s="3">
        <v>43281</v>
      </c>
      <c r="M94" t="s">
        <v>860</v>
      </c>
      <c r="N94" t="s">
        <v>869</v>
      </c>
      <c r="O94" t="s">
        <v>960</v>
      </c>
      <c r="P94">
        <v>35</v>
      </c>
      <c r="Q94" t="s">
        <v>1448</v>
      </c>
      <c r="R94" t="s">
        <v>1478</v>
      </c>
      <c r="S94">
        <v>10468</v>
      </c>
      <c r="T94" t="s">
        <v>1480</v>
      </c>
      <c r="U94" t="s">
        <v>1482</v>
      </c>
      <c r="V94" t="s">
        <v>1486</v>
      </c>
      <c r="W94" t="s">
        <v>1591</v>
      </c>
      <c r="X94">
        <v>10</v>
      </c>
      <c r="Y94" t="s">
        <v>1908</v>
      </c>
      <c r="AA94" t="s">
        <v>1918</v>
      </c>
      <c r="AB94" t="s">
        <v>1481</v>
      </c>
      <c r="AE94" t="s">
        <v>1934</v>
      </c>
      <c r="AG94">
        <v>697</v>
      </c>
      <c r="AH94">
        <v>2187.15</v>
      </c>
      <c r="AI94">
        <v>7.25</v>
      </c>
      <c r="AJ94" s="3">
        <v>24933</v>
      </c>
      <c r="AK94" t="s">
        <v>1992</v>
      </c>
      <c r="AL94" t="s">
        <v>2214</v>
      </c>
      <c r="AM94">
        <v>0</v>
      </c>
      <c r="AO94">
        <v>2</v>
      </c>
      <c r="AP94">
        <v>2</v>
      </c>
      <c r="AQ94">
        <v>19.12</v>
      </c>
      <c r="AT94" t="s">
        <v>2534</v>
      </c>
      <c r="AU94" t="s">
        <v>2537</v>
      </c>
      <c r="AW94">
        <v>4800</v>
      </c>
      <c r="AX94" t="s">
        <v>2583</v>
      </c>
      <c r="AY94" t="s">
        <v>1480</v>
      </c>
      <c r="AZ94" t="s">
        <v>2675</v>
      </c>
      <c r="BA94" t="s">
        <v>2722</v>
      </c>
      <c r="BC94" t="s">
        <v>2768</v>
      </c>
      <c r="BD94" t="s">
        <v>2812</v>
      </c>
      <c r="BE94" s="3">
        <v>43342</v>
      </c>
    </row>
    <row r="95" spans="1:57">
      <c r="A95" s="1">
        <f>HYPERLINK("https://lsnyc.legalserver.org/matter/dynamic-profile/view/1861197","18-1861197")</f>
        <v>0</v>
      </c>
      <c r="B95" t="s">
        <v>60</v>
      </c>
      <c r="C95" t="s">
        <v>65</v>
      </c>
      <c r="D95" t="s">
        <v>161</v>
      </c>
      <c r="E95" t="s">
        <v>250</v>
      </c>
      <c r="F95" t="s">
        <v>594</v>
      </c>
      <c r="G95" s="3">
        <v>43168</v>
      </c>
      <c r="H95" s="3">
        <v>43168</v>
      </c>
      <c r="K95" t="s">
        <v>853</v>
      </c>
      <c r="L95" s="3">
        <v>43281</v>
      </c>
      <c r="M95" t="s">
        <v>860</v>
      </c>
      <c r="N95" t="s">
        <v>869</v>
      </c>
      <c r="O95" t="s">
        <v>961</v>
      </c>
      <c r="P95" t="s">
        <v>1321</v>
      </c>
      <c r="Q95" t="s">
        <v>1448</v>
      </c>
      <c r="R95" t="s">
        <v>1478</v>
      </c>
      <c r="S95">
        <v>10468</v>
      </c>
      <c r="T95" t="s">
        <v>1480</v>
      </c>
      <c r="U95" t="s">
        <v>1482</v>
      </c>
      <c r="V95" t="s">
        <v>1486</v>
      </c>
      <c r="W95" t="s">
        <v>1592</v>
      </c>
      <c r="X95">
        <v>13</v>
      </c>
      <c r="Y95" t="s">
        <v>1908</v>
      </c>
      <c r="AA95" t="s">
        <v>1918</v>
      </c>
      <c r="AB95" t="s">
        <v>1481</v>
      </c>
      <c r="AE95" t="s">
        <v>1934</v>
      </c>
      <c r="AG95">
        <v>185.76</v>
      </c>
      <c r="AH95">
        <v>0</v>
      </c>
      <c r="AI95">
        <v>5.75</v>
      </c>
      <c r="AJ95" s="3">
        <v>18723</v>
      </c>
      <c r="AK95" t="s">
        <v>1993</v>
      </c>
      <c r="AL95" t="s">
        <v>2215</v>
      </c>
      <c r="AM95">
        <v>0</v>
      </c>
      <c r="AO95">
        <v>1</v>
      </c>
      <c r="AP95">
        <v>0</v>
      </c>
      <c r="AQ95">
        <v>81.05</v>
      </c>
      <c r="AT95" t="s">
        <v>2535</v>
      </c>
      <c r="AU95" t="s">
        <v>2537</v>
      </c>
      <c r="AV95" t="s">
        <v>2545</v>
      </c>
      <c r="AW95">
        <v>9840</v>
      </c>
      <c r="AX95" t="s">
        <v>2584</v>
      </c>
      <c r="AY95" t="s">
        <v>1480</v>
      </c>
      <c r="AZ95" t="s">
        <v>2675</v>
      </c>
      <c r="BA95" t="s">
        <v>2722</v>
      </c>
      <c r="BB95" t="s">
        <v>2753</v>
      </c>
      <c r="BC95" t="s">
        <v>2768</v>
      </c>
      <c r="BD95" t="s">
        <v>2801</v>
      </c>
      <c r="BE95" s="3">
        <v>43252</v>
      </c>
    </row>
    <row r="96" spans="1:57">
      <c r="A96" s="1">
        <f>HYPERLINK("https://lsnyc.legalserver.org/matter/dynamic-profile/view/0831331","17-0831331")</f>
        <v>0</v>
      </c>
      <c r="B96" t="s">
        <v>60</v>
      </c>
      <c r="C96" t="s">
        <v>65</v>
      </c>
      <c r="D96" t="s">
        <v>161</v>
      </c>
      <c r="E96" t="s">
        <v>251</v>
      </c>
      <c r="F96" t="s">
        <v>595</v>
      </c>
      <c r="G96" s="3">
        <v>42822</v>
      </c>
      <c r="H96" s="3">
        <v>43192</v>
      </c>
      <c r="K96" t="s">
        <v>853</v>
      </c>
      <c r="L96" s="3">
        <v>43281</v>
      </c>
      <c r="M96" t="s">
        <v>860</v>
      </c>
      <c r="N96" t="s">
        <v>869</v>
      </c>
      <c r="O96" t="s">
        <v>962</v>
      </c>
      <c r="P96" t="s">
        <v>1322</v>
      </c>
      <c r="Q96" t="s">
        <v>1448</v>
      </c>
      <c r="R96" t="s">
        <v>1478</v>
      </c>
      <c r="S96">
        <v>10457</v>
      </c>
      <c r="T96" t="s">
        <v>1480</v>
      </c>
      <c r="U96" t="s">
        <v>1482</v>
      </c>
      <c r="V96" t="s">
        <v>1491</v>
      </c>
      <c r="W96" t="s">
        <v>1593</v>
      </c>
      <c r="X96">
        <v>5</v>
      </c>
      <c r="Y96" t="s">
        <v>1908</v>
      </c>
      <c r="AA96" t="s">
        <v>1918</v>
      </c>
      <c r="AB96" t="s">
        <v>1481</v>
      </c>
      <c r="AE96" t="s">
        <v>1934</v>
      </c>
      <c r="AG96">
        <v>1450</v>
      </c>
      <c r="AH96">
        <v>1450</v>
      </c>
      <c r="AI96">
        <v>50.5</v>
      </c>
      <c r="AJ96" s="3">
        <v>31007</v>
      </c>
      <c r="AL96" t="s">
        <v>2216</v>
      </c>
      <c r="AM96">
        <v>0</v>
      </c>
      <c r="AN96" t="s">
        <v>2519</v>
      </c>
      <c r="AO96">
        <v>1</v>
      </c>
      <c r="AP96">
        <v>0</v>
      </c>
      <c r="AQ96">
        <v>150.48</v>
      </c>
      <c r="AT96" t="s">
        <v>2535</v>
      </c>
      <c r="AV96" t="s">
        <v>2544</v>
      </c>
      <c r="AW96">
        <v>18148</v>
      </c>
      <c r="AY96" t="s">
        <v>1480</v>
      </c>
      <c r="BA96" t="s">
        <v>2723</v>
      </c>
      <c r="BB96" t="s">
        <v>2753</v>
      </c>
      <c r="BC96" t="s">
        <v>2768</v>
      </c>
      <c r="BD96" t="s">
        <v>2810</v>
      </c>
      <c r="BE96" s="3">
        <v>43305</v>
      </c>
    </row>
    <row r="97" spans="1:57">
      <c r="A97" s="1">
        <f>HYPERLINK("https://lsnyc.legalserver.org/matter/dynamic-profile/view/1863344","18-1863344")</f>
        <v>0</v>
      </c>
      <c r="B97" t="s">
        <v>60</v>
      </c>
      <c r="C97" t="s">
        <v>84</v>
      </c>
      <c r="D97" t="s">
        <v>161</v>
      </c>
      <c r="E97" t="s">
        <v>252</v>
      </c>
      <c r="F97" t="s">
        <v>596</v>
      </c>
      <c r="G97" s="3">
        <v>43192</v>
      </c>
      <c r="H97" s="3">
        <v>43192</v>
      </c>
      <c r="K97" t="s">
        <v>855</v>
      </c>
      <c r="L97" s="3">
        <v>43281</v>
      </c>
      <c r="M97" t="s">
        <v>860</v>
      </c>
      <c r="N97" t="s">
        <v>869</v>
      </c>
      <c r="O97" t="s">
        <v>963</v>
      </c>
      <c r="P97" t="s">
        <v>1321</v>
      </c>
      <c r="Q97" t="s">
        <v>1448</v>
      </c>
      <c r="R97" t="s">
        <v>1478</v>
      </c>
      <c r="S97">
        <v>10457</v>
      </c>
      <c r="T97" t="s">
        <v>1480</v>
      </c>
      <c r="U97" t="s">
        <v>1482</v>
      </c>
      <c r="V97" t="s">
        <v>1486</v>
      </c>
      <c r="W97" t="s">
        <v>1594</v>
      </c>
      <c r="X97">
        <v>1</v>
      </c>
      <c r="Y97" t="s">
        <v>1908</v>
      </c>
      <c r="AA97" t="s">
        <v>1918</v>
      </c>
      <c r="AB97" t="s">
        <v>1481</v>
      </c>
      <c r="AC97" t="s">
        <v>1481</v>
      </c>
      <c r="AE97" t="s">
        <v>1934</v>
      </c>
      <c r="AF97" t="s">
        <v>1938</v>
      </c>
      <c r="AG97">
        <v>0</v>
      </c>
      <c r="AH97">
        <v>1498</v>
      </c>
      <c r="AI97">
        <v>17.8</v>
      </c>
      <c r="AJ97" s="3">
        <v>24223</v>
      </c>
      <c r="AK97" t="s">
        <v>1994</v>
      </c>
      <c r="AL97" t="s">
        <v>2217</v>
      </c>
      <c r="AM97">
        <v>55</v>
      </c>
      <c r="AN97" t="s">
        <v>2519</v>
      </c>
      <c r="AO97">
        <v>2</v>
      </c>
      <c r="AP97">
        <v>2</v>
      </c>
      <c r="AQ97">
        <v>157.04</v>
      </c>
      <c r="AT97" t="s">
        <v>2536</v>
      </c>
      <c r="AV97" t="s">
        <v>2545</v>
      </c>
      <c r="AW97">
        <v>39416</v>
      </c>
      <c r="AX97" t="s">
        <v>2585</v>
      </c>
      <c r="AY97" t="s">
        <v>1480</v>
      </c>
      <c r="AZ97" t="s">
        <v>2675</v>
      </c>
      <c r="BA97" t="s">
        <v>2722</v>
      </c>
      <c r="BB97" t="s">
        <v>2758</v>
      </c>
      <c r="BC97" t="s">
        <v>2767</v>
      </c>
      <c r="BD97" t="s">
        <v>2810</v>
      </c>
      <c r="BE97" s="3">
        <v>43327</v>
      </c>
    </row>
    <row r="98" spans="1:57">
      <c r="A98" s="1">
        <f>HYPERLINK("https://lsnyc.legalserver.org/matter/dynamic-profile/view/1866861","18-1866861")</f>
        <v>0</v>
      </c>
      <c r="B98" t="s">
        <v>61</v>
      </c>
      <c r="C98" t="s">
        <v>73</v>
      </c>
      <c r="D98" t="s">
        <v>161</v>
      </c>
      <c r="E98" t="s">
        <v>205</v>
      </c>
      <c r="F98" t="s">
        <v>518</v>
      </c>
      <c r="G98" s="3">
        <v>43229</v>
      </c>
      <c r="H98" s="3">
        <v>43221</v>
      </c>
      <c r="K98" t="s">
        <v>853</v>
      </c>
      <c r="L98" s="3">
        <v>43300</v>
      </c>
      <c r="M98" t="s">
        <v>860</v>
      </c>
      <c r="N98" t="s">
        <v>870</v>
      </c>
      <c r="O98" t="s">
        <v>964</v>
      </c>
      <c r="P98">
        <v>54</v>
      </c>
      <c r="Q98" t="s">
        <v>1450</v>
      </c>
      <c r="R98" t="s">
        <v>1478</v>
      </c>
      <c r="S98">
        <v>10030</v>
      </c>
      <c r="T98" t="s">
        <v>1480</v>
      </c>
      <c r="U98" t="s">
        <v>1482</v>
      </c>
      <c r="V98" t="s">
        <v>1489</v>
      </c>
      <c r="W98" t="s">
        <v>1595</v>
      </c>
      <c r="X98">
        <v>50</v>
      </c>
      <c r="Y98" t="s">
        <v>1908</v>
      </c>
      <c r="AA98" t="s">
        <v>1922</v>
      </c>
      <c r="AB98" t="s">
        <v>1481</v>
      </c>
      <c r="AC98" t="s">
        <v>1481</v>
      </c>
      <c r="AE98" t="s">
        <v>1934</v>
      </c>
      <c r="AG98">
        <v>299.97</v>
      </c>
      <c r="AH98">
        <v>299.97</v>
      </c>
      <c r="AI98">
        <v>28.65</v>
      </c>
      <c r="AJ98" s="3">
        <v>22084</v>
      </c>
      <c r="AL98" t="s">
        <v>2218</v>
      </c>
      <c r="AM98">
        <v>0</v>
      </c>
      <c r="AN98" t="s">
        <v>2527</v>
      </c>
      <c r="AO98">
        <v>2</v>
      </c>
      <c r="AP98">
        <v>0</v>
      </c>
      <c r="AQ98">
        <v>181.04</v>
      </c>
      <c r="AT98" t="s">
        <v>2535</v>
      </c>
      <c r="AU98" t="s">
        <v>2035</v>
      </c>
      <c r="AW98">
        <v>29800</v>
      </c>
      <c r="AY98" t="s">
        <v>1480</v>
      </c>
      <c r="BA98" t="s">
        <v>2704</v>
      </c>
      <c r="BB98" t="s">
        <v>2755</v>
      </c>
      <c r="BC98" t="s">
        <v>2767</v>
      </c>
      <c r="BD98" t="s">
        <v>2837</v>
      </c>
      <c r="BE98" s="3">
        <v>43300</v>
      </c>
    </row>
    <row r="99" spans="1:57">
      <c r="A99" s="1">
        <f>HYPERLINK("https://lsnyc.legalserver.org/matter/dynamic-profile/view/0811727","16-0811727")</f>
        <v>0</v>
      </c>
      <c r="B99" t="s">
        <v>59</v>
      </c>
      <c r="C99" t="s">
        <v>79</v>
      </c>
      <c r="D99" t="s">
        <v>161</v>
      </c>
      <c r="E99" t="s">
        <v>253</v>
      </c>
      <c r="F99" t="s">
        <v>597</v>
      </c>
      <c r="G99" s="3">
        <v>42585</v>
      </c>
      <c r="H99" s="3">
        <v>42606</v>
      </c>
      <c r="K99" t="s">
        <v>853</v>
      </c>
      <c r="L99" s="3">
        <v>43300</v>
      </c>
      <c r="M99" t="s">
        <v>860</v>
      </c>
      <c r="N99" t="s">
        <v>870</v>
      </c>
      <c r="O99" t="s">
        <v>965</v>
      </c>
      <c r="P99" t="s">
        <v>1323</v>
      </c>
      <c r="Q99" t="s">
        <v>1447</v>
      </c>
      <c r="R99" t="s">
        <v>1478</v>
      </c>
      <c r="S99">
        <v>11225</v>
      </c>
      <c r="T99" t="s">
        <v>1480</v>
      </c>
      <c r="U99" t="s">
        <v>1482</v>
      </c>
      <c r="V99" t="s">
        <v>1488</v>
      </c>
      <c r="W99" t="s">
        <v>1596</v>
      </c>
      <c r="X99">
        <v>25</v>
      </c>
      <c r="Y99" t="s">
        <v>1908</v>
      </c>
      <c r="AA99" t="s">
        <v>1921</v>
      </c>
      <c r="AB99" t="s">
        <v>1481</v>
      </c>
      <c r="AE99" t="s">
        <v>1934</v>
      </c>
      <c r="AG99">
        <v>1066.28</v>
      </c>
      <c r="AH99">
        <v>1066.28</v>
      </c>
      <c r="AI99">
        <v>95.40000000000001</v>
      </c>
      <c r="AJ99" s="3">
        <v>26408</v>
      </c>
      <c r="AK99" t="s">
        <v>1995</v>
      </c>
      <c r="AL99" t="s">
        <v>2219</v>
      </c>
      <c r="AM99">
        <v>200</v>
      </c>
      <c r="AN99" t="s">
        <v>2519</v>
      </c>
      <c r="AO99">
        <v>2</v>
      </c>
      <c r="AP99">
        <v>2</v>
      </c>
      <c r="AQ99">
        <v>32.1</v>
      </c>
      <c r="AT99" t="s">
        <v>2534</v>
      </c>
      <c r="AV99" t="s">
        <v>2544</v>
      </c>
      <c r="AW99">
        <v>7800</v>
      </c>
      <c r="AX99" t="s">
        <v>2586</v>
      </c>
      <c r="AY99" t="s">
        <v>1480</v>
      </c>
      <c r="AZ99" t="s">
        <v>2679</v>
      </c>
      <c r="BA99" t="s">
        <v>2726</v>
      </c>
      <c r="BB99" t="s">
        <v>2754</v>
      </c>
      <c r="BC99" t="s">
        <v>2767</v>
      </c>
      <c r="BD99" t="s">
        <v>2810</v>
      </c>
      <c r="BE99" s="3">
        <v>43364</v>
      </c>
    </row>
    <row r="100" spans="1:57">
      <c r="A100" s="1">
        <f>HYPERLINK("https://lsnyc.legalserver.org/matter/dynamic-profile/view/0816833","16-0816833")</f>
        <v>0</v>
      </c>
      <c r="B100" t="s">
        <v>61</v>
      </c>
      <c r="C100" t="s">
        <v>76</v>
      </c>
      <c r="D100" t="s">
        <v>161</v>
      </c>
      <c r="E100" t="s">
        <v>254</v>
      </c>
      <c r="F100" t="s">
        <v>598</v>
      </c>
      <c r="G100" s="3">
        <v>42648</v>
      </c>
      <c r="H100" s="3">
        <v>43252</v>
      </c>
      <c r="K100" t="s">
        <v>853</v>
      </c>
      <c r="L100" s="3">
        <v>43300</v>
      </c>
      <c r="M100" t="s">
        <v>860</v>
      </c>
      <c r="N100" t="s">
        <v>869</v>
      </c>
      <c r="O100" t="s">
        <v>966</v>
      </c>
      <c r="P100" t="s">
        <v>1324</v>
      </c>
      <c r="Q100" t="s">
        <v>1450</v>
      </c>
      <c r="R100" t="s">
        <v>1478</v>
      </c>
      <c r="S100">
        <v>10026</v>
      </c>
      <c r="T100" t="s">
        <v>1482</v>
      </c>
      <c r="U100" t="s">
        <v>1482</v>
      </c>
      <c r="V100" t="s">
        <v>1486</v>
      </c>
      <c r="W100" t="s">
        <v>1597</v>
      </c>
      <c r="X100">
        <v>11</v>
      </c>
      <c r="Y100" t="s">
        <v>1908</v>
      </c>
      <c r="AA100" t="s">
        <v>1920</v>
      </c>
      <c r="AB100" t="s">
        <v>1481</v>
      </c>
      <c r="AE100" t="s">
        <v>1934</v>
      </c>
      <c r="AG100">
        <v>0</v>
      </c>
      <c r="AH100">
        <v>1068</v>
      </c>
      <c r="AI100">
        <v>62.9</v>
      </c>
      <c r="AJ100" s="3">
        <v>28491</v>
      </c>
      <c r="AL100" t="s">
        <v>2220</v>
      </c>
      <c r="AM100">
        <v>0</v>
      </c>
      <c r="AN100" t="s">
        <v>2523</v>
      </c>
      <c r="AO100">
        <v>1</v>
      </c>
      <c r="AP100">
        <v>1</v>
      </c>
      <c r="AQ100">
        <v>38.2</v>
      </c>
      <c r="AT100" t="s">
        <v>2534</v>
      </c>
      <c r="AV100" t="s">
        <v>2544</v>
      </c>
      <c r="AW100">
        <v>6120</v>
      </c>
      <c r="BA100" t="s">
        <v>2727</v>
      </c>
      <c r="BD100" t="s">
        <v>2799</v>
      </c>
      <c r="BE100" s="3">
        <v>43545</v>
      </c>
    </row>
    <row r="101" spans="1:57">
      <c r="A101" s="1">
        <f>HYPERLINK("https://lsnyc.legalserver.org/matter/dynamic-profile/view/1849015","17-1849015")</f>
        <v>0</v>
      </c>
      <c r="B101" t="s">
        <v>61</v>
      </c>
      <c r="C101" t="s">
        <v>85</v>
      </c>
      <c r="D101" t="s">
        <v>161</v>
      </c>
      <c r="E101" t="s">
        <v>255</v>
      </c>
      <c r="F101" t="s">
        <v>599</v>
      </c>
      <c r="G101" s="3">
        <v>43026</v>
      </c>
      <c r="H101" s="3">
        <v>43191</v>
      </c>
      <c r="K101" t="s">
        <v>853</v>
      </c>
      <c r="L101" s="3">
        <v>43322</v>
      </c>
      <c r="M101" t="s">
        <v>860</v>
      </c>
      <c r="N101" t="s">
        <v>869</v>
      </c>
      <c r="O101" t="s">
        <v>967</v>
      </c>
      <c r="P101" t="s">
        <v>1276</v>
      </c>
      <c r="Q101" t="s">
        <v>1450</v>
      </c>
      <c r="R101" t="s">
        <v>1478</v>
      </c>
      <c r="S101">
        <v>10026</v>
      </c>
      <c r="T101" t="s">
        <v>1480</v>
      </c>
      <c r="U101" t="s">
        <v>1482</v>
      </c>
      <c r="V101" t="s">
        <v>1483</v>
      </c>
      <c r="W101" t="s">
        <v>1598</v>
      </c>
      <c r="X101">
        <v>20</v>
      </c>
      <c r="Y101" t="s">
        <v>1908</v>
      </c>
      <c r="AA101" t="s">
        <v>1920</v>
      </c>
      <c r="AB101" t="s">
        <v>1481</v>
      </c>
      <c r="AE101" t="s">
        <v>1934</v>
      </c>
      <c r="AG101">
        <v>480.17</v>
      </c>
      <c r="AH101">
        <v>480.17</v>
      </c>
      <c r="AI101">
        <v>32.25</v>
      </c>
      <c r="AJ101" s="3">
        <v>17984</v>
      </c>
      <c r="AM101">
        <v>0</v>
      </c>
      <c r="AN101" t="s">
        <v>2525</v>
      </c>
      <c r="AO101">
        <v>1</v>
      </c>
      <c r="AP101">
        <v>0</v>
      </c>
      <c r="AQ101">
        <v>0</v>
      </c>
      <c r="AS101" t="s">
        <v>2532</v>
      </c>
      <c r="AT101" t="s">
        <v>2535</v>
      </c>
      <c r="AU101" t="s">
        <v>2035</v>
      </c>
      <c r="AW101">
        <v>0</v>
      </c>
      <c r="AY101" t="s">
        <v>1480</v>
      </c>
      <c r="BA101" t="s">
        <v>2728</v>
      </c>
      <c r="BC101" t="s">
        <v>2767</v>
      </c>
      <c r="BD101" t="s">
        <v>2803</v>
      </c>
      <c r="BE101" s="3">
        <v>43390</v>
      </c>
    </row>
    <row r="102" spans="1:57">
      <c r="A102" s="1">
        <f>HYPERLINK("https://lsnyc.legalserver.org/matter/dynamic-profile/view/1841775","17-1841775")</f>
        <v>0</v>
      </c>
      <c r="B102" t="s">
        <v>61</v>
      </c>
      <c r="C102" t="s">
        <v>76</v>
      </c>
      <c r="D102" t="s">
        <v>161</v>
      </c>
      <c r="E102" t="s">
        <v>256</v>
      </c>
      <c r="F102" t="s">
        <v>600</v>
      </c>
      <c r="G102" s="3">
        <v>42942</v>
      </c>
      <c r="H102" s="3">
        <v>42942</v>
      </c>
      <c r="K102" t="s">
        <v>853</v>
      </c>
      <c r="L102" s="3">
        <v>43327</v>
      </c>
      <c r="M102" t="s">
        <v>860</v>
      </c>
      <c r="N102" t="s">
        <v>869</v>
      </c>
      <c r="O102" t="s">
        <v>968</v>
      </c>
      <c r="P102" t="s">
        <v>1325</v>
      </c>
      <c r="Q102" t="s">
        <v>1450</v>
      </c>
      <c r="R102" t="s">
        <v>1478</v>
      </c>
      <c r="S102">
        <v>10027</v>
      </c>
      <c r="T102" t="s">
        <v>1480</v>
      </c>
      <c r="U102" t="s">
        <v>1482</v>
      </c>
      <c r="V102" t="s">
        <v>1486</v>
      </c>
      <c r="W102" t="s">
        <v>1599</v>
      </c>
      <c r="X102">
        <v>30</v>
      </c>
      <c r="Y102" t="s">
        <v>1908</v>
      </c>
      <c r="AA102" t="s">
        <v>1920</v>
      </c>
      <c r="AB102" t="s">
        <v>1481</v>
      </c>
      <c r="AC102" t="s">
        <v>1481</v>
      </c>
      <c r="AE102" t="s">
        <v>1934</v>
      </c>
      <c r="AG102">
        <v>243</v>
      </c>
      <c r="AH102">
        <v>243</v>
      </c>
      <c r="AI102">
        <v>43.1</v>
      </c>
      <c r="AJ102" s="3">
        <v>31922</v>
      </c>
      <c r="AK102" t="s">
        <v>1996</v>
      </c>
      <c r="AL102" t="s">
        <v>2221</v>
      </c>
      <c r="AM102">
        <v>209</v>
      </c>
      <c r="AN102" t="s">
        <v>2523</v>
      </c>
      <c r="AO102">
        <v>1</v>
      </c>
      <c r="AP102">
        <v>2</v>
      </c>
      <c r="AQ102">
        <v>0</v>
      </c>
      <c r="AT102" t="s">
        <v>2534</v>
      </c>
      <c r="AV102" t="s">
        <v>2544</v>
      </c>
      <c r="AW102">
        <v>0</v>
      </c>
      <c r="AY102" t="s">
        <v>1480</v>
      </c>
      <c r="BA102" t="s">
        <v>2713</v>
      </c>
      <c r="BD102" t="s">
        <v>2797</v>
      </c>
      <c r="BE102" s="3">
        <v>43409</v>
      </c>
    </row>
    <row r="103" spans="1:57">
      <c r="A103" s="1">
        <f>HYPERLINK("https://lsnyc.legalserver.org/matter/dynamic-profile/view/1868522","18-1868522")</f>
        <v>0</v>
      </c>
      <c r="B103" t="s">
        <v>61</v>
      </c>
      <c r="C103" t="s">
        <v>73</v>
      </c>
      <c r="D103" t="s">
        <v>161</v>
      </c>
      <c r="E103" t="s">
        <v>257</v>
      </c>
      <c r="F103" t="s">
        <v>601</v>
      </c>
      <c r="G103" s="3">
        <v>43250</v>
      </c>
      <c r="H103" s="3">
        <v>43250</v>
      </c>
      <c r="K103" t="s">
        <v>853</v>
      </c>
      <c r="L103" s="3">
        <v>43333</v>
      </c>
      <c r="M103" t="s">
        <v>860</v>
      </c>
      <c r="N103" t="s">
        <v>869</v>
      </c>
      <c r="O103" t="s">
        <v>969</v>
      </c>
      <c r="P103">
        <v>52</v>
      </c>
      <c r="Q103" t="s">
        <v>1450</v>
      </c>
      <c r="R103" t="s">
        <v>1478</v>
      </c>
      <c r="S103">
        <v>10026</v>
      </c>
      <c r="T103" t="s">
        <v>1480</v>
      </c>
      <c r="U103" t="s">
        <v>1482</v>
      </c>
      <c r="V103" t="s">
        <v>1486</v>
      </c>
      <c r="W103" t="s">
        <v>1600</v>
      </c>
      <c r="X103">
        <v>-1</v>
      </c>
      <c r="Y103" t="s">
        <v>1908</v>
      </c>
      <c r="AA103" t="s">
        <v>1920</v>
      </c>
      <c r="AB103" t="s">
        <v>1481</v>
      </c>
      <c r="AC103" t="s">
        <v>1481</v>
      </c>
      <c r="AE103" t="s">
        <v>1933</v>
      </c>
      <c r="AG103">
        <v>450</v>
      </c>
      <c r="AH103">
        <v>450</v>
      </c>
      <c r="AI103">
        <v>21.7</v>
      </c>
      <c r="AJ103" s="3">
        <v>21821</v>
      </c>
      <c r="AL103" t="s">
        <v>2222</v>
      </c>
      <c r="AM103">
        <v>0</v>
      </c>
      <c r="AN103" t="s">
        <v>2518</v>
      </c>
      <c r="AO103">
        <v>3</v>
      </c>
      <c r="AP103">
        <v>0</v>
      </c>
      <c r="AQ103">
        <v>190.09</v>
      </c>
      <c r="AT103" t="s">
        <v>2535</v>
      </c>
      <c r="AU103" t="s">
        <v>2035</v>
      </c>
      <c r="AV103" t="s">
        <v>2544</v>
      </c>
      <c r="AW103">
        <v>39500</v>
      </c>
      <c r="AY103" t="s">
        <v>1480</v>
      </c>
      <c r="BA103" t="s">
        <v>2699</v>
      </c>
      <c r="BB103" t="s">
        <v>2758</v>
      </c>
      <c r="BC103" t="s">
        <v>2781</v>
      </c>
      <c r="BD103" t="s">
        <v>2810</v>
      </c>
      <c r="BE103" s="3">
        <v>43333</v>
      </c>
    </row>
    <row r="104" spans="1:57">
      <c r="A104" s="1">
        <f>HYPERLINK("https://lsnyc.legalserver.org/matter/dynamic-profile/view/1846938","17-1846938")</f>
        <v>0</v>
      </c>
      <c r="B104" t="s">
        <v>58</v>
      </c>
      <c r="C104" t="s">
        <v>63</v>
      </c>
      <c r="D104" t="s">
        <v>161</v>
      </c>
      <c r="E104" t="s">
        <v>258</v>
      </c>
      <c r="F104" t="s">
        <v>602</v>
      </c>
      <c r="G104" s="3">
        <v>43004</v>
      </c>
      <c r="H104" s="3">
        <v>43004</v>
      </c>
      <c r="K104" t="s">
        <v>855</v>
      </c>
      <c r="L104" s="3">
        <v>43339</v>
      </c>
      <c r="M104" t="s">
        <v>860</v>
      </c>
      <c r="N104" t="s">
        <v>870</v>
      </c>
      <c r="O104" t="s">
        <v>970</v>
      </c>
      <c r="P104" t="s">
        <v>1326</v>
      </c>
      <c r="Q104" t="s">
        <v>1456</v>
      </c>
      <c r="R104" t="s">
        <v>1478</v>
      </c>
      <c r="S104">
        <v>11691</v>
      </c>
      <c r="T104" t="s">
        <v>1480</v>
      </c>
      <c r="U104" t="s">
        <v>1482</v>
      </c>
      <c r="V104" t="s">
        <v>1484</v>
      </c>
      <c r="W104" t="s">
        <v>1601</v>
      </c>
      <c r="X104">
        <v>10</v>
      </c>
      <c r="Y104" t="s">
        <v>1908</v>
      </c>
      <c r="AA104" t="s">
        <v>1916</v>
      </c>
      <c r="AB104" t="s">
        <v>1481</v>
      </c>
      <c r="AC104" t="s">
        <v>1481</v>
      </c>
      <c r="AE104" t="s">
        <v>1934</v>
      </c>
      <c r="AG104">
        <v>1010.89</v>
      </c>
      <c r="AH104">
        <v>1010.89</v>
      </c>
      <c r="AI104">
        <v>33.55</v>
      </c>
      <c r="AJ104" s="3">
        <v>24891</v>
      </c>
      <c r="AL104" t="s">
        <v>2223</v>
      </c>
      <c r="AM104">
        <v>114</v>
      </c>
      <c r="AN104" t="s">
        <v>2528</v>
      </c>
      <c r="AO104">
        <v>1</v>
      </c>
      <c r="AP104">
        <v>0</v>
      </c>
      <c r="AQ104">
        <v>103.48</v>
      </c>
      <c r="AS104" t="s">
        <v>2533</v>
      </c>
      <c r="AT104" t="s">
        <v>2535</v>
      </c>
      <c r="AU104" t="s">
        <v>2035</v>
      </c>
      <c r="AV104" t="s">
        <v>2544</v>
      </c>
      <c r="AW104">
        <v>12480</v>
      </c>
      <c r="AY104" t="s">
        <v>1481</v>
      </c>
      <c r="BA104" t="s">
        <v>63</v>
      </c>
      <c r="BB104" t="s">
        <v>2761</v>
      </c>
      <c r="BC104" t="s">
        <v>2775</v>
      </c>
      <c r="BD104" t="s">
        <v>2810</v>
      </c>
      <c r="BE104" s="3">
        <v>43340</v>
      </c>
    </row>
    <row r="105" spans="1:57">
      <c r="A105" s="1">
        <f>HYPERLINK("https://lsnyc.legalserver.org/matter/dynamic-profile/view/1858935","18-1858935")</f>
        <v>0</v>
      </c>
      <c r="B105" t="s">
        <v>61</v>
      </c>
      <c r="C105" t="s">
        <v>76</v>
      </c>
      <c r="D105" t="s">
        <v>161</v>
      </c>
      <c r="E105" t="s">
        <v>259</v>
      </c>
      <c r="F105" t="s">
        <v>603</v>
      </c>
      <c r="G105" s="3">
        <v>43145</v>
      </c>
      <c r="H105" s="3">
        <v>43145</v>
      </c>
      <c r="K105" t="s">
        <v>855</v>
      </c>
      <c r="L105" s="3">
        <v>43339</v>
      </c>
      <c r="M105" t="s">
        <v>860</v>
      </c>
      <c r="N105" t="s">
        <v>870</v>
      </c>
      <c r="O105" t="s">
        <v>971</v>
      </c>
      <c r="P105">
        <v>2</v>
      </c>
      <c r="Q105" t="s">
        <v>1450</v>
      </c>
      <c r="R105" t="s">
        <v>1478</v>
      </c>
      <c r="S105">
        <v>10027</v>
      </c>
      <c r="T105" t="s">
        <v>1480</v>
      </c>
      <c r="U105" t="s">
        <v>1482</v>
      </c>
      <c r="V105" t="s">
        <v>1483</v>
      </c>
      <c r="W105" t="s">
        <v>1602</v>
      </c>
      <c r="X105">
        <v>14</v>
      </c>
      <c r="Y105" t="s">
        <v>1908</v>
      </c>
      <c r="AA105" t="s">
        <v>1920</v>
      </c>
      <c r="AB105" t="s">
        <v>1481</v>
      </c>
      <c r="AC105" t="s">
        <v>1481</v>
      </c>
      <c r="AE105" t="s">
        <v>1934</v>
      </c>
      <c r="AG105">
        <v>0</v>
      </c>
      <c r="AH105">
        <v>0</v>
      </c>
      <c r="AI105">
        <v>33.12</v>
      </c>
      <c r="AJ105" s="3">
        <v>18240</v>
      </c>
      <c r="AL105" t="s">
        <v>2224</v>
      </c>
      <c r="AM105">
        <v>9</v>
      </c>
      <c r="AN105" t="s">
        <v>2519</v>
      </c>
      <c r="AO105">
        <v>1</v>
      </c>
      <c r="AP105">
        <v>0</v>
      </c>
      <c r="AQ105">
        <v>49.75</v>
      </c>
      <c r="AT105" t="s">
        <v>2535</v>
      </c>
      <c r="AU105" t="s">
        <v>2035</v>
      </c>
      <c r="AV105" t="s">
        <v>2544</v>
      </c>
      <c r="AW105">
        <v>6000</v>
      </c>
      <c r="AY105" t="s">
        <v>1480</v>
      </c>
      <c r="BA105" t="s">
        <v>2704</v>
      </c>
      <c r="BD105" t="s">
        <v>2834</v>
      </c>
      <c r="BE105" s="3">
        <v>43412</v>
      </c>
    </row>
    <row r="106" spans="1:57">
      <c r="A106" s="1">
        <f>HYPERLINK("https://lsnyc.legalserver.org/matter/dynamic-profile/view/0814176","16-0814176")</f>
        <v>0</v>
      </c>
      <c r="B106" t="s">
        <v>60</v>
      </c>
      <c r="C106" t="s">
        <v>86</v>
      </c>
      <c r="D106" t="s">
        <v>161</v>
      </c>
      <c r="E106" t="s">
        <v>260</v>
      </c>
      <c r="F106" t="s">
        <v>604</v>
      </c>
      <c r="G106" s="3">
        <v>42619</v>
      </c>
      <c r="H106" s="3">
        <v>43351</v>
      </c>
      <c r="K106" t="s">
        <v>853</v>
      </c>
      <c r="L106" s="3">
        <v>43341</v>
      </c>
      <c r="M106" t="s">
        <v>860</v>
      </c>
      <c r="N106" t="s">
        <v>870</v>
      </c>
      <c r="O106" t="s">
        <v>972</v>
      </c>
      <c r="P106" t="s">
        <v>1327</v>
      </c>
      <c r="Q106" t="s">
        <v>1448</v>
      </c>
      <c r="R106" t="s">
        <v>1478</v>
      </c>
      <c r="S106">
        <v>10460</v>
      </c>
      <c r="T106" t="s">
        <v>1480</v>
      </c>
      <c r="U106" t="s">
        <v>1482</v>
      </c>
      <c r="V106" t="s">
        <v>1489</v>
      </c>
      <c r="W106" t="s">
        <v>1603</v>
      </c>
      <c r="X106">
        <v>18</v>
      </c>
      <c r="Y106" t="s">
        <v>1908</v>
      </c>
      <c r="AA106" t="s">
        <v>1923</v>
      </c>
      <c r="AB106" t="s">
        <v>1481</v>
      </c>
      <c r="AC106" t="s">
        <v>1481</v>
      </c>
      <c r="AE106" t="s">
        <v>1934</v>
      </c>
      <c r="AG106">
        <v>462</v>
      </c>
      <c r="AH106">
        <v>1646</v>
      </c>
      <c r="AI106">
        <v>73.34999999999999</v>
      </c>
      <c r="AJ106" s="3">
        <v>22689</v>
      </c>
      <c r="AK106" t="s">
        <v>1997</v>
      </c>
      <c r="AL106" t="s">
        <v>2225</v>
      </c>
      <c r="AM106">
        <v>0</v>
      </c>
      <c r="AN106" t="s">
        <v>2529</v>
      </c>
      <c r="AO106">
        <v>3</v>
      </c>
      <c r="AP106">
        <v>2</v>
      </c>
      <c r="AQ106">
        <v>32.03</v>
      </c>
      <c r="AT106" t="s">
        <v>2534</v>
      </c>
      <c r="AU106" t="s">
        <v>2537</v>
      </c>
      <c r="AV106" t="s">
        <v>2545</v>
      </c>
      <c r="AW106">
        <v>9108</v>
      </c>
      <c r="AX106" t="s">
        <v>2587</v>
      </c>
      <c r="AY106" t="s">
        <v>1480</v>
      </c>
      <c r="BA106" t="s">
        <v>2729</v>
      </c>
      <c r="BD106" t="s">
        <v>2838</v>
      </c>
      <c r="BE106" s="3">
        <v>43390</v>
      </c>
    </row>
    <row r="107" spans="1:57">
      <c r="A107" s="1">
        <f>HYPERLINK("https://lsnyc.legalserver.org/matter/dynamic-profile/view/1865295","18-1865295")</f>
        <v>0</v>
      </c>
      <c r="B107" t="s">
        <v>60</v>
      </c>
      <c r="C107" t="s">
        <v>82</v>
      </c>
      <c r="D107" t="s">
        <v>161</v>
      </c>
      <c r="E107" t="s">
        <v>261</v>
      </c>
      <c r="F107" t="s">
        <v>605</v>
      </c>
      <c r="G107" s="3">
        <v>43208</v>
      </c>
      <c r="H107" s="3">
        <v>43210</v>
      </c>
      <c r="K107" t="s">
        <v>853</v>
      </c>
      <c r="L107" s="3">
        <v>43355</v>
      </c>
      <c r="M107" t="s">
        <v>860</v>
      </c>
      <c r="N107" t="s">
        <v>869</v>
      </c>
      <c r="O107" t="s">
        <v>973</v>
      </c>
      <c r="P107" t="s">
        <v>1328</v>
      </c>
      <c r="Q107" t="s">
        <v>1448</v>
      </c>
      <c r="R107" t="s">
        <v>1478</v>
      </c>
      <c r="S107">
        <v>10468</v>
      </c>
      <c r="T107" t="s">
        <v>1480</v>
      </c>
      <c r="U107" t="s">
        <v>1482</v>
      </c>
      <c r="V107" t="s">
        <v>1486</v>
      </c>
      <c r="W107" t="s">
        <v>1604</v>
      </c>
      <c r="X107">
        <v>17</v>
      </c>
      <c r="Y107" t="s">
        <v>1908</v>
      </c>
      <c r="AA107" t="s">
        <v>1918</v>
      </c>
      <c r="AB107" t="s">
        <v>1481</v>
      </c>
      <c r="AE107" t="s">
        <v>1934</v>
      </c>
      <c r="AG107">
        <v>257.02</v>
      </c>
      <c r="AH107">
        <v>1007.02</v>
      </c>
      <c r="AI107">
        <v>10.5</v>
      </c>
      <c r="AJ107" s="3">
        <v>20219</v>
      </c>
      <c r="AK107" t="s">
        <v>1998</v>
      </c>
      <c r="AL107" t="s">
        <v>2226</v>
      </c>
      <c r="AM107">
        <v>0</v>
      </c>
      <c r="AN107" t="s">
        <v>2519</v>
      </c>
      <c r="AO107">
        <v>1</v>
      </c>
      <c r="AP107">
        <v>1</v>
      </c>
      <c r="AQ107">
        <v>14.14</v>
      </c>
      <c r="AT107" t="s">
        <v>2534</v>
      </c>
      <c r="AU107" t="s">
        <v>2539</v>
      </c>
      <c r="AV107" t="s">
        <v>2545</v>
      </c>
      <c r="AW107">
        <v>2328</v>
      </c>
      <c r="AX107" t="s">
        <v>2588</v>
      </c>
      <c r="AY107" t="s">
        <v>1480</v>
      </c>
      <c r="AZ107" t="s">
        <v>2675</v>
      </c>
      <c r="BA107" t="s">
        <v>2722</v>
      </c>
      <c r="BC107" t="s">
        <v>2776</v>
      </c>
      <c r="BD107" t="s">
        <v>2812</v>
      </c>
      <c r="BE107" s="3">
        <v>43378</v>
      </c>
    </row>
    <row r="108" spans="1:57">
      <c r="A108" s="1">
        <f>HYPERLINK("https://lsnyc.legalserver.org/matter/dynamic-profile/view/1870720","18-1870720")</f>
        <v>0</v>
      </c>
      <c r="B108" t="s">
        <v>59</v>
      </c>
      <c r="C108" t="s">
        <v>79</v>
      </c>
      <c r="D108" t="s">
        <v>161</v>
      </c>
      <c r="E108" t="s">
        <v>262</v>
      </c>
      <c r="F108" t="s">
        <v>606</v>
      </c>
      <c r="G108" s="3">
        <v>43273</v>
      </c>
      <c r="H108" s="3">
        <v>43281</v>
      </c>
      <c r="K108" t="s">
        <v>855</v>
      </c>
      <c r="L108" s="3">
        <v>43363</v>
      </c>
      <c r="M108" t="s">
        <v>860</v>
      </c>
      <c r="N108" t="s">
        <v>870</v>
      </c>
      <c r="O108" t="s">
        <v>974</v>
      </c>
      <c r="P108" t="s">
        <v>1329</v>
      </c>
      <c r="Q108" t="s">
        <v>1447</v>
      </c>
      <c r="R108" t="s">
        <v>1478</v>
      </c>
      <c r="S108">
        <v>11226</v>
      </c>
      <c r="T108" t="s">
        <v>1480</v>
      </c>
      <c r="U108" t="s">
        <v>1482</v>
      </c>
      <c r="V108" t="s">
        <v>1493</v>
      </c>
      <c r="W108" t="s">
        <v>1605</v>
      </c>
      <c r="X108">
        <v>20</v>
      </c>
      <c r="Y108" t="s">
        <v>1908</v>
      </c>
      <c r="AA108" t="s">
        <v>1921</v>
      </c>
      <c r="AB108" t="s">
        <v>1481</v>
      </c>
      <c r="AC108" t="s">
        <v>1481</v>
      </c>
      <c r="AE108" t="s">
        <v>1934</v>
      </c>
      <c r="AG108">
        <v>0</v>
      </c>
      <c r="AH108">
        <v>0</v>
      </c>
      <c r="AI108">
        <v>7.55</v>
      </c>
      <c r="AJ108" s="3">
        <v>22185</v>
      </c>
      <c r="AL108" t="s">
        <v>2227</v>
      </c>
      <c r="AM108">
        <v>47</v>
      </c>
      <c r="AO108">
        <v>3</v>
      </c>
      <c r="AP108">
        <v>0</v>
      </c>
      <c r="AQ108">
        <v>120.31</v>
      </c>
      <c r="AT108" t="s">
        <v>2535</v>
      </c>
      <c r="AU108" t="s">
        <v>2035</v>
      </c>
      <c r="AV108" t="s">
        <v>2544</v>
      </c>
      <c r="AW108">
        <v>25000</v>
      </c>
      <c r="AY108" t="s">
        <v>1480</v>
      </c>
      <c r="BA108" t="s">
        <v>2695</v>
      </c>
      <c r="BB108" t="s">
        <v>2754</v>
      </c>
      <c r="BC108" t="s">
        <v>1495</v>
      </c>
      <c r="BD108" t="s">
        <v>2810</v>
      </c>
      <c r="BE108" s="3">
        <v>43476</v>
      </c>
    </row>
    <row r="109" spans="1:57">
      <c r="A109" s="1">
        <f>HYPERLINK("https://lsnyc.legalserver.org/matter/dynamic-profile/view/1862147","18-1862147")</f>
        <v>0</v>
      </c>
      <c r="B109" t="s">
        <v>60</v>
      </c>
      <c r="C109" t="s">
        <v>83</v>
      </c>
      <c r="D109" t="s">
        <v>161</v>
      </c>
      <c r="E109" t="s">
        <v>228</v>
      </c>
      <c r="F109" t="s">
        <v>607</v>
      </c>
      <c r="G109" s="3">
        <v>43179</v>
      </c>
      <c r="H109" s="3">
        <v>43256</v>
      </c>
      <c r="K109" t="s">
        <v>855</v>
      </c>
      <c r="L109" s="3">
        <v>43367</v>
      </c>
      <c r="M109" t="s">
        <v>860</v>
      </c>
      <c r="N109" t="s">
        <v>870</v>
      </c>
      <c r="O109" t="s">
        <v>975</v>
      </c>
      <c r="P109">
        <v>3</v>
      </c>
      <c r="Q109" t="s">
        <v>1448</v>
      </c>
      <c r="R109" t="s">
        <v>1478</v>
      </c>
      <c r="S109">
        <v>10457</v>
      </c>
      <c r="T109" t="s">
        <v>1480</v>
      </c>
      <c r="U109" t="s">
        <v>1482</v>
      </c>
      <c r="V109" t="s">
        <v>1486</v>
      </c>
      <c r="W109" t="s">
        <v>1606</v>
      </c>
      <c r="X109">
        <v>4</v>
      </c>
      <c r="Y109" t="s">
        <v>1908</v>
      </c>
      <c r="AA109" t="s">
        <v>1918</v>
      </c>
      <c r="AB109" t="s">
        <v>1481</v>
      </c>
      <c r="AC109" t="s">
        <v>1481</v>
      </c>
      <c r="AE109" t="s">
        <v>1934</v>
      </c>
      <c r="AG109">
        <v>400</v>
      </c>
      <c r="AH109">
        <v>400</v>
      </c>
      <c r="AI109">
        <v>42.3</v>
      </c>
      <c r="AJ109" s="3">
        <v>23398</v>
      </c>
      <c r="AK109" t="s">
        <v>1999</v>
      </c>
      <c r="AL109" t="s">
        <v>2228</v>
      </c>
      <c r="AM109">
        <v>7</v>
      </c>
      <c r="AN109" t="s">
        <v>2519</v>
      </c>
      <c r="AO109">
        <v>1</v>
      </c>
      <c r="AP109">
        <v>0</v>
      </c>
      <c r="AQ109">
        <v>64.25</v>
      </c>
      <c r="AT109" t="s">
        <v>2535</v>
      </c>
      <c r="AU109" t="s">
        <v>2035</v>
      </c>
      <c r="AV109" t="s">
        <v>2544</v>
      </c>
      <c r="AW109">
        <v>7800</v>
      </c>
      <c r="AX109" t="s">
        <v>2589</v>
      </c>
      <c r="AY109" t="s">
        <v>1480</v>
      </c>
      <c r="BA109" t="s">
        <v>2725</v>
      </c>
      <c r="BB109" t="s">
        <v>2754</v>
      </c>
      <c r="BC109" t="s">
        <v>2782</v>
      </c>
      <c r="BD109" t="s">
        <v>2810</v>
      </c>
      <c r="BE109" s="3">
        <v>43367</v>
      </c>
    </row>
    <row r="110" spans="1:57">
      <c r="A110" s="1">
        <f>HYPERLINK("https://lsnyc.legalserver.org/matter/dynamic-profile/view/1867499","18-1867499")</f>
        <v>0</v>
      </c>
      <c r="B110" t="s">
        <v>58</v>
      </c>
      <c r="C110" t="s">
        <v>63</v>
      </c>
      <c r="D110" t="s">
        <v>161</v>
      </c>
      <c r="E110" t="s">
        <v>263</v>
      </c>
      <c r="F110" t="s">
        <v>608</v>
      </c>
      <c r="G110" s="3">
        <v>43236</v>
      </c>
      <c r="H110" s="3">
        <v>43236</v>
      </c>
      <c r="K110" t="s">
        <v>855</v>
      </c>
      <c r="L110" s="3">
        <v>43368</v>
      </c>
      <c r="M110" t="s">
        <v>860</v>
      </c>
      <c r="N110" t="s">
        <v>870</v>
      </c>
      <c r="O110" t="s">
        <v>976</v>
      </c>
      <c r="P110" t="s">
        <v>1299</v>
      </c>
      <c r="Q110" t="s">
        <v>1449</v>
      </c>
      <c r="R110" t="s">
        <v>1478</v>
      </c>
      <c r="S110">
        <v>11434</v>
      </c>
      <c r="T110" t="s">
        <v>1480</v>
      </c>
      <c r="U110" t="s">
        <v>1482</v>
      </c>
      <c r="V110" t="s">
        <v>1489</v>
      </c>
      <c r="W110" t="s">
        <v>1607</v>
      </c>
      <c r="X110">
        <v>2</v>
      </c>
      <c r="Y110" t="s">
        <v>1908</v>
      </c>
      <c r="AA110" t="s">
        <v>1919</v>
      </c>
      <c r="AB110" t="s">
        <v>1481</v>
      </c>
      <c r="AC110" t="s">
        <v>1481</v>
      </c>
      <c r="AE110" t="s">
        <v>1934</v>
      </c>
      <c r="AG110">
        <v>1515</v>
      </c>
      <c r="AH110">
        <v>1515</v>
      </c>
      <c r="AI110">
        <v>13.6</v>
      </c>
      <c r="AJ110" s="3">
        <v>33186</v>
      </c>
      <c r="AK110" t="s">
        <v>2000</v>
      </c>
      <c r="AL110" t="s">
        <v>2229</v>
      </c>
      <c r="AM110">
        <v>2</v>
      </c>
      <c r="AN110" t="s">
        <v>2520</v>
      </c>
      <c r="AO110">
        <v>1</v>
      </c>
      <c r="AP110">
        <v>2</v>
      </c>
      <c r="AQ110">
        <v>38.79</v>
      </c>
      <c r="AT110" t="s">
        <v>2534</v>
      </c>
      <c r="AU110" t="s">
        <v>2035</v>
      </c>
      <c r="AV110" t="s">
        <v>2544</v>
      </c>
      <c r="AW110">
        <v>8060</v>
      </c>
      <c r="AX110" t="s">
        <v>2590</v>
      </c>
      <c r="AY110" t="s">
        <v>1480</v>
      </c>
      <c r="BA110" t="s">
        <v>2710</v>
      </c>
      <c r="BB110" t="s">
        <v>2758</v>
      </c>
      <c r="BC110" t="s">
        <v>1495</v>
      </c>
      <c r="BD110" t="s">
        <v>2819</v>
      </c>
      <c r="BE110" s="3">
        <v>43368</v>
      </c>
    </row>
    <row r="111" spans="1:57">
      <c r="A111" s="1">
        <f>HYPERLINK("https://lsnyc.legalserver.org/matter/dynamic-profile/view/1864912","18-1864912")</f>
        <v>0</v>
      </c>
      <c r="B111" t="s">
        <v>61</v>
      </c>
      <c r="C111" t="s">
        <v>76</v>
      </c>
      <c r="D111" t="s">
        <v>161</v>
      </c>
      <c r="E111" t="s">
        <v>264</v>
      </c>
      <c r="F111" t="s">
        <v>609</v>
      </c>
      <c r="G111" s="3">
        <v>43208</v>
      </c>
      <c r="H111" s="3">
        <v>43208</v>
      </c>
      <c r="K111" t="s">
        <v>855</v>
      </c>
      <c r="L111" s="3">
        <v>43403</v>
      </c>
      <c r="M111" t="s">
        <v>860</v>
      </c>
      <c r="N111" t="s">
        <v>870</v>
      </c>
      <c r="O111" t="s">
        <v>977</v>
      </c>
      <c r="P111" t="s">
        <v>1330</v>
      </c>
      <c r="Q111" t="s">
        <v>1450</v>
      </c>
      <c r="R111" t="s">
        <v>1478</v>
      </c>
      <c r="S111">
        <v>10026</v>
      </c>
      <c r="T111" t="s">
        <v>1480</v>
      </c>
      <c r="U111" t="s">
        <v>1482</v>
      </c>
      <c r="V111" t="s">
        <v>1483</v>
      </c>
      <c r="W111" t="s">
        <v>1608</v>
      </c>
      <c r="X111">
        <v>2</v>
      </c>
      <c r="Y111" t="s">
        <v>1908</v>
      </c>
      <c r="AA111" t="s">
        <v>1920</v>
      </c>
      <c r="AB111" t="s">
        <v>1481</v>
      </c>
      <c r="AC111" t="s">
        <v>1481</v>
      </c>
      <c r="AE111" t="s">
        <v>1934</v>
      </c>
      <c r="AG111">
        <v>2024</v>
      </c>
      <c r="AH111">
        <v>2024</v>
      </c>
      <c r="AI111">
        <v>22.1</v>
      </c>
      <c r="AJ111" s="3">
        <v>34539</v>
      </c>
      <c r="AL111" t="s">
        <v>2230</v>
      </c>
      <c r="AM111">
        <v>0</v>
      </c>
      <c r="AN111" t="s">
        <v>2530</v>
      </c>
      <c r="AO111">
        <v>1</v>
      </c>
      <c r="AP111">
        <v>0</v>
      </c>
      <c r="AQ111">
        <v>39.54</v>
      </c>
      <c r="AT111" t="s">
        <v>2535</v>
      </c>
      <c r="AU111" t="s">
        <v>2035</v>
      </c>
      <c r="AV111" t="s">
        <v>2544</v>
      </c>
      <c r="AW111">
        <v>4800</v>
      </c>
      <c r="AY111" t="s">
        <v>1480</v>
      </c>
      <c r="BA111" t="s">
        <v>2699</v>
      </c>
      <c r="BD111" t="s">
        <v>2810</v>
      </c>
      <c r="BE111" s="3">
        <v>43403</v>
      </c>
    </row>
    <row r="112" spans="1:57">
      <c r="A112" s="1">
        <f>HYPERLINK("https://lsnyc.legalserver.org/matter/dynamic-profile/view/1866083","18-1866083")</f>
        <v>0</v>
      </c>
      <c r="B112" t="s">
        <v>60</v>
      </c>
      <c r="C112" t="s">
        <v>83</v>
      </c>
      <c r="D112" t="s">
        <v>161</v>
      </c>
      <c r="E112" t="s">
        <v>265</v>
      </c>
      <c r="F112" t="s">
        <v>610</v>
      </c>
      <c r="G112" s="3">
        <v>43215</v>
      </c>
      <c r="H112" s="3">
        <v>43215</v>
      </c>
      <c r="K112" t="s">
        <v>853</v>
      </c>
      <c r="L112" s="3">
        <v>43430</v>
      </c>
      <c r="M112" t="s">
        <v>860</v>
      </c>
      <c r="N112" t="s">
        <v>869</v>
      </c>
      <c r="O112" t="s">
        <v>978</v>
      </c>
      <c r="P112">
        <v>34</v>
      </c>
      <c r="Q112" t="s">
        <v>1448</v>
      </c>
      <c r="R112" t="s">
        <v>1478</v>
      </c>
      <c r="S112">
        <v>10452</v>
      </c>
      <c r="T112" t="s">
        <v>1480</v>
      </c>
      <c r="U112" t="s">
        <v>1482</v>
      </c>
      <c r="V112" t="s">
        <v>1486</v>
      </c>
      <c r="W112" t="s">
        <v>1609</v>
      </c>
      <c r="X112">
        <v>4</v>
      </c>
      <c r="Y112" t="s">
        <v>1908</v>
      </c>
      <c r="AA112" t="s">
        <v>1923</v>
      </c>
      <c r="AB112" t="s">
        <v>1481</v>
      </c>
      <c r="AC112" t="s">
        <v>1481</v>
      </c>
      <c r="AE112" t="s">
        <v>1934</v>
      </c>
      <c r="AG112">
        <v>1150</v>
      </c>
      <c r="AH112">
        <v>1150</v>
      </c>
      <c r="AI112">
        <v>29.15</v>
      </c>
      <c r="AJ112" s="3">
        <v>30781</v>
      </c>
      <c r="AK112" t="s">
        <v>2001</v>
      </c>
      <c r="AL112" t="s">
        <v>2231</v>
      </c>
      <c r="AM112">
        <v>0</v>
      </c>
      <c r="AN112" t="s">
        <v>2519</v>
      </c>
      <c r="AO112">
        <v>1</v>
      </c>
      <c r="AP112">
        <v>1</v>
      </c>
      <c r="AQ112">
        <v>0</v>
      </c>
      <c r="AT112" t="s">
        <v>2534</v>
      </c>
      <c r="AU112" t="s">
        <v>2035</v>
      </c>
      <c r="AV112" t="s">
        <v>2545</v>
      </c>
      <c r="AW112">
        <v>0</v>
      </c>
      <c r="AX112" t="s">
        <v>2591</v>
      </c>
      <c r="AY112" t="s">
        <v>1480</v>
      </c>
      <c r="AZ112" t="s">
        <v>2675</v>
      </c>
      <c r="BA112" t="s">
        <v>2722</v>
      </c>
      <c r="BB112" t="s">
        <v>2758</v>
      </c>
      <c r="BC112" t="s">
        <v>2783</v>
      </c>
      <c r="BD112" t="s">
        <v>2797</v>
      </c>
      <c r="BE112" s="3">
        <v>43430</v>
      </c>
    </row>
    <row r="113" spans="1:57">
      <c r="A113" s="1">
        <f>HYPERLINK("https://lsnyc.legalserver.org/matter/dynamic-profile/view/1861514","18-1861514")</f>
        <v>0</v>
      </c>
      <c r="B113" t="s">
        <v>61</v>
      </c>
      <c r="C113" t="s">
        <v>81</v>
      </c>
      <c r="D113" t="s">
        <v>161</v>
      </c>
      <c r="E113" t="s">
        <v>266</v>
      </c>
      <c r="F113" t="s">
        <v>575</v>
      </c>
      <c r="G113" s="3">
        <v>43173</v>
      </c>
      <c r="H113" s="3">
        <v>43173</v>
      </c>
      <c r="K113" t="s">
        <v>853</v>
      </c>
      <c r="L113" s="3">
        <v>43431</v>
      </c>
      <c r="M113" t="s">
        <v>860</v>
      </c>
      <c r="N113" t="s">
        <v>869</v>
      </c>
      <c r="O113" t="s">
        <v>979</v>
      </c>
      <c r="P113" t="s">
        <v>1293</v>
      </c>
      <c r="Q113" t="s">
        <v>1450</v>
      </c>
      <c r="R113" t="s">
        <v>1478</v>
      </c>
      <c r="S113">
        <v>10032</v>
      </c>
      <c r="T113" t="s">
        <v>1480</v>
      </c>
      <c r="U113" t="s">
        <v>1482</v>
      </c>
      <c r="V113" t="s">
        <v>1483</v>
      </c>
      <c r="W113" t="s">
        <v>1610</v>
      </c>
      <c r="X113">
        <v>5</v>
      </c>
      <c r="Y113" t="s">
        <v>1908</v>
      </c>
      <c r="AA113" t="s">
        <v>1922</v>
      </c>
      <c r="AB113" t="s">
        <v>1481</v>
      </c>
      <c r="AC113" t="s">
        <v>1481</v>
      </c>
      <c r="AE113" t="s">
        <v>1934</v>
      </c>
      <c r="AG113">
        <v>787.17</v>
      </c>
      <c r="AH113">
        <v>787.17</v>
      </c>
      <c r="AI113">
        <v>34.9</v>
      </c>
      <c r="AJ113" s="3">
        <v>33838</v>
      </c>
      <c r="AK113" t="s">
        <v>2002</v>
      </c>
      <c r="AL113" t="s">
        <v>2232</v>
      </c>
      <c r="AM113">
        <v>54</v>
      </c>
      <c r="AN113" t="s">
        <v>2519</v>
      </c>
      <c r="AO113">
        <v>2</v>
      </c>
      <c r="AP113">
        <v>1</v>
      </c>
      <c r="AQ113">
        <v>128.49</v>
      </c>
      <c r="AT113" t="s">
        <v>2534</v>
      </c>
      <c r="AU113" t="s">
        <v>2035</v>
      </c>
      <c r="AV113" t="s">
        <v>2545</v>
      </c>
      <c r="AW113">
        <v>26700</v>
      </c>
      <c r="AY113" t="s">
        <v>1480</v>
      </c>
      <c r="BA113" t="s">
        <v>2704</v>
      </c>
      <c r="BD113" t="s">
        <v>2798</v>
      </c>
      <c r="BE113" s="3">
        <v>43509</v>
      </c>
    </row>
    <row r="114" spans="1:57">
      <c r="A114" s="1">
        <f>HYPERLINK("https://lsnyc.legalserver.org/matter/dynamic-profile/view/1864010","18-1864010")</f>
        <v>0</v>
      </c>
      <c r="B114" t="s">
        <v>61</v>
      </c>
      <c r="C114" t="s">
        <v>85</v>
      </c>
      <c r="D114" t="s">
        <v>161</v>
      </c>
      <c r="E114" t="s">
        <v>267</v>
      </c>
      <c r="F114" t="s">
        <v>611</v>
      </c>
      <c r="G114" s="3">
        <v>43199</v>
      </c>
      <c r="H114" s="3">
        <v>43252</v>
      </c>
      <c r="K114" t="s">
        <v>857</v>
      </c>
      <c r="L114" s="3">
        <v>43446</v>
      </c>
      <c r="M114" t="s">
        <v>860</v>
      </c>
      <c r="N114" t="s">
        <v>870</v>
      </c>
      <c r="O114" t="s">
        <v>980</v>
      </c>
      <c r="P114" t="s">
        <v>1331</v>
      </c>
      <c r="Q114" t="s">
        <v>1450</v>
      </c>
      <c r="R114" t="s">
        <v>1478</v>
      </c>
      <c r="S114">
        <v>10027</v>
      </c>
      <c r="T114" t="s">
        <v>1480</v>
      </c>
      <c r="U114" t="s">
        <v>1482</v>
      </c>
      <c r="V114" t="s">
        <v>1486</v>
      </c>
      <c r="W114" t="s">
        <v>1611</v>
      </c>
      <c r="X114">
        <v>1</v>
      </c>
      <c r="Y114" t="s">
        <v>1908</v>
      </c>
      <c r="AA114" t="s">
        <v>1920</v>
      </c>
      <c r="AB114" t="s">
        <v>1481</v>
      </c>
      <c r="AC114" t="s">
        <v>1481</v>
      </c>
      <c r="AE114" t="s">
        <v>1933</v>
      </c>
      <c r="AG114">
        <v>264</v>
      </c>
      <c r="AH114">
        <v>264</v>
      </c>
      <c r="AI114">
        <v>25.2</v>
      </c>
      <c r="AJ114" s="3">
        <v>22168</v>
      </c>
      <c r="AL114" t="s">
        <v>2233</v>
      </c>
      <c r="AM114">
        <v>0</v>
      </c>
      <c r="AN114" t="s">
        <v>2518</v>
      </c>
      <c r="AO114">
        <v>1</v>
      </c>
      <c r="AP114">
        <v>0</v>
      </c>
      <c r="AQ114">
        <v>0</v>
      </c>
      <c r="AT114" t="s">
        <v>2535</v>
      </c>
      <c r="AU114" t="s">
        <v>2035</v>
      </c>
      <c r="AV114" t="s">
        <v>2544</v>
      </c>
      <c r="AW114">
        <v>0</v>
      </c>
      <c r="AY114" t="s">
        <v>1480</v>
      </c>
      <c r="BA114" t="s">
        <v>2699</v>
      </c>
      <c r="BC114" t="s">
        <v>2767</v>
      </c>
      <c r="BD114" t="s">
        <v>2797</v>
      </c>
      <c r="BE114" s="3">
        <v>43444</v>
      </c>
    </row>
    <row r="115" spans="1:57">
      <c r="A115" s="1">
        <f>HYPERLINK("https://lsnyc.legalserver.org/matter/dynamic-profile/view/1869687","18-1869687")</f>
        <v>0</v>
      </c>
      <c r="B115" t="s">
        <v>60</v>
      </c>
      <c r="C115" t="s">
        <v>84</v>
      </c>
      <c r="D115" t="s">
        <v>161</v>
      </c>
      <c r="E115" t="s">
        <v>268</v>
      </c>
      <c r="F115" t="s">
        <v>486</v>
      </c>
      <c r="G115" s="3">
        <v>43259</v>
      </c>
      <c r="H115" s="3">
        <v>43258</v>
      </c>
      <c r="K115" t="s">
        <v>853</v>
      </c>
      <c r="L115" s="3">
        <v>43448</v>
      </c>
      <c r="M115" t="s">
        <v>860</v>
      </c>
      <c r="N115" t="s">
        <v>869</v>
      </c>
      <c r="O115" t="s">
        <v>981</v>
      </c>
      <c r="P115" t="s">
        <v>1332</v>
      </c>
      <c r="Q115" t="s">
        <v>1448</v>
      </c>
      <c r="R115" t="s">
        <v>1478</v>
      </c>
      <c r="S115">
        <v>10468</v>
      </c>
      <c r="T115" t="s">
        <v>1480</v>
      </c>
      <c r="U115" t="s">
        <v>1482</v>
      </c>
      <c r="V115" t="s">
        <v>1486</v>
      </c>
      <c r="W115" t="s">
        <v>1612</v>
      </c>
      <c r="X115">
        <v>21</v>
      </c>
      <c r="Y115" t="s">
        <v>1908</v>
      </c>
      <c r="AA115" t="s">
        <v>1918</v>
      </c>
      <c r="AB115" t="s">
        <v>1481</v>
      </c>
      <c r="AE115" t="s">
        <v>1934</v>
      </c>
      <c r="AF115" t="s">
        <v>1938</v>
      </c>
      <c r="AG115">
        <v>0</v>
      </c>
      <c r="AH115">
        <v>0</v>
      </c>
      <c r="AI115">
        <v>12.6</v>
      </c>
      <c r="AJ115" s="3">
        <v>24510</v>
      </c>
      <c r="AK115" t="s">
        <v>2003</v>
      </c>
      <c r="AM115">
        <v>0</v>
      </c>
      <c r="AN115" t="s">
        <v>2519</v>
      </c>
      <c r="AO115">
        <v>4</v>
      </c>
      <c r="AP115">
        <v>0</v>
      </c>
      <c r="AQ115">
        <v>119.98</v>
      </c>
      <c r="AT115" t="s">
        <v>2535</v>
      </c>
      <c r="AW115">
        <v>30116</v>
      </c>
      <c r="AX115" t="s">
        <v>2592</v>
      </c>
      <c r="AY115" t="s">
        <v>1480</v>
      </c>
      <c r="AZ115" t="s">
        <v>2675</v>
      </c>
      <c r="BA115" t="s">
        <v>2697</v>
      </c>
      <c r="BB115" t="s">
        <v>2758</v>
      </c>
      <c r="BC115" t="s">
        <v>2767</v>
      </c>
      <c r="BD115" t="s">
        <v>2839</v>
      </c>
      <c r="BE115" s="3">
        <v>43405</v>
      </c>
    </row>
    <row r="116" spans="1:57">
      <c r="A116" s="1">
        <f>HYPERLINK("https://lsnyc.legalserver.org/matter/dynamic-profile/view/1861311","18-1861311")</f>
        <v>0</v>
      </c>
      <c r="B116" t="s">
        <v>58</v>
      </c>
      <c r="C116" t="s">
        <v>63</v>
      </c>
      <c r="D116" t="s">
        <v>161</v>
      </c>
      <c r="E116" t="s">
        <v>269</v>
      </c>
      <c r="F116" t="s">
        <v>612</v>
      </c>
      <c r="G116" s="3">
        <v>43171</v>
      </c>
      <c r="H116" s="3">
        <v>43171</v>
      </c>
      <c r="K116" t="s">
        <v>853</v>
      </c>
      <c r="L116" s="3">
        <v>43452</v>
      </c>
      <c r="M116" t="s">
        <v>860</v>
      </c>
      <c r="N116" t="s">
        <v>869</v>
      </c>
      <c r="O116" t="s">
        <v>982</v>
      </c>
      <c r="P116" t="s">
        <v>1332</v>
      </c>
      <c r="Q116" t="s">
        <v>1449</v>
      </c>
      <c r="R116" t="s">
        <v>1478</v>
      </c>
      <c r="S116">
        <v>11435</v>
      </c>
      <c r="T116" t="s">
        <v>1480</v>
      </c>
      <c r="U116" t="s">
        <v>1482</v>
      </c>
      <c r="V116" t="s">
        <v>1484</v>
      </c>
      <c r="W116" t="s">
        <v>1613</v>
      </c>
      <c r="X116">
        <v>5</v>
      </c>
      <c r="Y116" t="s">
        <v>1908</v>
      </c>
      <c r="AA116" t="s">
        <v>1916</v>
      </c>
      <c r="AB116" t="s">
        <v>1481</v>
      </c>
      <c r="AC116" t="s">
        <v>1481</v>
      </c>
      <c r="AE116" t="s">
        <v>1934</v>
      </c>
      <c r="AG116">
        <v>1209.62</v>
      </c>
      <c r="AH116">
        <v>1209.62</v>
      </c>
      <c r="AI116">
        <v>40.95</v>
      </c>
      <c r="AJ116" s="3">
        <v>21172</v>
      </c>
      <c r="AL116" t="s">
        <v>2234</v>
      </c>
      <c r="AM116">
        <v>54</v>
      </c>
      <c r="AN116" t="s">
        <v>2519</v>
      </c>
      <c r="AO116">
        <v>2</v>
      </c>
      <c r="AP116">
        <v>2</v>
      </c>
      <c r="AQ116">
        <v>47.81</v>
      </c>
      <c r="AS116" t="s">
        <v>2533</v>
      </c>
      <c r="AT116" t="s">
        <v>2534</v>
      </c>
      <c r="AU116" t="s">
        <v>2035</v>
      </c>
      <c r="AW116">
        <v>12000</v>
      </c>
      <c r="AX116" t="s">
        <v>2563</v>
      </c>
      <c r="AY116" t="s">
        <v>1480</v>
      </c>
      <c r="BA116" t="s">
        <v>63</v>
      </c>
      <c r="BB116" t="s">
        <v>2753</v>
      </c>
      <c r="BC116" t="s">
        <v>2776</v>
      </c>
      <c r="BD116" t="s">
        <v>2840</v>
      </c>
      <c r="BE116" s="3">
        <v>43452</v>
      </c>
    </row>
    <row r="117" spans="1:57">
      <c r="A117" s="1">
        <f>HYPERLINK("https://lsnyc.legalserver.org/matter/dynamic-profile/view/1852245","17-1852245")</f>
        <v>0</v>
      </c>
      <c r="B117" t="s">
        <v>61</v>
      </c>
      <c r="C117" t="s">
        <v>73</v>
      </c>
      <c r="D117" t="s">
        <v>161</v>
      </c>
      <c r="E117" t="s">
        <v>270</v>
      </c>
      <c r="F117" t="s">
        <v>613</v>
      </c>
      <c r="G117" s="3">
        <v>43068</v>
      </c>
      <c r="H117" s="3">
        <v>43221</v>
      </c>
      <c r="K117" t="s">
        <v>853</v>
      </c>
      <c r="L117" s="3">
        <v>43472</v>
      </c>
      <c r="M117" t="s">
        <v>860</v>
      </c>
      <c r="N117" t="s">
        <v>869</v>
      </c>
      <c r="O117" t="s">
        <v>983</v>
      </c>
      <c r="P117" t="s">
        <v>1333</v>
      </c>
      <c r="Q117" t="s">
        <v>1450</v>
      </c>
      <c r="R117" t="s">
        <v>1478</v>
      </c>
      <c r="S117">
        <v>10039</v>
      </c>
      <c r="T117" t="s">
        <v>1480</v>
      </c>
      <c r="U117" t="s">
        <v>1482</v>
      </c>
      <c r="V117" t="s">
        <v>1483</v>
      </c>
      <c r="W117" t="s">
        <v>1614</v>
      </c>
      <c r="X117">
        <v>10</v>
      </c>
      <c r="Y117" t="s">
        <v>1908</v>
      </c>
      <c r="AA117" t="s">
        <v>1922</v>
      </c>
      <c r="AB117" t="s">
        <v>1481</v>
      </c>
      <c r="AC117" t="s">
        <v>1481</v>
      </c>
      <c r="AE117" t="s">
        <v>1934</v>
      </c>
      <c r="AG117">
        <v>750</v>
      </c>
      <c r="AH117">
        <v>750</v>
      </c>
      <c r="AI117">
        <v>82.33</v>
      </c>
      <c r="AJ117" s="3">
        <v>24448</v>
      </c>
      <c r="AK117" t="s">
        <v>2004</v>
      </c>
      <c r="AL117" t="s">
        <v>2235</v>
      </c>
      <c r="AM117">
        <v>0</v>
      </c>
      <c r="AN117" t="s">
        <v>2519</v>
      </c>
      <c r="AO117">
        <v>1</v>
      </c>
      <c r="AP117">
        <v>1</v>
      </c>
      <c r="AQ117">
        <v>164.1</v>
      </c>
      <c r="AS117" t="s">
        <v>2532</v>
      </c>
      <c r="AT117" t="s">
        <v>2534</v>
      </c>
      <c r="AU117" t="s">
        <v>2035</v>
      </c>
      <c r="AV117" t="s">
        <v>2544</v>
      </c>
      <c r="AW117">
        <v>26650</v>
      </c>
      <c r="AX117" t="s">
        <v>2562</v>
      </c>
      <c r="AY117" t="s">
        <v>1480</v>
      </c>
      <c r="BA117" t="s">
        <v>2728</v>
      </c>
      <c r="BB117" t="s">
        <v>2755</v>
      </c>
      <c r="BC117" t="s">
        <v>2784</v>
      </c>
      <c r="BD117" t="s">
        <v>2841</v>
      </c>
      <c r="BE117" s="3">
        <v>43472</v>
      </c>
    </row>
    <row r="118" spans="1:57">
      <c r="A118" s="1">
        <f>HYPERLINK("https://lsnyc.legalserver.org/matter/dynamic-profile/view/1870944","18-1870944")</f>
        <v>0</v>
      </c>
      <c r="B118" t="s">
        <v>58</v>
      </c>
      <c r="C118" t="s">
        <v>87</v>
      </c>
      <c r="D118" t="s">
        <v>161</v>
      </c>
      <c r="E118" t="s">
        <v>271</v>
      </c>
      <c r="F118" t="s">
        <v>614</v>
      </c>
      <c r="G118" s="3">
        <v>43277</v>
      </c>
      <c r="H118" s="3">
        <v>43277</v>
      </c>
      <c r="K118" t="s">
        <v>853</v>
      </c>
      <c r="L118" s="3">
        <v>43473</v>
      </c>
      <c r="M118" t="s">
        <v>860</v>
      </c>
      <c r="N118" t="s">
        <v>869</v>
      </c>
      <c r="O118" t="s">
        <v>984</v>
      </c>
      <c r="P118">
        <v>312</v>
      </c>
      <c r="Q118" t="s">
        <v>1459</v>
      </c>
      <c r="R118" t="s">
        <v>1478</v>
      </c>
      <c r="S118">
        <v>11355</v>
      </c>
      <c r="T118" t="s">
        <v>1480</v>
      </c>
      <c r="U118" t="s">
        <v>1482</v>
      </c>
      <c r="V118" t="s">
        <v>1489</v>
      </c>
      <c r="W118" t="s">
        <v>1615</v>
      </c>
      <c r="X118">
        <v>40</v>
      </c>
      <c r="Y118" t="s">
        <v>1908</v>
      </c>
      <c r="AA118" t="s">
        <v>1916</v>
      </c>
      <c r="AB118" t="s">
        <v>1481</v>
      </c>
      <c r="AC118" t="s">
        <v>1481</v>
      </c>
      <c r="AE118" t="s">
        <v>1934</v>
      </c>
      <c r="AG118">
        <v>674.23</v>
      </c>
      <c r="AH118">
        <v>949.11</v>
      </c>
      <c r="AI118">
        <v>12.1</v>
      </c>
      <c r="AJ118" s="3">
        <v>18490</v>
      </c>
      <c r="AL118" t="s">
        <v>2236</v>
      </c>
      <c r="AM118">
        <v>84</v>
      </c>
      <c r="AN118" t="s">
        <v>2519</v>
      </c>
      <c r="AO118">
        <v>2</v>
      </c>
      <c r="AP118">
        <v>0</v>
      </c>
      <c r="AQ118">
        <v>112.86</v>
      </c>
      <c r="AS118" t="s">
        <v>2532</v>
      </c>
      <c r="AT118" t="s">
        <v>2535</v>
      </c>
      <c r="AU118" t="s">
        <v>2541</v>
      </c>
      <c r="AV118" t="s">
        <v>2544</v>
      </c>
      <c r="AW118">
        <v>18576</v>
      </c>
      <c r="AY118" t="s">
        <v>1480</v>
      </c>
      <c r="BA118" t="s">
        <v>2718</v>
      </c>
      <c r="BB118" t="s">
        <v>2758</v>
      </c>
      <c r="BC118" t="s">
        <v>2768</v>
      </c>
      <c r="BD118" t="s">
        <v>2834</v>
      </c>
      <c r="BE118" s="3">
        <v>43594</v>
      </c>
    </row>
    <row r="119" spans="1:57">
      <c r="A119" s="1">
        <f>HYPERLINK("https://lsnyc.legalserver.org/matter/dynamic-profile/view/1863386","18-1863386")</f>
        <v>0</v>
      </c>
      <c r="B119" t="s">
        <v>58</v>
      </c>
      <c r="C119" t="s">
        <v>75</v>
      </c>
      <c r="D119" t="s">
        <v>161</v>
      </c>
      <c r="E119" t="s">
        <v>272</v>
      </c>
      <c r="F119" t="s">
        <v>615</v>
      </c>
      <c r="G119" s="3">
        <v>43193</v>
      </c>
      <c r="H119" s="3">
        <v>43193</v>
      </c>
      <c r="K119" t="s">
        <v>853</v>
      </c>
      <c r="L119" s="3">
        <v>43473</v>
      </c>
      <c r="M119" t="s">
        <v>860</v>
      </c>
      <c r="N119" t="s">
        <v>869</v>
      </c>
      <c r="O119" t="s">
        <v>985</v>
      </c>
      <c r="P119" t="s">
        <v>1334</v>
      </c>
      <c r="Q119" t="s">
        <v>1464</v>
      </c>
      <c r="R119" t="s">
        <v>1478</v>
      </c>
      <c r="S119">
        <v>11375</v>
      </c>
      <c r="T119" t="s">
        <v>1480</v>
      </c>
      <c r="U119" t="s">
        <v>1482</v>
      </c>
      <c r="V119" t="s">
        <v>1489</v>
      </c>
      <c r="W119" t="s">
        <v>1616</v>
      </c>
      <c r="X119">
        <v>2</v>
      </c>
      <c r="Y119" t="s">
        <v>1909</v>
      </c>
      <c r="AA119" t="s">
        <v>1916</v>
      </c>
      <c r="AB119" t="s">
        <v>1481</v>
      </c>
      <c r="AC119" t="s">
        <v>1481</v>
      </c>
      <c r="AE119" t="s">
        <v>1934</v>
      </c>
      <c r="AF119" t="s">
        <v>1938</v>
      </c>
      <c r="AG119">
        <v>1860</v>
      </c>
      <c r="AH119">
        <v>1860</v>
      </c>
      <c r="AI119">
        <v>1.5</v>
      </c>
      <c r="AJ119" s="3">
        <v>28166</v>
      </c>
      <c r="AK119" t="s">
        <v>1978</v>
      </c>
      <c r="AL119" t="s">
        <v>2237</v>
      </c>
      <c r="AM119">
        <v>129</v>
      </c>
      <c r="AN119" t="s">
        <v>2519</v>
      </c>
      <c r="AO119">
        <v>1</v>
      </c>
      <c r="AP119">
        <v>0</v>
      </c>
      <c r="AQ119">
        <v>0</v>
      </c>
      <c r="AT119" t="s">
        <v>2535</v>
      </c>
      <c r="AU119" t="s">
        <v>2035</v>
      </c>
      <c r="AV119" t="s">
        <v>2544</v>
      </c>
      <c r="AW119">
        <v>0</v>
      </c>
      <c r="AX119" t="s">
        <v>1978</v>
      </c>
      <c r="AY119" t="s">
        <v>1480</v>
      </c>
      <c r="BA119" t="s">
        <v>75</v>
      </c>
      <c r="BB119" t="s">
        <v>2758</v>
      </c>
      <c r="BC119" t="s">
        <v>1495</v>
      </c>
      <c r="BD119" t="s">
        <v>2803</v>
      </c>
      <c r="BE119" s="3">
        <v>43658</v>
      </c>
    </row>
    <row r="120" spans="1:57">
      <c r="A120" s="1">
        <f>HYPERLINK("https://lsnyc.legalserver.org/matter/dynamic-profile/view/1858757","18-1858757")</f>
        <v>0</v>
      </c>
      <c r="B120" t="s">
        <v>60</v>
      </c>
      <c r="C120" t="s">
        <v>84</v>
      </c>
      <c r="D120" t="s">
        <v>161</v>
      </c>
      <c r="E120" t="s">
        <v>273</v>
      </c>
      <c r="F120" t="s">
        <v>616</v>
      </c>
      <c r="G120" s="3">
        <v>43151</v>
      </c>
      <c r="H120" s="3">
        <v>43151</v>
      </c>
      <c r="K120" t="s">
        <v>853</v>
      </c>
      <c r="L120" s="3">
        <v>43476</v>
      </c>
      <c r="M120" t="s">
        <v>860</v>
      </c>
      <c r="N120" t="s">
        <v>869</v>
      </c>
      <c r="O120" t="s">
        <v>986</v>
      </c>
      <c r="P120" t="s">
        <v>1316</v>
      </c>
      <c r="Q120" t="s">
        <v>1448</v>
      </c>
      <c r="R120" t="s">
        <v>1478</v>
      </c>
      <c r="S120">
        <v>10456</v>
      </c>
      <c r="T120" t="s">
        <v>1480</v>
      </c>
      <c r="U120" t="s">
        <v>1482</v>
      </c>
      <c r="V120" t="s">
        <v>1487</v>
      </c>
      <c r="W120" t="s">
        <v>1617</v>
      </c>
      <c r="X120">
        <v>5</v>
      </c>
      <c r="Y120" t="s">
        <v>1908</v>
      </c>
      <c r="AA120" t="s">
        <v>1923</v>
      </c>
      <c r="AB120" t="s">
        <v>1481</v>
      </c>
      <c r="AC120" t="s">
        <v>1481</v>
      </c>
      <c r="AE120" t="s">
        <v>1934</v>
      </c>
      <c r="AG120">
        <v>560</v>
      </c>
      <c r="AH120">
        <v>0</v>
      </c>
      <c r="AI120">
        <v>39.5</v>
      </c>
      <c r="AJ120" s="3">
        <v>18100</v>
      </c>
      <c r="AK120" t="s">
        <v>2005</v>
      </c>
      <c r="AL120" t="s">
        <v>2238</v>
      </c>
      <c r="AM120">
        <v>0</v>
      </c>
      <c r="AN120" t="s">
        <v>2519</v>
      </c>
      <c r="AO120">
        <v>1</v>
      </c>
      <c r="AP120">
        <v>0</v>
      </c>
      <c r="AQ120">
        <v>179.1</v>
      </c>
      <c r="AT120" t="s">
        <v>2535</v>
      </c>
      <c r="AU120" t="s">
        <v>1495</v>
      </c>
      <c r="AV120" t="s">
        <v>2544</v>
      </c>
      <c r="AW120">
        <v>21600</v>
      </c>
      <c r="AX120" t="s">
        <v>2593</v>
      </c>
      <c r="AY120" t="s">
        <v>1480</v>
      </c>
      <c r="AZ120" t="s">
        <v>2675</v>
      </c>
      <c r="BA120" t="s">
        <v>2730</v>
      </c>
      <c r="BB120" t="s">
        <v>2755</v>
      </c>
      <c r="BC120" t="s">
        <v>2767</v>
      </c>
      <c r="BD120" t="s">
        <v>2842</v>
      </c>
      <c r="BE120" s="3">
        <v>43476</v>
      </c>
    </row>
    <row r="121" spans="1:57">
      <c r="A121" s="1">
        <f>HYPERLINK("https://lsnyc.legalserver.org/matter/dynamic-profile/view/1867566","18-1867566")</f>
        <v>0</v>
      </c>
      <c r="B121" t="s">
        <v>61</v>
      </c>
      <c r="C121" t="s">
        <v>76</v>
      </c>
      <c r="D121" t="s">
        <v>161</v>
      </c>
      <c r="E121" t="s">
        <v>274</v>
      </c>
      <c r="F121" t="s">
        <v>617</v>
      </c>
      <c r="G121" s="3">
        <v>43236</v>
      </c>
      <c r="H121" s="3">
        <v>43236</v>
      </c>
      <c r="K121" t="s">
        <v>853</v>
      </c>
      <c r="L121" s="3">
        <v>43481</v>
      </c>
      <c r="M121" t="s">
        <v>860</v>
      </c>
      <c r="N121" t="s">
        <v>869</v>
      </c>
      <c r="O121" t="s">
        <v>987</v>
      </c>
      <c r="P121">
        <v>513</v>
      </c>
      <c r="Q121" t="s">
        <v>1450</v>
      </c>
      <c r="R121" t="s">
        <v>1478</v>
      </c>
      <c r="S121">
        <v>10026</v>
      </c>
      <c r="T121" t="s">
        <v>1480</v>
      </c>
      <c r="U121" t="s">
        <v>1482</v>
      </c>
      <c r="V121" t="s">
        <v>1486</v>
      </c>
      <c r="W121" t="s">
        <v>1618</v>
      </c>
      <c r="X121">
        <v>2</v>
      </c>
      <c r="Y121" t="s">
        <v>1908</v>
      </c>
      <c r="AA121" t="s">
        <v>1920</v>
      </c>
      <c r="AB121" t="s">
        <v>1481</v>
      </c>
      <c r="AC121" t="s">
        <v>1481</v>
      </c>
      <c r="AE121" t="s">
        <v>1934</v>
      </c>
      <c r="AG121">
        <v>320</v>
      </c>
      <c r="AH121">
        <v>788</v>
      </c>
      <c r="AI121">
        <v>19.45</v>
      </c>
      <c r="AJ121" s="3">
        <v>23644</v>
      </c>
      <c r="AL121" t="s">
        <v>2239</v>
      </c>
      <c r="AM121">
        <v>0</v>
      </c>
      <c r="AN121" t="s">
        <v>2523</v>
      </c>
      <c r="AO121">
        <v>1</v>
      </c>
      <c r="AP121">
        <v>0</v>
      </c>
      <c r="AQ121">
        <v>123.06</v>
      </c>
      <c r="AT121" t="s">
        <v>2535</v>
      </c>
      <c r="AU121" t="s">
        <v>1495</v>
      </c>
      <c r="AW121">
        <v>14940</v>
      </c>
      <c r="AY121" t="s">
        <v>1480</v>
      </c>
      <c r="BA121" t="s">
        <v>2704</v>
      </c>
      <c r="BD121" t="s">
        <v>2830</v>
      </c>
      <c r="BE121" s="3">
        <v>43537</v>
      </c>
    </row>
    <row r="122" spans="1:57">
      <c r="A122" s="1">
        <f>HYPERLINK("https://lsnyc.legalserver.org/matter/dynamic-profile/view/0818535","16-0818535")</f>
        <v>0</v>
      </c>
      <c r="B122" t="s">
        <v>57</v>
      </c>
      <c r="C122" t="s">
        <v>69</v>
      </c>
      <c r="D122" t="s">
        <v>161</v>
      </c>
      <c r="E122" t="s">
        <v>275</v>
      </c>
      <c r="F122" t="s">
        <v>618</v>
      </c>
      <c r="G122" s="3">
        <v>42669</v>
      </c>
      <c r="H122" s="3">
        <v>42885</v>
      </c>
      <c r="K122" t="s">
        <v>853</v>
      </c>
      <c r="L122" s="3">
        <v>43482</v>
      </c>
      <c r="M122" t="s">
        <v>860</v>
      </c>
      <c r="N122" t="s">
        <v>869</v>
      </c>
      <c r="O122" t="s">
        <v>988</v>
      </c>
      <c r="P122" t="s">
        <v>1319</v>
      </c>
      <c r="Q122" t="s">
        <v>1445</v>
      </c>
      <c r="R122" t="s">
        <v>1478</v>
      </c>
      <c r="S122">
        <v>10301</v>
      </c>
      <c r="T122" t="s">
        <v>1480</v>
      </c>
      <c r="U122" t="s">
        <v>1482</v>
      </c>
      <c r="V122" t="s">
        <v>1496</v>
      </c>
      <c r="W122" t="s">
        <v>1619</v>
      </c>
      <c r="X122">
        <v>6</v>
      </c>
      <c r="Y122" t="s">
        <v>1908</v>
      </c>
      <c r="AA122" t="s">
        <v>1925</v>
      </c>
      <c r="AB122" t="s">
        <v>1481</v>
      </c>
      <c r="AE122" t="s">
        <v>1933</v>
      </c>
      <c r="AG122">
        <v>1533</v>
      </c>
      <c r="AH122">
        <v>1533</v>
      </c>
      <c r="AI122">
        <v>9.75</v>
      </c>
      <c r="AJ122" s="3">
        <v>25419</v>
      </c>
      <c r="AL122" t="s">
        <v>2240</v>
      </c>
      <c r="AM122">
        <v>0</v>
      </c>
      <c r="AN122" t="s">
        <v>2524</v>
      </c>
      <c r="AO122">
        <v>3</v>
      </c>
      <c r="AP122">
        <v>1</v>
      </c>
      <c r="AQ122">
        <v>123.46</v>
      </c>
      <c r="AT122" t="s">
        <v>2536</v>
      </c>
      <c r="AV122" t="s">
        <v>2544</v>
      </c>
      <c r="AW122">
        <v>30000</v>
      </c>
      <c r="BA122" t="s">
        <v>2731</v>
      </c>
      <c r="BB122" t="s">
        <v>2755</v>
      </c>
      <c r="BC122" t="s">
        <v>2785</v>
      </c>
      <c r="BD122" t="s">
        <v>2810</v>
      </c>
      <c r="BE122" s="3">
        <v>43482</v>
      </c>
    </row>
    <row r="123" spans="1:57">
      <c r="A123" s="1">
        <f>HYPERLINK("https://lsnyc.legalserver.org/matter/dynamic-profile/view/1859129","18-1859129")</f>
        <v>0</v>
      </c>
      <c r="B123" t="s">
        <v>60</v>
      </c>
      <c r="C123" t="s">
        <v>84</v>
      </c>
      <c r="D123" t="s">
        <v>161</v>
      </c>
      <c r="E123" t="s">
        <v>276</v>
      </c>
      <c r="F123" t="s">
        <v>619</v>
      </c>
      <c r="G123" s="3">
        <v>43146</v>
      </c>
      <c r="H123" s="3">
        <v>43146</v>
      </c>
      <c r="K123" t="s">
        <v>853</v>
      </c>
      <c r="L123" s="3">
        <v>43487</v>
      </c>
      <c r="M123" t="s">
        <v>860</v>
      </c>
      <c r="N123" t="s">
        <v>869</v>
      </c>
      <c r="O123" t="s">
        <v>989</v>
      </c>
      <c r="P123" t="s">
        <v>1309</v>
      </c>
      <c r="Q123" t="s">
        <v>1448</v>
      </c>
      <c r="R123" t="s">
        <v>1478</v>
      </c>
      <c r="S123">
        <v>10467</v>
      </c>
      <c r="T123" t="s">
        <v>1480</v>
      </c>
      <c r="U123" t="s">
        <v>1482</v>
      </c>
      <c r="V123" t="s">
        <v>1486</v>
      </c>
      <c r="W123" t="s">
        <v>1620</v>
      </c>
      <c r="X123">
        <v>5</v>
      </c>
      <c r="Y123" t="s">
        <v>1908</v>
      </c>
      <c r="AA123" t="s">
        <v>1918</v>
      </c>
      <c r="AB123" t="s">
        <v>1481</v>
      </c>
      <c r="AE123" t="s">
        <v>1934</v>
      </c>
      <c r="AG123">
        <v>0</v>
      </c>
      <c r="AH123">
        <v>1240</v>
      </c>
      <c r="AI123">
        <v>50.6</v>
      </c>
      <c r="AJ123" s="3">
        <v>26278</v>
      </c>
      <c r="AL123" t="s">
        <v>2241</v>
      </c>
      <c r="AM123">
        <v>0</v>
      </c>
      <c r="AO123">
        <v>1</v>
      </c>
      <c r="AP123">
        <v>0</v>
      </c>
      <c r="AQ123">
        <v>192.34</v>
      </c>
      <c r="AT123" t="s">
        <v>2535</v>
      </c>
      <c r="AV123" t="s">
        <v>2545</v>
      </c>
      <c r="AW123">
        <v>23196</v>
      </c>
      <c r="AY123" t="s">
        <v>1480</v>
      </c>
      <c r="AZ123" t="s">
        <v>2675</v>
      </c>
      <c r="BA123" t="s">
        <v>2722</v>
      </c>
      <c r="BB123" t="s">
        <v>2761</v>
      </c>
      <c r="BC123" t="s">
        <v>2767</v>
      </c>
      <c r="BD123" t="s">
        <v>2837</v>
      </c>
      <c r="BE123" s="3">
        <v>43487</v>
      </c>
    </row>
    <row r="124" spans="1:57">
      <c r="A124" s="1">
        <f>HYPERLINK("https://lsnyc.legalserver.org/matter/dynamic-profile/view/1860817","18-1860817")</f>
        <v>0</v>
      </c>
      <c r="B124" t="s">
        <v>60</v>
      </c>
      <c r="C124" t="s">
        <v>83</v>
      </c>
      <c r="D124" t="s">
        <v>161</v>
      </c>
      <c r="E124" t="s">
        <v>277</v>
      </c>
      <c r="F124" t="s">
        <v>620</v>
      </c>
      <c r="G124" s="3">
        <v>43165</v>
      </c>
      <c r="H124" s="3">
        <v>43165</v>
      </c>
      <c r="K124" t="s">
        <v>853</v>
      </c>
      <c r="L124" s="3">
        <v>43487</v>
      </c>
      <c r="M124" t="s">
        <v>860</v>
      </c>
      <c r="N124" t="s">
        <v>870</v>
      </c>
      <c r="O124" t="s">
        <v>990</v>
      </c>
      <c r="P124" t="s">
        <v>1335</v>
      </c>
      <c r="Q124" t="s">
        <v>1448</v>
      </c>
      <c r="R124" t="s">
        <v>1478</v>
      </c>
      <c r="S124">
        <v>10460</v>
      </c>
      <c r="T124" t="s">
        <v>1480</v>
      </c>
      <c r="U124" t="s">
        <v>1482</v>
      </c>
      <c r="V124" t="s">
        <v>1483</v>
      </c>
      <c r="W124" t="s">
        <v>1621</v>
      </c>
      <c r="X124">
        <v>27</v>
      </c>
      <c r="Y124" t="s">
        <v>1908</v>
      </c>
      <c r="AA124" t="s">
        <v>1923</v>
      </c>
      <c r="AB124" t="s">
        <v>1481</v>
      </c>
      <c r="AC124" t="s">
        <v>1481</v>
      </c>
      <c r="AE124" t="s">
        <v>1936</v>
      </c>
      <c r="AG124">
        <v>195</v>
      </c>
      <c r="AH124">
        <v>195</v>
      </c>
      <c r="AI124">
        <v>50.2</v>
      </c>
      <c r="AJ124" s="3">
        <v>24077</v>
      </c>
      <c r="AK124" t="s">
        <v>2006</v>
      </c>
      <c r="AL124" t="s">
        <v>2242</v>
      </c>
      <c r="AM124">
        <v>67</v>
      </c>
      <c r="AN124" t="s">
        <v>2529</v>
      </c>
      <c r="AO124">
        <v>2</v>
      </c>
      <c r="AP124">
        <v>1</v>
      </c>
      <c r="AQ124">
        <v>43.79</v>
      </c>
      <c r="AT124" t="s">
        <v>2536</v>
      </c>
      <c r="AU124" t="s">
        <v>2537</v>
      </c>
      <c r="AV124" t="s">
        <v>2544</v>
      </c>
      <c r="AW124">
        <v>9100</v>
      </c>
      <c r="AX124" t="s">
        <v>2594</v>
      </c>
      <c r="AY124" t="s">
        <v>1480</v>
      </c>
      <c r="BA124" t="s">
        <v>2697</v>
      </c>
      <c r="BB124" t="s">
        <v>2755</v>
      </c>
      <c r="BC124" t="s">
        <v>2781</v>
      </c>
      <c r="BD124" t="s">
        <v>2818</v>
      </c>
      <c r="BE124" s="3">
        <v>43487</v>
      </c>
    </row>
    <row r="125" spans="1:57">
      <c r="A125" s="1">
        <f>HYPERLINK("https://lsnyc.legalserver.org/matter/dynamic-profile/view/0823994","17-0823994")</f>
        <v>0</v>
      </c>
      <c r="B125" t="s">
        <v>61</v>
      </c>
      <c r="C125" t="s">
        <v>88</v>
      </c>
      <c r="D125" t="s">
        <v>161</v>
      </c>
      <c r="E125" t="s">
        <v>278</v>
      </c>
      <c r="F125" t="s">
        <v>621</v>
      </c>
      <c r="G125" s="3">
        <v>42741</v>
      </c>
      <c r="H125" s="3">
        <v>43252</v>
      </c>
      <c r="K125" t="s">
        <v>853</v>
      </c>
      <c r="L125" s="3">
        <v>43487</v>
      </c>
      <c r="M125" t="s">
        <v>860</v>
      </c>
      <c r="N125" t="s">
        <v>870</v>
      </c>
      <c r="O125" t="s">
        <v>991</v>
      </c>
      <c r="P125" t="s">
        <v>1336</v>
      </c>
      <c r="Q125" t="s">
        <v>1450</v>
      </c>
      <c r="R125" t="s">
        <v>1478</v>
      </c>
      <c r="S125">
        <v>10027</v>
      </c>
      <c r="T125" t="s">
        <v>1482</v>
      </c>
      <c r="U125" t="s">
        <v>1482</v>
      </c>
      <c r="V125" t="s">
        <v>1486</v>
      </c>
      <c r="W125" t="s">
        <v>1622</v>
      </c>
      <c r="X125">
        <v>7</v>
      </c>
      <c r="Y125" t="s">
        <v>1908</v>
      </c>
      <c r="AA125" t="s">
        <v>1920</v>
      </c>
      <c r="AB125" t="s">
        <v>1481</v>
      </c>
      <c r="AC125" t="s">
        <v>1481</v>
      </c>
      <c r="AE125" t="s">
        <v>1934</v>
      </c>
      <c r="AF125" t="s">
        <v>1938</v>
      </c>
      <c r="AG125">
        <v>0</v>
      </c>
      <c r="AH125">
        <v>368.83</v>
      </c>
      <c r="AI125">
        <v>77.8</v>
      </c>
      <c r="AJ125" s="3">
        <v>15446</v>
      </c>
      <c r="AL125" t="s">
        <v>2243</v>
      </c>
      <c r="AM125">
        <v>20</v>
      </c>
      <c r="AN125" t="s">
        <v>2531</v>
      </c>
      <c r="AO125">
        <v>2</v>
      </c>
      <c r="AP125">
        <v>0</v>
      </c>
      <c r="AQ125">
        <v>78.73</v>
      </c>
      <c r="AT125" t="s">
        <v>2535</v>
      </c>
      <c r="AV125" t="s">
        <v>2544</v>
      </c>
      <c r="AW125">
        <v>12612</v>
      </c>
      <c r="BA125" t="s">
        <v>91</v>
      </c>
      <c r="BD125" t="s">
        <v>2826</v>
      </c>
      <c r="BE125" s="3">
        <v>43628</v>
      </c>
    </row>
    <row r="126" spans="1:57">
      <c r="A126" s="1">
        <f>HYPERLINK("https://lsnyc.legalserver.org/matter/dynamic-profile/view/1847046","17-1847046")</f>
        <v>0</v>
      </c>
      <c r="B126" t="s">
        <v>61</v>
      </c>
      <c r="C126" t="s">
        <v>89</v>
      </c>
      <c r="D126" t="s">
        <v>161</v>
      </c>
      <c r="E126" t="s">
        <v>279</v>
      </c>
      <c r="F126" t="s">
        <v>622</v>
      </c>
      <c r="G126" s="3">
        <v>43005</v>
      </c>
      <c r="H126" s="3">
        <v>43005</v>
      </c>
      <c r="K126" t="s">
        <v>853</v>
      </c>
      <c r="L126" s="3">
        <v>43488</v>
      </c>
      <c r="M126" t="s">
        <v>860</v>
      </c>
      <c r="N126" t="s">
        <v>869</v>
      </c>
      <c r="O126" t="s">
        <v>992</v>
      </c>
      <c r="P126" t="s">
        <v>1337</v>
      </c>
      <c r="Q126" t="s">
        <v>1450</v>
      </c>
      <c r="R126" t="s">
        <v>1478</v>
      </c>
      <c r="S126">
        <v>10026</v>
      </c>
      <c r="T126" t="s">
        <v>1480</v>
      </c>
      <c r="U126" t="s">
        <v>1482</v>
      </c>
      <c r="V126" t="s">
        <v>1483</v>
      </c>
      <c r="W126" t="s">
        <v>1623</v>
      </c>
      <c r="X126">
        <v>0</v>
      </c>
      <c r="Y126" t="s">
        <v>1908</v>
      </c>
      <c r="AA126" t="s">
        <v>1920</v>
      </c>
      <c r="AB126" t="s">
        <v>1481</v>
      </c>
      <c r="AC126" t="s">
        <v>1481</v>
      </c>
      <c r="AE126" t="s">
        <v>1933</v>
      </c>
      <c r="AG126">
        <v>498</v>
      </c>
      <c r="AH126">
        <v>498</v>
      </c>
      <c r="AI126">
        <v>90.84999999999999</v>
      </c>
      <c r="AJ126" s="3">
        <v>29803</v>
      </c>
      <c r="AL126" t="s">
        <v>2244</v>
      </c>
      <c r="AM126">
        <v>124</v>
      </c>
      <c r="AN126" t="s">
        <v>2524</v>
      </c>
      <c r="AO126">
        <v>1</v>
      </c>
      <c r="AP126">
        <v>1</v>
      </c>
      <c r="AQ126">
        <v>160.1</v>
      </c>
      <c r="AT126" t="s">
        <v>2536</v>
      </c>
      <c r="AU126" t="s">
        <v>2035</v>
      </c>
      <c r="AV126" t="s">
        <v>2544</v>
      </c>
      <c r="AW126">
        <v>26000</v>
      </c>
      <c r="AY126" t="s">
        <v>1480</v>
      </c>
      <c r="BA126" t="s">
        <v>2720</v>
      </c>
      <c r="BD126" t="s">
        <v>2810</v>
      </c>
      <c r="BE126" s="3">
        <v>43493</v>
      </c>
    </row>
    <row r="127" spans="1:57">
      <c r="A127" s="1">
        <f>HYPERLINK("https://lsnyc.legalserver.org/matter/dynamic-profile/view/1861616","18-1861616")</f>
        <v>0</v>
      </c>
      <c r="B127" t="s">
        <v>60</v>
      </c>
      <c r="C127" t="s">
        <v>84</v>
      </c>
      <c r="D127" t="s">
        <v>161</v>
      </c>
      <c r="E127" t="s">
        <v>280</v>
      </c>
      <c r="F127" t="s">
        <v>588</v>
      </c>
      <c r="G127" s="3">
        <v>43174</v>
      </c>
      <c r="H127" s="3">
        <v>43221</v>
      </c>
      <c r="K127" t="s">
        <v>853</v>
      </c>
      <c r="L127" s="3">
        <v>43497</v>
      </c>
      <c r="M127" t="s">
        <v>860</v>
      </c>
      <c r="N127" t="s">
        <v>869</v>
      </c>
      <c r="O127" t="s">
        <v>993</v>
      </c>
      <c r="P127" t="s">
        <v>1332</v>
      </c>
      <c r="Q127" t="s">
        <v>1448</v>
      </c>
      <c r="R127" t="s">
        <v>1478</v>
      </c>
      <c r="S127">
        <v>10455</v>
      </c>
      <c r="T127" t="s">
        <v>1480</v>
      </c>
      <c r="U127" t="s">
        <v>1482</v>
      </c>
      <c r="V127" t="s">
        <v>1483</v>
      </c>
      <c r="W127" t="s">
        <v>1624</v>
      </c>
      <c r="X127">
        <v>28</v>
      </c>
      <c r="Y127" t="s">
        <v>1908</v>
      </c>
      <c r="AA127" t="s">
        <v>1923</v>
      </c>
      <c r="AB127" t="s">
        <v>1481</v>
      </c>
      <c r="AC127" t="s">
        <v>1481</v>
      </c>
      <c r="AE127" t="s">
        <v>1934</v>
      </c>
      <c r="AF127" t="s">
        <v>1938</v>
      </c>
      <c r="AG127">
        <v>410</v>
      </c>
      <c r="AH127">
        <v>410</v>
      </c>
      <c r="AI127">
        <v>15.75</v>
      </c>
      <c r="AJ127" s="3">
        <v>18560</v>
      </c>
      <c r="AK127" t="s">
        <v>2007</v>
      </c>
      <c r="AM127">
        <v>100</v>
      </c>
      <c r="AN127" t="s">
        <v>2519</v>
      </c>
      <c r="AO127">
        <v>2</v>
      </c>
      <c r="AP127">
        <v>0</v>
      </c>
      <c r="AQ127">
        <v>128.82</v>
      </c>
      <c r="AT127" t="s">
        <v>2535</v>
      </c>
      <c r="AV127" t="s">
        <v>2544</v>
      </c>
      <c r="AW127">
        <v>21204</v>
      </c>
      <c r="AY127" t="s">
        <v>1480</v>
      </c>
      <c r="BA127" t="s">
        <v>2724</v>
      </c>
      <c r="BC127" t="s">
        <v>2767</v>
      </c>
      <c r="BD127" t="s">
        <v>2843</v>
      </c>
      <c r="BE127" s="3">
        <v>43399</v>
      </c>
    </row>
    <row r="128" spans="1:57">
      <c r="A128" s="1">
        <f>HYPERLINK("https://lsnyc.legalserver.org/matter/dynamic-profile/view/1871248","18-1871248")</f>
        <v>0</v>
      </c>
      <c r="B128" t="s">
        <v>60</v>
      </c>
      <c r="C128" t="s">
        <v>65</v>
      </c>
      <c r="D128" t="s">
        <v>161</v>
      </c>
      <c r="E128" t="s">
        <v>281</v>
      </c>
      <c r="F128" t="s">
        <v>565</v>
      </c>
      <c r="G128" s="3">
        <v>43278</v>
      </c>
      <c r="H128" s="3">
        <v>43278</v>
      </c>
      <c r="K128" t="s">
        <v>853</v>
      </c>
      <c r="L128" s="3">
        <v>43505</v>
      </c>
      <c r="M128" t="s">
        <v>860</v>
      </c>
      <c r="N128" t="s">
        <v>869</v>
      </c>
      <c r="O128" t="s">
        <v>994</v>
      </c>
      <c r="P128" t="s">
        <v>1276</v>
      </c>
      <c r="Q128" t="s">
        <v>1448</v>
      </c>
      <c r="R128" t="s">
        <v>1478</v>
      </c>
      <c r="S128">
        <v>10457</v>
      </c>
      <c r="T128" t="s">
        <v>1480</v>
      </c>
      <c r="U128" t="s">
        <v>1482</v>
      </c>
      <c r="V128" t="s">
        <v>1486</v>
      </c>
      <c r="W128" t="s">
        <v>1625</v>
      </c>
      <c r="X128">
        <v>22</v>
      </c>
      <c r="Y128" t="s">
        <v>1908</v>
      </c>
      <c r="AA128" t="s">
        <v>1918</v>
      </c>
      <c r="AB128" t="s">
        <v>1481</v>
      </c>
      <c r="AE128" t="s">
        <v>1934</v>
      </c>
      <c r="AG128">
        <v>1000</v>
      </c>
      <c r="AH128">
        <v>0</v>
      </c>
      <c r="AI128">
        <v>19</v>
      </c>
      <c r="AJ128" s="3">
        <v>20450</v>
      </c>
      <c r="AL128" t="s">
        <v>2245</v>
      </c>
      <c r="AM128">
        <v>0</v>
      </c>
      <c r="AO128">
        <v>1</v>
      </c>
      <c r="AP128">
        <v>0</v>
      </c>
      <c r="AQ128">
        <v>126.52</v>
      </c>
      <c r="AT128" t="s">
        <v>2535</v>
      </c>
      <c r="AW128">
        <v>15360</v>
      </c>
      <c r="AY128" t="s">
        <v>1480</v>
      </c>
      <c r="AZ128" t="s">
        <v>2680</v>
      </c>
      <c r="BA128" t="s">
        <v>2722</v>
      </c>
      <c r="BB128" t="s">
        <v>2753</v>
      </c>
      <c r="BC128" t="s">
        <v>2768</v>
      </c>
      <c r="BD128" t="s">
        <v>2810</v>
      </c>
      <c r="BE128" s="3">
        <v>43503</v>
      </c>
    </row>
    <row r="129" spans="1:57">
      <c r="A129" s="1">
        <f>HYPERLINK("https://lsnyc.legalserver.org/matter/dynamic-profile/view/1863399","18-1863399")</f>
        <v>0</v>
      </c>
      <c r="B129" t="s">
        <v>60</v>
      </c>
      <c r="C129" t="s">
        <v>84</v>
      </c>
      <c r="D129" t="s">
        <v>161</v>
      </c>
      <c r="E129" t="s">
        <v>282</v>
      </c>
      <c r="F129" t="s">
        <v>623</v>
      </c>
      <c r="G129" s="3">
        <v>43193</v>
      </c>
      <c r="H129" s="3">
        <v>43252</v>
      </c>
      <c r="K129" t="s">
        <v>853</v>
      </c>
      <c r="L129" s="3">
        <v>43518</v>
      </c>
      <c r="M129" t="s">
        <v>860</v>
      </c>
      <c r="N129" t="s">
        <v>870</v>
      </c>
      <c r="O129" t="s">
        <v>995</v>
      </c>
      <c r="P129" t="s">
        <v>1332</v>
      </c>
      <c r="Q129" t="s">
        <v>1448</v>
      </c>
      <c r="R129" t="s">
        <v>1478</v>
      </c>
      <c r="S129">
        <v>10468</v>
      </c>
      <c r="T129" t="s">
        <v>1480</v>
      </c>
      <c r="U129" t="s">
        <v>1482</v>
      </c>
      <c r="V129" t="s">
        <v>1486</v>
      </c>
      <c r="W129" t="s">
        <v>1626</v>
      </c>
      <c r="X129">
        <v>2</v>
      </c>
      <c r="Y129" t="s">
        <v>1908</v>
      </c>
      <c r="AA129" t="s">
        <v>1918</v>
      </c>
      <c r="AB129" t="s">
        <v>1481</v>
      </c>
      <c r="AC129" t="s">
        <v>1481</v>
      </c>
      <c r="AE129" t="s">
        <v>1934</v>
      </c>
      <c r="AF129" t="s">
        <v>1938</v>
      </c>
      <c r="AG129">
        <v>160</v>
      </c>
      <c r="AH129">
        <v>160</v>
      </c>
      <c r="AI129">
        <v>77.15000000000001</v>
      </c>
      <c r="AJ129" s="3">
        <v>34987</v>
      </c>
      <c r="AK129" t="s">
        <v>2008</v>
      </c>
      <c r="AM129">
        <v>0</v>
      </c>
      <c r="AN129" t="s">
        <v>2526</v>
      </c>
      <c r="AO129">
        <v>1</v>
      </c>
      <c r="AP129">
        <v>1</v>
      </c>
      <c r="AQ129">
        <v>10.29</v>
      </c>
      <c r="AT129" t="s">
        <v>2534</v>
      </c>
      <c r="AU129" t="s">
        <v>2537</v>
      </c>
      <c r="AW129">
        <v>1693</v>
      </c>
      <c r="AX129" t="s">
        <v>2595</v>
      </c>
      <c r="AY129" t="s">
        <v>1480</v>
      </c>
      <c r="AZ129" t="s">
        <v>2675</v>
      </c>
      <c r="BA129" t="s">
        <v>2722</v>
      </c>
      <c r="BB129" t="s">
        <v>2754</v>
      </c>
      <c r="BC129" t="s">
        <v>2767</v>
      </c>
      <c r="BD129" t="s">
        <v>2812</v>
      </c>
      <c r="BE129" s="3">
        <v>43479</v>
      </c>
    </row>
    <row r="130" spans="1:57">
      <c r="A130" s="1">
        <f>HYPERLINK("https://lsnyc.legalserver.org/matter/dynamic-profile/view/1871605","18-1871605")</f>
        <v>0</v>
      </c>
      <c r="B130" t="s">
        <v>60</v>
      </c>
      <c r="C130" t="s">
        <v>82</v>
      </c>
      <c r="D130" t="s">
        <v>161</v>
      </c>
      <c r="E130" t="s">
        <v>283</v>
      </c>
      <c r="F130" t="s">
        <v>624</v>
      </c>
      <c r="G130" s="3">
        <v>43278</v>
      </c>
      <c r="H130" s="3">
        <v>43278</v>
      </c>
      <c r="K130" t="s">
        <v>853</v>
      </c>
      <c r="L130" s="3">
        <v>43522</v>
      </c>
      <c r="M130" t="s">
        <v>860</v>
      </c>
      <c r="N130" t="s">
        <v>869</v>
      </c>
      <c r="O130" t="s">
        <v>996</v>
      </c>
      <c r="P130" t="s">
        <v>1276</v>
      </c>
      <c r="Q130" t="s">
        <v>1448</v>
      </c>
      <c r="R130" t="s">
        <v>1478</v>
      </c>
      <c r="S130">
        <v>10457</v>
      </c>
      <c r="T130" t="s">
        <v>1480</v>
      </c>
      <c r="U130" t="s">
        <v>1482</v>
      </c>
      <c r="V130" t="s">
        <v>1486</v>
      </c>
      <c r="W130" t="s">
        <v>1627</v>
      </c>
      <c r="X130">
        <v>3</v>
      </c>
      <c r="Y130" t="s">
        <v>1908</v>
      </c>
      <c r="AA130" t="s">
        <v>1918</v>
      </c>
      <c r="AB130" t="s">
        <v>1481</v>
      </c>
      <c r="AC130" t="s">
        <v>1481</v>
      </c>
      <c r="AE130" t="s">
        <v>1934</v>
      </c>
      <c r="AG130">
        <v>1325</v>
      </c>
      <c r="AH130">
        <v>1325</v>
      </c>
      <c r="AI130">
        <v>13.05</v>
      </c>
      <c r="AJ130" s="3">
        <v>29638</v>
      </c>
      <c r="AK130" t="s">
        <v>2009</v>
      </c>
      <c r="AL130" t="s">
        <v>2246</v>
      </c>
      <c r="AM130">
        <v>0</v>
      </c>
      <c r="AN130" t="s">
        <v>2519</v>
      </c>
      <c r="AO130">
        <v>1</v>
      </c>
      <c r="AP130">
        <v>2</v>
      </c>
      <c r="AQ130">
        <v>57.75</v>
      </c>
      <c r="AT130" t="s">
        <v>2534</v>
      </c>
      <c r="AU130" t="s">
        <v>2035</v>
      </c>
      <c r="AV130" t="s">
        <v>2545</v>
      </c>
      <c r="AW130">
        <v>12000</v>
      </c>
      <c r="AX130" t="s">
        <v>2596</v>
      </c>
      <c r="AY130" t="s">
        <v>1480</v>
      </c>
      <c r="AZ130" t="s">
        <v>2675</v>
      </c>
      <c r="BA130" t="s">
        <v>2722</v>
      </c>
      <c r="BB130" t="s">
        <v>2753</v>
      </c>
      <c r="BC130" t="s">
        <v>2786</v>
      </c>
      <c r="BD130" t="s">
        <v>2810</v>
      </c>
      <c r="BE130" s="3">
        <v>43494</v>
      </c>
    </row>
    <row r="131" spans="1:57">
      <c r="A131" s="1">
        <f>HYPERLINK("https://lsnyc.legalserver.org/matter/dynamic-profile/view/1838504","17-1838504")</f>
        <v>0</v>
      </c>
      <c r="B131" t="s">
        <v>61</v>
      </c>
      <c r="C131" t="s">
        <v>88</v>
      </c>
      <c r="D131" t="s">
        <v>161</v>
      </c>
      <c r="E131" t="s">
        <v>284</v>
      </c>
      <c r="F131" t="s">
        <v>625</v>
      </c>
      <c r="G131" s="3">
        <v>42905</v>
      </c>
      <c r="H131" s="3">
        <v>42948</v>
      </c>
      <c r="K131" t="s">
        <v>853</v>
      </c>
      <c r="L131" s="3">
        <v>43529</v>
      </c>
      <c r="M131" t="s">
        <v>860</v>
      </c>
      <c r="N131" t="s">
        <v>869</v>
      </c>
      <c r="O131" t="s">
        <v>997</v>
      </c>
      <c r="P131" t="s">
        <v>1338</v>
      </c>
      <c r="Q131" t="s">
        <v>1450</v>
      </c>
      <c r="R131" t="s">
        <v>1478</v>
      </c>
      <c r="S131">
        <v>10038</v>
      </c>
      <c r="T131" t="s">
        <v>1480</v>
      </c>
      <c r="U131" t="s">
        <v>1482</v>
      </c>
      <c r="V131" t="s">
        <v>1489</v>
      </c>
      <c r="W131" t="s">
        <v>1628</v>
      </c>
      <c r="X131">
        <v>11</v>
      </c>
      <c r="Y131" t="s">
        <v>1908</v>
      </c>
      <c r="AA131" t="s">
        <v>1922</v>
      </c>
      <c r="AB131" t="s">
        <v>1481</v>
      </c>
      <c r="AC131" t="s">
        <v>1481</v>
      </c>
      <c r="AE131" t="s">
        <v>1933</v>
      </c>
      <c r="AF131" t="s">
        <v>1938</v>
      </c>
      <c r="AG131">
        <v>531</v>
      </c>
      <c r="AH131">
        <v>531</v>
      </c>
      <c r="AI131">
        <v>46.85</v>
      </c>
      <c r="AJ131" s="3">
        <v>25985</v>
      </c>
      <c r="AL131" t="s">
        <v>2247</v>
      </c>
      <c r="AM131">
        <v>100</v>
      </c>
      <c r="AN131" t="s">
        <v>2524</v>
      </c>
      <c r="AO131">
        <v>3</v>
      </c>
      <c r="AP131">
        <v>0</v>
      </c>
      <c r="AQ131">
        <v>97.94</v>
      </c>
      <c r="AT131" t="s">
        <v>2535</v>
      </c>
      <c r="AV131" t="s">
        <v>2544</v>
      </c>
      <c r="AW131">
        <v>20000</v>
      </c>
      <c r="AY131" t="s">
        <v>1480</v>
      </c>
      <c r="BA131" t="s">
        <v>91</v>
      </c>
      <c r="BD131" t="s">
        <v>2810</v>
      </c>
      <c r="BE131" s="3">
        <v>43571</v>
      </c>
    </row>
    <row r="132" spans="1:57">
      <c r="A132" s="1">
        <f>HYPERLINK("https://lsnyc.legalserver.org/matter/dynamic-profile/view/1867178","18-1867178")</f>
        <v>0</v>
      </c>
      <c r="B132" t="s">
        <v>57</v>
      </c>
      <c r="C132" t="s">
        <v>69</v>
      </c>
      <c r="D132" t="s">
        <v>161</v>
      </c>
      <c r="E132" t="s">
        <v>285</v>
      </c>
      <c r="F132" t="s">
        <v>626</v>
      </c>
      <c r="G132" s="3">
        <v>43234</v>
      </c>
      <c r="H132" s="3">
        <v>43234</v>
      </c>
      <c r="K132" t="s">
        <v>853</v>
      </c>
      <c r="L132" s="3">
        <v>43535</v>
      </c>
      <c r="M132" t="s">
        <v>860</v>
      </c>
      <c r="N132" t="s">
        <v>869</v>
      </c>
      <c r="O132" t="s">
        <v>998</v>
      </c>
      <c r="P132">
        <v>3005</v>
      </c>
      <c r="Q132" t="s">
        <v>1445</v>
      </c>
      <c r="R132" t="s">
        <v>1478</v>
      </c>
      <c r="S132">
        <v>10304</v>
      </c>
      <c r="T132" t="s">
        <v>1480</v>
      </c>
      <c r="U132" t="s">
        <v>1482</v>
      </c>
      <c r="V132" t="s">
        <v>1484</v>
      </c>
      <c r="W132" t="s">
        <v>1629</v>
      </c>
      <c r="X132">
        <v>0</v>
      </c>
      <c r="Y132" t="s">
        <v>1908</v>
      </c>
      <c r="AA132" t="s">
        <v>1925</v>
      </c>
      <c r="AB132" t="s">
        <v>1481</v>
      </c>
      <c r="AC132" t="s">
        <v>1480</v>
      </c>
      <c r="AE132" t="s">
        <v>1934</v>
      </c>
      <c r="AG132">
        <v>949</v>
      </c>
      <c r="AH132">
        <v>949</v>
      </c>
      <c r="AI132">
        <v>3.45</v>
      </c>
      <c r="AJ132" s="3">
        <v>29970</v>
      </c>
      <c r="AL132" t="s">
        <v>2248</v>
      </c>
      <c r="AM132">
        <v>0</v>
      </c>
      <c r="AO132">
        <v>1</v>
      </c>
      <c r="AP132">
        <v>0</v>
      </c>
      <c r="AQ132">
        <v>329.49</v>
      </c>
      <c r="AT132" t="s">
        <v>2536</v>
      </c>
      <c r="AU132" t="s">
        <v>2035</v>
      </c>
      <c r="AV132" t="s">
        <v>2544</v>
      </c>
      <c r="AW132">
        <v>40000</v>
      </c>
      <c r="BA132" t="s">
        <v>2731</v>
      </c>
      <c r="BB132" t="s">
        <v>2755</v>
      </c>
      <c r="BC132" t="s">
        <v>2787</v>
      </c>
      <c r="BD132" t="s">
        <v>2810</v>
      </c>
      <c r="BE132" s="3">
        <v>43649</v>
      </c>
    </row>
    <row r="133" spans="1:57">
      <c r="A133" s="1">
        <f>HYPERLINK("https://lsnyc.legalserver.org/matter/dynamic-profile/view/0814502","16-0814502")</f>
        <v>0</v>
      </c>
      <c r="B133" t="s">
        <v>61</v>
      </c>
      <c r="C133" t="s">
        <v>90</v>
      </c>
      <c r="D133" t="s">
        <v>161</v>
      </c>
      <c r="E133" t="s">
        <v>286</v>
      </c>
      <c r="F133" t="s">
        <v>627</v>
      </c>
      <c r="G133" s="3">
        <v>42621</v>
      </c>
      <c r="H133" s="3">
        <v>42621</v>
      </c>
      <c r="K133" t="s">
        <v>853</v>
      </c>
      <c r="L133" s="3">
        <v>43542</v>
      </c>
      <c r="M133" t="s">
        <v>860</v>
      </c>
      <c r="N133" t="s">
        <v>870</v>
      </c>
      <c r="O133" t="s">
        <v>999</v>
      </c>
      <c r="P133" t="s">
        <v>1339</v>
      </c>
      <c r="Q133" t="s">
        <v>1450</v>
      </c>
      <c r="R133" t="s">
        <v>1478</v>
      </c>
      <c r="S133">
        <v>10010</v>
      </c>
      <c r="T133" t="s">
        <v>1482</v>
      </c>
      <c r="U133" t="s">
        <v>1482</v>
      </c>
      <c r="V133" t="s">
        <v>1489</v>
      </c>
      <c r="W133" t="s">
        <v>1630</v>
      </c>
      <c r="X133">
        <v>40</v>
      </c>
      <c r="Y133" t="s">
        <v>1908</v>
      </c>
      <c r="AA133" t="s">
        <v>1922</v>
      </c>
      <c r="AB133" t="s">
        <v>1481</v>
      </c>
      <c r="AE133" t="s">
        <v>1934</v>
      </c>
      <c r="AF133" t="s">
        <v>1938</v>
      </c>
      <c r="AG133">
        <v>117</v>
      </c>
      <c r="AH133">
        <v>4182</v>
      </c>
      <c r="AI133">
        <v>7</v>
      </c>
      <c r="AJ133" s="3">
        <v>25025</v>
      </c>
      <c r="AL133" t="s">
        <v>2249</v>
      </c>
      <c r="AM133">
        <v>0</v>
      </c>
      <c r="AO133">
        <v>3</v>
      </c>
      <c r="AP133">
        <v>1</v>
      </c>
      <c r="AQ133">
        <v>19.75</v>
      </c>
      <c r="AT133" t="s">
        <v>2534</v>
      </c>
      <c r="AV133" t="s">
        <v>2544</v>
      </c>
      <c r="AW133">
        <v>4800</v>
      </c>
      <c r="BA133" t="s">
        <v>2713</v>
      </c>
      <c r="BC133" t="s">
        <v>2768</v>
      </c>
      <c r="BD133" t="s">
        <v>2844</v>
      </c>
      <c r="BE133" s="3">
        <v>43656</v>
      </c>
    </row>
    <row r="134" spans="1:57">
      <c r="A134" s="1">
        <f>HYPERLINK("https://lsnyc.legalserver.org/matter/dynamic-profile/view/1843906","17-1843906")</f>
        <v>0</v>
      </c>
      <c r="B134" t="s">
        <v>58</v>
      </c>
      <c r="C134" t="s">
        <v>63</v>
      </c>
      <c r="D134" t="s">
        <v>161</v>
      </c>
      <c r="E134" t="s">
        <v>287</v>
      </c>
      <c r="F134" t="s">
        <v>628</v>
      </c>
      <c r="G134" s="3">
        <v>42965</v>
      </c>
      <c r="H134" s="3">
        <v>42963</v>
      </c>
      <c r="K134" t="s">
        <v>853</v>
      </c>
      <c r="L134" s="3">
        <v>43542</v>
      </c>
      <c r="M134" t="s">
        <v>860</v>
      </c>
      <c r="N134" t="s">
        <v>870</v>
      </c>
      <c r="O134" t="s">
        <v>1000</v>
      </c>
      <c r="Q134" t="s">
        <v>1460</v>
      </c>
      <c r="R134" t="s">
        <v>1478</v>
      </c>
      <c r="S134">
        <v>11377</v>
      </c>
      <c r="T134" t="s">
        <v>1480</v>
      </c>
      <c r="U134" t="s">
        <v>1482</v>
      </c>
      <c r="V134" t="s">
        <v>1486</v>
      </c>
      <c r="W134" t="s">
        <v>1631</v>
      </c>
      <c r="X134">
        <v>24</v>
      </c>
      <c r="Y134" t="s">
        <v>1908</v>
      </c>
      <c r="AA134" t="s">
        <v>1916</v>
      </c>
      <c r="AB134" t="s">
        <v>1481</v>
      </c>
      <c r="AC134" t="s">
        <v>1481</v>
      </c>
      <c r="AE134" t="s">
        <v>1934</v>
      </c>
      <c r="AG134">
        <v>1136</v>
      </c>
      <c r="AH134">
        <v>1136</v>
      </c>
      <c r="AI134">
        <v>73.09999999999999</v>
      </c>
      <c r="AJ134" s="3">
        <v>25368</v>
      </c>
      <c r="AL134" t="s">
        <v>2250</v>
      </c>
      <c r="AM134">
        <v>6</v>
      </c>
      <c r="AN134" t="s">
        <v>2519</v>
      </c>
      <c r="AO134">
        <v>3</v>
      </c>
      <c r="AP134">
        <v>1</v>
      </c>
      <c r="AQ134">
        <v>48.78</v>
      </c>
      <c r="AS134" t="s">
        <v>2533</v>
      </c>
      <c r="AT134" t="s">
        <v>2536</v>
      </c>
      <c r="AU134" t="s">
        <v>2035</v>
      </c>
      <c r="AV134" t="s">
        <v>2544</v>
      </c>
      <c r="AW134">
        <v>12000</v>
      </c>
      <c r="AX134" t="s">
        <v>2597</v>
      </c>
      <c r="AY134" t="s">
        <v>1480</v>
      </c>
      <c r="BA134" t="s">
        <v>2719</v>
      </c>
      <c r="BB134" t="s">
        <v>2762</v>
      </c>
      <c r="BC134" t="s">
        <v>2767</v>
      </c>
      <c r="BD134" t="s">
        <v>2810</v>
      </c>
      <c r="BE134" s="3">
        <v>43641</v>
      </c>
    </row>
    <row r="135" spans="1:57">
      <c r="A135" s="1">
        <f>HYPERLINK("https://lsnyc.legalserver.org/matter/dynamic-profile/view/1869792","18-1869792")</f>
        <v>0</v>
      </c>
      <c r="B135" t="s">
        <v>60</v>
      </c>
      <c r="C135" t="s">
        <v>84</v>
      </c>
      <c r="D135" t="s">
        <v>161</v>
      </c>
      <c r="E135" t="s">
        <v>198</v>
      </c>
      <c r="F135" t="s">
        <v>629</v>
      </c>
      <c r="G135" s="3">
        <v>43259</v>
      </c>
      <c r="H135" s="3">
        <v>43259</v>
      </c>
      <c r="K135" t="s">
        <v>853</v>
      </c>
      <c r="L135" s="3">
        <v>43544</v>
      </c>
      <c r="M135" t="s">
        <v>860</v>
      </c>
      <c r="N135" t="s">
        <v>869</v>
      </c>
      <c r="O135" t="s">
        <v>1001</v>
      </c>
      <c r="P135" t="s">
        <v>1340</v>
      </c>
      <c r="Q135" t="s">
        <v>1448</v>
      </c>
      <c r="R135" t="s">
        <v>1478</v>
      </c>
      <c r="S135">
        <v>10457</v>
      </c>
      <c r="T135" t="s">
        <v>1480</v>
      </c>
      <c r="U135" t="s">
        <v>1482</v>
      </c>
      <c r="V135" t="s">
        <v>1486</v>
      </c>
      <c r="W135" t="s">
        <v>1632</v>
      </c>
      <c r="X135">
        <v>20</v>
      </c>
      <c r="Y135" t="s">
        <v>1908</v>
      </c>
      <c r="AA135" t="s">
        <v>1918</v>
      </c>
      <c r="AB135" t="s">
        <v>1481</v>
      </c>
      <c r="AE135" t="s">
        <v>1934</v>
      </c>
      <c r="AF135" t="s">
        <v>1938</v>
      </c>
      <c r="AG135">
        <v>871</v>
      </c>
      <c r="AH135">
        <v>1041</v>
      </c>
      <c r="AI135">
        <v>26.3</v>
      </c>
      <c r="AJ135" s="3">
        <v>25467</v>
      </c>
      <c r="AK135" t="s">
        <v>2010</v>
      </c>
      <c r="AL135" t="s">
        <v>2251</v>
      </c>
      <c r="AM135">
        <v>0</v>
      </c>
      <c r="AN135" t="s">
        <v>2519</v>
      </c>
      <c r="AO135">
        <v>2</v>
      </c>
      <c r="AP135">
        <v>0</v>
      </c>
      <c r="AQ135">
        <v>129.27</v>
      </c>
      <c r="AT135" t="s">
        <v>2535</v>
      </c>
      <c r="AU135" t="s">
        <v>2537</v>
      </c>
      <c r="AW135">
        <v>21278</v>
      </c>
      <c r="AX135" t="s">
        <v>2598</v>
      </c>
      <c r="AY135" t="s">
        <v>1480</v>
      </c>
      <c r="AZ135" t="s">
        <v>2675</v>
      </c>
      <c r="BA135" t="s">
        <v>2722</v>
      </c>
      <c r="BB135" t="s">
        <v>2758</v>
      </c>
      <c r="BC135" t="s">
        <v>2767</v>
      </c>
      <c r="BD135" t="s">
        <v>2845</v>
      </c>
      <c r="BE135" s="3">
        <v>43544</v>
      </c>
    </row>
    <row r="136" spans="1:57">
      <c r="A136" s="1">
        <f>HYPERLINK("https://lsnyc.legalserver.org/matter/dynamic-profile/view/1865102","18-1865102")</f>
        <v>0</v>
      </c>
      <c r="B136" t="s">
        <v>60</v>
      </c>
      <c r="C136" t="s">
        <v>83</v>
      </c>
      <c r="D136" t="s">
        <v>161</v>
      </c>
      <c r="E136" t="s">
        <v>288</v>
      </c>
      <c r="F136" t="s">
        <v>630</v>
      </c>
      <c r="G136" s="3">
        <v>43250</v>
      </c>
      <c r="H136" s="3">
        <v>43250</v>
      </c>
      <c r="K136" t="s">
        <v>853</v>
      </c>
      <c r="L136" s="3">
        <v>43564</v>
      </c>
      <c r="M136" t="s">
        <v>860</v>
      </c>
      <c r="N136" t="s">
        <v>869</v>
      </c>
      <c r="O136" t="s">
        <v>1002</v>
      </c>
      <c r="P136" t="s">
        <v>1341</v>
      </c>
      <c r="Q136" t="s">
        <v>1448</v>
      </c>
      <c r="R136" t="s">
        <v>1478</v>
      </c>
      <c r="S136">
        <v>10462</v>
      </c>
      <c r="T136" t="s">
        <v>1480</v>
      </c>
      <c r="U136" t="s">
        <v>1482</v>
      </c>
      <c r="V136" t="s">
        <v>1495</v>
      </c>
      <c r="W136" t="s">
        <v>1633</v>
      </c>
      <c r="X136">
        <v>3</v>
      </c>
      <c r="Y136" t="s">
        <v>1908</v>
      </c>
      <c r="AA136" t="s">
        <v>1923</v>
      </c>
      <c r="AB136" t="s">
        <v>1481</v>
      </c>
      <c r="AC136" t="s">
        <v>1481</v>
      </c>
      <c r="AE136" t="s">
        <v>1934</v>
      </c>
      <c r="AG136">
        <v>342</v>
      </c>
      <c r="AH136">
        <v>1600</v>
      </c>
      <c r="AI136">
        <v>72.15000000000001</v>
      </c>
      <c r="AJ136" s="3">
        <v>28782</v>
      </c>
      <c r="AM136">
        <v>0</v>
      </c>
      <c r="AN136" t="s">
        <v>2520</v>
      </c>
      <c r="AO136">
        <v>2</v>
      </c>
      <c r="AP136">
        <v>0</v>
      </c>
      <c r="AQ136">
        <v>48.55</v>
      </c>
      <c r="AT136" t="s">
        <v>2535</v>
      </c>
      <c r="AU136" t="s">
        <v>2543</v>
      </c>
      <c r="AV136" t="s">
        <v>2544</v>
      </c>
      <c r="AW136">
        <v>7992</v>
      </c>
      <c r="AX136" t="s">
        <v>2599</v>
      </c>
      <c r="AY136" t="s">
        <v>1480</v>
      </c>
      <c r="AZ136" t="s">
        <v>2675</v>
      </c>
      <c r="BA136" t="s">
        <v>2730</v>
      </c>
      <c r="BB136" t="s">
        <v>2761</v>
      </c>
      <c r="BC136" t="s">
        <v>2777</v>
      </c>
      <c r="BD136" t="s">
        <v>2846</v>
      </c>
      <c r="BE136" s="3">
        <v>43648</v>
      </c>
    </row>
    <row r="137" spans="1:57">
      <c r="A137" s="1">
        <f>HYPERLINK("https://lsnyc.legalserver.org/matter/dynamic-profile/view/1847746","17-1847746")</f>
        <v>0</v>
      </c>
      <c r="B137" t="s">
        <v>61</v>
      </c>
      <c r="C137" t="s">
        <v>73</v>
      </c>
      <c r="D137" t="s">
        <v>161</v>
      </c>
      <c r="E137" t="s">
        <v>289</v>
      </c>
      <c r="F137" t="s">
        <v>631</v>
      </c>
      <c r="G137" s="3">
        <v>43012</v>
      </c>
      <c r="H137" s="3">
        <v>43012</v>
      </c>
      <c r="K137" t="s">
        <v>853</v>
      </c>
      <c r="L137" s="3">
        <v>43572</v>
      </c>
      <c r="M137" t="s">
        <v>860</v>
      </c>
      <c r="N137" t="s">
        <v>869</v>
      </c>
      <c r="O137" t="s">
        <v>1003</v>
      </c>
      <c r="P137" t="s">
        <v>1342</v>
      </c>
      <c r="Q137" t="s">
        <v>1450</v>
      </c>
      <c r="R137" t="s">
        <v>1478</v>
      </c>
      <c r="S137">
        <v>10027</v>
      </c>
      <c r="T137" t="s">
        <v>1480</v>
      </c>
      <c r="U137" t="s">
        <v>1480</v>
      </c>
      <c r="V137" t="s">
        <v>1486</v>
      </c>
      <c r="W137" t="s">
        <v>1634</v>
      </c>
      <c r="X137">
        <v>2</v>
      </c>
      <c r="Y137" t="s">
        <v>1908</v>
      </c>
      <c r="AA137" t="s">
        <v>1920</v>
      </c>
      <c r="AB137" t="s">
        <v>1481</v>
      </c>
      <c r="AC137" t="s">
        <v>1481</v>
      </c>
      <c r="AE137" t="s">
        <v>1934</v>
      </c>
      <c r="AG137">
        <v>450</v>
      </c>
      <c r="AH137">
        <v>450</v>
      </c>
      <c r="AI137">
        <v>98.84999999999999</v>
      </c>
      <c r="AJ137" s="3">
        <v>31659</v>
      </c>
      <c r="AL137" t="s">
        <v>2252</v>
      </c>
      <c r="AM137">
        <v>0</v>
      </c>
      <c r="AN137" t="s">
        <v>2525</v>
      </c>
      <c r="AO137">
        <v>1</v>
      </c>
      <c r="AP137">
        <v>0</v>
      </c>
      <c r="AQ137">
        <v>81.59</v>
      </c>
      <c r="AT137" t="s">
        <v>2535</v>
      </c>
      <c r="AU137" t="s">
        <v>2035</v>
      </c>
      <c r="AV137" t="s">
        <v>2544</v>
      </c>
      <c r="AW137">
        <v>9840</v>
      </c>
      <c r="AY137" t="s">
        <v>1480</v>
      </c>
      <c r="BA137" t="s">
        <v>2699</v>
      </c>
      <c r="BB137" t="s">
        <v>2758</v>
      </c>
      <c r="BC137" t="s">
        <v>2788</v>
      </c>
      <c r="BD137" t="s">
        <v>2807</v>
      </c>
      <c r="BE137" s="3">
        <v>43572</v>
      </c>
    </row>
    <row r="138" spans="1:57">
      <c r="A138" s="1">
        <f>HYPERLINK("https://lsnyc.legalserver.org/matter/dynamic-profile/view/1863298","18-1863298")</f>
        <v>0</v>
      </c>
      <c r="B138" t="s">
        <v>60</v>
      </c>
      <c r="C138" t="s">
        <v>82</v>
      </c>
      <c r="D138" t="s">
        <v>161</v>
      </c>
      <c r="E138" t="s">
        <v>198</v>
      </c>
      <c r="F138" t="s">
        <v>632</v>
      </c>
      <c r="G138" s="3">
        <v>43192</v>
      </c>
      <c r="H138" s="3">
        <v>43557</v>
      </c>
      <c r="K138" t="s">
        <v>853</v>
      </c>
      <c r="L138" s="3">
        <v>43579</v>
      </c>
      <c r="M138" t="s">
        <v>860</v>
      </c>
      <c r="N138" t="s">
        <v>869</v>
      </c>
      <c r="O138" t="s">
        <v>1004</v>
      </c>
      <c r="P138" t="s">
        <v>1343</v>
      </c>
      <c r="Q138" t="s">
        <v>1448</v>
      </c>
      <c r="R138" t="s">
        <v>1478</v>
      </c>
      <c r="S138">
        <v>10451</v>
      </c>
      <c r="T138" t="s">
        <v>1480</v>
      </c>
      <c r="U138" t="s">
        <v>1482</v>
      </c>
      <c r="V138" t="s">
        <v>1483</v>
      </c>
      <c r="W138" t="s">
        <v>1635</v>
      </c>
      <c r="X138">
        <v>3</v>
      </c>
      <c r="Y138" t="s">
        <v>1908</v>
      </c>
      <c r="AA138" t="s">
        <v>1923</v>
      </c>
      <c r="AB138" t="s">
        <v>1481</v>
      </c>
      <c r="AC138" t="s">
        <v>1481</v>
      </c>
      <c r="AE138" t="s">
        <v>1934</v>
      </c>
      <c r="AF138" t="s">
        <v>1938</v>
      </c>
      <c r="AG138">
        <v>679</v>
      </c>
      <c r="AH138">
        <v>2279</v>
      </c>
      <c r="AI138">
        <v>37.8</v>
      </c>
      <c r="AJ138" s="3">
        <v>30858</v>
      </c>
      <c r="AK138" t="s">
        <v>2011</v>
      </c>
      <c r="AL138" t="s">
        <v>2253</v>
      </c>
      <c r="AM138">
        <v>0</v>
      </c>
      <c r="AN138" t="s">
        <v>2520</v>
      </c>
      <c r="AO138">
        <v>1</v>
      </c>
      <c r="AP138">
        <v>7</v>
      </c>
      <c r="AQ138">
        <v>69.09</v>
      </c>
      <c r="AT138" t="s">
        <v>2534</v>
      </c>
      <c r="AU138" t="s">
        <v>2539</v>
      </c>
      <c r="AV138" t="s">
        <v>2545</v>
      </c>
      <c r="AW138">
        <v>29280</v>
      </c>
      <c r="AX138" t="s">
        <v>2600</v>
      </c>
      <c r="AY138" t="s">
        <v>1480</v>
      </c>
      <c r="AZ138" t="s">
        <v>2681</v>
      </c>
      <c r="BA138" t="s">
        <v>2697</v>
      </c>
      <c r="BB138" t="s">
        <v>2753</v>
      </c>
      <c r="BC138" t="s">
        <v>2789</v>
      </c>
      <c r="BD138" t="s">
        <v>2802</v>
      </c>
      <c r="BE138" s="3">
        <v>43579</v>
      </c>
    </row>
    <row r="139" spans="1:57">
      <c r="A139" s="1">
        <f>HYPERLINK("https://lsnyc.legalserver.org/matter/dynamic-profile/view/1865555","18-1865555")</f>
        <v>0</v>
      </c>
      <c r="B139" t="s">
        <v>60</v>
      </c>
      <c r="C139" t="s">
        <v>82</v>
      </c>
      <c r="D139" t="s">
        <v>161</v>
      </c>
      <c r="E139" t="s">
        <v>290</v>
      </c>
      <c r="F139" t="s">
        <v>510</v>
      </c>
      <c r="G139" s="3">
        <v>43215</v>
      </c>
      <c r="H139" s="3">
        <v>43279</v>
      </c>
      <c r="K139" t="s">
        <v>853</v>
      </c>
      <c r="L139" s="3">
        <v>43587</v>
      </c>
      <c r="M139" t="s">
        <v>860</v>
      </c>
      <c r="N139" t="s">
        <v>869</v>
      </c>
      <c r="O139" t="s">
        <v>1005</v>
      </c>
      <c r="P139" t="s">
        <v>1344</v>
      </c>
      <c r="Q139" t="s">
        <v>1448</v>
      </c>
      <c r="R139" t="s">
        <v>1478</v>
      </c>
      <c r="S139">
        <v>10466</v>
      </c>
      <c r="T139" t="s">
        <v>1480</v>
      </c>
      <c r="U139" t="s">
        <v>1482</v>
      </c>
      <c r="V139" t="s">
        <v>1485</v>
      </c>
      <c r="W139" t="s">
        <v>1636</v>
      </c>
      <c r="X139">
        <v>8</v>
      </c>
      <c r="Y139" t="s">
        <v>1908</v>
      </c>
      <c r="AA139" t="s">
        <v>1923</v>
      </c>
      <c r="AB139" t="s">
        <v>1481</v>
      </c>
      <c r="AC139" t="s">
        <v>1481</v>
      </c>
      <c r="AE139" t="s">
        <v>1934</v>
      </c>
      <c r="AG139">
        <v>241.3</v>
      </c>
      <c r="AH139">
        <v>1180</v>
      </c>
      <c r="AI139">
        <v>8.5</v>
      </c>
      <c r="AJ139" s="3">
        <v>26904</v>
      </c>
      <c r="AK139" t="s">
        <v>2012</v>
      </c>
      <c r="AL139" t="s">
        <v>2254</v>
      </c>
      <c r="AM139">
        <v>0</v>
      </c>
      <c r="AN139" t="s">
        <v>2519</v>
      </c>
      <c r="AO139">
        <v>1</v>
      </c>
      <c r="AP139">
        <v>2</v>
      </c>
      <c r="AQ139">
        <v>58.17</v>
      </c>
      <c r="AT139" t="s">
        <v>2534</v>
      </c>
      <c r="AU139" t="s">
        <v>2540</v>
      </c>
      <c r="AV139" t="s">
        <v>2544</v>
      </c>
      <c r="AW139">
        <v>21160</v>
      </c>
      <c r="AX139" t="s">
        <v>2601</v>
      </c>
      <c r="AY139" t="s">
        <v>1480</v>
      </c>
      <c r="BA139" t="s">
        <v>2705</v>
      </c>
      <c r="BB139" t="s">
        <v>2753</v>
      </c>
      <c r="BC139" t="s">
        <v>2790</v>
      </c>
      <c r="BD139" t="s">
        <v>2847</v>
      </c>
      <c r="BE139" s="3">
        <v>43587</v>
      </c>
    </row>
    <row r="140" spans="1:57">
      <c r="A140" s="1">
        <f>HYPERLINK("https://lsnyc.legalserver.org/matter/dynamic-profile/view/1866549","18-1866549")</f>
        <v>0</v>
      </c>
      <c r="B140" t="s">
        <v>60</v>
      </c>
      <c r="C140" t="s">
        <v>82</v>
      </c>
      <c r="D140" t="s">
        <v>161</v>
      </c>
      <c r="E140" t="s">
        <v>175</v>
      </c>
      <c r="F140" t="s">
        <v>633</v>
      </c>
      <c r="G140" s="3">
        <v>43222</v>
      </c>
      <c r="H140" s="3">
        <v>43587</v>
      </c>
      <c r="K140" t="s">
        <v>853</v>
      </c>
      <c r="L140" s="3">
        <v>43594</v>
      </c>
      <c r="M140" t="s">
        <v>860</v>
      </c>
      <c r="N140" t="s">
        <v>869</v>
      </c>
      <c r="O140" t="s">
        <v>1006</v>
      </c>
      <c r="P140">
        <v>3</v>
      </c>
      <c r="Q140" t="s">
        <v>1448</v>
      </c>
      <c r="R140" t="s">
        <v>1478</v>
      </c>
      <c r="S140">
        <v>10467</v>
      </c>
      <c r="T140" t="s">
        <v>1480</v>
      </c>
      <c r="U140" t="s">
        <v>1482</v>
      </c>
      <c r="V140" t="s">
        <v>1486</v>
      </c>
      <c r="W140" t="s">
        <v>1637</v>
      </c>
      <c r="X140">
        <v>1</v>
      </c>
      <c r="Y140" t="s">
        <v>1908</v>
      </c>
      <c r="AA140" t="s">
        <v>1918</v>
      </c>
      <c r="AB140" t="s">
        <v>1481</v>
      </c>
      <c r="AC140" t="s">
        <v>1481</v>
      </c>
      <c r="AE140" t="s">
        <v>1934</v>
      </c>
      <c r="AF140" t="s">
        <v>1938</v>
      </c>
      <c r="AG140">
        <v>0</v>
      </c>
      <c r="AH140">
        <v>215</v>
      </c>
      <c r="AI140">
        <v>17.5</v>
      </c>
      <c r="AJ140" s="3">
        <v>23867</v>
      </c>
      <c r="AK140" t="s">
        <v>2013</v>
      </c>
      <c r="AL140" t="s">
        <v>2255</v>
      </c>
      <c r="AM140">
        <v>0</v>
      </c>
      <c r="AN140" t="s">
        <v>2519</v>
      </c>
      <c r="AO140">
        <v>1</v>
      </c>
      <c r="AP140">
        <v>0</v>
      </c>
      <c r="AQ140">
        <v>17.99</v>
      </c>
      <c r="AT140" t="s">
        <v>2535</v>
      </c>
      <c r="AU140" t="s">
        <v>2035</v>
      </c>
      <c r="AW140">
        <v>2184</v>
      </c>
      <c r="AX140" t="s">
        <v>2602</v>
      </c>
      <c r="AY140" t="s">
        <v>1480</v>
      </c>
      <c r="AZ140" t="s">
        <v>2681</v>
      </c>
      <c r="BA140" t="s">
        <v>2722</v>
      </c>
      <c r="BB140" t="s">
        <v>2763</v>
      </c>
      <c r="BC140" t="s">
        <v>2791</v>
      </c>
      <c r="BD140" t="s">
        <v>2812</v>
      </c>
      <c r="BE140" s="3">
        <v>43594</v>
      </c>
    </row>
    <row r="141" spans="1:57">
      <c r="A141" s="1">
        <f>HYPERLINK("https://lsnyc.legalserver.org/matter/dynamic-profile/view/1871141","18-1871141")</f>
        <v>0</v>
      </c>
      <c r="B141" t="s">
        <v>60</v>
      </c>
      <c r="C141" t="s">
        <v>84</v>
      </c>
      <c r="D141" t="s">
        <v>161</v>
      </c>
      <c r="E141" t="s">
        <v>291</v>
      </c>
      <c r="F141" t="s">
        <v>634</v>
      </c>
      <c r="G141" s="3">
        <v>43279</v>
      </c>
      <c r="H141" s="3">
        <v>43279</v>
      </c>
      <c r="K141" t="s">
        <v>853</v>
      </c>
      <c r="L141" s="3">
        <v>43599</v>
      </c>
      <c r="M141" t="s">
        <v>860</v>
      </c>
      <c r="N141" t="s">
        <v>869</v>
      </c>
      <c r="O141" t="s">
        <v>1007</v>
      </c>
      <c r="P141" t="s">
        <v>1342</v>
      </c>
      <c r="Q141" t="s">
        <v>1448</v>
      </c>
      <c r="R141" t="s">
        <v>1478</v>
      </c>
      <c r="S141">
        <v>10459</v>
      </c>
      <c r="T141" t="s">
        <v>1480</v>
      </c>
      <c r="U141" t="s">
        <v>1482</v>
      </c>
      <c r="V141" t="s">
        <v>1483</v>
      </c>
      <c r="W141" t="s">
        <v>1638</v>
      </c>
      <c r="X141">
        <v>0</v>
      </c>
      <c r="Y141" t="s">
        <v>1908</v>
      </c>
      <c r="AA141" t="s">
        <v>1923</v>
      </c>
      <c r="AB141" t="s">
        <v>1481</v>
      </c>
      <c r="AE141" t="s">
        <v>1934</v>
      </c>
      <c r="AG141">
        <v>740</v>
      </c>
      <c r="AH141">
        <v>740</v>
      </c>
      <c r="AI141">
        <v>77.7</v>
      </c>
      <c r="AJ141" s="3">
        <v>22603</v>
      </c>
      <c r="AL141" t="s">
        <v>2256</v>
      </c>
      <c r="AM141">
        <v>0</v>
      </c>
      <c r="AN141" t="s">
        <v>2529</v>
      </c>
      <c r="AO141">
        <v>2</v>
      </c>
      <c r="AP141">
        <v>0</v>
      </c>
      <c r="AQ141">
        <v>138.37</v>
      </c>
      <c r="AT141" t="s">
        <v>2535</v>
      </c>
      <c r="AU141" t="s">
        <v>2035</v>
      </c>
      <c r="AW141">
        <v>22776</v>
      </c>
      <c r="AX141" t="s">
        <v>2603</v>
      </c>
      <c r="AY141" t="s">
        <v>1480</v>
      </c>
      <c r="AZ141" t="s">
        <v>2675</v>
      </c>
      <c r="BA141" t="s">
        <v>84</v>
      </c>
      <c r="BB141" t="s">
        <v>2755</v>
      </c>
      <c r="BC141" t="s">
        <v>2767</v>
      </c>
      <c r="BD141" t="s">
        <v>2848</v>
      </c>
      <c r="BE141" s="3">
        <v>43578</v>
      </c>
    </row>
    <row r="142" spans="1:57">
      <c r="A142" s="1">
        <f>HYPERLINK("https://lsnyc.legalserver.org/matter/dynamic-profile/view/1861139","18-1861139")</f>
        <v>0</v>
      </c>
      <c r="B142" t="s">
        <v>61</v>
      </c>
      <c r="C142" t="s">
        <v>85</v>
      </c>
      <c r="D142" t="s">
        <v>161</v>
      </c>
      <c r="E142" t="s">
        <v>292</v>
      </c>
      <c r="F142" t="s">
        <v>635</v>
      </c>
      <c r="G142" s="3">
        <v>43168</v>
      </c>
      <c r="H142" s="3">
        <v>43191</v>
      </c>
      <c r="K142" t="s">
        <v>853</v>
      </c>
      <c r="L142" s="3">
        <v>43599</v>
      </c>
      <c r="M142" t="s">
        <v>860</v>
      </c>
      <c r="N142" t="s">
        <v>870</v>
      </c>
      <c r="O142" t="s">
        <v>1008</v>
      </c>
      <c r="Q142" t="s">
        <v>1450</v>
      </c>
      <c r="R142" t="s">
        <v>1478</v>
      </c>
      <c r="S142">
        <v>10036</v>
      </c>
      <c r="T142" t="s">
        <v>1480</v>
      </c>
      <c r="U142" t="s">
        <v>1482</v>
      </c>
      <c r="V142" t="s">
        <v>1485</v>
      </c>
      <c r="W142" t="s">
        <v>1639</v>
      </c>
      <c r="X142">
        <v>12</v>
      </c>
      <c r="Y142" t="s">
        <v>1908</v>
      </c>
      <c r="AA142" t="s">
        <v>1922</v>
      </c>
      <c r="AB142" t="s">
        <v>1481</v>
      </c>
      <c r="AE142" t="s">
        <v>1934</v>
      </c>
      <c r="AG142">
        <v>10</v>
      </c>
      <c r="AH142">
        <v>564.78</v>
      </c>
      <c r="AI142">
        <v>46.35</v>
      </c>
      <c r="AJ142" s="3">
        <v>26354</v>
      </c>
      <c r="AL142" t="s">
        <v>2257</v>
      </c>
      <c r="AM142">
        <v>0</v>
      </c>
      <c r="AN142" t="s">
        <v>2519</v>
      </c>
      <c r="AO142">
        <v>1</v>
      </c>
      <c r="AP142">
        <v>0</v>
      </c>
      <c r="AQ142">
        <v>1.57</v>
      </c>
      <c r="AT142" t="s">
        <v>2535</v>
      </c>
      <c r="AU142" t="s">
        <v>2537</v>
      </c>
      <c r="AV142" t="s">
        <v>2544</v>
      </c>
      <c r="AW142">
        <v>190</v>
      </c>
      <c r="AY142" t="s">
        <v>1480</v>
      </c>
      <c r="BA142" t="s">
        <v>2699</v>
      </c>
      <c r="BD142" t="s">
        <v>2798</v>
      </c>
      <c r="BE142" s="3">
        <v>43599</v>
      </c>
    </row>
    <row r="143" spans="1:57">
      <c r="A143" s="1">
        <f>HYPERLINK("https://lsnyc.legalserver.org/matter/dynamic-profile/view/1854691","17-1854691")</f>
        <v>0</v>
      </c>
      <c r="B143" t="s">
        <v>61</v>
      </c>
      <c r="C143" t="s">
        <v>91</v>
      </c>
      <c r="D143" t="s">
        <v>161</v>
      </c>
      <c r="E143" t="s">
        <v>293</v>
      </c>
      <c r="F143" t="s">
        <v>636</v>
      </c>
      <c r="G143" s="3">
        <v>43096</v>
      </c>
      <c r="H143" s="3">
        <v>43160</v>
      </c>
      <c r="K143" t="s">
        <v>855</v>
      </c>
      <c r="L143" s="3">
        <v>43608</v>
      </c>
      <c r="M143" t="s">
        <v>860</v>
      </c>
      <c r="N143" t="s">
        <v>870</v>
      </c>
      <c r="O143" t="s">
        <v>1009</v>
      </c>
      <c r="P143">
        <v>6</v>
      </c>
      <c r="Q143" t="s">
        <v>1450</v>
      </c>
      <c r="R143" t="s">
        <v>1478</v>
      </c>
      <c r="S143">
        <v>10032</v>
      </c>
      <c r="T143" t="s">
        <v>1480</v>
      </c>
      <c r="U143" t="s">
        <v>1482</v>
      </c>
      <c r="V143" t="s">
        <v>1489</v>
      </c>
      <c r="W143" t="s">
        <v>1640</v>
      </c>
      <c r="X143">
        <v>6</v>
      </c>
      <c r="Y143" t="s">
        <v>1908</v>
      </c>
      <c r="AA143" t="s">
        <v>1922</v>
      </c>
      <c r="AB143" t="s">
        <v>1481</v>
      </c>
      <c r="AC143" t="s">
        <v>1481</v>
      </c>
      <c r="AE143" t="s">
        <v>1934</v>
      </c>
      <c r="AG143">
        <v>700</v>
      </c>
      <c r="AH143">
        <v>700</v>
      </c>
      <c r="AI143">
        <v>68.2</v>
      </c>
      <c r="AJ143" s="3">
        <v>31095</v>
      </c>
      <c r="AK143" t="s">
        <v>2014</v>
      </c>
      <c r="AL143" t="s">
        <v>2258</v>
      </c>
      <c r="AM143">
        <v>0</v>
      </c>
      <c r="AN143" t="s">
        <v>2523</v>
      </c>
      <c r="AO143">
        <v>1</v>
      </c>
      <c r="AP143">
        <v>2</v>
      </c>
      <c r="AQ143">
        <v>72.31999999999999</v>
      </c>
      <c r="AT143" t="s">
        <v>2534</v>
      </c>
      <c r="AU143" t="s">
        <v>2035</v>
      </c>
      <c r="AV143" t="s">
        <v>2544</v>
      </c>
      <c r="AW143">
        <v>14768</v>
      </c>
      <c r="AY143" t="s">
        <v>1480</v>
      </c>
      <c r="BA143" t="s">
        <v>2699</v>
      </c>
      <c r="BD143" t="s">
        <v>2798</v>
      </c>
      <c r="BE143" s="3">
        <v>43658</v>
      </c>
    </row>
    <row r="144" spans="1:57">
      <c r="A144" s="1">
        <f>HYPERLINK("https://lsnyc.legalserver.org/matter/dynamic-profile/view/1869037","18-1869037")</f>
        <v>0</v>
      </c>
      <c r="B144" t="s">
        <v>60</v>
      </c>
      <c r="C144" t="s">
        <v>65</v>
      </c>
      <c r="D144" t="s">
        <v>161</v>
      </c>
      <c r="E144" t="s">
        <v>294</v>
      </c>
      <c r="F144" t="s">
        <v>637</v>
      </c>
      <c r="G144" s="3">
        <v>43255</v>
      </c>
      <c r="H144" s="3">
        <v>43255</v>
      </c>
      <c r="K144" t="s">
        <v>853</v>
      </c>
      <c r="L144" s="3">
        <v>43616</v>
      </c>
      <c r="M144" t="s">
        <v>860</v>
      </c>
      <c r="N144" t="s">
        <v>870</v>
      </c>
      <c r="O144" t="s">
        <v>1010</v>
      </c>
      <c r="P144" t="s">
        <v>1345</v>
      </c>
      <c r="Q144" t="s">
        <v>1448</v>
      </c>
      <c r="R144" t="s">
        <v>1478</v>
      </c>
      <c r="S144">
        <v>10451</v>
      </c>
      <c r="T144" t="s">
        <v>1480</v>
      </c>
      <c r="U144" t="s">
        <v>1482</v>
      </c>
      <c r="V144" t="s">
        <v>1488</v>
      </c>
      <c r="W144" t="s">
        <v>1641</v>
      </c>
      <c r="X144">
        <v>26</v>
      </c>
      <c r="Y144" t="s">
        <v>1908</v>
      </c>
      <c r="AA144" t="s">
        <v>1923</v>
      </c>
      <c r="AB144" t="s">
        <v>1481</v>
      </c>
      <c r="AE144" t="s">
        <v>1934</v>
      </c>
      <c r="AG144">
        <v>1075</v>
      </c>
      <c r="AH144">
        <v>1075</v>
      </c>
      <c r="AI144">
        <v>44.9</v>
      </c>
      <c r="AJ144" s="3">
        <v>33628</v>
      </c>
      <c r="AL144" t="s">
        <v>2259</v>
      </c>
      <c r="AM144">
        <v>0</v>
      </c>
      <c r="AN144" t="s">
        <v>2519</v>
      </c>
      <c r="AO144">
        <v>1</v>
      </c>
      <c r="AP144">
        <v>1</v>
      </c>
      <c r="AQ144">
        <v>173.75</v>
      </c>
      <c r="AT144" t="s">
        <v>2536</v>
      </c>
      <c r="AV144" t="s">
        <v>2544</v>
      </c>
      <c r="AW144">
        <v>28600</v>
      </c>
      <c r="AX144" t="s">
        <v>2604</v>
      </c>
      <c r="AY144" t="s">
        <v>1480</v>
      </c>
      <c r="AZ144" t="s">
        <v>2675</v>
      </c>
      <c r="BA144" t="s">
        <v>2705</v>
      </c>
      <c r="BB144" t="s">
        <v>2754</v>
      </c>
      <c r="BC144" t="s">
        <v>2792</v>
      </c>
      <c r="BD144" t="s">
        <v>2810</v>
      </c>
      <c r="BE144" s="3">
        <v>43622</v>
      </c>
    </row>
    <row r="145" spans="1:57">
      <c r="A145" s="1">
        <f>HYPERLINK("https://lsnyc.legalserver.org/matter/dynamic-profile/view/1870860","18-1870860")</f>
        <v>0</v>
      </c>
      <c r="B145" t="s">
        <v>60</v>
      </c>
      <c r="C145" t="s">
        <v>83</v>
      </c>
      <c r="D145" t="s">
        <v>161</v>
      </c>
      <c r="E145" t="s">
        <v>295</v>
      </c>
      <c r="F145" t="s">
        <v>638</v>
      </c>
      <c r="G145" s="3">
        <v>43271</v>
      </c>
      <c r="H145" s="3">
        <v>43271</v>
      </c>
      <c r="K145" t="s">
        <v>855</v>
      </c>
      <c r="L145" s="3">
        <v>43617</v>
      </c>
      <c r="M145" t="s">
        <v>860</v>
      </c>
      <c r="N145" t="s">
        <v>870</v>
      </c>
      <c r="O145" t="s">
        <v>1011</v>
      </c>
      <c r="P145">
        <v>3</v>
      </c>
      <c r="Q145" t="s">
        <v>1448</v>
      </c>
      <c r="R145" t="s">
        <v>1478</v>
      </c>
      <c r="S145">
        <v>10468</v>
      </c>
      <c r="T145" t="s">
        <v>1480</v>
      </c>
      <c r="U145" t="s">
        <v>1482</v>
      </c>
      <c r="V145" t="s">
        <v>1486</v>
      </c>
      <c r="W145" t="s">
        <v>1642</v>
      </c>
      <c r="X145">
        <v>1</v>
      </c>
      <c r="Y145" t="s">
        <v>1908</v>
      </c>
      <c r="AA145" t="s">
        <v>1918</v>
      </c>
      <c r="AB145" t="s">
        <v>1481</v>
      </c>
      <c r="AE145" t="s">
        <v>1934</v>
      </c>
      <c r="AG145">
        <v>320</v>
      </c>
      <c r="AH145">
        <v>1800</v>
      </c>
      <c r="AI145">
        <v>36.6</v>
      </c>
      <c r="AJ145" s="3">
        <v>26654</v>
      </c>
      <c r="AK145" t="s">
        <v>2015</v>
      </c>
      <c r="AL145" t="s">
        <v>2260</v>
      </c>
      <c r="AM145">
        <v>4</v>
      </c>
      <c r="AN145" t="s">
        <v>2520</v>
      </c>
      <c r="AO145">
        <v>3</v>
      </c>
      <c r="AP145">
        <v>3</v>
      </c>
      <c r="AQ145">
        <v>46.24</v>
      </c>
      <c r="AT145" t="s">
        <v>2534</v>
      </c>
      <c r="AU145" t="s">
        <v>2537</v>
      </c>
      <c r="AV145" t="s">
        <v>2545</v>
      </c>
      <c r="AW145">
        <v>15600</v>
      </c>
      <c r="AX145" t="s">
        <v>2605</v>
      </c>
      <c r="AY145" t="s">
        <v>1480</v>
      </c>
      <c r="AZ145" t="s">
        <v>2675</v>
      </c>
      <c r="BA145" t="s">
        <v>2722</v>
      </c>
      <c r="BB145" t="s">
        <v>2761</v>
      </c>
      <c r="BC145" t="s">
        <v>2772</v>
      </c>
      <c r="BD145" t="s">
        <v>2849</v>
      </c>
      <c r="BE145" s="3">
        <v>43635</v>
      </c>
    </row>
    <row r="146" spans="1:57">
      <c r="A146" s="1">
        <f>HYPERLINK("https://lsnyc.legalserver.org/matter/dynamic-profile/view/1870209","18-1870209")</f>
        <v>0</v>
      </c>
      <c r="B146" t="s">
        <v>58</v>
      </c>
      <c r="C146" t="s">
        <v>92</v>
      </c>
      <c r="D146" t="s">
        <v>161</v>
      </c>
      <c r="E146" t="s">
        <v>296</v>
      </c>
      <c r="F146" t="s">
        <v>639</v>
      </c>
      <c r="G146" s="3">
        <v>43269</v>
      </c>
      <c r="H146" s="3">
        <v>43269</v>
      </c>
      <c r="K146" t="s">
        <v>855</v>
      </c>
      <c r="L146" s="3">
        <v>43619</v>
      </c>
      <c r="M146" t="s">
        <v>860</v>
      </c>
      <c r="N146" t="s">
        <v>870</v>
      </c>
      <c r="O146" t="s">
        <v>1012</v>
      </c>
      <c r="P146">
        <v>1</v>
      </c>
      <c r="Q146" t="s">
        <v>1449</v>
      </c>
      <c r="R146" t="s">
        <v>1478</v>
      </c>
      <c r="S146">
        <v>11434</v>
      </c>
      <c r="T146" t="s">
        <v>1480</v>
      </c>
      <c r="U146" t="s">
        <v>1480</v>
      </c>
      <c r="V146" t="s">
        <v>1489</v>
      </c>
      <c r="W146" t="s">
        <v>1643</v>
      </c>
      <c r="X146">
        <v>1</v>
      </c>
      <c r="Y146" t="s">
        <v>1908</v>
      </c>
      <c r="AA146" t="s">
        <v>1919</v>
      </c>
      <c r="AB146" t="s">
        <v>1481</v>
      </c>
      <c r="AC146" t="s">
        <v>1481</v>
      </c>
      <c r="AE146" t="s">
        <v>1934</v>
      </c>
      <c r="AG146">
        <v>467</v>
      </c>
      <c r="AH146">
        <v>2133</v>
      </c>
      <c r="AI146">
        <v>28.85</v>
      </c>
      <c r="AJ146" s="3">
        <v>29585</v>
      </c>
      <c r="AL146" t="s">
        <v>2261</v>
      </c>
      <c r="AM146">
        <v>2</v>
      </c>
      <c r="AO146">
        <v>2</v>
      </c>
      <c r="AP146">
        <v>2</v>
      </c>
      <c r="AQ146">
        <v>51.79</v>
      </c>
      <c r="AT146" t="s">
        <v>2534</v>
      </c>
      <c r="AU146" t="s">
        <v>2537</v>
      </c>
      <c r="AV146" t="s">
        <v>2544</v>
      </c>
      <c r="AW146">
        <v>13000</v>
      </c>
      <c r="AY146" t="s">
        <v>1480</v>
      </c>
      <c r="BA146" t="s">
        <v>2718</v>
      </c>
      <c r="BB146" t="s">
        <v>2753</v>
      </c>
      <c r="BC146" t="s">
        <v>2775</v>
      </c>
      <c r="BD146" t="s">
        <v>2810</v>
      </c>
      <c r="BE146" s="3">
        <v>43656</v>
      </c>
    </row>
    <row r="147" spans="1:57">
      <c r="A147" s="1">
        <f>HYPERLINK("https://lsnyc.legalserver.org/matter/dynamic-profile/view/1868514","18-1868514")</f>
        <v>0</v>
      </c>
      <c r="B147" t="s">
        <v>61</v>
      </c>
      <c r="C147" t="s">
        <v>77</v>
      </c>
      <c r="D147" t="s">
        <v>161</v>
      </c>
      <c r="E147" t="s">
        <v>297</v>
      </c>
      <c r="F147" t="s">
        <v>640</v>
      </c>
      <c r="G147" s="3">
        <v>43250</v>
      </c>
      <c r="H147" s="3">
        <v>43250</v>
      </c>
      <c r="K147" t="s">
        <v>853</v>
      </c>
      <c r="L147" s="3">
        <v>43623</v>
      </c>
      <c r="M147" t="s">
        <v>860</v>
      </c>
      <c r="N147" t="s">
        <v>870</v>
      </c>
      <c r="O147" t="s">
        <v>1013</v>
      </c>
      <c r="P147" t="s">
        <v>1336</v>
      </c>
      <c r="Q147" t="s">
        <v>1450</v>
      </c>
      <c r="R147" t="s">
        <v>1478</v>
      </c>
      <c r="S147">
        <v>10027</v>
      </c>
      <c r="T147" t="s">
        <v>1480</v>
      </c>
      <c r="U147" t="s">
        <v>1482</v>
      </c>
      <c r="V147" t="s">
        <v>1486</v>
      </c>
      <c r="W147" t="s">
        <v>1644</v>
      </c>
      <c r="X147">
        <v>1</v>
      </c>
      <c r="Y147" t="s">
        <v>1908</v>
      </c>
      <c r="AA147" t="s">
        <v>1920</v>
      </c>
      <c r="AB147" t="s">
        <v>1481</v>
      </c>
      <c r="AC147" t="s">
        <v>1481</v>
      </c>
      <c r="AE147" t="s">
        <v>1934</v>
      </c>
      <c r="AG147">
        <v>0</v>
      </c>
      <c r="AH147">
        <v>796</v>
      </c>
      <c r="AI147">
        <v>18.85</v>
      </c>
      <c r="AJ147" s="3">
        <v>36190</v>
      </c>
      <c r="AL147" t="s">
        <v>2262</v>
      </c>
      <c r="AM147">
        <v>0</v>
      </c>
      <c r="AN147" t="s">
        <v>2519</v>
      </c>
      <c r="AO147">
        <v>1</v>
      </c>
      <c r="AP147">
        <v>0</v>
      </c>
      <c r="AQ147">
        <v>0</v>
      </c>
      <c r="AT147" t="s">
        <v>2535</v>
      </c>
      <c r="AU147" t="s">
        <v>2035</v>
      </c>
      <c r="AV147" t="s">
        <v>2544</v>
      </c>
      <c r="AW147">
        <v>0</v>
      </c>
      <c r="AY147" t="s">
        <v>1480</v>
      </c>
      <c r="BA147" t="s">
        <v>2699</v>
      </c>
      <c r="BB147" t="s">
        <v>2754</v>
      </c>
      <c r="BC147" t="s">
        <v>2768</v>
      </c>
      <c r="BD147" t="s">
        <v>2803</v>
      </c>
      <c r="BE147" s="3">
        <v>43642</v>
      </c>
    </row>
    <row r="148" spans="1:57">
      <c r="A148" s="1">
        <f>HYPERLINK("https://lsnyc.legalserver.org/matter/dynamic-profile/view/1861978","18-1861978")</f>
        <v>0</v>
      </c>
      <c r="B148" t="s">
        <v>61</v>
      </c>
      <c r="C148" t="s">
        <v>73</v>
      </c>
      <c r="D148" t="s">
        <v>161</v>
      </c>
      <c r="E148" t="s">
        <v>298</v>
      </c>
      <c r="F148" t="s">
        <v>641</v>
      </c>
      <c r="G148" s="3">
        <v>43178</v>
      </c>
      <c r="H148" s="3">
        <v>43178</v>
      </c>
      <c r="K148" t="s">
        <v>853</v>
      </c>
      <c r="L148" s="3">
        <v>43628</v>
      </c>
      <c r="M148" t="s">
        <v>860</v>
      </c>
      <c r="N148" t="s">
        <v>870</v>
      </c>
      <c r="O148" t="s">
        <v>1014</v>
      </c>
      <c r="P148" t="s">
        <v>1346</v>
      </c>
      <c r="Q148" t="s">
        <v>1450</v>
      </c>
      <c r="R148" t="s">
        <v>1478</v>
      </c>
      <c r="S148">
        <v>10014</v>
      </c>
      <c r="T148" t="s">
        <v>1480</v>
      </c>
      <c r="U148" t="s">
        <v>1480</v>
      </c>
      <c r="V148" t="s">
        <v>1489</v>
      </c>
      <c r="W148" t="s">
        <v>1645</v>
      </c>
      <c r="X148">
        <v>28</v>
      </c>
      <c r="Y148" t="s">
        <v>1908</v>
      </c>
      <c r="AA148" t="s">
        <v>1922</v>
      </c>
      <c r="AB148" t="s">
        <v>1481</v>
      </c>
      <c r="AC148" t="s">
        <v>1481</v>
      </c>
      <c r="AE148" t="s">
        <v>1934</v>
      </c>
      <c r="AG148">
        <v>1651.15</v>
      </c>
      <c r="AH148">
        <v>2350</v>
      </c>
      <c r="AI148">
        <v>126.1</v>
      </c>
      <c r="AJ148" s="3">
        <v>23101</v>
      </c>
      <c r="AL148" t="s">
        <v>2263</v>
      </c>
      <c r="AM148">
        <v>0</v>
      </c>
      <c r="AN148" t="s">
        <v>2519</v>
      </c>
      <c r="AO148">
        <v>1</v>
      </c>
      <c r="AP148">
        <v>0</v>
      </c>
      <c r="AQ148">
        <v>77.09999999999999</v>
      </c>
      <c r="AT148" t="s">
        <v>2535</v>
      </c>
      <c r="AU148" t="s">
        <v>2538</v>
      </c>
      <c r="AV148" t="s">
        <v>2544</v>
      </c>
      <c r="AW148">
        <v>9360</v>
      </c>
      <c r="AY148" t="s">
        <v>1480</v>
      </c>
      <c r="BA148" t="s">
        <v>2732</v>
      </c>
      <c r="BC148" t="s">
        <v>2768</v>
      </c>
      <c r="BD148" t="s">
        <v>2799</v>
      </c>
      <c r="BE148" s="3">
        <v>43649</v>
      </c>
    </row>
    <row r="149" spans="1:57">
      <c r="A149" s="1">
        <f>HYPERLINK("https://lsnyc.legalserver.org/matter/dynamic-profile/view/1865085","18-1865085")</f>
        <v>0</v>
      </c>
      <c r="B149" t="s">
        <v>59</v>
      </c>
      <c r="C149" t="s">
        <v>93</v>
      </c>
      <c r="D149" t="s">
        <v>161</v>
      </c>
      <c r="E149" t="s">
        <v>299</v>
      </c>
      <c r="F149" t="s">
        <v>642</v>
      </c>
      <c r="G149" s="3">
        <v>43209</v>
      </c>
      <c r="H149" s="3">
        <v>43210</v>
      </c>
      <c r="K149" t="s">
        <v>853</v>
      </c>
      <c r="L149" s="3">
        <v>43629</v>
      </c>
      <c r="M149" t="s">
        <v>860</v>
      </c>
      <c r="N149" t="s">
        <v>869</v>
      </c>
      <c r="O149" t="s">
        <v>1015</v>
      </c>
      <c r="P149" t="s">
        <v>1307</v>
      </c>
      <c r="Q149" t="s">
        <v>1447</v>
      </c>
      <c r="R149" t="s">
        <v>1478</v>
      </c>
      <c r="S149">
        <v>11225</v>
      </c>
      <c r="T149" t="s">
        <v>1480</v>
      </c>
      <c r="U149" t="s">
        <v>1482</v>
      </c>
      <c r="V149" t="s">
        <v>1493</v>
      </c>
      <c r="W149" t="s">
        <v>1646</v>
      </c>
      <c r="X149">
        <v>38</v>
      </c>
      <c r="Y149" t="s">
        <v>1908</v>
      </c>
      <c r="AA149" t="s">
        <v>1921</v>
      </c>
      <c r="AB149" t="s">
        <v>1481</v>
      </c>
      <c r="AC149" t="s">
        <v>1481</v>
      </c>
      <c r="AE149" t="s">
        <v>1934</v>
      </c>
      <c r="AG149">
        <v>873.4299999999999</v>
      </c>
      <c r="AH149">
        <v>873.4299999999999</v>
      </c>
      <c r="AI149">
        <v>80.84999999999999</v>
      </c>
      <c r="AJ149" s="3">
        <v>22099</v>
      </c>
      <c r="AK149" t="s">
        <v>2016</v>
      </c>
      <c r="AL149" t="s">
        <v>2264</v>
      </c>
      <c r="AM149">
        <v>60</v>
      </c>
      <c r="AO149">
        <v>1</v>
      </c>
      <c r="AP149">
        <v>0</v>
      </c>
      <c r="AQ149">
        <v>0</v>
      </c>
      <c r="AT149" t="s">
        <v>2535</v>
      </c>
      <c r="AU149" t="s">
        <v>2035</v>
      </c>
      <c r="AV149" t="s">
        <v>2544</v>
      </c>
      <c r="AW149">
        <v>0</v>
      </c>
      <c r="AX149" t="s">
        <v>2569</v>
      </c>
      <c r="AY149" t="s">
        <v>1480</v>
      </c>
      <c r="BA149" t="s">
        <v>2695</v>
      </c>
      <c r="BB149" t="s">
        <v>2754</v>
      </c>
      <c r="BC149" t="s">
        <v>2793</v>
      </c>
      <c r="BD149" t="s">
        <v>2797</v>
      </c>
      <c r="BE149" s="3">
        <v>43629</v>
      </c>
    </row>
    <row r="150" spans="1:57">
      <c r="A150" s="1">
        <f>HYPERLINK("https://lsnyc.legalserver.org/matter/dynamic-profile/view/1865054","18-1865054")</f>
        <v>0</v>
      </c>
      <c r="B150" t="s">
        <v>60</v>
      </c>
      <c r="C150" t="s">
        <v>94</v>
      </c>
      <c r="D150" t="s">
        <v>161</v>
      </c>
      <c r="E150" t="s">
        <v>300</v>
      </c>
      <c r="F150" t="s">
        <v>625</v>
      </c>
      <c r="G150" s="3">
        <v>43209</v>
      </c>
      <c r="H150" s="3">
        <v>43275</v>
      </c>
      <c r="K150" t="s">
        <v>853</v>
      </c>
      <c r="L150" s="3">
        <v>43630</v>
      </c>
      <c r="M150" t="s">
        <v>860</v>
      </c>
      <c r="N150" t="s">
        <v>870</v>
      </c>
      <c r="O150" t="s">
        <v>1016</v>
      </c>
      <c r="P150" t="s">
        <v>1271</v>
      </c>
      <c r="Q150" t="s">
        <v>1448</v>
      </c>
      <c r="R150" t="s">
        <v>1478</v>
      </c>
      <c r="S150">
        <v>10457</v>
      </c>
      <c r="T150" t="s">
        <v>1480</v>
      </c>
      <c r="U150" t="s">
        <v>1482</v>
      </c>
      <c r="V150" t="s">
        <v>1485</v>
      </c>
      <c r="W150" t="s">
        <v>1647</v>
      </c>
      <c r="X150">
        <v>4</v>
      </c>
      <c r="Y150" t="s">
        <v>1908</v>
      </c>
      <c r="AA150" t="s">
        <v>1918</v>
      </c>
      <c r="AB150" t="s">
        <v>1481</v>
      </c>
      <c r="AC150" t="s">
        <v>1481</v>
      </c>
      <c r="AE150" t="s">
        <v>1934</v>
      </c>
      <c r="AF150" t="s">
        <v>1938</v>
      </c>
      <c r="AG150">
        <v>400</v>
      </c>
      <c r="AH150">
        <v>1250</v>
      </c>
      <c r="AI150">
        <v>46.75</v>
      </c>
      <c r="AJ150" s="3">
        <v>32950</v>
      </c>
      <c r="AK150" t="s">
        <v>2017</v>
      </c>
      <c r="AL150" t="s">
        <v>2265</v>
      </c>
      <c r="AM150">
        <v>0</v>
      </c>
      <c r="AN150" t="s">
        <v>2519</v>
      </c>
      <c r="AO150">
        <v>1</v>
      </c>
      <c r="AP150">
        <v>2</v>
      </c>
      <c r="AQ150">
        <v>174.21</v>
      </c>
      <c r="AT150" t="s">
        <v>2534</v>
      </c>
      <c r="AU150" t="s">
        <v>2539</v>
      </c>
      <c r="AV150" t="s">
        <v>2544</v>
      </c>
      <c r="AW150">
        <v>36200</v>
      </c>
      <c r="AX150" t="s">
        <v>2606</v>
      </c>
      <c r="AY150" t="s">
        <v>1480</v>
      </c>
      <c r="BA150" t="s">
        <v>2733</v>
      </c>
      <c r="BB150" t="s">
        <v>2757</v>
      </c>
      <c r="BC150" t="s">
        <v>2794</v>
      </c>
      <c r="BD150" t="s">
        <v>2805</v>
      </c>
      <c r="BE150" s="3">
        <v>43655</v>
      </c>
    </row>
    <row r="151" spans="1:57">
      <c r="A151" s="1">
        <f>HYPERLINK("https://lsnyc.legalserver.org/matter/dynamic-profile/view/1839324","17-1839324")</f>
        <v>0</v>
      </c>
      <c r="B151" t="s">
        <v>57</v>
      </c>
      <c r="C151" t="s">
        <v>69</v>
      </c>
      <c r="D151" t="s">
        <v>161</v>
      </c>
      <c r="E151" t="s">
        <v>301</v>
      </c>
      <c r="F151" t="s">
        <v>643</v>
      </c>
      <c r="G151" s="3">
        <v>42915</v>
      </c>
      <c r="H151" s="3">
        <v>42947</v>
      </c>
      <c r="K151" t="s">
        <v>855</v>
      </c>
      <c r="L151" s="3">
        <v>43634</v>
      </c>
      <c r="M151" t="s">
        <v>860</v>
      </c>
      <c r="N151" t="s">
        <v>870</v>
      </c>
      <c r="O151" t="s">
        <v>1017</v>
      </c>
      <c r="P151" t="s">
        <v>1347</v>
      </c>
      <c r="Q151" t="s">
        <v>1445</v>
      </c>
      <c r="R151" t="s">
        <v>1478</v>
      </c>
      <c r="S151">
        <v>10301</v>
      </c>
      <c r="T151" t="s">
        <v>1480</v>
      </c>
      <c r="U151" t="s">
        <v>1482</v>
      </c>
      <c r="V151" t="s">
        <v>1496</v>
      </c>
      <c r="W151" t="s">
        <v>1648</v>
      </c>
      <c r="X151">
        <v>2</v>
      </c>
      <c r="Y151" t="s">
        <v>1908</v>
      </c>
      <c r="AA151" t="s">
        <v>1925</v>
      </c>
      <c r="AB151" t="s">
        <v>1481</v>
      </c>
      <c r="AC151" t="s">
        <v>1481</v>
      </c>
      <c r="AE151" t="s">
        <v>1933</v>
      </c>
      <c r="AG151">
        <v>715</v>
      </c>
      <c r="AH151">
        <v>715</v>
      </c>
      <c r="AI151">
        <v>28.65</v>
      </c>
      <c r="AJ151" s="3">
        <v>24299</v>
      </c>
      <c r="AK151">
        <v>1857382</v>
      </c>
      <c r="AL151" t="s">
        <v>2266</v>
      </c>
      <c r="AM151">
        <v>115</v>
      </c>
      <c r="AN151" t="s">
        <v>2524</v>
      </c>
      <c r="AO151">
        <v>2</v>
      </c>
      <c r="AP151">
        <v>0</v>
      </c>
      <c r="AQ151">
        <v>126.12</v>
      </c>
      <c r="AT151" t="s">
        <v>2535</v>
      </c>
      <c r="AU151" t="s">
        <v>2537</v>
      </c>
      <c r="AV151" t="s">
        <v>2544</v>
      </c>
      <c r="AW151">
        <v>20482</v>
      </c>
      <c r="BA151" t="s">
        <v>2731</v>
      </c>
      <c r="BB151" t="s">
        <v>2761</v>
      </c>
      <c r="BC151" t="s">
        <v>2775</v>
      </c>
      <c r="BD151" t="s">
        <v>2841</v>
      </c>
      <c r="BE151" s="3">
        <v>43649</v>
      </c>
    </row>
    <row r="152" spans="1:57">
      <c r="A152" s="1">
        <f>HYPERLINK("https://lsnyc.legalserver.org/matter/dynamic-profile/view/1868325","18-1868325")</f>
        <v>0</v>
      </c>
      <c r="B152" t="s">
        <v>60</v>
      </c>
      <c r="C152" t="s">
        <v>95</v>
      </c>
      <c r="D152" t="s">
        <v>161</v>
      </c>
      <c r="E152" t="s">
        <v>302</v>
      </c>
      <c r="F152" t="s">
        <v>644</v>
      </c>
      <c r="G152" s="3">
        <v>43245</v>
      </c>
      <c r="H152" s="3">
        <v>43610</v>
      </c>
      <c r="K152" t="s">
        <v>853</v>
      </c>
      <c r="L152" s="3">
        <v>43635</v>
      </c>
      <c r="M152" t="s">
        <v>860</v>
      </c>
      <c r="N152" t="s">
        <v>869</v>
      </c>
      <c r="O152" t="s">
        <v>1018</v>
      </c>
      <c r="P152" t="s">
        <v>1271</v>
      </c>
      <c r="Q152" t="s">
        <v>1448</v>
      </c>
      <c r="R152" t="s">
        <v>1478</v>
      </c>
      <c r="S152">
        <v>10467</v>
      </c>
      <c r="T152" t="s">
        <v>1480</v>
      </c>
      <c r="U152" t="s">
        <v>1482</v>
      </c>
      <c r="V152" t="s">
        <v>1485</v>
      </c>
      <c r="W152" t="s">
        <v>1649</v>
      </c>
      <c r="X152">
        <v>2</v>
      </c>
      <c r="Y152" t="s">
        <v>1908</v>
      </c>
      <c r="AA152" t="s">
        <v>1918</v>
      </c>
      <c r="AB152" t="s">
        <v>1481</v>
      </c>
      <c r="AE152" t="s">
        <v>1934</v>
      </c>
      <c r="AF152" t="s">
        <v>1938</v>
      </c>
      <c r="AG152">
        <v>1515</v>
      </c>
      <c r="AH152">
        <v>1515</v>
      </c>
      <c r="AI152">
        <v>32.65</v>
      </c>
      <c r="AJ152" s="3">
        <v>29362</v>
      </c>
      <c r="AK152" t="s">
        <v>2018</v>
      </c>
      <c r="AL152" t="s">
        <v>2267</v>
      </c>
      <c r="AM152">
        <v>0</v>
      </c>
      <c r="AN152" t="s">
        <v>2523</v>
      </c>
      <c r="AO152">
        <v>2</v>
      </c>
      <c r="AP152">
        <v>1</v>
      </c>
      <c r="AQ152">
        <v>45.39</v>
      </c>
      <c r="AT152" t="s">
        <v>2534</v>
      </c>
      <c r="AU152" t="s">
        <v>2035</v>
      </c>
      <c r="AV152" t="s">
        <v>2544</v>
      </c>
      <c r="AW152">
        <v>9432</v>
      </c>
      <c r="AX152" t="s">
        <v>2607</v>
      </c>
      <c r="AY152" t="s">
        <v>1480</v>
      </c>
      <c r="AZ152" t="s">
        <v>2681</v>
      </c>
      <c r="BA152" t="s">
        <v>2705</v>
      </c>
      <c r="BB152" t="s">
        <v>2754</v>
      </c>
      <c r="BC152" t="s">
        <v>2795</v>
      </c>
      <c r="BD152" t="s">
        <v>2844</v>
      </c>
      <c r="BE152" s="3">
        <v>43635</v>
      </c>
    </row>
    <row r="153" spans="1:57">
      <c r="A153" s="1">
        <f>HYPERLINK("https://lsnyc.legalserver.org/matter/dynamic-profile/view/1861237","18-1861237")</f>
        <v>0</v>
      </c>
      <c r="B153" t="s">
        <v>57</v>
      </c>
      <c r="C153" t="s">
        <v>96</v>
      </c>
      <c r="D153" t="s">
        <v>161</v>
      </c>
      <c r="E153" t="s">
        <v>237</v>
      </c>
      <c r="F153" t="s">
        <v>645</v>
      </c>
      <c r="G153" s="3">
        <v>43172</v>
      </c>
      <c r="H153" s="3">
        <v>43172</v>
      </c>
      <c r="K153" t="s">
        <v>855</v>
      </c>
      <c r="L153" s="3">
        <v>43635</v>
      </c>
      <c r="M153" t="s">
        <v>860</v>
      </c>
      <c r="N153" t="s">
        <v>869</v>
      </c>
      <c r="O153" t="s">
        <v>1019</v>
      </c>
      <c r="P153">
        <v>402</v>
      </c>
      <c r="Q153" t="s">
        <v>1445</v>
      </c>
      <c r="R153" t="s">
        <v>1478</v>
      </c>
      <c r="S153">
        <v>10305</v>
      </c>
      <c r="T153" t="s">
        <v>1480</v>
      </c>
      <c r="U153" t="s">
        <v>1482</v>
      </c>
      <c r="V153" t="s">
        <v>1483</v>
      </c>
      <c r="W153" t="s">
        <v>1650</v>
      </c>
      <c r="X153">
        <v>3</v>
      </c>
      <c r="Y153" t="s">
        <v>1908</v>
      </c>
      <c r="AA153" t="s">
        <v>1925</v>
      </c>
      <c r="AB153" t="s">
        <v>1481</v>
      </c>
      <c r="AC153" t="s">
        <v>1481</v>
      </c>
      <c r="AE153" t="s">
        <v>1934</v>
      </c>
      <c r="AG153">
        <v>784.38</v>
      </c>
      <c r="AH153">
        <v>784.38</v>
      </c>
      <c r="AI153">
        <v>62.45</v>
      </c>
      <c r="AJ153" s="3">
        <v>17250</v>
      </c>
      <c r="AL153" t="s">
        <v>2268</v>
      </c>
      <c r="AM153">
        <v>85</v>
      </c>
      <c r="AN153" t="s">
        <v>2519</v>
      </c>
      <c r="AO153">
        <v>1</v>
      </c>
      <c r="AP153">
        <v>0</v>
      </c>
      <c r="AQ153">
        <v>168.04</v>
      </c>
      <c r="AT153" t="s">
        <v>2535</v>
      </c>
      <c r="AU153" t="s">
        <v>2035</v>
      </c>
      <c r="AV153" t="s">
        <v>2544</v>
      </c>
      <c r="AW153">
        <v>20400</v>
      </c>
      <c r="BA153" t="s">
        <v>2731</v>
      </c>
      <c r="BB153" t="s">
        <v>2760</v>
      </c>
      <c r="BC153" t="s">
        <v>1495</v>
      </c>
      <c r="BD153" t="s">
        <v>2826</v>
      </c>
      <c r="BE153" s="3">
        <v>43634</v>
      </c>
    </row>
    <row r="154" spans="1:57">
      <c r="A154" s="1">
        <f>HYPERLINK("https://lsnyc.legalserver.org/matter/dynamic-profile/view/1857082","18-1857082")</f>
        <v>0</v>
      </c>
      <c r="B154" t="s">
        <v>61</v>
      </c>
      <c r="C154" t="s">
        <v>76</v>
      </c>
      <c r="D154" t="s">
        <v>161</v>
      </c>
      <c r="E154" t="s">
        <v>303</v>
      </c>
      <c r="F154" t="s">
        <v>646</v>
      </c>
      <c r="G154" s="3">
        <v>43124</v>
      </c>
      <c r="H154" s="3">
        <v>43158</v>
      </c>
      <c r="K154" t="s">
        <v>853</v>
      </c>
      <c r="L154" s="3">
        <v>43647</v>
      </c>
      <c r="M154" t="s">
        <v>860</v>
      </c>
      <c r="N154" t="s">
        <v>869</v>
      </c>
      <c r="O154" t="s">
        <v>1020</v>
      </c>
      <c r="P154" t="s">
        <v>1340</v>
      </c>
      <c r="Q154" t="s">
        <v>1450</v>
      </c>
      <c r="R154" t="s">
        <v>1478</v>
      </c>
      <c r="S154">
        <v>10026</v>
      </c>
      <c r="T154" t="s">
        <v>1480</v>
      </c>
      <c r="U154" t="s">
        <v>1482</v>
      </c>
      <c r="V154" t="s">
        <v>1483</v>
      </c>
      <c r="W154" t="s">
        <v>1651</v>
      </c>
      <c r="X154">
        <v>28</v>
      </c>
      <c r="Y154" t="s">
        <v>1908</v>
      </c>
      <c r="AA154" t="s">
        <v>1920</v>
      </c>
      <c r="AB154" t="s">
        <v>1481</v>
      </c>
      <c r="AC154" t="s">
        <v>1481</v>
      </c>
      <c r="AE154" t="s">
        <v>1934</v>
      </c>
      <c r="AG154">
        <v>931.5700000000001</v>
      </c>
      <c r="AH154">
        <v>931.5700000000001</v>
      </c>
      <c r="AI154">
        <v>53.85</v>
      </c>
      <c r="AJ154" s="3">
        <v>25847</v>
      </c>
      <c r="AL154" t="s">
        <v>2269</v>
      </c>
      <c r="AM154">
        <v>0</v>
      </c>
      <c r="AN154" t="s">
        <v>2519</v>
      </c>
      <c r="AO154">
        <v>1</v>
      </c>
      <c r="AP154">
        <v>0</v>
      </c>
      <c r="AQ154">
        <v>75.72</v>
      </c>
      <c r="AT154" t="s">
        <v>2535</v>
      </c>
      <c r="AU154" t="s">
        <v>2035</v>
      </c>
      <c r="AW154">
        <v>9132</v>
      </c>
      <c r="AY154" t="s">
        <v>1480</v>
      </c>
      <c r="BA154" t="s">
        <v>2699</v>
      </c>
      <c r="BD154" t="s">
        <v>2807</v>
      </c>
      <c r="BE154" s="3">
        <v>43658</v>
      </c>
    </row>
    <row r="155" spans="1:57">
      <c r="A155" s="1">
        <f>HYPERLINK("https://lsnyc.legalserver.org/matter/dynamic-profile/view/1868500","18-1868500")</f>
        <v>0</v>
      </c>
      <c r="B155" t="s">
        <v>57</v>
      </c>
      <c r="C155" t="s">
        <v>69</v>
      </c>
      <c r="D155" t="s">
        <v>161</v>
      </c>
      <c r="E155" t="s">
        <v>304</v>
      </c>
      <c r="F155" t="s">
        <v>647</v>
      </c>
      <c r="G155" s="3">
        <v>43252</v>
      </c>
      <c r="H155" s="3">
        <v>43250</v>
      </c>
      <c r="K155" t="s">
        <v>853</v>
      </c>
      <c r="L155" s="3">
        <v>43654</v>
      </c>
      <c r="M155" t="s">
        <v>860</v>
      </c>
      <c r="N155" t="s">
        <v>870</v>
      </c>
      <c r="O155" t="s">
        <v>1021</v>
      </c>
      <c r="P155" t="s">
        <v>1348</v>
      </c>
      <c r="Q155" t="s">
        <v>1445</v>
      </c>
      <c r="R155" t="s">
        <v>1478</v>
      </c>
      <c r="S155">
        <v>10304</v>
      </c>
      <c r="T155" t="s">
        <v>1480</v>
      </c>
      <c r="U155" t="s">
        <v>1482</v>
      </c>
      <c r="V155" t="s">
        <v>1485</v>
      </c>
      <c r="W155" t="s">
        <v>1652</v>
      </c>
      <c r="X155">
        <v>2</v>
      </c>
      <c r="Y155" t="s">
        <v>1908</v>
      </c>
      <c r="AA155" t="s">
        <v>1925</v>
      </c>
      <c r="AB155" t="s">
        <v>1481</v>
      </c>
      <c r="AC155" t="s">
        <v>1481</v>
      </c>
      <c r="AE155" t="s">
        <v>1934</v>
      </c>
      <c r="AG155">
        <v>1750</v>
      </c>
      <c r="AH155">
        <v>1750</v>
      </c>
      <c r="AI155">
        <v>8.449999999999999</v>
      </c>
      <c r="AJ155" s="3">
        <v>27555</v>
      </c>
      <c r="AL155" t="s">
        <v>2270</v>
      </c>
      <c r="AM155">
        <v>1</v>
      </c>
      <c r="AN155" t="s">
        <v>2520</v>
      </c>
      <c r="AO155">
        <v>3</v>
      </c>
      <c r="AP155">
        <v>5</v>
      </c>
      <c r="AQ155">
        <v>63.63</v>
      </c>
      <c r="AT155" t="s">
        <v>2534</v>
      </c>
      <c r="AU155" t="s">
        <v>2035</v>
      </c>
      <c r="AV155" t="s">
        <v>2544</v>
      </c>
      <c r="AW155">
        <v>26968</v>
      </c>
      <c r="BA155" t="s">
        <v>2731</v>
      </c>
      <c r="BB155" t="s">
        <v>2755</v>
      </c>
      <c r="BC155" t="s">
        <v>2775</v>
      </c>
      <c r="BD155" t="s">
        <v>2850</v>
      </c>
      <c r="BE155" s="3">
        <v>43654</v>
      </c>
    </row>
    <row r="156" spans="1:57">
      <c r="A156" s="1">
        <f>HYPERLINK("https://lsnyc.legalserver.org/matter/dynamic-profile/view/1868422","18-1868422")</f>
        <v>0</v>
      </c>
      <c r="B156" t="s">
        <v>57</v>
      </c>
      <c r="C156" t="s">
        <v>97</v>
      </c>
      <c r="D156" t="s">
        <v>161</v>
      </c>
      <c r="E156" t="s">
        <v>305</v>
      </c>
      <c r="F156" t="s">
        <v>648</v>
      </c>
      <c r="G156" s="3">
        <v>43251</v>
      </c>
      <c r="H156" s="3">
        <v>43251</v>
      </c>
      <c r="K156" t="s">
        <v>853</v>
      </c>
      <c r="L156" s="3">
        <v>43654</v>
      </c>
      <c r="M156" t="s">
        <v>860</v>
      </c>
      <c r="N156" t="s">
        <v>869</v>
      </c>
      <c r="O156" t="s">
        <v>1022</v>
      </c>
      <c r="P156" t="s">
        <v>1349</v>
      </c>
      <c r="Q156" t="s">
        <v>1445</v>
      </c>
      <c r="R156" t="s">
        <v>1478</v>
      </c>
      <c r="S156">
        <v>10304</v>
      </c>
      <c r="T156" t="s">
        <v>1480</v>
      </c>
      <c r="U156" t="s">
        <v>1482</v>
      </c>
      <c r="V156" t="s">
        <v>1483</v>
      </c>
      <c r="W156" t="s">
        <v>1653</v>
      </c>
      <c r="X156">
        <v>15</v>
      </c>
      <c r="Y156" t="s">
        <v>1908</v>
      </c>
      <c r="AA156" t="s">
        <v>1925</v>
      </c>
      <c r="AB156" t="s">
        <v>1481</v>
      </c>
      <c r="AC156" t="s">
        <v>1480</v>
      </c>
      <c r="AE156" t="s">
        <v>1934</v>
      </c>
      <c r="AG156">
        <v>116</v>
      </c>
      <c r="AH156">
        <v>1904</v>
      </c>
      <c r="AI156">
        <v>2</v>
      </c>
      <c r="AJ156" s="3">
        <v>28220</v>
      </c>
      <c r="AL156" t="s">
        <v>2271</v>
      </c>
      <c r="AM156">
        <v>100</v>
      </c>
      <c r="AN156" t="s">
        <v>2519</v>
      </c>
      <c r="AO156">
        <v>3</v>
      </c>
      <c r="AP156">
        <v>0</v>
      </c>
      <c r="AQ156">
        <v>18.14</v>
      </c>
      <c r="AT156" t="s">
        <v>2534</v>
      </c>
      <c r="AU156" t="s">
        <v>2537</v>
      </c>
      <c r="AV156" t="s">
        <v>2545</v>
      </c>
      <c r="AW156">
        <v>3770</v>
      </c>
      <c r="BA156" t="s">
        <v>2734</v>
      </c>
      <c r="BB156" t="s">
        <v>2754</v>
      </c>
      <c r="BC156" t="s">
        <v>1495</v>
      </c>
      <c r="BD156" t="s">
        <v>2851</v>
      </c>
      <c r="BE156" s="3">
        <v>43481</v>
      </c>
    </row>
    <row r="157" spans="1:57">
      <c r="A157" s="1">
        <f>HYPERLINK("https://lsnyc.legalserver.org/matter/dynamic-profile/view/1862222","18-1862222")</f>
        <v>0</v>
      </c>
      <c r="B157" t="s">
        <v>57</v>
      </c>
      <c r="C157" t="s">
        <v>97</v>
      </c>
      <c r="D157" t="s">
        <v>161</v>
      </c>
      <c r="E157" t="s">
        <v>306</v>
      </c>
      <c r="F157" t="s">
        <v>649</v>
      </c>
      <c r="G157" s="3">
        <v>43180</v>
      </c>
      <c r="H157" s="3">
        <v>43180</v>
      </c>
      <c r="K157" t="s">
        <v>853</v>
      </c>
      <c r="L157" s="3">
        <v>43654</v>
      </c>
      <c r="M157" t="s">
        <v>860</v>
      </c>
      <c r="N157" t="s">
        <v>869</v>
      </c>
      <c r="O157" t="s">
        <v>1023</v>
      </c>
      <c r="P157" t="s">
        <v>1328</v>
      </c>
      <c r="Q157" t="s">
        <v>1445</v>
      </c>
      <c r="R157" t="s">
        <v>1478</v>
      </c>
      <c r="S157">
        <v>10303</v>
      </c>
      <c r="T157" t="s">
        <v>1480</v>
      </c>
      <c r="U157" t="s">
        <v>1482</v>
      </c>
      <c r="V157" t="s">
        <v>1483</v>
      </c>
      <c r="W157" t="s">
        <v>1654</v>
      </c>
      <c r="X157">
        <v>6</v>
      </c>
      <c r="Y157" t="s">
        <v>1908</v>
      </c>
      <c r="AA157" t="s">
        <v>1915</v>
      </c>
      <c r="AB157" t="s">
        <v>1481</v>
      </c>
      <c r="AC157" t="s">
        <v>1481</v>
      </c>
      <c r="AE157" t="s">
        <v>1936</v>
      </c>
      <c r="AG157">
        <v>400</v>
      </c>
      <c r="AH157">
        <v>1688</v>
      </c>
      <c r="AI157">
        <v>27.7</v>
      </c>
      <c r="AJ157" s="3">
        <v>31075</v>
      </c>
      <c r="AK157" t="s">
        <v>2019</v>
      </c>
      <c r="AL157" t="s">
        <v>2272</v>
      </c>
      <c r="AM157">
        <v>80</v>
      </c>
      <c r="AN157" t="s">
        <v>2529</v>
      </c>
      <c r="AO157">
        <v>1</v>
      </c>
      <c r="AP157">
        <v>3</v>
      </c>
      <c r="AQ157">
        <v>139.44</v>
      </c>
      <c r="AT157" t="s">
        <v>2534</v>
      </c>
      <c r="AU157" t="s">
        <v>2537</v>
      </c>
      <c r="AV157" t="s">
        <v>2544</v>
      </c>
      <c r="AW157">
        <v>35000</v>
      </c>
      <c r="AY157" t="s">
        <v>1480</v>
      </c>
      <c r="BA157" t="s">
        <v>2693</v>
      </c>
      <c r="BB157" t="s">
        <v>2753</v>
      </c>
      <c r="BC157" t="s">
        <v>1495</v>
      </c>
      <c r="BD157" t="s">
        <v>2848</v>
      </c>
      <c r="BE157" s="3">
        <v>43591</v>
      </c>
    </row>
    <row r="158" spans="1:57">
      <c r="A158" s="1">
        <f>HYPERLINK("https://lsnyc.legalserver.org/matter/dynamic-profile/view/0825242","17-0825242")</f>
        <v>0</v>
      </c>
      <c r="B158" t="s">
        <v>58</v>
      </c>
      <c r="C158" t="s">
        <v>75</v>
      </c>
      <c r="D158" t="s">
        <v>161</v>
      </c>
      <c r="E158" t="s">
        <v>307</v>
      </c>
      <c r="F158" t="s">
        <v>650</v>
      </c>
      <c r="G158" s="3">
        <v>42755</v>
      </c>
      <c r="H158" s="3">
        <v>42775</v>
      </c>
      <c r="K158" t="s">
        <v>853</v>
      </c>
      <c r="L158" s="3">
        <v>43658</v>
      </c>
      <c r="M158" t="s">
        <v>860</v>
      </c>
      <c r="N158" t="s">
        <v>870</v>
      </c>
      <c r="O158" t="s">
        <v>1024</v>
      </c>
      <c r="Q158" t="s">
        <v>1446</v>
      </c>
      <c r="R158" t="s">
        <v>1478</v>
      </c>
      <c r="S158">
        <v>11106</v>
      </c>
      <c r="T158" t="s">
        <v>1480</v>
      </c>
      <c r="U158" t="s">
        <v>1480</v>
      </c>
      <c r="V158" t="s">
        <v>1492</v>
      </c>
      <c r="W158" t="s">
        <v>1655</v>
      </c>
      <c r="X158">
        <v>15</v>
      </c>
      <c r="Y158" t="s">
        <v>1908</v>
      </c>
      <c r="AA158" t="s">
        <v>1916</v>
      </c>
      <c r="AB158" t="s">
        <v>1481</v>
      </c>
      <c r="AC158" t="s">
        <v>1481</v>
      </c>
      <c r="AE158" t="s">
        <v>1934</v>
      </c>
      <c r="AF158" t="s">
        <v>1938</v>
      </c>
      <c r="AG158">
        <v>0</v>
      </c>
      <c r="AH158">
        <v>715</v>
      </c>
      <c r="AI158">
        <v>104</v>
      </c>
      <c r="AJ158" s="3">
        <v>33266</v>
      </c>
      <c r="AK158" t="s">
        <v>2020</v>
      </c>
      <c r="AL158" t="s">
        <v>2273</v>
      </c>
      <c r="AM158">
        <v>579</v>
      </c>
      <c r="AN158" t="s">
        <v>2524</v>
      </c>
      <c r="AO158">
        <v>1</v>
      </c>
      <c r="AP158">
        <v>1</v>
      </c>
      <c r="AQ158">
        <v>0</v>
      </c>
      <c r="AT158" t="s">
        <v>2534</v>
      </c>
      <c r="AU158" t="s">
        <v>2035</v>
      </c>
      <c r="AV158" t="s">
        <v>2544</v>
      </c>
      <c r="AW158">
        <v>0</v>
      </c>
      <c r="AY158" t="s">
        <v>1481</v>
      </c>
      <c r="BA158" t="s">
        <v>2708</v>
      </c>
      <c r="BB158" t="s">
        <v>2754</v>
      </c>
      <c r="BC158" t="s">
        <v>2792</v>
      </c>
      <c r="BD158" t="s">
        <v>2797</v>
      </c>
      <c r="BE158" s="3">
        <v>43658</v>
      </c>
    </row>
    <row r="159" spans="1:57">
      <c r="A159" s="1">
        <f>HYPERLINK("https://lsnyc.legalserver.org/matter/dynamic-profile/view/1868501","18-1868501")</f>
        <v>0</v>
      </c>
      <c r="B159" t="s">
        <v>58</v>
      </c>
      <c r="C159" t="s">
        <v>80</v>
      </c>
      <c r="D159" t="s">
        <v>161</v>
      </c>
      <c r="E159" t="s">
        <v>308</v>
      </c>
      <c r="F159" t="s">
        <v>651</v>
      </c>
      <c r="G159" s="3">
        <v>43250</v>
      </c>
      <c r="H159" s="3">
        <v>43250</v>
      </c>
      <c r="K159" t="s">
        <v>853</v>
      </c>
      <c r="L159" s="3">
        <v>43662</v>
      </c>
      <c r="M159" t="s">
        <v>860</v>
      </c>
      <c r="N159" t="s">
        <v>870</v>
      </c>
      <c r="O159" t="s">
        <v>1025</v>
      </c>
      <c r="P159" t="s">
        <v>1350</v>
      </c>
      <c r="Q159" t="s">
        <v>1467</v>
      </c>
      <c r="R159" t="s">
        <v>1478</v>
      </c>
      <c r="S159">
        <v>11373</v>
      </c>
      <c r="T159" t="s">
        <v>1480</v>
      </c>
      <c r="U159" t="s">
        <v>1482</v>
      </c>
      <c r="V159" t="s">
        <v>1483</v>
      </c>
      <c r="W159" t="s">
        <v>1656</v>
      </c>
      <c r="X159">
        <v>2</v>
      </c>
      <c r="Y159" t="s">
        <v>1908</v>
      </c>
      <c r="AA159" t="s">
        <v>1919</v>
      </c>
      <c r="AB159" t="s">
        <v>1481</v>
      </c>
      <c r="AC159" t="s">
        <v>1481</v>
      </c>
      <c r="AE159" t="s">
        <v>1934</v>
      </c>
      <c r="AG159">
        <v>600</v>
      </c>
      <c r="AH159">
        <v>600</v>
      </c>
      <c r="AI159">
        <v>10.15</v>
      </c>
      <c r="AJ159" s="3">
        <v>24466</v>
      </c>
      <c r="AL159" t="s">
        <v>2274</v>
      </c>
      <c r="AM159">
        <v>2</v>
      </c>
      <c r="AN159" t="s">
        <v>2520</v>
      </c>
      <c r="AO159">
        <v>1</v>
      </c>
      <c r="AP159">
        <v>0</v>
      </c>
      <c r="AQ159">
        <v>0</v>
      </c>
      <c r="AT159" t="s">
        <v>2535</v>
      </c>
      <c r="AU159" t="s">
        <v>2035</v>
      </c>
      <c r="AV159" t="s">
        <v>2545</v>
      </c>
      <c r="AW159">
        <v>0</v>
      </c>
      <c r="BA159" t="s">
        <v>2735</v>
      </c>
      <c r="BB159" t="s">
        <v>2754</v>
      </c>
      <c r="BC159" t="s">
        <v>2767</v>
      </c>
      <c r="BD159" t="s">
        <v>2803</v>
      </c>
      <c r="BE159" s="3">
        <v>43297</v>
      </c>
    </row>
    <row r="160" spans="1:57">
      <c r="A160" s="1">
        <f>HYPERLINK("https://lsnyc.legalserver.org/matter/dynamic-profile/view/1861140","18-1861140")</f>
        <v>0</v>
      </c>
      <c r="B160" t="s">
        <v>58</v>
      </c>
      <c r="C160" t="s">
        <v>80</v>
      </c>
      <c r="D160" t="s">
        <v>161</v>
      </c>
      <c r="E160" t="s">
        <v>309</v>
      </c>
      <c r="F160" t="s">
        <v>652</v>
      </c>
      <c r="G160" s="3">
        <v>43168</v>
      </c>
      <c r="H160" s="3">
        <v>43168</v>
      </c>
      <c r="K160" t="s">
        <v>855</v>
      </c>
      <c r="L160" s="3">
        <v>43670</v>
      </c>
      <c r="M160" t="s">
        <v>860</v>
      </c>
      <c r="N160" t="s">
        <v>870</v>
      </c>
      <c r="O160" t="s">
        <v>1026</v>
      </c>
      <c r="P160" t="s">
        <v>1351</v>
      </c>
      <c r="Q160" t="s">
        <v>1449</v>
      </c>
      <c r="R160" t="s">
        <v>1478</v>
      </c>
      <c r="S160">
        <v>11433</v>
      </c>
      <c r="T160" t="s">
        <v>1480</v>
      </c>
      <c r="U160" t="s">
        <v>1482</v>
      </c>
      <c r="V160" t="s">
        <v>1486</v>
      </c>
      <c r="W160" t="s">
        <v>1657</v>
      </c>
      <c r="X160">
        <v>1</v>
      </c>
      <c r="Y160" t="s">
        <v>1908</v>
      </c>
      <c r="AA160" t="s">
        <v>1919</v>
      </c>
      <c r="AB160" t="s">
        <v>1481</v>
      </c>
      <c r="AC160" t="s">
        <v>1481</v>
      </c>
      <c r="AE160" t="s">
        <v>1934</v>
      </c>
      <c r="AG160">
        <v>1500</v>
      </c>
      <c r="AH160">
        <v>1500</v>
      </c>
      <c r="AI160">
        <v>5.3</v>
      </c>
      <c r="AJ160" s="3">
        <v>30976</v>
      </c>
      <c r="AL160" t="s">
        <v>2275</v>
      </c>
      <c r="AM160">
        <v>2</v>
      </c>
      <c r="AN160" t="s">
        <v>2520</v>
      </c>
      <c r="AO160">
        <v>1</v>
      </c>
      <c r="AP160">
        <v>2</v>
      </c>
      <c r="AQ160">
        <v>0</v>
      </c>
      <c r="AT160" t="s">
        <v>2536</v>
      </c>
      <c r="AU160" t="s">
        <v>2035</v>
      </c>
      <c r="AV160" t="s">
        <v>2544</v>
      </c>
      <c r="AW160">
        <v>0</v>
      </c>
      <c r="AY160" t="s">
        <v>1480</v>
      </c>
      <c r="BA160" t="s">
        <v>2718</v>
      </c>
      <c r="BB160" t="s">
        <v>2753</v>
      </c>
      <c r="BC160" t="s">
        <v>1495</v>
      </c>
      <c r="BD160" t="s">
        <v>2803</v>
      </c>
      <c r="BE160" s="3">
        <v>43339</v>
      </c>
    </row>
    <row r="161" spans="1:57">
      <c r="A161" s="1">
        <f>HYPERLINK("https://lsnyc.legalserver.org/matter/dynamic-profile/view/0814646","16-0814646")</f>
        <v>0</v>
      </c>
      <c r="B161" t="s">
        <v>58</v>
      </c>
      <c r="C161" t="s">
        <v>63</v>
      </c>
      <c r="D161" t="s">
        <v>161</v>
      </c>
      <c r="E161" t="s">
        <v>163</v>
      </c>
      <c r="F161" t="s">
        <v>509</v>
      </c>
      <c r="G161" s="3">
        <v>42622</v>
      </c>
      <c r="H161" s="3">
        <v>42622</v>
      </c>
      <c r="K161" t="s">
        <v>855</v>
      </c>
      <c r="L161" s="3">
        <v>43670</v>
      </c>
      <c r="M161" t="s">
        <v>860</v>
      </c>
      <c r="N161" t="s">
        <v>869</v>
      </c>
      <c r="O161" t="s">
        <v>872</v>
      </c>
      <c r="P161">
        <v>20</v>
      </c>
      <c r="Q161" t="s">
        <v>1446</v>
      </c>
      <c r="R161" t="s">
        <v>1478</v>
      </c>
      <c r="S161">
        <v>11102</v>
      </c>
      <c r="T161" t="s">
        <v>1480</v>
      </c>
      <c r="U161" t="s">
        <v>1482</v>
      </c>
      <c r="V161" t="s">
        <v>1485</v>
      </c>
      <c r="W161" t="s">
        <v>1658</v>
      </c>
      <c r="X161">
        <v>13</v>
      </c>
      <c r="Y161" t="s">
        <v>1908</v>
      </c>
      <c r="AA161" t="s">
        <v>1916</v>
      </c>
      <c r="AB161" t="s">
        <v>1481</v>
      </c>
      <c r="AC161" t="s">
        <v>1481</v>
      </c>
      <c r="AE161" t="s">
        <v>1934</v>
      </c>
      <c r="AG161">
        <v>1465</v>
      </c>
      <c r="AH161">
        <v>1465</v>
      </c>
      <c r="AI161">
        <v>31.75</v>
      </c>
      <c r="AJ161" s="3">
        <v>28792</v>
      </c>
      <c r="AK161" t="s">
        <v>2021</v>
      </c>
      <c r="AL161" t="s">
        <v>2129</v>
      </c>
      <c r="AM161">
        <v>40</v>
      </c>
      <c r="AN161" t="s">
        <v>2519</v>
      </c>
      <c r="AO161">
        <v>1</v>
      </c>
      <c r="AP161">
        <v>4</v>
      </c>
      <c r="AQ161">
        <v>0</v>
      </c>
      <c r="AT161" t="s">
        <v>2534</v>
      </c>
      <c r="AU161" t="s">
        <v>2035</v>
      </c>
      <c r="AV161" t="s">
        <v>2545</v>
      </c>
      <c r="AW161">
        <v>0</v>
      </c>
      <c r="AX161" t="s">
        <v>2563</v>
      </c>
      <c r="AY161" t="s">
        <v>1480</v>
      </c>
      <c r="BA161" t="s">
        <v>2736</v>
      </c>
      <c r="BB161" t="s">
        <v>2754</v>
      </c>
      <c r="BC161" t="s">
        <v>1495</v>
      </c>
      <c r="BD161" t="s">
        <v>2852</v>
      </c>
      <c r="BE161" s="3">
        <v>42940</v>
      </c>
    </row>
    <row r="162" spans="1:57">
      <c r="A162" s="1">
        <f>HYPERLINK("https://lsnyc.legalserver.org/matter/dynamic-profile/view/1843691","17-1843691")</f>
        <v>0</v>
      </c>
      <c r="B162" t="s">
        <v>58</v>
      </c>
      <c r="C162" t="s">
        <v>63</v>
      </c>
      <c r="D162" t="s">
        <v>161</v>
      </c>
      <c r="E162" t="s">
        <v>310</v>
      </c>
      <c r="F162" t="s">
        <v>639</v>
      </c>
      <c r="G162" s="3">
        <v>42964</v>
      </c>
      <c r="H162" s="3">
        <v>42964</v>
      </c>
      <c r="K162" t="s">
        <v>855</v>
      </c>
      <c r="L162" s="3">
        <v>43765</v>
      </c>
      <c r="M162" t="s">
        <v>860</v>
      </c>
      <c r="N162" t="s">
        <v>869</v>
      </c>
      <c r="O162" t="s">
        <v>1027</v>
      </c>
      <c r="P162" t="s">
        <v>1352</v>
      </c>
      <c r="Q162" t="s">
        <v>1468</v>
      </c>
      <c r="R162" t="s">
        <v>1478</v>
      </c>
      <c r="S162">
        <v>11422</v>
      </c>
      <c r="T162" t="s">
        <v>1480</v>
      </c>
      <c r="U162" t="s">
        <v>1482</v>
      </c>
      <c r="V162" t="s">
        <v>1485</v>
      </c>
      <c r="W162" t="s">
        <v>1659</v>
      </c>
      <c r="X162">
        <v>5</v>
      </c>
      <c r="Y162" t="s">
        <v>1908</v>
      </c>
      <c r="AA162" t="s">
        <v>1916</v>
      </c>
      <c r="AB162" t="s">
        <v>1481</v>
      </c>
      <c r="AC162" t="s">
        <v>1481</v>
      </c>
      <c r="AE162" t="s">
        <v>1934</v>
      </c>
      <c r="AG162">
        <v>1900</v>
      </c>
      <c r="AH162">
        <v>1900</v>
      </c>
      <c r="AI162">
        <v>3.1</v>
      </c>
      <c r="AJ162" s="3">
        <v>23884</v>
      </c>
      <c r="AL162" t="s">
        <v>2276</v>
      </c>
      <c r="AM162">
        <v>2</v>
      </c>
      <c r="AN162" t="s">
        <v>2520</v>
      </c>
      <c r="AO162">
        <v>3</v>
      </c>
      <c r="AP162">
        <v>1</v>
      </c>
      <c r="AQ162">
        <v>21.14</v>
      </c>
      <c r="AS162" t="s">
        <v>2532</v>
      </c>
      <c r="AT162" t="s">
        <v>2534</v>
      </c>
      <c r="AU162" t="s">
        <v>2538</v>
      </c>
      <c r="AV162" t="s">
        <v>2544</v>
      </c>
      <c r="AW162">
        <v>5200</v>
      </c>
      <c r="AX162" t="s">
        <v>2567</v>
      </c>
      <c r="AY162" t="s">
        <v>1480</v>
      </c>
      <c r="BA162" t="s">
        <v>2698</v>
      </c>
      <c r="BB162" t="s">
        <v>2758</v>
      </c>
      <c r="BC162" t="s">
        <v>1495</v>
      </c>
      <c r="BD162" t="s">
        <v>2812</v>
      </c>
      <c r="BE162" s="3">
        <v>43035</v>
      </c>
    </row>
    <row r="163" spans="1:57">
      <c r="A163" s="1">
        <f>HYPERLINK("https://lsnyc.legalserver.org/matter/dynamic-profile/view/1869193","18-1869193")</f>
        <v>0</v>
      </c>
      <c r="B163" t="s">
        <v>61</v>
      </c>
      <c r="C163" t="s">
        <v>73</v>
      </c>
      <c r="D163" t="s">
        <v>161</v>
      </c>
      <c r="E163" t="s">
        <v>311</v>
      </c>
      <c r="F163" t="s">
        <v>653</v>
      </c>
      <c r="G163" s="3">
        <v>43257</v>
      </c>
      <c r="H163" s="3">
        <v>43257</v>
      </c>
      <c r="K163" t="s">
        <v>853</v>
      </c>
      <c r="L163" s="3">
        <v>43796</v>
      </c>
      <c r="M163" t="s">
        <v>860</v>
      </c>
      <c r="N163" t="s">
        <v>870</v>
      </c>
      <c r="O163" t="s">
        <v>1028</v>
      </c>
      <c r="P163" t="s">
        <v>1353</v>
      </c>
      <c r="Q163" t="s">
        <v>1450</v>
      </c>
      <c r="R163" t="s">
        <v>1478</v>
      </c>
      <c r="S163">
        <v>10002</v>
      </c>
      <c r="T163" t="s">
        <v>1480</v>
      </c>
      <c r="U163" t="s">
        <v>1482</v>
      </c>
      <c r="V163" t="s">
        <v>1491</v>
      </c>
      <c r="W163" t="s">
        <v>1660</v>
      </c>
      <c r="X163">
        <v>33</v>
      </c>
      <c r="Y163" t="s">
        <v>1908</v>
      </c>
      <c r="AA163" t="s">
        <v>1922</v>
      </c>
      <c r="AB163" t="s">
        <v>1481</v>
      </c>
      <c r="AE163" t="s">
        <v>1934</v>
      </c>
      <c r="AG163">
        <v>855.42</v>
      </c>
      <c r="AH163">
        <v>1295</v>
      </c>
      <c r="AI163">
        <v>63.5</v>
      </c>
      <c r="AJ163" s="3">
        <v>12142</v>
      </c>
      <c r="AL163" t="s">
        <v>2277</v>
      </c>
      <c r="AM163">
        <v>0</v>
      </c>
      <c r="AN163" t="s">
        <v>2519</v>
      </c>
      <c r="AO163">
        <v>2</v>
      </c>
      <c r="AP163">
        <v>0</v>
      </c>
      <c r="AQ163">
        <v>131.23</v>
      </c>
      <c r="AT163" t="s">
        <v>2535</v>
      </c>
      <c r="AU163" t="s">
        <v>2541</v>
      </c>
      <c r="AW163">
        <v>21600</v>
      </c>
      <c r="AY163" t="s">
        <v>1480</v>
      </c>
      <c r="BA163" t="s">
        <v>2704</v>
      </c>
      <c r="BB163" t="s">
        <v>2755</v>
      </c>
      <c r="BC163" t="s">
        <v>2781</v>
      </c>
      <c r="BD163" t="s">
        <v>2853</v>
      </c>
      <c r="BE163" s="3">
        <v>43437</v>
      </c>
    </row>
    <row r="164" spans="1:57">
      <c r="A164" s="1">
        <f>HYPERLINK("https://lsnyc.legalserver.org/matter/dynamic-profile/view/0819671","16-0819671")</f>
        <v>0</v>
      </c>
      <c r="B164" t="s">
        <v>60</v>
      </c>
      <c r="C164" t="s">
        <v>98</v>
      </c>
      <c r="D164" t="s">
        <v>161</v>
      </c>
      <c r="E164" t="s">
        <v>312</v>
      </c>
      <c r="F164" t="s">
        <v>524</v>
      </c>
      <c r="G164" s="3">
        <v>42684</v>
      </c>
      <c r="H164" s="3">
        <v>42695</v>
      </c>
      <c r="K164" t="s">
        <v>854</v>
      </c>
      <c r="L164" s="3">
        <v>43138</v>
      </c>
      <c r="M164" t="s">
        <v>866</v>
      </c>
      <c r="N164" t="s">
        <v>869</v>
      </c>
      <c r="O164" t="s">
        <v>1018</v>
      </c>
      <c r="P164" t="s">
        <v>1292</v>
      </c>
      <c r="Q164" t="s">
        <v>1448</v>
      </c>
      <c r="R164" t="s">
        <v>1478</v>
      </c>
      <c r="S164">
        <v>10467</v>
      </c>
      <c r="T164" t="s">
        <v>1480</v>
      </c>
      <c r="U164" t="s">
        <v>1482</v>
      </c>
      <c r="V164" t="s">
        <v>1496</v>
      </c>
      <c r="W164" t="s">
        <v>1661</v>
      </c>
      <c r="X164">
        <v>7</v>
      </c>
      <c r="Y164" t="s">
        <v>1908</v>
      </c>
      <c r="AA164" t="s">
        <v>1918</v>
      </c>
      <c r="AB164" t="s">
        <v>1481</v>
      </c>
      <c r="AE164" t="s">
        <v>1934</v>
      </c>
      <c r="AG164">
        <v>250</v>
      </c>
      <c r="AH164">
        <v>1100</v>
      </c>
      <c r="AI164">
        <v>23.04</v>
      </c>
      <c r="AJ164" s="3">
        <v>28214</v>
      </c>
      <c r="AK164" t="s">
        <v>2022</v>
      </c>
      <c r="AL164" t="s">
        <v>2278</v>
      </c>
      <c r="AM164">
        <v>30</v>
      </c>
      <c r="AN164" t="s">
        <v>2519</v>
      </c>
      <c r="AO164">
        <v>3</v>
      </c>
      <c r="AP164">
        <v>1</v>
      </c>
      <c r="AQ164">
        <v>49.53</v>
      </c>
      <c r="AT164" t="s">
        <v>2534</v>
      </c>
      <c r="AU164" t="s">
        <v>2539</v>
      </c>
      <c r="AV164" t="s">
        <v>2544</v>
      </c>
      <c r="AW164">
        <v>12036</v>
      </c>
      <c r="AX164" t="s">
        <v>2608</v>
      </c>
      <c r="AY164" t="s">
        <v>1480</v>
      </c>
      <c r="BA164" t="s">
        <v>2737</v>
      </c>
      <c r="BD164" t="s">
        <v>2802</v>
      </c>
      <c r="BE164" s="3">
        <v>43305</v>
      </c>
    </row>
    <row r="165" spans="1:57">
      <c r="A165" s="1">
        <f>HYPERLINK("https://lsnyc.legalserver.org/matter/dynamic-profile/view/1859496","18-1859496")</f>
        <v>0</v>
      </c>
      <c r="B165" t="s">
        <v>59</v>
      </c>
      <c r="C165" t="s">
        <v>79</v>
      </c>
      <c r="D165" t="s">
        <v>161</v>
      </c>
      <c r="E165" t="s">
        <v>313</v>
      </c>
      <c r="F165" t="s">
        <v>654</v>
      </c>
      <c r="G165" s="3">
        <v>43152</v>
      </c>
      <c r="H165" s="3">
        <v>43152</v>
      </c>
      <c r="K165" t="s">
        <v>854</v>
      </c>
      <c r="L165" s="3">
        <v>43182</v>
      </c>
      <c r="M165" t="s">
        <v>866</v>
      </c>
      <c r="N165" t="s">
        <v>869</v>
      </c>
      <c r="O165" t="s">
        <v>1015</v>
      </c>
      <c r="P165" t="s">
        <v>1354</v>
      </c>
      <c r="Q165" t="s">
        <v>1447</v>
      </c>
      <c r="R165" t="s">
        <v>1478</v>
      </c>
      <c r="S165">
        <v>11225</v>
      </c>
      <c r="T165" t="s">
        <v>1480</v>
      </c>
      <c r="U165" t="s">
        <v>1482</v>
      </c>
      <c r="V165" t="s">
        <v>1493</v>
      </c>
      <c r="W165" t="s">
        <v>1662</v>
      </c>
      <c r="X165">
        <v>21</v>
      </c>
      <c r="Y165" t="s">
        <v>1908</v>
      </c>
      <c r="AA165" t="s">
        <v>1921</v>
      </c>
      <c r="AB165" t="s">
        <v>1481</v>
      </c>
      <c r="AC165" t="s">
        <v>1481</v>
      </c>
      <c r="AE165" t="s">
        <v>1934</v>
      </c>
      <c r="AG165">
        <v>998.58</v>
      </c>
      <c r="AH165">
        <v>998.58</v>
      </c>
      <c r="AI165">
        <v>0.6</v>
      </c>
      <c r="AJ165" s="3">
        <v>25691</v>
      </c>
      <c r="AK165" t="s">
        <v>2023</v>
      </c>
      <c r="AL165" t="s">
        <v>2279</v>
      </c>
      <c r="AM165">
        <v>0</v>
      </c>
      <c r="AO165">
        <v>1</v>
      </c>
      <c r="AP165">
        <v>0</v>
      </c>
      <c r="AQ165">
        <v>164.28</v>
      </c>
      <c r="AT165" t="s">
        <v>2535</v>
      </c>
      <c r="AV165" t="s">
        <v>2544</v>
      </c>
      <c r="AW165">
        <v>19944</v>
      </c>
      <c r="AY165" t="s">
        <v>1480</v>
      </c>
      <c r="BA165" t="s">
        <v>2695</v>
      </c>
      <c r="BD165" t="s">
        <v>2830</v>
      </c>
      <c r="BE165" s="3">
        <v>43182</v>
      </c>
    </row>
    <row r="166" spans="1:57">
      <c r="A166" s="1">
        <f>HYPERLINK("https://lsnyc.legalserver.org/matter/dynamic-profile/view/1843176","17-1843176")</f>
        <v>0</v>
      </c>
      <c r="B166" t="s">
        <v>60</v>
      </c>
      <c r="C166" t="s">
        <v>98</v>
      </c>
      <c r="D166" t="s">
        <v>161</v>
      </c>
      <c r="E166" t="s">
        <v>205</v>
      </c>
      <c r="F166" t="s">
        <v>655</v>
      </c>
      <c r="G166" s="3">
        <v>42958</v>
      </c>
      <c r="H166" s="3">
        <v>42999</v>
      </c>
      <c r="K166" t="s">
        <v>854</v>
      </c>
      <c r="L166" s="3">
        <v>43190</v>
      </c>
      <c r="M166" t="s">
        <v>866</v>
      </c>
      <c r="N166" t="s">
        <v>870</v>
      </c>
      <c r="O166" t="s">
        <v>1029</v>
      </c>
      <c r="P166" t="s">
        <v>1299</v>
      </c>
      <c r="Q166" t="s">
        <v>1448</v>
      </c>
      <c r="R166" t="s">
        <v>1478</v>
      </c>
      <c r="S166">
        <v>10472</v>
      </c>
      <c r="T166" t="s">
        <v>1480</v>
      </c>
      <c r="U166" t="s">
        <v>1482</v>
      </c>
      <c r="V166" t="s">
        <v>1483</v>
      </c>
      <c r="W166" t="s">
        <v>1663</v>
      </c>
      <c r="X166">
        <v>3</v>
      </c>
      <c r="Y166" t="s">
        <v>1908</v>
      </c>
      <c r="AA166" t="s">
        <v>1923</v>
      </c>
      <c r="AB166" t="s">
        <v>1481</v>
      </c>
      <c r="AE166" t="s">
        <v>1934</v>
      </c>
      <c r="AG166">
        <v>9</v>
      </c>
      <c r="AH166">
        <v>1550</v>
      </c>
      <c r="AI166">
        <v>20.1</v>
      </c>
      <c r="AJ166" s="3">
        <v>31174</v>
      </c>
      <c r="AK166" t="s">
        <v>2024</v>
      </c>
      <c r="AL166" t="s">
        <v>2280</v>
      </c>
      <c r="AM166">
        <v>4</v>
      </c>
      <c r="AN166" t="s">
        <v>2520</v>
      </c>
      <c r="AO166">
        <v>2</v>
      </c>
      <c r="AP166">
        <v>2</v>
      </c>
      <c r="AQ166">
        <v>9.31</v>
      </c>
      <c r="AT166" t="s">
        <v>2534</v>
      </c>
      <c r="AU166" t="s">
        <v>2542</v>
      </c>
      <c r="AW166">
        <v>2290</v>
      </c>
      <c r="AX166" t="s">
        <v>2609</v>
      </c>
      <c r="AY166" t="s">
        <v>1480</v>
      </c>
      <c r="AZ166" t="s">
        <v>2675</v>
      </c>
      <c r="BA166" t="s">
        <v>2722</v>
      </c>
      <c r="BD166" t="s">
        <v>2800</v>
      </c>
      <c r="BE166" s="3">
        <v>43305</v>
      </c>
    </row>
    <row r="167" spans="1:57">
      <c r="A167" s="1">
        <f>HYPERLINK("https://lsnyc.legalserver.org/matter/dynamic-profile/view/1853184","17-1853184")</f>
        <v>0</v>
      </c>
      <c r="B167" t="s">
        <v>60</v>
      </c>
      <c r="C167" t="s">
        <v>98</v>
      </c>
      <c r="D167" t="s">
        <v>161</v>
      </c>
      <c r="E167" t="s">
        <v>314</v>
      </c>
      <c r="F167" t="s">
        <v>656</v>
      </c>
      <c r="G167" s="3">
        <v>43077</v>
      </c>
      <c r="H167" s="3">
        <v>43077</v>
      </c>
      <c r="K167" t="s">
        <v>854</v>
      </c>
      <c r="L167" s="3">
        <v>43200</v>
      </c>
      <c r="M167" t="s">
        <v>866</v>
      </c>
      <c r="N167" t="s">
        <v>869</v>
      </c>
      <c r="O167" t="s">
        <v>1030</v>
      </c>
      <c r="P167" t="s">
        <v>1355</v>
      </c>
      <c r="Q167" t="s">
        <v>1448</v>
      </c>
      <c r="R167" t="s">
        <v>1478</v>
      </c>
      <c r="S167">
        <v>10458</v>
      </c>
      <c r="T167" t="s">
        <v>1480</v>
      </c>
      <c r="U167" t="s">
        <v>1482</v>
      </c>
      <c r="V167" t="s">
        <v>1485</v>
      </c>
      <c r="W167" t="s">
        <v>1664</v>
      </c>
      <c r="X167">
        <v>12</v>
      </c>
      <c r="Y167" t="s">
        <v>1908</v>
      </c>
      <c r="AA167" t="s">
        <v>1923</v>
      </c>
      <c r="AB167" t="s">
        <v>1481</v>
      </c>
      <c r="AC167" t="s">
        <v>1481</v>
      </c>
      <c r="AE167" t="s">
        <v>1934</v>
      </c>
      <c r="AG167">
        <v>185</v>
      </c>
      <c r="AH167">
        <v>1263</v>
      </c>
      <c r="AI167">
        <v>7.6</v>
      </c>
      <c r="AJ167" s="3">
        <v>27918</v>
      </c>
      <c r="AK167" t="s">
        <v>2025</v>
      </c>
      <c r="AL167" t="s">
        <v>2281</v>
      </c>
      <c r="AM167">
        <v>0</v>
      </c>
      <c r="AN167" t="s">
        <v>2519</v>
      </c>
      <c r="AO167">
        <v>2</v>
      </c>
      <c r="AP167">
        <v>1</v>
      </c>
      <c r="AQ167">
        <v>0</v>
      </c>
      <c r="AT167" t="s">
        <v>2534</v>
      </c>
      <c r="AU167" t="s">
        <v>2537</v>
      </c>
      <c r="AW167">
        <v>0</v>
      </c>
      <c r="AX167" t="s">
        <v>2610</v>
      </c>
      <c r="AY167" t="s">
        <v>1480</v>
      </c>
      <c r="BA167" t="s">
        <v>2738</v>
      </c>
      <c r="BD167" t="s">
        <v>2797</v>
      </c>
      <c r="BE167" s="3">
        <v>43657</v>
      </c>
    </row>
    <row r="168" spans="1:57">
      <c r="A168" s="1">
        <f>HYPERLINK("https://lsnyc.legalserver.org/matter/dynamic-profile/view/1869277","18-1869277")</f>
        <v>0</v>
      </c>
      <c r="B168" t="s">
        <v>58</v>
      </c>
      <c r="C168" t="s">
        <v>99</v>
      </c>
      <c r="D168" t="s">
        <v>161</v>
      </c>
      <c r="E168" t="s">
        <v>315</v>
      </c>
      <c r="F168" t="s">
        <v>657</v>
      </c>
      <c r="G168" s="3">
        <v>43257</v>
      </c>
      <c r="H168" s="3">
        <v>43257</v>
      </c>
      <c r="K168" t="s">
        <v>854</v>
      </c>
      <c r="L168" s="3">
        <v>43501</v>
      </c>
      <c r="M168" t="s">
        <v>866</v>
      </c>
      <c r="N168" t="s">
        <v>869</v>
      </c>
      <c r="O168" t="s">
        <v>1031</v>
      </c>
      <c r="P168" t="s">
        <v>1286</v>
      </c>
      <c r="Q168" t="s">
        <v>1454</v>
      </c>
      <c r="R168" t="s">
        <v>1478</v>
      </c>
      <c r="S168">
        <v>11385</v>
      </c>
      <c r="T168" t="s">
        <v>1480</v>
      </c>
      <c r="U168" t="s">
        <v>1482</v>
      </c>
      <c r="V168" t="s">
        <v>1489</v>
      </c>
      <c r="W168" t="s">
        <v>1665</v>
      </c>
      <c r="X168">
        <v>52</v>
      </c>
      <c r="Y168" t="s">
        <v>1908</v>
      </c>
      <c r="AA168" t="s">
        <v>1916</v>
      </c>
      <c r="AB168" t="s">
        <v>1481</v>
      </c>
      <c r="AC168" t="s">
        <v>1481</v>
      </c>
      <c r="AE168" t="s">
        <v>1934</v>
      </c>
      <c r="AF168" t="s">
        <v>1938</v>
      </c>
      <c r="AG168">
        <v>174</v>
      </c>
      <c r="AH168">
        <v>174</v>
      </c>
      <c r="AI168">
        <v>29.45</v>
      </c>
      <c r="AJ168" s="3">
        <v>26471</v>
      </c>
      <c r="AL168" t="s">
        <v>2282</v>
      </c>
      <c r="AM168">
        <v>6</v>
      </c>
      <c r="AN168" t="s">
        <v>2527</v>
      </c>
      <c r="AO168">
        <v>2</v>
      </c>
      <c r="AP168">
        <v>1</v>
      </c>
      <c r="AQ168">
        <v>108.89</v>
      </c>
      <c r="AS168" t="s">
        <v>2532</v>
      </c>
      <c r="AT168" t="s">
        <v>2536</v>
      </c>
      <c r="AU168" t="s">
        <v>2035</v>
      </c>
      <c r="AV168" t="s">
        <v>2544</v>
      </c>
      <c r="AW168">
        <v>22628</v>
      </c>
      <c r="AY168" t="s">
        <v>1480</v>
      </c>
      <c r="BA168" t="s">
        <v>2718</v>
      </c>
      <c r="BC168" t="s">
        <v>1495</v>
      </c>
      <c r="BD168" t="s">
        <v>2823</v>
      </c>
      <c r="BE168" s="3">
        <v>43604</v>
      </c>
    </row>
    <row r="169" spans="1:57">
      <c r="A169" s="1">
        <f>HYPERLINK("https://lsnyc.legalserver.org/matter/dynamic-profile/view/1861275","18-1861275")</f>
        <v>0</v>
      </c>
      <c r="B169" t="s">
        <v>59</v>
      </c>
      <c r="C169" t="s">
        <v>100</v>
      </c>
      <c r="D169" t="s">
        <v>161</v>
      </c>
      <c r="E169" t="s">
        <v>316</v>
      </c>
      <c r="F169" t="s">
        <v>658</v>
      </c>
      <c r="G169" s="3">
        <v>43171</v>
      </c>
      <c r="H169" s="3">
        <v>43221</v>
      </c>
      <c r="K169" t="s">
        <v>853</v>
      </c>
      <c r="L169" t="s">
        <v>858</v>
      </c>
      <c r="M169" t="s">
        <v>867</v>
      </c>
      <c r="N169" t="s">
        <v>869</v>
      </c>
      <c r="O169" t="s">
        <v>1032</v>
      </c>
      <c r="P169" t="s">
        <v>1316</v>
      </c>
      <c r="Q169" t="s">
        <v>1447</v>
      </c>
      <c r="R169" t="s">
        <v>1478</v>
      </c>
      <c r="S169">
        <v>11230</v>
      </c>
      <c r="T169" t="s">
        <v>1480</v>
      </c>
      <c r="U169" t="s">
        <v>1482</v>
      </c>
      <c r="V169" t="s">
        <v>1486</v>
      </c>
      <c r="W169" t="s">
        <v>1666</v>
      </c>
      <c r="X169">
        <v>13</v>
      </c>
      <c r="Y169" t="s">
        <v>1908</v>
      </c>
      <c r="AA169" t="s">
        <v>1917</v>
      </c>
      <c r="AB169" t="s">
        <v>1481</v>
      </c>
      <c r="AC169" t="s">
        <v>1481</v>
      </c>
      <c r="AE169" t="s">
        <v>1934</v>
      </c>
      <c r="AG169">
        <v>0</v>
      </c>
      <c r="AH169">
        <v>2125.88</v>
      </c>
      <c r="AI169">
        <v>105.36</v>
      </c>
      <c r="AJ169" s="3">
        <v>26865</v>
      </c>
      <c r="AM169">
        <v>0</v>
      </c>
      <c r="AO169">
        <v>3</v>
      </c>
      <c r="AP169">
        <v>2</v>
      </c>
      <c r="AQ169">
        <v>121.52</v>
      </c>
      <c r="AT169" t="s">
        <v>2536</v>
      </c>
      <c r="AU169" t="s">
        <v>2537</v>
      </c>
      <c r="AV169" t="s">
        <v>2544</v>
      </c>
      <c r="AW169">
        <v>35750</v>
      </c>
      <c r="AY169" t="s">
        <v>1480</v>
      </c>
      <c r="BA169" t="s">
        <v>2695</v>
      </c>
      <c r="BD169" t="s">
        <v>2810</v>
      </c>
      <c r="BE169" s="3">
        <v>43656</v>
      </c>
    </row>
    <row r="170" spans="1:57">
      <c r="A170" s="1">
        <f>HYPERLINK("https://lsnyc.legalserver.org/matter/dynamic-profile/view/0821550","16-0821550")</f>
        <v>0</v>
      </c>
      <c r="B170" t="s">
        <v>59</v>
      </c>
      <c r="C170" t="s">
        <v>101</v>
      </c>
      <c r="D170" t="s">
        <v>161</v>
      </c>
      <c r="E170" t="s">
        <v>194</v>
      </c>
      <c r="F170" t="s">
        <v>562</v>
      </c>
      <c r="G170" s="3">
        <v>42711</v>
      </c>
      <c r="H170" s="3">
        <v>42887</v>
      </c>
      <c r="K170" t="s">
        <v>853</v>
      </c>
      <c r="L170" t="s">
        <v>858</v>
      </c>
      <c r="M170" t="s">
        <v>867</v>
      </c>
      <c r="N170" t="s">
        <v>870</v>
      </c>
      <c r="O170" t="s">
        <v>1033</v>
      </c>
      <c r="P170" t="s">
        <v>1356</v>
      </c>
      <c r="Q170" t="s">
        <v>1447</v>
      </c>
      <c r="R170" t="s">
        <v>1478</v>
      </c>
      <c r="S170">
        <v>11207</v>
      </c>
      <c r="T170" t="s">
        <v>1480</v>
      </c>
      <c r="U170" t="s">
        <v>1482</v>
      </c>
      <c r="V170" t="s">
        <v>1486</v>
      </c>
      <c r="W170" t="s">
        <v>1667</v>
      </c>
      <c r="X170">
        <v>0</v>
      </c>
      <c r="Y170" t="s">
        <v>1908</v>
      </c>
      <c r="AA170" t="s">
        <v>1917</v>
      </c>
      <c r="AB170" t="s">
        <v>1481</v>
      </c>
      <c r="AC170" t="s">
        <v>1481</v>
      </c>
      <c r="AE170" t="s">
        <v>1933</v>
      </c>
      <c r="AG170">
        <v>286</v>
      </c>
      <c r="AH170">
        <v>410</v>
      </c>
      <c r="AI170">
        <v>34.95</v>
      </c>
      <c r="AJ170" s="3">
        <v>23498</v>
      </c>
      <c r="AK170" t="s">
        <v>2026</v>
      </c>
      <c r="AL170" t="s">
        <v>2283</v>
      </c>
      <c r="AM170">
        <v>88</v>
      </c>
      <c r="AN170" t="s">
        <v>2524</v>
      </c>
      <c r="AO170">
        <v>3</v>
      </c>
      <c r="AP170">
        <v>2</v>
      </c>
      <c r="AQ170">
        <v>31.43</v>
      </c>
      <c r="AT170" t="s">
        <v>2534</v>
      </c>
      <c r="AU170" t="s">
        <v>2537</v>
      </c>
      <c r="AV170" t="s">
        <v>2544</v>
      </c>
      <c r="AW170">
        <v>8940</v>
      </c>
      <c r="AY170" t="s">
        <v>1480</v>
      </c>
      <c r="BA170" t="s">
        <v>2701</v>
      </c>
      <c r="BB170" t="s">
        <v>2754</v>
      </c>
      <c r="BC170" t="s">
        <v>2768</v>
      </c>
      <c r="BD170" t="s">
        <v>2854</v>
      </c>
      <c r="BE170" s="3">
        <v>42991</v>
      </c>
    </row>
    <row r="171" spans="1:57">
      <c r="A171" s="1">
        <f>HYPERLINK("https://lsnyc.legalserver.org/matter/dynamic-profile/view/1865587","18-1865587")</f>
        <v>0</v>
      </c>
      <c r="B171" t="s">
        <v>61</v>
      </c>
      <c r="C171" t="s">
        <v>73</v>
      </c>
      <c r="D171" t="s">
        <v>161</v>
      </c>
      <c r="E171" t="s">
        <v>317</v>
      </c>
      <c r="F171" t="s">
        <v>659</v>
      </c>
      <c r="G171" s="3">
        <v>43215</v>
      </c>
      <c r="H171" s="3">
        <v>43221</v>
      </c>
      <c r="K171" t="s">
        <v>854</v>
      </c>
      <c r="L171" t="s">
        <v>858</v>
      </c>
      <c r="M171" t="s">
        <v>868</v>
      </c>
      <c r="N171" t="s">
        <v>870</v>
      </c>
      <c r="O171" t="s">
        <v>1028</v>
      </c>
      <c r="P171" t="s">
        <v>1353</v>
      </c>
      <c r="Q171" t="s">
        <v>1450</v>
      </c>
      <c r="R171" t="s">
        <v>1478</v>
      </c>
      <c r="S171">
        <v>10002</v>
      </c>
      <c r="T171" t="s">
        <v>1480</v>
      </c>
      <c r="U171" t="s">
        <v>1480</v>
      </c>
      <c r="V171" t="s">
        <v>1489</v>
      </c>
      <c r="W171" t="s">
        <v>1668</v>
      </c>
      <c r="X171">
        <v>1</v>
      </c>
      <c r="Y171" t="s">
        <v>1909</v>
      </c>
      <c r="AA171" t="s">
        <v>1922</v>
      </c>
      <c r="AB171" t="s">
        <v>1481</v>
      </c>
      <c r="AC171" t="s">
        <v>1481</v>
      </c>
      <c r="AE171" t="s">
        <v>1934</v>
      </c>
      <c r="AG171">
        <v>855</v>
      </c>
      <c r="AH171">
        <v>1295</v>
      </c>
      <c r="AI171">
        <v>4.25</v>
      </c>
      <c r="AJ171" s="3">
        <v>22841</v>
      </c>
      <c r="AL171" t="s">
        <v>2284</v>
      </c>
      <c r="AM171">
        <v>0</v>
      </c>
      <c r="AO171">
        <v>4</v>
      </c>
      <c r="AP171">
        <v>0</v>
      </c>
      <c r="AQ171">
        <v>184.78</v>
      </c>
      <c r="AT171" t="s">
        <v>2535</v>
      </c>
      <c r="AU171" t="s">
        <v>2541</v>
      </c>
      <c r="AV171" t="s">
        <v>2544</v>
      </c>
      <c r="AW171">
        <v>46380</v>
      </c>
      <c r="AY171" t="s">
        <v>1480</v>
      </c>
      <c r="BA171" t="s">
        <v>2704</v>
      </c>
      <c r="BD171" t="s">
        <v>2840</v>
      </c>
      <c r="BE171" s="3">
        <v>43251</v>
      </c>
    </row>
    <row r="172" spans="1:57">
      <c r="A172" s="1">
        <f>HYPERLINK("https://lsnyc.legalserver.org/matter/dynamic-profile/view/1868898","18-1868898")</f>
        <v>0</v>
      </c>
      <c r="B172" t="s">
        <v>60</v>
      </c>
      <c r="C172" t="s">
        <v>98</v>
      </c>
      <c r="D172" t="s">
        <v>161</v>
      </c>
      <c r="E172" t="s">
        <v>318</v>
      </c>
      <c r="F172" t="s">
        <v>660</v>
      </c>
      <c r="G172" s="3">
        <v>43250</v>
      </c>
      <c r="H172" s="3">
        <v>43250</v>
      </c>
      <c r="K172" t="s">
        <v>854</v>
      </c>
      <c r="L172" t="s">
        <v>858</v>
      </c>
      <c r="M172" t="s">
        <v>868</v>
      </c>
      <c r="N172" t="s">
        <v>869</v>
      </c>
      <c r="O172" t="s">
        <v>1034</v>
      </c>
      <c r="P172" t="s">
        <v>1357</v>
      </c>
      <c r="Q172" t="s">
        <v>1448</v>
      </c>
      <c r="R172" t="s">
        <v>1478</v>
      </c>
      <c r="S172">
        <v>10470</v>
      </c>
      <c r="T172" t="s">
        <v>1480</v>
      </c>
      <c r="U172" t="s">
        <v>1482</v>
      </c>
      <c r="V172" t="s">
        <v>1486</v>
      </c>
      <c r="W172" t="s">
        <v>1669</v>
      </c>
      <c r="X172">
        <v>6</v>
      </c>
      <c r="Y172" t="s">
        <v>1908</v>
      </c>
      <c r="AA172" t="s">
        <v>1923</v>
      </c>
      <c r="AB172" t="s">
        <v>1481</v>
      </c>
      <c r="AE172" t="s">
        <v>1934</v>
      </c>
      <c r="AG172">
        <v>328</v>
      </c>
      <c r="AH172">
        <v>1689</v>
      </c>
      <c r="AI172">
        <v>28.79</v>
      </c>
      <c r="AJ172" s="3">
        <v>28948</v>
      </c>
      <c r="AK172" t="s">
        <v>2027</v>
      </c>
      <c r="AL172" t="s">
        <v>2285</v>
      </c>
      <c r="AM172">
        <v>0</v>
      </c>
      <c r="AN172" t="s">
        <v>2519</v>
      </c>
      <c r="AO172">
        <v>3</v>
      </c>
      <c r="AP172">
        <v>2</v>
      </c>
      <c r="AQ172">
        <v>22.09</v>
      </c>
      <c r="AT172" t="s">
        <v>2534</v>
      </c>
      <c r="AU172" t="s">
        <v>2539</v>
      </c>
      <c r="AW172">
        <v>6499.5</v>
      </c>
      <c r="AX172" t="s">
        <v>2611</v>
      </c>
      <c r="AY172" t="s">
        <v>1480</v>
      </c>
      <c r="AZ172" t="s">
        <v>2680</v>
      </c>
      <c r="BA172" t="s">
        <v>2722</v>
      </c>
      <c r="BD172" t="s">
        <v>2812</v>
      </c>
      <c r="BE172" s="3">
        <v>43454</v>
      </c>
    </row>
    <row r="173" spans="1:57">
      <c r="A173" s="1">
        <f>HYPERLINK("https://lsnyc.legalserver.org/matter/dynamic-profile/view/1868851","18-1868851")</f>
        <v>0</v>
      </c>
      <c r="B173" t="s">
        <v>60</v>
      </c>
      <c r="C173" t="s">
        <v>98</v>
      </c>
      <c r="D173" t="s">
        <v>161</v>
      </c>
      <c r="E173" t="s">
        <v>173</v>
      </c>
      <c r="F173" t="s">
        <v>661</v>
      </c>
      <c r="G173" s="3">
        <v>43250</v>
      </c>
      <c r="H173" s="3">
        <v>43250</v>
      </c>
      <c r="K173" t="s">
        <v>854</v>
      </c>
      <c r="L173" t="s">
        <v>858</v>
      </c>
      <c r="M173" t="s">
        <v>868</v>
      </c>
      <c r="N173" t="s">
        <v>870</v>
      </c>
      <c r="O173" t="s">
        <v>1035</v>
      </c>
      <c r="P173" t="s">
        <v>1358</v>
      </c>
      <c r="Q173" t="s">
        <v>1448</v>
      </c>
      <c r="R173" t="s">
        <v>1478</v>
      </c>
      <c r="S173">
        <v>10467</v>
      </c>
      <c r="T173" t="s">
        <v>1480</v>
      </c>
      <c r="U173" t="s">
        <v>1482</v>
      </c>
      <c r="V173" t="s">
        <v>1486</v>
      </c>
      <c r="W173" t="s">
        <v>1670</v>
      </c>
      <c r="X173">
        <v>8</v>
      </c>
      <c r="Y173" t="s">
        <v>1908</v>
      </c>
      <c r="AA173" t="s">
        <v>1918</v>
      </c>
      <c r="AB173" t="s">
        <v>1481</v>
      </c>
      <c r="AE173" t="s">
        <v>1934</v>
      </c>
      <c r="AG173">
        <v>1332</v>
      </c>
      <c r="AH173">
        <v>1755</v>
      </c>
      <c r="AI173">
        <v>35.95</v>
      </c>
      <c r="AJ173" s="3">
        <v>23859</v>
      </c>
      <c r="AK173" t="s">
        <v>2028</v>
      </c>
      <c r="AL173" t="s">
        <v>2286</v>
      </c>
      <c r="AM173">
        <v>2</v>
      </c>
      <c r="AN173" t="s">
        <v>2520</v>
      </c>
      <c r="AO173">
        <v>3</v>
      </c>
      <c r="AP173">
        <v>2</v>
      </c>
      <c r="AQ173">
        <v>169.95</v>
      </c>
      <c r="AT173" t="s">
        <v>2536</v>
      </c>
      <c r="AU173" t="s">
        <v>2537</v>
      </c>
      <c r="AW173">
        <v>50000</v>
      </c>
      <c r="AY173" t="s">
        <v>1480</v>
      </c>
      <c r="AZ173" t="s">
        <v>2680</v>
      </c>
      <c r="BA173" t="s">
        <v>2722</v>
      </c>
      <c r="BD173" t="s">
        <v>2810</v>
      </c>
      <c r="BE173" s="3">
        <v>43543</v>
      </c>
    </row>
    <row r="174" spans="1:57">
      <c r="A174" s="1">
        <f>HYPERLINK("https://lsnyc.legalserver.org/matter/dynamic-profile/view/1871259","18-1871259")</f>
        <v>0</v>
      </c>
      <c r="B174" t="s">
        <v>60</v>
      </c>
      <c r="C174" t="s">
        <v>98</v>
      </c>
      <c r="D174" t="s">
        <v>161</v>
      </c>
      <c r="E174" t="s">
        <v>319</v>
      </c>
      <c r="F174" t="s">
        <v>662</v>
      </c>
      <c r="G174" s="3">
        <v>43278</v>
      </c>
      <c r="H174" s="3">
        <v>43281</v>
      </c>
      <c r="K174" t="s">
        <v>854</v>
      </c>
      <c r="L174" t="s">
        <v>858</v>
      </c>
      <c r="M174" t="s">
        <v>868</v>
      </c>
      <c r="N174" t="s">
        <v>870</v>
      </c>
      <c r="O174" t="s">
        <v>1036</v>
      </c>
      <c r="P174" t="s">
        <v>1359</v>
      </c>
      <c r="Q174" t="s">
        <v>1448</v>
      </c>
      <c r="R174" t="s">
        <v>1478</v>
      </c>
      <c r="S174">
        <v>10467</v>
      </c>
      <c r="T174" t="s">
        <v>1480</v>
      </c>
      <c r="U174" t="s">
        <v>1482</v>
      </c>
      <c r="V174" t="s">
        <v>1486</v>
      </c>
      <c r="W174" t="s">
        <v>1671</v>
      </c>
      <c r="X174">
        <v>21</v>
      </c>
      <c r="Y174" t="s">
        <v>1908</v>
      </c>
      <c r="AA174" t="s">
        <v>1918</v>
      </c>
      <c r="AB174" t="s">
        <v>1481</v>
      </c>
      <c r="AE174" t="s">
        <v>1934</v>
      </c>
      <c r="AF174" t="s">
        <v>1938</v>
      </c>
      <c r="AG174">
        <v>0</v>
      </c>
      <c r="AH174">
        <v>0</v>
      </c>
      <c r="AI174">
        <v>15.1</v>
      </c>
      <c r="AJ174" s="3">
        <v>24341</v>
      </c>
      <c r="AK174" t="s">
        <v>2029</v>
      </c>
      <c r="AL174" t="s">
        <v>2287</v>
      </c>
      <c r="AM174">
        <v>0</v>
      </c>
      <c r="AO174">
        <v>2</v>
      </c>
      <c r="AP174">
        <v>2</v>
      </c>
      <c r="AQ174">
        <v>62.68</v>
      </c>
      <c r="AT174" t="s">
        <v>2534</v>
      </c>
      <c r="AW174">
        <v>15732</v>
      </c>
      <c r="AX174" t="s">
        <v>2612</v>
      </c>
      <c r="AY174" t="s">
        <v>1480</v>
      </c>
      <c r="AZ174" t="s">
        <v>2680</v>
      </c>
      <c r="BA174" t="s">
        <v>2722</v>
      </c>
      <c r="BD174" t="s">
        <v>2840</v>
      </c>
      <c r="BE174" s="3">
        <v>43490</v>
      </c>
    </row>
    <row r="175" spans="1:57">
      <c r="A175" s="1">
        <f>HYPERLINK("https://lsnyc.legalserver.org/matter/dynamic-profile/view/1867734","18-1867734")</f>
        <v>0</v>
      </c>
      <c r="B175" t="s">
        <v>60</v>
      </c>
      <c r="C175" t="s">
        <v>98</v>
      </c>
      <c r="D175" t="s">
        <v>161</v>
      </c>
      <c r="E175" t="s">
        <v>320</v>
      </c>
      <c r="F175" t="s">
        <v>663</v>
      </c>
      <c r="G175" s="3">
        <v>43236</v>
      </c>
      <c r="H175" s="3">
        <v>43601</v>
      </c>
      <c r="K175" t="s">
        <v>854</v>
      </c>
      <c r="L175" t="s">
        <v>858</v>
      </c>
      <c r="M175" t="s">
        <v>868</v>
      </c>
      <c r="N175" t="s">
        <v>869</v>
      </c>
      <c r="O175" t="s">
        <v>1037</v>
      </c>
      <c r="P175" t="s">
        <v>1316</v>
      </c>
      <c r="Q175" t="s">
        <v>1448</v>
      </c>
      <c r="R175" t="s">
        <v>1478</v>
      </c>
      <c r="S175">
        <v>10467</v>
      </c>
      <c r="T175" t="s">
        <v>1480</v>
      </c>
      <c r="U175" t="s">
        <v>1482</v>
      </c>
      <c r="V175" t="s">
        <v>1486</v>
      </c>
      <c r="W175" t="s">
        <v>1672</v>
      </c>
      <c r="X175">
        <v>23</v>
      </c>
      <c r="Y175" t="s">
        <v>1908</v>
      </c>
      <c r="AA175" t="s">
        <v>1918</v>
      </c>
      <c r="AB175" t="s">
        <v>1481</v>
      </c>
      <c r="AC175" t="s">
        <v>1481</v>
      </c>
      <c r="AE175" t="s">
        <v>1934</v>
      </c>
      <c r="AF175" t="s">
        <v>1938</v>
      </c>
      <c r="AG175">
        <v>150</v>
      </c>
      <c r="AH175">
        <v>1000</v>
      </c>
      <c r="AI175">
        <v>57.5</v>
      </c>
      <c r="AJ175" s="3">
        <v>34653</v>
      </c>
      <c r="AK175" t="s">
        <v>2030</v>
      </c>
      <c r="AL175" t="s">
        <v>2288</v>
      </c>
      <c r="AM175">
        <v>0</v>
      </c>
      <c r="AN175" t="s">
        <v>2523</v>
      </c>
      <c r="AO175">
        <v>1</v>
      </c>
      <c r="AP175">
        <v>1</v>
      </c>
      <c r="AQ175">
        <v>16.91</v>
      </c>
      <c r="AT175" t="s">
        <v>2534</v>
      </c>
      <c r="AU175" t="s">
        <v>2539</v>
      </c>
      <c r="AW175">
        <v>2784</v>
      </c>
      <c r="AX175" t="s">
        <v>2613</v>
      </c>
      <c r="AY175" t="s">
        <v>1480</v>
      </c>
      <c r="AZ175" t="s">
        <v>2681</v>
      </c>
      <c r="BA175" t="s">
        <v>2722</v>
      </c>
      <c r="BD175" t="s">
        <v>2812</v>
      </c>
      <c r="BE175" s="3">
        <v>43643</v>
      </c>
    </row>
    <row r="176" spans="1:57">
      <c r="A176" s="1">
        <f>HYPERLINK("https://lsnyc.legalserver.org/matter/dynamic-profile/view/1854714","17-1854714")</f>
        <v>0</v>
      </c>
      <c r="B176" t="s">
        <v>60</v>
      </c>
      <c r="C176" t="s">
        <v>98</v>
      </c>
      <c r="D176" t="s">
        <v>161</v>
      </c>
      <c r="E176" t="s">
        <v>169</v>
      </c>
      <c r="F176" t="s">
        <v>558</v>
      </c>
      <c r="G176" s="3">
        <v>43097</v>
      </c>
      <c r="H176" s="3">
        <v>43097</v>
      </c>
      <c r="K176" t="s">
        <v>854</v>
      </c>
      <c r="L176" t="s">
        <v>858</v>
      </c>
      <c r="M176" t="s">
        <v>868</v>
      </c>
      <c r="N176" t="s">
        <v>870</v>
      </c>
      <c r="O176" t="s">
        <v>1038</v>
      </c>
      <c r="P176" t="s">
        <v>1360</v>
      </c>
      <c r="Q176" t="s">
        <v>1448</v>
      </c>
      <c r="R176" t="s">
        <v>1478</v>
      </c>
      <c r="S176">
        <v>10462</v>
      </c>
      <c r="T176" t="s">
        <v>1480</v>
      </c>
      <c r="U176" t="s">
        <v>1482</v>
      </c>
      <c r="V176" t="s">
        <v>1497</v>
      </c>
      <c r="W176" t="s">
        <v>1673</v>
      </c>
      <c r="X176">
        <v>7</v>
      </c>
      <c r="Y176" t="s">
        <v>1908</v>
      </c>
      <c r="AA176" t="s">
        <v>1923</v>
      </c>
      <c r="AB176" t="s">
        <v>1481</v>
      </c>
      <c r="AC176" t="s">
        <v>1481</v>
      </c>
      <c r="AE176" t="s">
        <v>1934</v>
      </c>
      <c r="AG176">
        <v>211</v>
      </c>
      <c r="AH176">
        <v>1700</v>
      </c>
      <c r="AI176">
        <v>23.75</v>
      </c>
      <c r="AJ176" s="3">
        <v>29809</v>
      </c>
      <c r="AK176" t="s">
        <v>2031</v>
      </c>
      <c r="AL176" t="s">
        <v>2289</v>
      </c>
      <c r="AM176">
        <v>3</v>
      </c>
      <c r="AN176" t="s">
        <v>2520</v>
      </c>
      <c r="AO176">
        <v>1</v>
      </c>
      <c r="AP176">
        <v>7</v>
      </c>
      <c r="AQ176">
        <v>42.69</v>
      </c>
      <c r="AT176" t="s">
        <v>2534</v>
      </c>
      <c r="AU176" t="s">
        <v>2537</v>
      </c>
      <c r="AV176" t="s">
        <v>2544</v>
      </c>
      <c r="AW176">
        <v>17640</v>
      </c>
      <c r="AX176" t="s">
        <v>2614</v>
      </c>
      <c r="AY176" t="s">
        <v>1480</v>
      </c>
      <c r="AZ176" t="s">
        <v>2675</v>
      </c>
      <c r="BA176" t="s">
        <v>2739</v>
      </c>
      <c r="BD176" t="s">
        <v>2801</v>
      </c>
      <c r="BE176" s="3">
        <v>43384</v>
      </c>
    </row>
    <row r="177" spans="1:57">
      <c r="A177" s="1">
        <f>HYPERLINK("https://lsnyc.legalserver.org/matter/dynamic-profile/view/0832474","17-0832474")</f>
        <v>0</v>
      </c>
      <c r="B177" t="s">
        <v>60</v>
      </c>
      <c r="C177" t="s">
        <v>98</v>
      </c>
      <c r="D177" t="s">
        <v>161</v>
      </c>
      <c r="E177" t="s">
        <v>321</v>
      </c>
      <c r="F177" t="s">
        <v>664</v>
      </c>
      <c r="G177" s="3">
        <v>42835</v>
      </c>
      <c r="H177" s="3">
        <v>43201</v>
      </c>
      <c r="K177" t="s">
        <v>854</v>
      </c>
      <c r="L177" t="s">
        <v>858</v>
      </c>
      <c r="M177" t="s">
        <v>868</v>
      </c>
      <c r="N177" t="s">
        <v>869</v>
      </c>
      <c r="O177" t="s">
        <v>1039</v>
      </c>
      <c r="P177" t="s">
        <v>1361</v>
      </c>
      <c r="Q177" t="s">
        <v>1448</v>
      </c>
      <c r="R177" t="s">
        <v>1478</v>
      </c>
      <c r="S177">
        <v>10457</v>
      </c>
      <c r="T177" t="s">
        <v>1480</v>
      </c>
      <c r="U177" t="s">
        <v>1482</v>
      </c>
      <c r="V177" t="s">
        <v>1486</v>
      </c>
      <c r="W177" t="s">
        <v>1674</v>
      </c>
      <c r="X177">
        <v>3</v>
      </c>
      <c r="Y177" t="s">
        <v>1908</v>
      </c>
      <c r="AA177" t="s">
        <v>1918</v>
      </c>
      <c r="AB177" t="s">
        <v>1481</v>
      </c>
      <c r="AE177" t="s">
        <v>1934</v>
      </c>
      <c r="AG177">
        <v>614</v>
      </c>
      <c r="AH177">
        <v>1956</v>
      </c>
      <c r="AI177">
        <v>20.8</v>
      </c>
      <c r="AJ177" s="3">
        <v>31491</v>
      </c>
      <c r="AK177" t="s">
        <v>2032</v>
      </c>
      <c r="AL177" t="s">
        <v>2290</v>
      </c>
      <c r="AM177">
        <v>0</v>
      </c>
      <c r="AN177" t="s">
        <v>2519</v>
      </c>
      <c r="AO177">
        <v>2</v>
      </c>
      <c r="AP177">
        <v>2</v>
      </c>
      <c r="AQ177">
        <v>71.70999999999999</v>
      </c>
      <c r="AT177" t="s">
        <v>2534</v>
      </c>
      <c r="AU177" t="s">
        <v>2542</v>
      </c>
      <c r="AV177" t="s">
        <v>2544</v>
      </c>
      <c r="AW177">
        <v>17640</v>
      </c>
      <c r="AX177" t="s">
        <v>2615</v>
      </c>
      <c r="AY177" t="s">
        <v>1480</v>
      </c>
      <c r="BA177" t="s">
        <v>2738</v>
      </c>
      <c r="BD177" t="s">
        <v>2837</v>
      </c>
      <c r="BE177" s="3">
        <v>43305</v>
      </c>
    </row>
    <row r="178" spans="1:57">
      <c r="A178" s="1">
        <f>HYPERLINK("https://lsnyc.legalserver.org/matter/dynamic-profile/view/1870140","18-1870140")</f>
        <v>0</v>
      </c>
      <c r="B178" t="s">
        <v>60</v>
      </c>
      <c r="C178" t="s">
        <v>98</v>
      </c>
      <c r="D178" t="s">
        <v>161</v>
      </c>
      <c r="E178" t="s">
        <v>322</v>
      </c>
      <c r="F178" t="s">
        <v>665</v>
      </c>
      <c r="G178" s="3">
        <v>43264</v>
      </c>
      <c r="H178" s="3">
        <v>43264</v>
      </c>
      <c r="K178" t="s">
        <v>854</v>
      </c>
      <c r="L178" t="s">
        <v>858</v>
      </c>
      <c r="M178" t="s">
        <v>868</v>
      </c>
      <c r="N178" t="s">
        <v>869</v>
      </c>
      <c r="O178" t="s">
        <v>1040</v>
      </c>
      <c r="P178" t="s">
        <v>1276</v>
      </c>
      <c r="Q178" t="s">
        <v>1448</v>
      </c>
      <c r="R178" t="s">
        <v>1478</v>
      </c>
      <c r="S178">
        <v>10457</v>
      </c>
      <c r="T178" t="s">
        <v>1480</v>
      </c>
      <c r="U178" t="s">
        <v>1482</v>
      </c>
      <c r="V178" t="s">
        <v>1486</v>
      </c>
      <c r="W178" t="s">
        <v>1675</v>
      </c>
      <c r="X178">
        <v>22</v>
      </c>
      <c r="Y178" t="s">
        <v>1908</v>
      </c>
      <c r="AA178" t="s">
        <v>1918</v>
      </c>
      <c r="AB178" t="s">
        <v>1481</v>
      </c>
      <c r="AE178" t="s">
        <v>1934</v>
      </c>
      <c r="AG178">
        <v>244</v>
      </c>
      <c r="AH178">
        <v>0</v>
      </c>
      <c r="AI178">
        <v>9.42</v>
      </c>
      <c r="AJ178" s="3">
        <v>25189</v>
      </c>
      <c r="AK178" t="s">
        <v>2033</v>
      </c>
      <c r="AL178" t="s">
        <v>2291</v>
      </c>
      <c r="AM178">
        <v>0</v>
      </c>
      <c r="AO178">
        <v>1</v>
      </c>
      <c r="AP178">
        <v>1</v>
      </c>
      <c r="AQ178">
        <v>66.34</v>
      </c>
      <c r="AT178" t="s">
        <v>2534</v>
      </c>
      <c r="AW178">
        <v>10920</v>
      </c>
      <c r="AX178" t="s">
        <v>2616</v>
      </c>
      <c r="AY178" t="s">
        <v>1480</v>
      </c>
      <c r="AZ178" t="s">
        <v>2675</v>
      </c>
      <c r="BA178" t="s">
        <v>2722</v>
      </c>
      <c r="BD178" t="s">
        <v>2802</v>
      </c>
      <c r="BE178" s="3">
        <v>43368</v>
      </c>
    </row>
    <row r="179" spans="1:57">
      <c r="A179" s="1">
        <f>HYPERLINK("https://lsnyc.legalserver.org/matter/dynamic-profile/view/1870386","18-1870386")</f>
        <v>0</v>
      </c>
      <c r="B179" t="s">
        <v>60</v>
      </c>
      <c r="C179" t="s">
        <v>98</v>
      </c>
      <c r="D179" t="s">
        <v>161</v>
      </c>
      <c r="E179" t="s">
        <v>194</v>
      </c>
      <c r="F179" t="s">
        <v>666</v>
      </c>
      <c r="G179" s="3">
        <v>43270</v>
      </c>
      <c r="H179" s="3">
        <v>43281</v>
      </c>
      <c r="K179" t="s">
        <v>854</v>
      </c>
      <c r="L179" t="s">
        <v>858</v>
      </c>
      <c r="M179" t="s">
        <v>868</v>
      </c>
      <c r="N179" t="s">
        <v>869</v>
      </c>
      <c r="O179" t="s">
        <v>1041</v>
      </c>
      <c r="P179">
        <v>208</v>
      </c>
      <c r="Q179" t="s">
        <v>1448</v>
      </c>
      <c r="R179" t="s">
        <v>1478</v>
      </c>
      <c r="S179">
        <v>10457</v>
      </c>
      <c r="T179" t="s">
        <v>1480</v>
      </c>
      <c r="U179" t="s">
        <v>1482</v>
      </c>
      <c r="V179" t="s">
        <v>1485</v>
      </c>
      <c r="W179" t="s">
        <v>1676</v>
      </c>
      <c r="X179">
        <v>15</v>
      </c>
      <c r="Y179" t="s">
        <v>1908</v>
      </c>
      <c r="AA179" t="s">
        <v>1918</v>
      </c>
      <c r="AB179" t="s">
        <v>1481</v>
      </c>
      <c r="AC179" t="s">
        <v>1481</v>
      </c>
      <c r="AE179" t="s">
        <v>1934</v>
      </c>
      <c r="AG179">
        <v>0</v>
      </c>
      <c r="AH179">
        <v>1072.71</v>
      </c>
      <c r="AI179">
        <v>24.05</v>
      </c>
      <c r="AJ179" s="3">
        <v>27386</v>
      </c>
      <c r="AL179" t="s">
        <v>2292</v>
      </c>
      <c r="AM179">
        <v>0</v>
      </c>
      <c r="AN179" t="s">
        <v>2519</v>
      </c>
      <c r="AO179">
        <v>2</v>
      </c>
      <c r="AP179">
        <v>3</v>
      </c>
      <c r="AQ179">
        <v>4.32</v>
      </c>
      <c r="AT179" t="s">
        <v>2534</v>
      </c>
      <c r="AV179" t="s">
        <v>2550</v>
      </c>
      <c r="AW179">
        <v>1272</v>
      </c>
      <c r="AY179" t="s">
        <v>1480</v>
      </c>
      <c r="BA179" t="s">
        <v>98</v>
      </c>
      <c r="BD179" t="s">
        <v>2818</v>
      </c>
      <c r="BE179" s="3">
        <v>43438</v>
      </c>
    </row>
    <row r="180" spans="1:57">
      <c r="A180" s="1">
        <f>HYPERLINK("https://lsnyc.legalserver.org/matter/dynamic-profile/view/1871340","18-1871340")</f>
        <v>0</v>
      </c>
      <c r="B180" t="s">
        <v>60</v>
      </c>
      <c r="C180" t="s">
        <v>98</v>
      </c>
      <c r="D180" t="s">
        <v>161</v>
      </c>
      <c r="E180" t="s">
        <v>323</v>
      </c>
      <c r="F180" t="s">
        <v>667</v>
      </c>
      <c r="G180" s="3">
        <v>43278</v>
      </c>
      <c r="H180" s="3">
        <v>43278</v>
      </c>
      <c r="K180" t="s">
        <v>854</v>
      </c>
      <c r="L180" t="s">
        <v>858</v>
      </c>
      <c r="M180" t="s">
        <v>868</v>
      </c>
      <c r="N180" t="s">
        <v>869</v>
      </c>
      <c r="O180" t="s">
        <v>1042</v>
      </c>
      <c r="P180" t="s">
        <v>1354</v>
      </c>
      <c r="Q180" t="s">
        <v>1448</v>
      </c>
      <c r="R180" t="s">
        <v>1478</v>
      </c>
      <c r="S180">
        <v>10457</v>
      </c>
      <c r="T180" t="s">
        <v>1480</v>
      </c>
      <c r="U180" t="s">
        <v>1482</v>
      </c>
      <c r="V180" t="s">
        <v>1486</v>
      </c>
      <c r="W180" t="s">
        <v>1677</v>
      </c>
      <c r="X180">
        <v>4</v>
      </c>
      <c r="Y180" t="s">
        <v>1908</v>
      </c>
      <c r="AA180" t="s">
        <v>1918</v>
      </c>
      <c r="AB180" t="s">
        <v>1481</v>
      </c>
      <c r="AC180" t="s">
        <v>1481</v>
      </c>
      <c r="AE180" t="s">
        <v>1934</v>
      </c>
      <c r="AG180">
        <v>961.67</v>
      </c>
      <c r="AH180">
        <v>961.67</v>
      </c>
      <c r="AI180">
        <v>24.45</v>
      </c>
      <c r="AJ180" s="3">
        <v>33814</v>
      </c>
      <c r="AL180" t="s">
        <v>2293</v>
      </c>
      <c r="AM180">
        <v>51</v>
      </c>
      <c r="AN180" t="s">
        <v>2519</v>
      </c>
      <c r="AO180">
        <v>1</v>
      </c>
      <c r="AP180">
        <v>0</v>
      </c>
      <c r="AQ180">
        <v>82.37</v>
      </c>
      <c r="AT180" t="s">
        <v>2535</v>
      </c>
      <c r="AU180" t="s">
        <v>2035</v>
      </c>
      <c r="AW180">
        <v>10000</v>
      </c>
      <c r="AX180" t="s">
        <v>2596</v>
      </c>
      <c r="AY180" t="s">
        <v>1480</v>
      </c>
      <c r="AZ180" t="s">
        <v>2675</v>
      </c>
      <c r="BA180" t="s">
        <v>2722</v>
      </c>
      <c r="BD180" t="s">
        <v>2810</v>
      </c>
      <c r="BE180" s="3">
        <v>43620</v>
      </c>
    </row>
    <row r="181" spans="1:57">
      <c r="A181" s="1">
        <f>HYPERLINK("https://lsnyc.legalserver.org/matter/dynamic-profile/view/1862868","18-1862868")</f>
        <v>0</v>
      </c>
      <c r="B181" t="s">
        <v>61</v>
      </c>
      <c r="C181" t="s">
        <v>102</v>
      </c>
      <c r="D181" t="s">
        <v>161</v>
      </c>
      <c r="E181" t="s">
        <v>313</v>
      </c>
      <c r="F181" t="s">
        <v>668</v>
      </c>
      <c r="G181" s="3">
        <v>43187</v>
      </c>
      <c r="H181" s="3">
        <v>43187</v>
      </c>
      <c r="K181" t="s">
        <v>854</v>
      </c>
      <c r="L181" t="s">
        <v>858</v>
      </c>
      <c r="M181" t="s">
        <v>868</v>
      </c>
      <c r="N181" t="s">
        <v>869</v>
      </c>
      <c r="O181" t="s">
        <v>1043</v>
      </c>
      <c r="P181">
        <v>51</v>
      </c>
      <c r="Q181" t="s">
        <v>1450</v>
      </c>
      <c r="R181" t="s">
        <v>1478</v>
      </c>
      <c r="S181">
        <v>10033</v>
      </c>
      <c r="T181" t="s">
        <v>1480</v>
      </c>
      <c r="U181" t="s">
        <v>1482</v>
      </c>
      <c r="V181" t="s">
        <v>1489</v>
      </c>
      <c r="W181" t="s">
        <v>1678</v>
      </c>
      <c r="X181">
        <v>7</v>
      </c>
      <c r="Y181" t="s">
        <v>1908</v>
      </c>
      <c r="AA181" t="s">
        <v>1922</v>
      </c>
      <c r="AB181" t="s">
        <v>1481</v>
      </c>
      <c r="AC181" t="s">
        <v>1481</v>
      </c>
      <c r="AE181" t="s">
        <v>1934</v>
      </c>
      <c r="AF181" t="s">
        <v>1938</v>
      </c>
      <c r="AG181">
        <v>1274</v>
      </c>
      <c r="AH181">
        <v>1274</v>
      </c>
      <c r="AI181">
        <v>122</v>
      </c>
      <c r="AJ181" s="3">
        <v>25496</v>
      </c>
      <c r="AL181" t="s">
        <v>2294</v>
      </c>
      <c r="AM181">
        <v>0</v>
      </c>
      <c r="AN181" t="s">
        <v>2523</v>
      </c>
      <c r="AO181">
        <v>2</v>
      </c>
      <c r="AP181">
        <v>3</v>
      </c>
      <c r="AQ181">
        <v>131.68</v>
      </c>
      <c r="AT181" t="s">
        <v>2534</v>
      </c>
      <c r="AU181" t="s">
        <v>2035</v>
      </c>
      <c r="AV181" t="s">
        <v>2545</v>
      </c>
      <c r="AW181">
        <v>38740</v>
      </c>
      <c r="AY181" t="s">
        <v>1480</v>
      </c>
      <c r="BA181" t="s">
        <v>2720</v>
      </c>
      <c r="BD181" t="s">
        <v>2798</v>
      </c>
      <c r="BE181" s="3">
        <v>43654</v>
      </c>
    </row>
    <row r="182" spans="1:57">
      <c r="A182" s="1">
        <f>HYPERLINK("https://lsnyc.legalserver.org/matter/dynamic-profile/view/1840987","17-1840987")</f>
        <v>0</v>
      </c>
      <c r="B182" t="s">
        <v>58</v>
      </c>
      <c r="C182" t="s">
        <v>87</v>
      </c>
      <c r="D182" t="s">
        <v>161</v>
      </c>
      <c r="E182" t="s">
        <v>324</v>
      </c>
      <c r="F182" t="s">
        <v>669</v>
      </c>
      <c r="G182" s="3">
        <v>42934</v>
      </c>
      <c r="H182" s="3">
        <v>42934</v>
      </c>
      <c r="K182" t="s">
        <v>854</v>
      </c>
      <c r="L182" t="s">
        <v>858</v>
      </c>
      <c r="M182" t="s">
        <v>868</v>
      </c>
      <c r="N182" t="s">
        <v>870</v>
      </c>
      <c r="O182" t="s">
        <v>1044</v>
      </c>
      <c r="P182">
        <v>1910</v>
      </c>
      <c r="Q182" t="s">
        <v>1465</v>
      </c>
      <c r="R182" t="s">
        <v>1478</v>
      </c>
      <c r="S182">
        <v>11692</v>
      </c>
      <c r="T182" t="s">
        <v>1480</v>
      </c>
      <c r="U182" t="s">
        <v>1482</v>
      </c>
      <c r="W182" t="s">
        <v>1679</v>
      </c>
      <c r="X182">
        <v>11</v>
      </c>
      <c r="Y182" t="s">
        <v>1908</v>
      </c>
      <c r="AA182" t="s">
        <v>1916</v>
      </c>
      <c r="AB182" t="s">
        <v>1481</v>
      </c>
      <c r="AC182" t="s">
        <v>1481</v>
      </c>
      <c r="AE182" t="s">
        <v>1934</v>
      </c>
      <c r="AG182">
        <v>683</v>
      </c>
      <c r="AH182">
        <v>1675</v>
      </c>
      <c r="AI182">
        <v>10.8</v>
      </c>
      <c r="AJ182" s="3">
        <v>25857</v>
      </c>
      <c r="AL182" t="s">
        <v>2295</v>
      </c>
      <c r="AM182">
        <v>216</v>
      </c>
      <c r="AN182" t="s">
        <v>2522</v>
      </c>
      <c r="AO182">
        <v>2</v>
      </c>
      <c r="AP182">
        <v>1</v>
      </c>
      <c r="AQ182">
        <v>95.67</v>
      </c>
      <c r="AT182" t="s">
        <v>2534</v>
      </c>
      <c r="AU182" t="s">
        <v>2537</v>
      </c>
      <c r="AW182">
        <v>19536</v>
      </c>
      <c r="BA182" t="s">
        <v>80</v>
      </c>
      <c r="BD182" t="s">
        <v>2798</v>
      </c>
      <c r="BE182" s="3">
        <v>43446</v>
      </c>
    </row>
    <row r="183" spans="1:57">
      <c r="A183" s="1">
        <f>HYPERLINK("https://lsnyc.legalserver.org/matter/dynamic-profile/view/1862924","18-1862924")</f>
        <v>0</v>
      </c>
      <c r="B183" t="s">
        <v>58</v>
      </c>
      <c r="C183" t="s">
        <v>87</v>
      </c>
      <c r="D183" t="s">
        <v>161</v>
      </c>
      <c r="E183" t="s">
        <v>165</v>
      </c>
      <c r="F183" t="s">
        <v>670</v>
      </c>
      <c r="G183" s="3">
        <v>43187</v>
      </c>
      <c r="H183" s="3">
        <v>43187</v>
      </c>
      <c r="K183" t="s">
        <v>854</v>
      </c>
      <c r="L183" t="s">
        <v>858</v>
      </c>
      <c r="M183" t="s">
        <v>868</v>
      </c>
      <c r="N183" t="s">
        <v>869</v>
      </c>
      <c r="O183" t="s">
        <v>1045</v>
      </c>
      <c r="P183" t="s">
        <v>1362</v>
      </c>
      <c r="Q183" t="s">
        <v>1449</v>
      </c>
      <c r="R183" t="s">
        <v>1478</v>
      </c>
      <c r="S183">
        <v>11434</v>
      </c>
      <c r="T183" t="s">
        <v>1480</v>
      </c>
      <c r="U183" t="s">
        <v>1480</v>
      </c>
      <c r="V183" t="s">
        <v>1489</v>
      </c>
      <c r="W183" t="s">
        <v>1680</v>
      </c>
      <c r="X183">
        <v>21</v>
      </c>
      <c r="Y183" t="s">
        <v>1908</v>
      </c>
      <c r="AA183" t="s">
        <v>1919</v>
      </c>
      <c r="AB183" t="s">
        <v>1481</v>
      </c>
      <c r="AC183" t="s">
        <v>1481</v>
      </c>
      <c r="AE183" t="s">
        <v>1934</v>
      </c>
      <c r="AG183">
        <v>510</v>
      </c>
      <c r="AH183">
        <v>510</v>
      </c>
      <c r="AI183">
        <v>24.75</v>
      </c>
      <c r="AJ183" s="3">
        <v>25461</v>
      </c>
      <c r="AK183" t="s">
        <v>2034</v>
      </c>
      <c r="AL183" t="s">
        <v>2296</v>
      </c>
      <c r="AM183">
        <v>50</v>
      </c>
      <c r="AN183" t="s">
        <v>2529</v>
      </c>
      <c r="AO183">
        <v>3</v>
      </c>
      <c r="AP183">
        <v>0</v>
      </c>
      <c r="AQ183">
        <v>25.02</v>
      </c>
      <c r="AS183" t="s">
        <v>2532</v>
      </c>
      <c r="AT183" t="s">
        <v>2535</v>
      </c>
      <c r="AU183" t="s">
        <v>2035</v>
      </c>
      <c r="AV183" t="s">
        <v>2544</v>
      </c>
      <c r="AW183">
        <v>5200</v>
      </c>
      <c r="AX183" t="s">
        <v>2563</v>
      </c>
      <c r="AY183" t="s">
        <v>1480</v>
      </c>
      <c r="BA183" t="s">
        <v>2718</v>
      </c>
      <c r="BD183" t="s">
        <v>2810</v>
      </c>
      <c r="BE183" s="3">
        <v>43605</v>
      </c>
    </row>
    <row r="184" spans="1:57">
      <c r="A184" s="1">
        <f>HYPERLINK("https://lsnyc.legalserver.org/matter/dynamic-profile/view/1858860","18-1858860")</f>
        <v>0</v>
      </c>
      <c r="B184" t="s">
        <v>58</v>
      </c>
      <c r="C184" t="s">
        <v>87</v>
      </c>
      <c r="D184" t="s">
        <v>161</v>
      </c>
      <c r="E184" t="s">
        <v>174</v>
      </c>
      <c r="F184" t="s">
        <v>671</v>
      </c>
      <c r="G184" s="3">
        <v>43145</v>
      </c>
      <c r="H184" s="3">
        <v>43208</v>
      </c>
      <c r="K184" t="s">
        <v>854</v>
      </c>
      <c r="L184" t="s">
        <v>858</v>
      </c>
      <c r="M184" t="s">
        <v>868</v>
      </c>
      <c r="N184" t="s">
        <v>870</v>
      </c>
      <c r="O184" t="s">
        <v>1046</v>
      </c>
      <c r="Q184" t="s">
        <v>1449</v>
      </c>
      <c r="R184" t="s">
        <v>1478</v>
      </c>
      <c r="S184">
        <v>11433</v>
      </c>
      <c r="T184" t="s">
        <v>1480</v>
      </c>
      <c r="U184" t="s">
        <v>1480</v>
      </c>
      <c r="V184" t="s">
        <v>1483</v>
      </c>
      <c r="W184" t="s">
        <v>1681</v>
      </c>
      <c r="X184">
        <v>4</v>
      </c>
      <c r="Y184" t="s">
        <v>1908</v>
      </c>
      <c r="AA184" t="s">
        <v>1919</v>
      </c>
      <c r="AB184" t="s">
        <v>1481</v>
      </c>
      <c r="AC184" t="s">
        <v>1481</v>
      </c>
      <c r="AE184" t="s">
        <v>1934</v>
      </c>
      <c r="AG184">
        <v>1300</v>
      </c>
      <c r="AH184">
        <v>1300</v>
      </c>
      <c r="AI184">
        <v>38.15</v>
      </c>
      <c r="AJ184" s="3">
        <v>23240</v>
      </c>
      <c r="AK184" t="s">
        <v>2035</v>
      </c>
      <c r="AL184" t="s">
        <v>2297</v>
      </c>
      <c r="AM184">
        <v>1</v>
      </c>
      <c r="AN184" t="s">
        <v>2520</v>
      </c>
      <c r="AO184">
        <v>2</v>
      </c>
      <c r="AP184">
        <v>1</v>
      </c>
      <c r="AQ184">
        <v>101.86</v>
      </c>
      <c r="AT184" t="s">
        <v>2536</v>
      </c>
      <c r="AU184" t="s">
        <v>2035</v>
      </c>
      <c r="AV184" t="s">
        <v>2544</v>
      </c>
      <c r="AW184">
        <v>20800</v>
      </c>
      <c r="AX184" t="s">
        <v>2617</v>
      </c>
      <c r="AY184" t="s">
        <v>1480</v>
      </c>
      <c r="BA184" t="s">
        <v>87</v>
      </c>
      <c r="BD184" t="s">
        <v>2810</v>
      </c>
      <c r="BE184" s="3">
        <v>43587</v>
      </c>
    </row>
    <row r="185" spans="1:57">
      <c r="A185" s="1">
        <f>HYPERLINK("https://lsnyc.legalserver.org/matter/dynamic-profile/view/1860900","18-1860900")</f>
        <v>0</v>
      </c>
      <c r="B185" t="s">
        <v>58</v>
      </c>
      <c r="C185" t="s">
        <v>87</v>
      </c>
      <c r="D185" t="s">
        <v>161</v>
      </c>
      <c r="E185" t="s">
        <v>325</v>
      </c>
      <c r="F185" t="s">
        <v>672</v>
      </c>
      <c r="G185" s="3">
        <v>43166</v>
      </c>
      <c r="H185" s="3">
        <v>43276</v>
      </c>
      <c r="K185" t="s">
        <v>854</v>
      </c>
      <c r="L185" t="s">
        <v>858</v>
      </c>
      <c r="M185" t="s">
        <v>868</v>
      </c>
      <c r="N185" t="s">
        <v>869</v>
      </c>
      <c r="O185" t="s">
        <v>1047</v>
      </c>
      <c r="P185" t="s">
        <v>1297</v>
      </c>
      <c r="Q185" t="s">
        <v>1466</v>
      </c>
      <c r="R185" t="s">
        <v>1478</v>
      </c>
      <c r="S185">
        <v>11104</v>
      </c>
      <c r="T185" t="s">
        <v>1480</v>
      </c>
      <c r="U185" t="s">
        <v>1480</v>
      </c>
      <c r="V185" t="s">
        <v>1483</v>
      </c>
      <c r="W185" t="s">
        <v>1682</v>
      </c>
      <c r="X185">
        <v>28</v>
      </c>
      <c r="Y185" t="s">
        <v>1908</v>
      </c>
      <c r="AA185" t="s">
        <v>1916</v>
      </c>
      <c r="AB185" t="s">
        <v>1481</v>
      </c>
      <c r="AC185" t="s">
        <v>1481</v>
      </c>
      <c r="AE185" t="s">
        <v>1934</v>
      </c>
      <c r="AG185">
        <v>1383.75</v>
      </c>
      <c r="AH185">
        <v>1383.75</v>
      </c>
      <c r="AI185">
        <v>0.95</v>
      </c>
      <c r="AJ185" s="3">
        <v>22883</v>
      </c>
      <c r="AK185" t="s">
        <v>2036</v>
      </c>
      <c r="AL185" t="s">
        <v>2298</v>
      </c>
      <c r="AM185">
        <v>40</v>
      </c>
      <c r="AN185" t="s">
        <v>2519</v>
      </c>
      <c r="AO185">
        <v>3</v>
      </c>
      <c r="AP185">
        <v>0</v>
      </c>
      <c r="AQ185">
        <v>180.17</v>
      </c>
      <c r="AT185" t="s">
        <v>2535</v>
      </c>
      <c r="AU185" t="s">
        <v>2035</v>
      </c>
      <c r="AV185" t="s">
        <v>2544</v>
      </c>
      <c r="AW185">
        <v>37440</v>
      </c>
      <c r="AX185" t="s">
        <v>2563</v>
      </c>
      <c r="AY185" t="s">
        <v>1480</v>
      </c>
      <c r="BA185" t="s">
        <v>2735</v>
      </c>
      <c r="BD185" t="s">
        <v>2855</v>
      </c>
      <c r="BE185" s="3">
        <v>43658</v>
      </c>
    </row>
    <row r="186" spans="1:57">
      <c r="A186" s="1">
        <f>HYPERLINK("https://lsnyc.legalserver.org/matter/dynamic-profile/view/0817594","16-0817594")</f>
        <v>0</v>
      </c>
      <c r="B186" t="s">
        <v>58</v>
      </c>
      <c r="C186" t="s">
        <v>75</v>
      </c>
      <c r="D186" t="s">
        <v>161</v>
      </c>
      <c r="E186" t="s">
        <v>326</v>
      </c>
      <c r="F186" t="s">
        <v>673</v>
      </c>
      <c r="G186" s="3">
        <v>42657</v>
      </c>
      <c r="H186" s="3">
        <v>42683</v>
      </c>
      <c r="K186" t="s">
        <v>854</v>
      </c>
      <c r="L186" t="s">
        <v>858</v>
      </c>
      <c r="M186" t="s">
        <v>868</v>
      </c>
      <c r="N186" t="s">
        <v>869</v>
      </c>
      <c r="O186" t="s">
        <v>1048</v>
      </c>
      <c r="P186" t="s">
        <v>1363</v>
      </c>
      <c r="Q186" t="s">
        <v>1469</v>
      </c>
      <c r="R186" t="s">
        <v>1478</v>
      </c>
      <c r="S186">
        <v>11372</v>
      </c>
      <c r="T186" t="s">
        <v>1480</v>
      </c>
      <c r="U186" t="s">
        <v>1482</v>
      </c>
      <c r="V186" t="s">
        <v>1483</v>
      </c>
      <c r="W186" t="s">
        <v>1683</v>
      </c>
      <c r="X186">
        <v>1</v>
      </c>
      <c r="Y186" t="s">
        <v>1908</v>
      </c>
      <c r="AA186" t="s">
        <v>1916</v>
      </c>
      <c r="AB186" t="s">
        <v>1481</v>
      </c>
      <c r="AC186" t="s">
        <v>1481</v>
      </c>
      <c r="AE186" t="s">
        <v>1934</v>
      </c>
      <c r="AF186" t="s">
        <v>1938</v>
      </c>
      <c r="AG186">
        <v>1550</v>
      </c>
      <c r="AH186">
        <v>1550</v>
      </c>
      <c r="AI186">
        <v>1.45</v>
      </c>
      <c r="AJ186" s="3">
        <v>24849</v>
      </c>
      <c r="AK186" t="s">
        <v>2037</v>
      </c>
      <c r="AL186" t="s">
        <v>2299</v>
      </c>
      <c r="AM186">
        <v>18</v>
      </c>
      <c r="AN186" t="s">
        <v>2519</v>
      </c>
      <c r="AO186">
        <v>3</v>
      </c>
      <c r="AP186">
        <v>1</v>
      </c>
      <c r="AQ186">
        <v>76.72</v>
      </c>
      <c r="AT186" t="s">
        <v>2534</v>
      </c>
      <c r="AU186" t="s">
        <v>2035</v>
      </c>
      <c r="AV186" t="s">
        <v>2544</v>
      </c>
      <c r="AW186">
        <v>18642</v>
      </c>
      <c r="AX186" t="s">
        <v>2618</v>
      </c>
      <c r="AY186" t="s">
        <v>1480</v>
      </c>
      <c r="AZ186" t="s">
        <v>2682</v>
      </c>
      <c r="BA186" t="s">
        <v>75</v>
      </c>
      <c r="BD186" t="s">
        <v>2810</v>
      </c>
      <c r="BE186" s="3">
        <v>43658</v>
      </c>
    </row>
    <row r="187" spans="1:57">
      <c r="A187" s="1">
        <f>HYPERLINK("https://lsnyc.legalserver.org/matter/dynamic-profile/view/0820335","16-0820335")</f>
        <v>0</v>
      </c>
      <c r="B187" t="s">
        <v>58</v>
      </c>
      <c r="C187" t="s">
        <v>103</v>
      </c>
      <c r="D187" t="s">
        <v>161</v>
      </c>
      <c r="E187" t="s">
        <v>327</v>
      </c>
      <c r="F187" t="s">
        <v>674</v>
      </c>
      <c r="G187" s="3">
        <v>42692</v>
      </c>
      <c r="K187" t="s">
        <v>854</v>
      </c>
      <c r="L187" t="s">
        <v>858</v>
      </c>
      <c r="M187" t="s">
        <v>868</v>
      </c>
      <c r="N187" t="s">
        <v>869</v>
      </c>
      <c r="O187" t="s">
        <v>1049</v>
      </c>
      <c r="P187" t="s">
        <v>1364</v>
      </c>
      <c r="Q187" t="s">
        <v>1456</v>
      </c>
      <c r="R187" t="s">
        <v>1478</v>
      </c>
      <c r="S187">
        <v>11691</v>
      </c>
      <c r="T187" t="s">
        <v>1480</v>
      </c>
      <c r="U187" t="s">
        <v>1482</v>
      </c>
      <c r="V187" t="s">
        <v>1484</v>
      </c>
      <c r="W187" t="s">
        <v>1684</v>
      </c>
      <c r="X187">
        <v>3</v>
      </c>
      <c r="Y187" t="s">
        <v>1911</v>
      </c>
      <c r="AA187" t="s">
        <v>1926</v>
      </c>
      <c r="AB187" t="s">
        <v>1481</v>
      </c>
      <c r="AC187" t="s">
        <v>1481</v>
      </c>
      <c r="AE187" t="s">
        <v>1937</v>
      </c>
      <c r="AG187">
        <v>858</v>
      </c>
      <c r="AH187">
        <v>858</v>
      </c>
      <c r="AI187">
        <v>0.5</v>
      </c>
      <c r="AJ187" s="3">
        <v>31015</v>
      </c>
      <c r="AL187" t="s">
        <v>2300</v>
      </c>
      <c r="AM187">
        <v>240</v>
      </c>
      <c r="AN187" t="s">
        <v>2522</v>
      </c>
      <c r="AO187">
        <v>1</v>
      </c>
      <c r="AP187">
        <v>2</v>
      </c>
      <c r="AQ187">
        <v>163.69</v>
      </c>
      <c r="AT187" t="s">
        <v>2534</v>
      </c>
      <c r="AU187" t="s">
        <v>2035</v>
      </c>
      <c r="AV187" t="s">
        <v>2544</v>
      </c>
      <c r="AW187">
        <v>33000</v>
      </c>
      <c r="AX187" t="s">
        <v>2597</v>
      </c>
      <c r="AY187" t="s">
        <v>1480</v>
      </c>
      <c r="AZ187">
        <v>4000</v>
      </c>
      <c r="BA187" t="s">
        <v>147</v>
      </c>
      <c r="BD187" t="s">
        <v>2810</v>
      </c>
      <c r="BE187" s="3">
        <v>42731</v>
      </c>
    </row>
    <row r="188" spans="1:57">
      <c r="A188" s="1">
        <f>HYPERLINK("https://lsnyc.legalserver.org/matter/dynamic-profile/view/0812276","16-0812276")</f>
        <v>0</v>
      </c>
      <c r="B188" t="s">
        <v>58</v>
      </c>
      <c r="C188" t="s">
        <v>103</v>
      </c>
      <c r="D188" t="s">
        <v>161</v>
      </c>
      <c r="E188" t="s">
        <v>328</v>
      </c>
      <c r="F188" t="s">
        <v>675</v>
      </c>
      <c r="G188" s="3">
        <v>42597</v>
      </c>
      <c r="K188" t="s">
        <v>854</v>
      </c>
      <c r="L188" t="s">
        <v>858</v>
      </c>
      <c r="M188" t="s">
        <v>868</v>
      </c>
      <c r="N188" t="s">
        <v>869</v>
      </c>
      <c r="O188" t="s">
        <v>1050</v>
      </c>
      <c r="P188" t="s">
        <v>1365</v>
      </c>
      <c r="Q188" t="s">
        <v>1470</v>
      </c>
      <c r="R188" t="s">
        <v>1478</v>
      </c>
      <c r="S188">
        <v>11362</v>
      </c>
      <c r="T188" t="s">
        <v>1480</v>
      </c>
      <c r="U188" t="s">
        <v>1482</v>
      </c>
      <c r="V188" t="s">
        <v>1489</v>
      </c>
      <c r="W188" t="s">
        <v>1685</v>
      </c>
      <c r="X188">
        <v>13</v>
      </c>
      <c r="Y188" t="s">
        <v>1912</v>
      </c>
      <c r="AA188" t="s">
        <v>1926</v>
      </c>
      <c r="AB188" t="s">
        <v>1481</v>
      </c>
      <c r="AC188" t="s">
        <v>1481</v>
      </c>
      <c r="AE188" t="s">
        <v>1937</v>
      </c>
      <c r="AG188">
        <v>0</v>
      </c>
      <c r="AH188">
        <v>1874.97</v>
      </c>
      <c r="AI188">
        <v>6.22</v>
      </c>
      <c r="AJ188" s="3">
        <v>25698</v>
      </c>
      <c r="AK188" t="s">
        <v>2038</v>
      </c>
      <c r="AL188" t="s">
        <v>2301</v>
      </c>
      <c r="AM188">
        <v>3</v>
      </c>
      <c r="AN188" t="s">
        <v>2520</v>
      </c>
      <c r="AO188">
        <v>2</v>
      </c>
      <c r="AP188">
        <v>2</v>
      </c>
      <c r="AQ188">
        <v>107.8</v>
      </c>
      <c r="AT188" t="s">
        <v>2534</v>
      </c>
      <c r="AU188" t="s">
        <v>2035</v>
      </c>
      <c r="AV188" t="s">
        <v>2544</v>
      </c>
      <c r="AW188">
        <v>26196</v>
      </c>
      <c r="AX188" t="s">
        <v>2586</v>
      </c>
      <c r="AY188" t="s">
        <v>1480</v>
      </c>
      <c r="BA188" t="s">
        <v>114</v>
      </c>
      <c r="BD188" t="s">
        <v>2856</v>
      </c>
      <c r="BE188" s="3">
        <v>43354</v>
      </c>
    </row>
    <row r="189" spans="1:57">
      <c r="A189" s="1">
        <f>HYPERLINK("https://lsnyc.legalserver.org/matter/dynamic-profile/view/0820344","16-0820344")</f>
        <v>0</v>
      </c>
      <c r="B189" t="s">
        <v>58</v>
      </c>
      <c r="C189" t="s">
        <v>103</v>
      </c>
      <c r="D189" t="s">
        <v>161</v>
      </c>
      <c r="E189" t="s">
        <v>329</v>
      </c>
      <c r="F189" t="s">
        <v>676</v>
      </c>
      <c r="G189" s="3">
        <v>42692</v>
      </c>
      <c r="H189" s="3">
        <v>42709</v>
      </c>
      <c r="K189" t="s">
        <v>854</v>
      </c>
      <c r="L189" t="s">
        <v>858</v>
      </c>
      <c r="M189" t="s">
        <v>868</v>
      </c>
      <c r="N189" t="s">
        <v>869</v>
      </c>
      <c r="O189" t="s">
        <v>1051</v>
      </c>
      <c r="P189" t="s">
        <v>1366</v>
      </c>
      <c r="Q189" t="s">
        <v>1446</v>
      </c>
      <c r="R189" t="s">
        <v>1478</v>
      </c>
      <c r="S189">
        <v>11102</v>
      </c>
      <c r="T189" t="s">
        <v>1481</v>
      </c>
      <c r="U189" t="s">
        <v>1482</v>
      </c>
      <c r="V189" t="s">
        <v>1488</v>
      </c>
      <c r="W189" t="s">
        <v>1686</v>
      </c>
      <c r="X189">
        <v>-1</v>
      </c>
      <c r="Y189" t="s">
        <v>1910</v>
      </c>
      <c r="AA189" t="s">
        <v>1926</v>
      </c>
      <c r="AB189" t="s">
        <v>1481</v>
      </c>
      <c r="AC189" t="s">
        <v>1481</v>
      </c>
      <c r="AE189" t="s">
        <v>1937</v>
      </c>
      <c r="AG189">
        <v>1400</v>
      </c>
      <c r="AH189">
        <v>1400</v>
      </c>
      <c r="AI189">
        <v>1.8</v>
      </c>
      <c r="AJ189" s="3">
        <v>32981</v>
      </c>
      <c r="AK189" t="s">
        <v>2039</v>
      </c>
      <c r="AL189" t="s">
        <v>2302</v>
      </c>
      <c r="AM189">
        <v>16</v>
      </c>
      <c r="AN189" t="s">
        <v>2519</v>
      </c>
      <c r="AO189">
        <v>1</v>
      </c>
      <c r="AP189">
        <v>1</v>
      </c>
      <c r="AQ189">
        <v>84.89</v>
      </c>
      <c r="AT189" t="s">
        <v>2534</v>
      </c>
      <c r="AU189" t="s">
        <v>2035</v>
      </c>
      <c r="AV189" t="s">
        <v>2544</v>
      </c>
      <c r="AW189">
        <v>13600</v>
      </c>
      <c r="AX189" t="s">
        <v>2619</v>
      </c>
      <c r="AY189" t="s">
        <v>1480</v>
      </c>
      <c r="BA189" t="s">
        <v>147</v>
      </c>
      <c r="BD189" t="s">
        <v>2857</v>
      </c>
      <c r="BE189" s="3">
        <v>43335</v>
      </c>
    </row>
    <row r="190" spans="1:57">
      <c r="A190" s="1">
        <f>HYPERLINK("https://lsnyc.legalserver.org/matter/dynamic-profile/view/1859100","18-1859100")</f>
        <v>0</v>
      </c>
      <c r="B190" t="s">
        <v>61</v>
      </c>
      <c r="C190" t="s">
        <v>77</v>
      </c>
      <c r="D190" t="s">
        <v>161</v>
      </c>
      <c r="E190" t="s">
        <v>330</v>
      </c>
      <c r="F190" t="s">
        <v>677</v>
      </c>
      <c r="G190" s="3">
        <v>43146</v>
      </c>
      <c r="H190" s="3">
        <v>43221</v>
      </c>
      <c r="K190" t="s">
        <v>854</v>
      </c>
      <c r="L190" t="s">
        <v>858</v>
      </c>
      <c r="M190" t="s">
        <v>868</v>
      </c>
      <c r="N190" t="s">
        <v>870</v>
      </c>
      <c r="O190" t="s">
        <v>1052</v>
      </c>
      <c r="P190">
        <v>51</v>
      </c>
      <c r="Q190" t="s">
        <v>1450</v>
      </c>
      <c r="R190" t="s">
        <v>1478</v>
      </c>
      <c r="S190">
        <v>10032</v>
      </c>
      <c r="T190" t="s">
        <v>1480</v>
      </c>
      <c r="U190" t="s">
        <v>1482</v>
      </c>
      <c r="V190" t="s">
        <v>1488</v>
      </c>
      <c r="W190" t="s">
        <v>1687</v>
      </c>
      <c r="X190">
        <v>40</v>
      </c>
      <c r="Y190" t="s">
        <v>1908</v>
      </c>
      <c r="AA190" t="s">
        <v>1922</v>
      </c>
      <c r="AB190" t="s">
        <v>1481</v>
      </c>
      <c r="AC190" t="s">
        <v>1481</v>
      </c>
      <c r="AE190" t="s">
        <v>1934</v>
      </c>
      <c r="AG190">
        <v>570.5</v>
      </c>
      <c r="AH190">
        <v>570.5</v>
      </c>
      <c r="AI190">
        <v>114.42</v>
      </c>
      <c r="AJ190" s="3">
        <v>26487</v>
      </c>
      <c r="AL190" t="s">
        <v>2303</v>
      </c>
      <c r="AM190">
        <v>16</v>
      </c>
      <c r="AN190" t="s">
        <v>2519</v>
      </c>
      <c r="AO190">
        <v>1</v>
      </c>
      <c r="AP190">
        <v>1</v>
      </c>
      <c r="AQ190">
        <v>96.06</v>
      </c>
      <c r="AT190" t="s">
        <v>2534</v>
      </c>
      <c r="AU190" t="s">
        <v>2035</v>
      </c>
      <c r="AV190" t="s">
        <v>2544</v>
      </c>
      <c r="AW190">
        <v>15600</v>
      </c>
      <c r="AY190" t="s">
        <v>1480</v>
      </c>
      <c r="BA190" t="s">
        <v>2704</v>
      </c>
      <c r="BD190" t="s">
        <v>2798</v>
      </c>
      <c r="BE190" s="3">
        <v>43626</v>
      </c>
    </row>
    <row r="191" spans="1:57">
      <c r="A191" s="1">
        <f>HYPERLINK("https://lsnyc.legalserver.org/matter/dynamic-profile/view/0810654","16-0810654")</f>
        <v>0</v>
      </c>
      <c r="B191" t="s">
        <v>61</v>
      </c>
      <c r="C191" t="s">
        <v>77</v>
      </c>
      <c r="D191" t="s">
        <v>161</v>
      </c>
      <c r="E191" t="s">
        <v>331</v>
      </c>
      <c r="F191" t="s">
        <v>678</v>
      </c>
      <c r="G191" s="3">
        <v>42572</v>
      </c>
      <c r="H191" s="3">
        <v>43252</v>
      </c>
      <c r="K191" t="s">
        <v>854</v>
      </c>
      <c r="L191" t="s">
        <v>858</v>
      </c>
      <c r="M191" t="s">
        <v>868</v>
      </c>
      <c r="N191" t="s">
        <v>869</v>
      </c>
      <c r="O191" t="s">
        <v>1053</v>
      </c>
      <c r="P191" t="s">
        <v>1345</v>
      </c>
      <c r="Q191" t="s">
        <v>1450</v>
      </c>
      <c r="R191" t="s">
        <v>1478</v>
      </c>
      <c r="S191">
        <v>10030</v>
      </c>
      <c r="T191" t="s">
        <v>1482</v>
      </c>
      <c r="U191" t="s">
        <v>1482</v>
      </c>
      <c r="V191" t="s">
        <v>1483</v>
      </c>
      <c r="W191" t="s">
        <v>1688</v>
      </c>
      <c r="X191">
        <v>4</v>
      </c>
      <c r="Y191" t="s">
        <v>1908</v>
      </c>
      <c r="AA191" t="s">
        <v>1922</v>
      </c>
      <c r="AB191" t="s">
        <v>1481</v>
      </c>
      <c r="AE191" t="s">
        <v>1934</v>
      </c>
      <c r="AG191">
        <v>0</v>
      </c>
      <c r="AH191">
        <v>408.37</v>
      </c>
      <c r="AI191">
        <v>32.7</v>
      </c>
      <c r="AJ191" s="3">
        <v>21536</v>
      </c>
      <c r="AL191" t="s">
        <v>2304</v>
      </c>
      <c r="AM191">
        <v>0</v>
      </c>
      <c r="AO191">
        <v>1</v>
      </c>
      <c r="AP191">
        <v>0</v>
      </c>
      <c r="AQ191">
        <v>104.65</v>
      </c>
      <c r="AT191" t="s">
        <v>2535</v>
      </c>
      <c r="AV191" t="s">
        <v>2544</v>
      </c>
      <c r="AW191">
        <v>12432</v>
      </c>
      <c r="BA191" t="s">
        <v>2713</v>
      </c>
      <c r="BD191" t="s">
        <v>2799</v>
      </c>
      <c r="BE191" s="3">
        <v>43298</v>
      </c>
    </row>
    <row r="192" spans="1:57">
      <c r="A192" s="1">
        <f>HYPERLINK("https://lsnyc.legalserver.org/matter/dynamic-profile/view/1857845","18-1857845")</f>
        <v>0</v>
      </c>
      <c r="B192" t="s">
        <v>61</v>
      </c>
      <c r="C192" t="s">
        <v>77</v>
      </c>
      <c r="D192" t="s">
        <v>161</v>
      </c>
      <c r="E192" t="s">
        <v>332</v>
      </c>
      <c r="F192" t="s">
        <v>679</v>
      </c>
      <c r="G192" s="3">
        <v>43131</v>
      </c>
      <c r="H192" s="3">
        <v>43160</v>
      </c>
      <c r="K192" t="s">
        <v>854</v>
      </c>
      <c r="L192" t="s">
        <v>858</v>
      </c>
      <c r="M192" t="s">
        <v>868</v>
      </c>
      <c r="N192" t="s">
        <v>869</v>
      </c>
      <c r="O192" t="s">
        <v>1054</v>
      </c>
      <c r="P192" t="s">
        <v>1332</v>
      </c>
      <c r="Q192" t="s">
        <v>1450</v>
      </c>
      <c r="R192" t="s">
        <v>1478</v>
      </c>
      <c r="S192">
        <v>10027</v>
      </c>
      <c r="T192" t="s">
        <v>1480</v>
      </c>
      <c r="U192" t="s">
        <v>1482</v>
      </c>
      <c r="V192" t="s">
        <v>1483</v>
      </c>
      <c r="W192" t="s">
        <v>1689</v>
      </c>
      <c r="X192">
        <v>24</v>
      </c>
      <c r="Y192" t="s">
        <v>1908</v>
      </c>
      <c r="AA192" t="s">
        <v>1920</v>
      </c>
      <c r="AB192" t="s">
        <v>1481</v>
      </c>
      <c r="AC192" t="s">
        <v>1481</v>
      </c>
      <c r="AE192" t="s">
        <v>1934</v>
      </c>
      <c r="AG192">
        <v>745</v>
      </c>
      <c r="AH192">
        <v>745</v>
      </c>
      <c r="AI192">
        <v>8.1</v>
      </c>
      <c r="AJ192" s="3">
        <v>27688</v>
      </c>
      <c r="AL192" t="s">
        <v>2305</v>
      </c>
      <c r="AM192">
        <v>0</v>
      </c>
      <c r="AN192" t="s">
        <v>2519</v>
      </c>
      <c r="AO192">
        <v>1</v>
      </c>
      <c r="AP192">
        <v>0</v>
      </c>
      <c r="AQ192">
        <v>199</v>
      </c>
      <c r="AT192" t="s">
        <v>2535</v>
      </c>
      <c r="AU192" t="s">
        <v>2035</v>
      </c>
      <c r="AV192" t="s">
        <v>2544</v>
      </c>
      <c r="AW192">
        <v>24000</v>
      </c>
      <c r="AY192" t="s">
        <v>1480</v>
      </c>
      <c r="BA192" t="s">
        <v>2699</v>
      </c>
      <c r="BD192" t="s">
        <v>2810</v>
      </c>
      <c r="BE192" s="3">
        <v>43224</v>
      </c>
    </row>
    <row r="193" spans="1:57">
      <c r="A193" s="1">
        <f>HYPERLINK("https://lsnyc.legalserver.org/matter/dynamic-profile/view/0797613","16-0797613")</f>
        <v>0</v>
      </c>
      <c r="B193" t="s">
        <v>61</v>
      </c>
      <c r="C193" t="s">
        <v>77</v>
      </c>
      <c r="D193" t="s">
        <v>161</v>
      </c>
      <c r="E193" t="s">
        <v>333</v>
      </c>
      <c r="F193" t="s">
        <v>680</v>
      </c>
      <c r="G193" s="3">
        <v>42403</v>
      </c>
      <c r="H193" s="3">
        <v>43252</v>
      </c>
      <c r="K193" t="s">
        <v>854</v>
      </c>
      <c r="L193" t="s">
        <v>858</v>
      </c>
      <c r="M193" t="s">
        <v>868</v>
      </c>
      <c r="N193" t="s">
        <v>869</v>
      </c>
      <c r="O193" t="s">
        <v>1055</v>
      </c>
      <c r="P193" t="s">
        <v>1336</v>
      </c>
      <c r="Q193" t="s">
        <v>1450</v>
      </c>
      <c r="R193" t="s">
        <v>1478</v>
      </c>
      <c r="S193">
        <v>10026</v>
      </c>
      <c r="T193" t="s">
        <v>1480</v>
      </c>
      <c r="U193" t="s">
        <v>1482</v>
      </c>
      <c r="V193" t="s">
        <v>1486</v>
      </c>
      <c r="W193" t="s">
        <v>1690</v>
      </c>
      <c r="X193">
        <v>19</v>
      </c>
      <c r="Y193" t="s">
        <v>1908</v>
      </c>
      <c r="AA193" t="s">
        <v>1920</v>
      </c>
      <c r="AB193" t="s">
        <v>1481</v>
      </c>
      <c r="AE193" t="s">
        <v>1934</v>
      </c>
      <c r="AG193">
        <v>782.9299999999999</v>
      </c>
      <c r="AH193">
        <v>836</v>
      </c>
      <c r="AI193">
        <v>26.7</v>
      </c>
      <c r="AJ193" s="3">
        <v>20311</v>
      </c>
      <c r="AL193" t="s">
        <v>2306</v>
      </c>
      <c r="AM193">
        <v>0</v>
      </c>
      <c r="AO193">
        <v>1</v>
      </c>
      <c r="AP193">
        <v>0</v>
      </c>
      <c r="AQ193">
        <v>74.04000000000001</v>
      </c>
      <c r="AT193" t="s">
        <v>2535</v>
      </c>
      <c r="AV193" t="s">
        <v>2544</v>
      </c>
      <c r="AW193">
        <v>8796</v>
      </c>
      <c r="BA193" t="s">
        <v>2713</v>
      </c>
      <c r="BD193" t="s">
        <v>2834</v>
      </c>
      <c r="BE193" s="3">
        <v>43626</v>
      </c>
    </row>
    <row r="194" spans="1:57">
      <c r="A194" s="1">
        <f>HYPERLINK("https://lsnyc.legalserver.org/matter/dynamic-profile/view/1855228","18-1855228")</f>
        <v>0</v>
      </c>
      <c r="B194" t="s">
        <v>61</v>
      </c>
      <c r="C194" t="s">
        <v>77</v>
      </c>
      <c r="D194" t="s">
        <v>161</v>
      </c>
      <c r="E194" t="s">
        <v>334</v>
      </c>
      <c r="F194" t="s">
        <v>681</v>
      </c>
      <c r="G194" s="3">
        <v>43105</v>
      </c>
      <c r="H194" s="3">
        <v>43160</v>
      </c>
      <c r="K194" t="s">
        <v>854</v>
      </c>
      <c r="L194" t="s">
        <v>858</v>
      </c>
      <c r="M194" t="s">
        <v>868</v>
      </c>
      <c r="N194" t="s">
        <v>869</v>
      </c>
      <c r="O194" t="s">
        <v>1056</v>
      </c>
      <c r="P194" t="s">
        <v>1367</v>
      </c>
      <c r="Q194" t="s">
        <v>1450</v>
      </c>
      <c r="R194" t="s">
        <v>1478</v>
      </c>
      <c r="S194">
        <v>10001</v>
      </c>
      <c r="T194" t="s">
        <v>1480</v>
      </c>
      <c r="U194" t="s">
        <v>1482</v>
      </c>
      <c r="V194" t="s">
        <v>1485</v>
      </c>
      <c r="W194" t="s">
        <v>1691</v>
      </c>
      <c r="X194">
        <v>4</v>
      </c>
      <c r="Y194" t="s">
        <v>1908</v>
      </c>
      <c r="AA194" t="s">
        <v>1922</v>
      </c>
      <c r="AB194" t="s">
        <v>1481</v>
      </c>
      <c r="AC194" t="s">
        <v>1481</v>
      </c>
      <c r="AE194" t="s">
        <v>1934</v>
      </c>
      <c r="AG194">
        <v>734.4</v>
      </c>
      <c r="AH194">
        <v>734.4</v>
      </c>
      <c r="AI194">
        <v>37.25</v>
      </c>
      <c r="AJ194" s="3">
        <v>31749</v>
      </c>
      <c r="AL194" t="s">
        <v>2307</v>
      </c>
      <c r="AM194">
        <v>0</v>
      </c>
      <c r="AN194" t="s">
        <v>2519</v>
      </c>
      <c r="AO194">
        <v>1</v>
      </c>
      <c r="AP194">
        <v>1</v>
      </c>
      <c r="AQ194">
        <v>147.78</v>
      </c>
      <c r="AT194" t="s">
        <v>2536</v>
      </c>
      <c r="AU194" t="s">
        <v>2035</v>
      </c>
      <c r="AV194" t="s">
        <v>2544</v>
      </c>
      <c r="AW194">
        <v>24000</v>
      </c>
      <c r="AY194" t="s">
        <v>1480</v>
      </c>
      <c r="BA194" t="s">
        <v>2699</v>
      </c>
      <c r="BD194" t="s">
        <v>2810</v>
      </c>
      <c r="BE194" s="3">
        <v>43563</v>
      </c>
    </row>
    <row r="195" spans="1:57">
      <c r="A195" s="1">
        <f>HYPERLINK("https://lsnyc.legalserver.org/matter/dynamic-profile/view/0797171","16-0797171")</f>
        <v>0</v>
      </c>
      <c r="B195" t="s">
        <v>61</v>
      </c>
      <c r="C195" t="s">
        <v>104</v>
      </c>
      <c r="D195" t="s">
        <v>161</v>
      </c>
      <c r="E195" t="s">
        <v>335</v>
      </c>
      <c r="F195" t="s">
        <v>682</v>
      </c>
      <c r="G195" s="3">
        <v>42398</v>
      </c>
      <c r="H195" s="3">
        <v>42428</v>
      </c>
      <c r="K195" t="s">
        <v>854</v>
      </c>
      <c r="L195" t="s">
        <v>858</v>
      </c>
      <c r="M195" t="s">
        <v>868</v>
      </c>
      <c r="N195" t="s">
        <v>870</v>
      </c>
      <c r="O195" t="s">
        <v>1057</v>
      </c>
      <c r="P195">
        <v>62</v>
      </c>
      <c r="Q195" t="s">
        <v>1450</v>
      </c>
      <c r="R195" t="s">
        <v>1478</v>
      </c>
      <c r="S195">
        <v>10033</v>
      </c>
      <c r="T195" t="s">
        <v>1482</v>
      </c>
      <c r="U195" t="s">
        <v>1482</v>
      </c>
      <c r="V195" t="s">
        <v>1488</v>
      </c>
      <c r="W195" t="s">
        <v>1692</v>
      </c>
      <c r="X195">
        <v>2</v>
      </c>
      <c r="Y195" t="s">
        <v>1908</v>
      </c>
      <c r="AA195" t="s">
        <v>1922</v>
      </c>
      <c r="AB195" t="s">
        <v>1481</v>
      </c>
      <c r="AE195" t="s">
        <v>1934</v>
      </c>
      <c r="AG195">
        <v>0</v>
      </c>
      <c r="AH195">
        <v>1300</v>
      </c>
      <c r="AI195">
        <v>4.75</v>
      </c>
      <c r="AJ195" s="3">
        <v>32192</v>
      </c>
      <c r="AL195" t="s">
        <v>2308</v>
      </c>
      <c r="AM195">
        <v>0</v>
      </c>
      <c r="AO195">
        <v>1</v>
      </c>
      <c r="AP195">
        <v>2</v>
      </c>
      <c r="AQ195">
        <v>22.58</v>
      </c>
      <c r="AT195" t="s">
        <v>2534</v>
      </c>
      <c r="AV195" t="s">
        <v>2545</v>
      </c>
      <c r="AW195">
        <v>4536</v>
      </c>
      <c r="BA195" t="s">
        <v>2713</v>
      </c>
      <c r="BD195" t="s">
        <v>2798</v>
      </c>
      <c r="BE195" s="3">
        <v>43357</v>
      </c>
    </row>
    <row r="196" spans="1:57">
      <c r="A196" s="1">
        <f>HYPERLINK("https://lsnyc.legalserver.org/matter/dynamic-profile/view/0751057","14-0751057")</f>
        <v>0</v>
      </c>
      <c r="B196" t="s">
        <v>61</v>
      </c>
      <c r="C196" t="s">
        <v>104</v>
      </c>
      <c r="D196" t="s">
        <v>161</v>
      </c>
      <c r="E196" t="s">
        <v>325</v>
      </c>
      <c r="F196" t="s">
        <v>683</v>
      </c>
      <c r="G196" s="3">
        <v>41722</v>
      </c>
      <c r="H196" s="3">
        <v>43221</v>
      </c>
      <c r="K196" t="s">
        <v>854</v>
      </c>
      <c r="L196" t="s">
        <v>858</v>
      </c>
      <c r="M196" t="s">
        <v>868</v>
      </c>
      <c r="N196" t="s">
        <v>870</v>
      </c>
      <c r="O196" t="s">
        <v>1058</v>
      </c>
      <c r="P196" t="s">
        <v>1292</v>
      </c>
      <c r="Q196" t="s">
        <v>1450</v>
      </c>
      <c r="R196" t="s">
        <v>1478</v>
      </c>
      <c r="S196">
        <v>10024</v>
      </c>
      <c r="T196" t="s">
        <v>1480</v>
      </c>
      <c r="U196" t="s">
        <v>1482</v>
      </c>
      <c r="V196" t="s">
        <v>1488</v>
      </c>
      <c r="W196" t="s">
        <v>1693</v>
      </c>
      <c r="X196">
        <v>15</v>
      </c>
      <c r="Y196" t="s">
        <v>1908</v>
      </c>
      <c r="AA196" t="s">
        <v>1922</v>
      </c>
      <c r="AB196" t="s">
        <v>1481</v>
      </c>
      <c r="AC196" t="s">
        <v>1481</v>
      </c>
      <c r="AE196" t="s">
        <v>1934</v>
      </c>
      <c r="AG196">
        <v>0</v>
      </c>
      <c r="AH196">
        <v>0</v>
      </c>
      <c r="AI196">
        <v>9.1</v>
      </c>
      <c r="AJ196" s="3">
        <v>23459</v>
      </c>
      <c r="AL196" t="s">
        <v>2309</v>
      </c>
      <c r="AM196">
        <v>0</v>
      </c>
      <c r="AN196" t="s">
        <v>2527</v>
      </c>
      <c r="AO196">
        <v>1</v>
      </c>
      <c r="AP196">
        <v>0</v>
      </c>
      <c r="AQ196">
        <v>12.85</v>
      </c>
      <c r="AT196" t="s">
        <v>2535</v>
      </c>
      <c r="AU196" t="s">
        <v>2035</v>
      </c>
      <c r="AV196" t="s">
        <v>2544</v>
      </c>
      <c r="AW196">
        <v>1500</v>
      </c>
      <c r="AY196" t="s">
        <v>1480</v>
      </c>
      <c r="BA196" t="s">
        <v>2720</v>
      </c>
      <c r="BD196" t="s">
        <v>1495</v>
      </c>
      <c r="BE196" s="3">
        <v>43634</v>
      </c>
    </row>
    <row r="197" spans="1:57">
      <c r="A197" s="1">
        <f>HYPERLINK("https://lsnyc.legalserver.org/matter/dynamic-profile/view/1855731","18-1855731")</f>
        <v>0</v>
      </c>
      <c r="B197" t="s">
        <v>61</v>
      </c>
      <c r="C197" t="s">
        <v>105</v>
      </c>
      <c r="D197" t="s">
        <v>161</v>
      </c>
      <c r="E197" t="s">
        <v>336</v>
      </c>
      <c r="F197" t="s">
        <v>684</v>
      </c>
      <c r="G197" s="3">
        <v>43110</v>
      </c>
      <c r="H197" s="3">
        <v>43160</v>
      </c>
      <c r="K197" t="s">
        <v>854</v>
      </c>
      <c r="L197" t="s">
        <v>858</v>
      </c>
      <c r="M197" t="s">
        <v>868</v>
      </c>
      <c r="N197" t="s">
        <v>870</v>
      </c>
      <c r="O197" t="s">
        <v>1059</v>
      </c>
      <c r="P197">
        <v>41</v>
      </c>
      <c r="Q197" t="s">
        <v>1450</v>
      </c>
      <c r="R197" t="s">
        <v>1478</v>
      </c>
      <c r="S197">
        <v>10032</v>
      </c>
      <c r="T197" t="s">
        <v>1480</v>
      </c>
      <c r="U197" t="s">
        <v>1482</v>
      </c>
      <c r="V197" t="s">
        <v>1489</v>
      </c>
      <c r="W197" t="s">
        <v>1694</v>
      </c>
      <c r="X197">
        <v>20</v>
      </c>
      <c r="Y197" t="s">
        <v>1908</v>
      </c>
      <c r="AA197" t="s">
        <v>1922</v>
      </c>
      <c r="AB197" t="s">
        <v>1481</v>
      </c>
      <c r="AC197" t="s">
        <v>1481</v>
      </c>
      <c r="AE197" t="s">
        <v>1934</v>
      </c>
      <c r="AG197">
        <v>711.26</v>
      </c>
      <c r="AH197">
        <v>711.26</v>
      </c>
      <c r="AI197">
        <v>26.6</v>
      </c>
      <c r="AJ197" s="3">
        <v>21043</v>
      </c>
      <c r="AL197" t="s">
        <v>2310</v>
      </c>
      <c r="AM197">
        <v>0</v>
      </c>
      <c r="AN197" t="s">
        <v>2523</v>
      </c>
      <c r="AO197">
        <v>2</v>
      </c>
      <c r="AP197">
        <v>0</v>
      </c>
      <c r="AQ197">
        <v>145.22</v>
      </c>
      <c r="AT197" t="s">
        <v>2535</v>
      </c>
      <c r="AU197" t="s">
        <v>2035</v>
      </c>
      <c r="AV197" t="s">
        <v>2545</v>
      </c>
      <c r="AW197">
        <v>23584</v>
      </c>
      <c r="AY197" t="s">
        <v>1480</v>
      </c>
      <c r="BA197" t="s">
        <v>2699</v>
      </c>
      <c r="BD197" t="s">
        <v>2858</v>
      </c>
      <c r="BE197" s="3">
        <v>43656</v>
      </c>
    </row>
    <row r="198" spans="1:57">
      <c r="A198" s="1">
        <f>HYPERLINK("https://lsnyc.legalserver.org/matter/dynamic-profile/view/1846193","17-1846193")</f>
        <v>0</v>
      </c>
      <c r="B198" t="s">
        <v>61</v>
      </c>
      <c r="C198" t="s">
        <v>105</v>
      </c>
      <c r="D198" t="s">
        <v>161</v>
      </c>
      <c r="E198" t="s">
        <v>326</v>
      </c>
      <c r="F198" t="s">
        <v>685</v>
      </c>
      <c r="G198" s="3">
        <v>42996</v>
      </c>
      <c r="H198" s="3">
        <v>42991</v>
      </c>
      <c r="K198" t="s">
        <v>854</v>
      </c>
      <c r="L198" t="s">
        <v>858</v>
      </c>
      <c r="M198" t="s">
        <v>868</v>
      </c>
      <c r="N198" t="s">
        <v>869</v>
      </c>
      <c r="O198" t="s">
        <v>1060</v>
      </c>
      <c r="P198">
        <v>32</v>
      </c>
      <c r="Q198" t="s">
        <v>1450</v>
      </c>
      <c r="R198" t="s">
        <v>1478</v>
      </c>
      <c r="S198">
        <v>10032</v>
      </c>
      <c r="T198" t="s">
        <v>1480</v>
      </c>
      <c r="U198" t="s">
        <v>1482</v>
      </c>
      <c r="V198" t="s">
        <v>1489</v>
      </c>
      <c r="W198" t="s">
        <v>1695</v>
      </c>
      <c r="X198">
        <v>34</v>
      </c>
      <c r="Y198" t="s">
        <v>1908</v>
      </c>
      <c r="AA198" t="s">
        <v>1922</v>
      </c>
      <c r="AB198" t="s">
        <v>1481</v>
      </c>
      <c r="AE198" t="s">
        <v>1934</v>
      </c>
      <c r="AG198">
        <v>858</v>
      </c>
      <c r="AH198">
        <v>858</v>
      </c>
      <c r="AI198">
        <v>66.84999999999999</v>
      </c>
      <c r="AJ198" s="3">
        <v>25553</v>
      </c>
      <c r="AL198" t="s">
        <v>2311</v>
      </c>
      <c r="AM198">
        <v>0</v>
      </c>
      <c r="AN198" t="s">
        <v>2519</v>
      </c>
      <c r="AO198">
        <v>1</v>
      </c>
      <c r="AP198">
        <v>0</v>
      </c>
      <c r="AQ198">
        <v>0</v>
      </c>
      <c r="AT198" t="s">
        <v>2535</v>
      </c>
      <c r="AV198" t="s">
        <v>2544</v>
      </c>
      <c r="AW198">
        <v>0</v>
      </c>
      <c r="AY198" t="s">
        <v>1480</v>
      </c>
      <c r="BA198" t="s">
        <v>2699</v>
      </c>
      <c r="BD198" t="s">
        <v>2803</v>
      </c>
      <c r="BE198" s="3">
        <v>43655</v>
      </c>
    </row>
    <row r="199" spans="1:57">
      <c r="A199" s="1">
        <f>HYPERLINK("https://lsnyc.legalserver.org/matter/dynamic-profile/view/0826844","17-0826844")</f>
        <v>0</v>
      </c>
      <c r="B199" t="s">
        <v>61</v>
      </c>
      <c r="C199" t="s">
        <v>105</v>
      </c>
      <c r="D199" t="s">
        <v>161</v>
      </c>
      <c r="E199" t="s">
        <v>337</v>
      </c>
      <c r="F199" t="s">
        <v>686</v>
      </c>
      <c r="G199" s="3">
        <v>42772</v>
      </c>
      <c r="H199" s="3">
        <v>43252</v>
      </c>
      <c r="K199" t="s">
        <v>854</v>
      </c>
      <c r="L199" t="s">
        <v>858</v>
      </c>
      <c r="M199" t="s">
        <v>868</v>
      </c>
      <c r="N199" t="s">
        <v>870</v>
      </c>
      <c r="O199" t="s">
        <v>1061</v>
      </c>
      <c r="P199">
        <v>23</v>
      </c>
      <c r="Q199" t="s">
        <v>1450</v>
      </c>
      <c r="R199" t="s">
        <v>1478</v>
      </c>
      <c r="S199">
        <v>10031</v>
      </c>
      <c r="T199" t="s">
        <v>1482</v>
      </c>
      <c r="U199" t="s">
        <v>1482</v>
      </c>
      <c r="V199" t="s">
        <v>1489</v>
      </c>
      <c r="W199" t="s">
        <v>1696</v>
      </c>
      <c r="X199">
        <v>7</v>
      </c>
      <c r="Y199" t="s">
        <v>1908</v>
      </c>
      <c r="AA199" t="s">
        <v>1922</v>
      </c>
      <c r="AB199" t="s">
        <v>1481</v>
      </c>
      <c r="AE199" t="s">
        <v>1934</v>
      </c>
      <c r="AG199">
        <v>0</v>
      </c>
      <c r="AH199">
        <v>0</v>
      </c>
      <c r="AI199">
        <v>106.8</v>
      </c>
      <c r="AJ199" s="3">
        <v>24817</v>
      </c>
      <c r="AL199" t="s">
        <v>2312</v>
      </c>
      <c r="AM199">
        <v>0</v>
      </c>
      <c r="AN199" t="s">
        <v>2523</v>
      </c>
      <c r="AO199">
        <v>3</v>
      </c>
      <c r="AP199">
        <v>1</v>
      </c>
      <c r="AQ199">
        <v>116.26</v>
      </c>
      <c r="AT199" t="s">
        <v>2534</v>
      </c>
      <c r="AV199" t="s">
        <v>2545</v>
      </c>
      <c r="AW199">
        <v>28600</v>
      </c>
      <c r="BA199" t="s">
        <v>2713</v>
      </c>
      <c r="BD199" t="s">
        <v>2798</v>
      </c>
      <c r="BE199" s="3">
        <v>43619</v>
      </c>
    </row>
    <row r="200" spans="1:57">
      <c r="A200" s="1">
        <f>HYPERLINK("https://lsnyc.legalserver.org/matter/dynamic-profile/view/1869269","18-1869269")</f>
        <v>0</v>
      </c>
      <c r="B200" t="s">
        <v>61</v>
      </c>
      <c r="C200" t="s">
        <v>105</v>
      </c>
      <c r="D200" t="s">
        <v>161</v>
      </c>
      <c r="E200" t="s">
        <v>338</v>
      </c>
      <c r="F200" t="s">
        <v>687</v>
      </c>
      <c r="G200" s="3">
        <v>43257</v>
      </c>
      <c r="H200" s="3">
        <v>43257</v>
      </c>
      <c r="K200" t="s">
        <v>854</v>
      </c>
      <c r="L200" t="s">
        <v>858</v>
      </c>
      <c r="M200" t="s">
        <v>868</v>
      </c>
      <c r="N200" t="s">
        <v>870</v>
      </c>
      <c r="O200" t="s">
        <v>1062</v>
      </c>
      <c r="P200">
        <v>38</v>
      </c>
      <c r="Q200" t="s">
        <v>1450</v>
      </c>
      <c r="R200" t="s">
        <v>1478</v>
      </c>
      <c r="S200">
        <v>10030</v>
      </c>
      <c r="T200" t="s">
        <v>1480</v>
      </c>
      <c r="U200" t="s">
        <v>1482</v>
      </c>
      <c r="V200" t="s">
        <v>1489</v>
      </c>
      <c r="W200" t="s">
        <v>1697</v>
      </c>
      <c r="X200">
        <v>8</v>
      </c>
      <c r="Y200" t="s">
        <v>1908</v>
      </c>
      <c r="AA200" t="s">
        <v>1922</v>
      </c>
      <c r="AB200" t="s">
        <v>1481</v>
      </c>
      <c r="AE200" t="s">
        <v>1934</v>
      </c>
      <c r="AG200">
        <v>350.77</v>
      </c>
      <c r="AH200">
        <v>350.77</v>
      </c>
      <c r="AI200">
        <v>64.8</v>
      </c>
      <c r="AJ200" s="3">
        <v>18534</v>
      </c>
      <c r="AL200" t="s">
        <v>2313</v>
      </c>
      <c r="AM200">
        <v>0</v>
      </c>
      <c r="AO200">
        <v>1</v>
      </c>
      <c r="AP200">
        <v>0</v>
      </c>
      <c r="AQ200">
        <v>138.39</v>
      </c>
      <c r="AT200" t="s">
        <v>2535</v>
      </c>
      <c r="AU200" t="s">
        <v>2035</v>
      </c>
      <c r="AW200">
        <v>16800</v>
      </c>
      <c r="AY200" t="s">
        <v>1480</v>
      </c>
      <c r="BA200" t="s">
        <v>2704</v>
      </c>
      <c r="BD200" t="s">
        <v>2826</v>
      </c>
      <c r="BE200" s="3">
        <v>43656</v>
      </c>
    </row>
    <row r="201" spans="1:57">
      <c r="A201" s="1">
        <f>HYPERLINK("https://lsnyc.legalserver.org/matter/dynamic-profile/view/1857113","18-1857113")</f>
        <v>0</v>
      </c>
      <c r="B201" t="s">
        <v>61</v>
      </c>
      <c r="C201" t="s">
        <v>105</v>
      </c>
      <c r="D201" t="s">
        <v>161</v>
      </c>
      <c r="E201" t="s">
        <v>339</v>
      </c>
      <c r="F201" t="s">
        <v>669</v>
      </c>
      <c r="G201" s="3">
        <v>43124</v>
      </c>
      <c r="H201" s="3">
        <v>43160</v>
      </c>
      <c r="K201" t="s">
        <v>854</v>
      </c>
      <c r="L201" t="s">
        <v>858</v>
      </c>
      <c r="M201" t="s">
        <v>868</v>
      </c>
      <c r="N201" t="s">
        <v>870</v>
      </c>
      <c r="O201" t="s">
        <v>1063</v>
      </c>
      <c r="P201">
        <v>707</v>
      </c>
      <c r="Q201" t="s">
        <v>1450</v>
      </c>
      <c r="R201" t="s">
        <v>1478</v>
      </c>
      <c r="S201">
        <v>10027</v>
      </c>
      <c r="T201" t="s">
        <v>1480</v>
      </c>
      <c r="U201" t="s">
        <v>1482</v>
      </c>
      <c r="V201" t="s">
        <v>1486</v>
      </c>
      <c r="W201" t="s">
        <v>1698</v>
      </c>
      <c r="X201">
        <v>1</v>
      </c>
      <c r="Y201" t="s">
        <v>1908</v>
      </c>
      <c r="AA201" t="s">
        <v>1920</v>
      </c>
      <c r="AB201" t="s">
        <v>1481</v>
      </c>
      <c r="AC201" t="s">
        <v>1481</v>
      </c>
      <c r="AE201" t="s">
        <v>1934</v>
      </c>
      <c r="AG201">
        <v>302</v>
      </c>
      <c r="AH201">
        <v>847</v>
      </c>
      <c r="AI201">
        <v>24.95</v>
      </c>
      <c r="AJ201" s="3">
        <v>25005</v>
      </c>
      <c r="AL201" t="s">
        <v>2314</v>
      </c>
      <c r="AM201">
        <v>0</v>
      </c>
      <c r="AN201" t="s">
        <v>2523</v>
      </c>
      <c r="AO201">
        <v>1</v>
      </c>
      <c r="AP201">
        <v>0</v>
      </c>
      <c r="AQ201">
        <v>101.69</v>
      </c>
      <c r="AT201" t="s">
        <v>2535</v>
      </c>
      <c r="AU201" t="s">
        <v>2538</v>
      </c>
      <c r="AV201" t="s">
        <v>2544</v>
      </c>
      <c r="AW201">
        <v>12264</v>
      </c>
      <c r="AY201" t="s">
        <v>1480</v>
      </c>
      <c r="BA201" t="s">
        <v>2704</v>
      </c>
      <c r="BD201" t="s">
        <v>2853</v>
      </c>
      <c r="BE201" s="3">
        <v>43553</v>
      </c>
    </row>
    <row r="202" spans="1:57">
      <c r="A202" s="1">
        <f>HYPERLINK("https://lsnyc.legalserver.org/matter/dynamic-profile/view/1860204","18-1860204")</f>
        <v>0</v>
      </c>
      <c r="B202" t="s">
        <v>61</v>
      </c>
      <c r="C202" t="s">
        <v>105</v>
      </c>
      <c r="D202" t="s">
        <v>161</v>
      </c>
      <c r="E202" t="s">
        <v>340</v>
      </c>
      <c r="F202" t="s">
        <v>688</v>
      </c>
      <c r="G202" s="3">
        <v>43159</v>
      </c>
      <c r="H202" s="3">
        <v>43159</v>
      </c>
      <c r="K202" t="s">
        <v>854</v>
      </c>
      <c r="L202" t="s">
        <v>858</v>
      </c>
      <c r="M202" t="s">
        <v>868</v>
      </c>
      <c r="N202" t="s">
        <v>870</v>
      </c>
      <c r="O202" t="s">
        <v>1064</v>
      </c>
      <c r="P202" t="s">
        <v>1349</v>
      </c>
      <c r="Q202" t="s">
        <v>1450</v>
      </c>
      <c r="R202" t="s">
        <v>1478</v>
      </c>
      <c r="S202">
        <v>10027</v>
      </c>
      <c r="T202" t="s">
        <v>1480</v>
      </c>
      <c r="U202" t="s">
        <v>1482</v>
      </c>
      <c r="V202" t="s">
        <v>1489</v>
      </c>
      <c r="W202" t="s">
        <v>1699</v>
      </c>
      <c r="X202">
        <v>40</v>
      </c>
      <c r="Y202" t="s">
        <v>1908</v>
      </c>
      <c r="AA202" t="s">
        <v>1920</v>
      </c>
      <c r="AB202" t="s">
        <v>1481</v>
      </c>
      <c r="AE202" t="s">
        <v>1933</v>
      </c>
      <c r="AG202">
        <v>215</v>
      </c>
      <c r="AH202">
        <v>215</v>
      </c>
      <c r="AI202">
        <v>7.5</v>
      </c>
      <c r="AJ202" s="3">
        <v>28236</v>
      </c>
      <c r="AL202" t="s">
        <v>2315</v>
      </c>
      <c r="AM202">
        <v>0</v>
      </c>
      <c r="AN202" t="s">
        <v>2518</v>
      </c>
      <c r="AO202">
        <v>1</v>
      </c>
      <c r="AP202">
        <v>2</v>
      </c>
      <c r="AQ202">
        <v>62.37</v>
      </c>
      <c r="AT202" t="s">
        <v>2534</v>
      </c>
      <c r="AU202" t="s">
        <v>2035</v>
      </c>
      <c r="AV202" t="s">
        <v>2544</v>
      </c>
      <c r="AW202">
        <v>12736</v>
      </c>
      <c r="AY202" t="s">
        <v>1480</v>
      </c>
      <c r="BA202" t="s">
        <v>2704</v>
      </c>
      <c r="BD202" t="s">
        <v>2802</v>
      </c>
      <c r="BE202" s="3">
        <v>43633</v>
      </c>
    </row>
    <row r="203" spans="1:57">
      <c r="A203" s="1">
        <f>HYPERLINK("https://lsnyc.legalserver.org/matter/dynamic-profile/view/1869207","18-1869207")</f>
        <v>0</v>
      </c>
      <c r="B203" t="s">
        <v>61</v>
      </c>
      <c r="C203" t="s">
        <v>105</v>
      </c>
      <c r="D203" t="s">
        <v>161</v>
      </c>
      <c r="E203" t="s">
        <v>341</v>
      </c>
      <c r="F203" t="s">
        <v>689</v>
      </c>
      <c r="G203" s="3">
        <v>43257</v>
      </c>
      <c r="H203" s="3">
        <v>43257</v>
      </c>
      <c r="K203" t="s">
        <v>854</v>
      </c>
      <c r="L203" t="s">
        <v>858</v>
      </c>
      <c r="M203" t="s">
        <v>868</v>
      </c>
      <c r="N203" t="s">
        <v>870</v>
      </c>
      <c r="O203" t="s">
        <v>1065</v>
      </c>
      <c r="P203" t="s">
        <v>1368</v>
      </c>
      <c r="Q203" t="s">
        <v>1450</v>
      </c>
      <c r="R203" t="s">
        <v>1478</v>
      </c>
      <c r="S203">
        <v>10025</v>
      </c>
      <c r="T203" t="s">
        <v>1480</v>
      </c>
      <c r="U203" t="s">
        <v>1482</v>
      </c>
      <c r="V203" t="s">
        <v>1483</v>
      </c>
      <c r="W203" t="s">
        <v>1700</v>
      </c>
      <c r="X203">
        <v>30</v>
      </c>
      <c r="Y203" t="s">
        <v>1908</v>
      </c>
      <c r="AA203" t="s">
        <v>1920</v>
      </c>
      <c r="AB203" t="s">
        <v>1481</v>
      </c>
      <c r="AC203" t="s">
        <v>1481</v>
      </c>
      <c r="AD203" t="s">
        <v>1929</v>
      </c>
      <c r="AE203" t="s">
        <v>1934</v>
      </c>
      <c r="AG203">
        <v>2500</v>
      </c>
      <c r="AH203">
        <v>2500</v>
      </c>
      <c r="AI203">
        <v>41.5</v>
      </c>
      <c r="AJ203" s="3">
        <v>20585</v>
      </c>
      <c r="AL203" t="s">
        <v>2316</v>
      </c>
      <c r="AM203">
        <v>0</v>
      </c>
      <c r="AN203" t="s">
        <v>2519</v>
      </c>
      <c r="AO203">
        <v>1</v>
      </c>
      <c r="AP203">
        <v>0</v>
      </c>
      <c r="AQ203">
        <v>0</v>
      </c>
      <c r="AT203" t="s">
        <v>2535</v>
      </c>
      <c r="AU203" t="s">
        <v>2035</v>
      </c>
      <c r="AV203" t="s">
        <v>2544</v>
      </c>
      <c r="AW203">
        <v>0</v>
      </c>
      <c r="AY203" t="s">
        <v>1480</v>
      </c>
      <c r="BA203" t="s">
        <v>2699</v>
      </c>
      <c r="BD203" t="s">
        <v>2797</v>
      </c>
      <c r="BE203" s="3">
        <v>43655</v>
      </c>
    </row>
    <row r="204" spans="1:57">
      <c r="A204" s="1">
        <f>HYPERLINK("https://lsnyc.legalserver.org/matter/dynamic-profile/view/1870058","18-1870058")</f>
        <v>0</v>
      </c>
      <c r="B204" t="s">
        <v>60</v>
      </c>
      <c r="C204" t="s">
        <v>106</v>
      </c>
      <c r="D204" t="s">
        <v>161</v>
      </c>
      <c r="E204" t="s">
        <v>213</v>
      </c>
      <c r="F204" t="s">
        <v>690</v>
      </c>
      <c r="G204" s="3">
        <v>43264</v>
      </c>
      <c r="H204" s="3">
        <v>43264</v>
      </c>
      <c r="K204" t="s">
        <v>854</v>
      </c>
      <c r="L204" t="s">
        <v>858</v>
      </c>
      <c r="M204" t="s">
        <v>868</v>
      </c>
      <c r="N204" t="s">
        <v>870</v>
      </c>
      <c r="O204" t="s">
        <v>1066</v>
      </c>
      <c r="P204">
        <v>1</v>
      </c>
      <c r="Q204" t="s">
        <v>1448</v>
      </c>
      <c r="R204" t="s">
        <v>1478</v>
      </c>
      <c r="S204">
        <v>10467</v>
      </c>
      <c r="T204" t="s">
        <v>1480</v>
      </c>
      <c r="U204" t="s">
        <v>1482</v>
      </c>
      <c r="V204" t="s">
        <v>1483</v>
      </c>
      <c r="W204" t="s">
        <v>1701</v>
      </c>
      <c r="X204">
        <v>7</v>
      </c>
      <c r="Y204" t="s">
        <v>1908</v>
      </c>
      <c r="AA204" t="s">
        <v>1918</v>
      </c>
      <c r="AB204" t="s">
        <v>1481</v>
      </c>
      <c r="AE204" t="s">
        <v>1934</v>
      </c>
      <c r="AF204" t="s">
        <v>1938</v>
      </c>
      <c r="AG204">
        <v>300</v>
      </c>
      <c r="AH204">
        <v>1050</v>
      </c>
      <c r="AI204">
        <v>21.55</v>
      </c>
      <c r="AJ204" s="3">
        <v>17374</v>
      </c>
      <c r="AK204" t="s">
        <v>2040</v>
      </c>
      <c r="AL204" t="s">
        <v>2317</v>
      </c>
      <c r="AM204">
        <v>2</v>
      </c>
      <c r="AN204" t="s">
        <v>2520</v>
      </c>
      <c r="AO204">
        <v>1</v>
      </c>
      <c r="AP204">
        <v>0</v>
      </c>
      <c r="AQ204">
        <v>79.08</v>
      </c>
      <c r="AT204" t="s">
        <v>2535</v>
      </c>
      <c r="AU204" t="s">
        <v>2538</v>
      </c>
      <c r="AV204" t="s">
        <v>2544</v>
      </c>
      <c r="AW204">
        <v>9600</v>
      </c>
      <c r="AX204" t="s">
        <v>2620</v>
      </c>
      <c r="AY204" t="s">
        <v>1480</v>
      </c>
      <c r="BA204" t="s">
        <v>2740</v>
      </c>
      <c r="BD204" t="s">
        <v>2801</v>
      </c>
      <c r="BE204" s="3">
        <v>43628</v>
      </c>
    </row>
    <row r="205" spans="1:57">
      <c r="A205" s="1">
        <f>HYPERLINK("https://lsnyc.legalserver.org/matter/dynamic-profile/view/1860141","18-1860141")</f>
        <v>0</v>
      </c>
      <c r="B205" t="s">
        <v>61</v>
      </c>
      <c r="C205" t="s">
        <v>89</v>
      </c>
      <c r="D205" t="s">
        <v>161</v>
      </c>
      <c r="E205" t="s">
        <v>342</v>
      </c>
      <c r="F205" t="s">
        <v>691</v>
      </c>
      <c r="G205" s="3">
        <v>43159</v>
      </c>
      <c r="H205" s="3">
        <v>43157</v>
      </c>
      <c r="K205" t="s">
        <v>854</v>
      </c>
      <c r="L205" t="s">
        <v>858</v>
      </c>
      <c r="M205" t="s">
        <v>868</v>
      </c>
      <c r="N205" t="s">
        <v>869</v>
      </c>
      <c r="O205" t="s">
        <v>1067</v>
      </c>
      <c r="P205" t="s">
        <v>1369</v>
      </c>
      <c r="Q205" t="s">
        <v>1450</v>
      </c>
      <c r="R205" t="s">
        <v>1478</v>
      </c>
      <c r="S205">
        <v>10026</v>
      </c>
      <c r="T205" t="s">
        <v>1480</v>
      </c>
      <c r="U205" t="s">
        <v>1482</v>
      </c>
      <c r="V205" t="s">
        <v>1485</v>
      </c>
      <c r="W205" t="s">
        <v>1702</v>
      </c>
      <c r="X205">
        <v>64</v>
      </c>
      <c r="Y205" t="s">
        <v>1908</v>
      </c>
      <c r="AA205" t="s">
        <v>1920</v>
      </c>
      <c r="AB205" t="s">
        <v>1481</v>
      </c>
      <c r="AC205" t="s">
        <v>1481</v>
      </c>
      <c r="AE205" t="s">
        <v>1933</v>
      </c>
      <c r="AG205">
        <v>274</v>
      </c>
      <c r="AH205">
        <v>274</v>
      </c>
      <c r="AI205">
        <v>18.8</v>
      </c>
      <c r="AJ205" s="3">
        <v>19391</v>
      </c>
      <c r="AL205" t="s">
        <v>2318</v>
      </c>
      <c r="AM205">
        <v>126</v>
      </c>
      <c r="AN205" t="s">
        <v>2524</v>
      </c>
      <c r="AO205">
        <v>1</v>
      </c>
      <c r="AP205">
        <v>0</v>
      </c>
      <c r="AQ205">
        <v>79</v>
      </c>
      <c r="AT205" t="s">
        <v>2535</v>
      </c>
      <c r="AU205" t="s">
        <v>2035</v>
      </c>
      <c r="AV205" t="s">
        <v>2544</v>
      </c>
      <c r="AW205">
        <v>9528</v>
      </c>
      <c r="AY205" t="s">
        <v>1480</v>
      </c>
      <c r="BA205" t="s">
        <v>2699</v>
      </c>
      <c r="BD205" t="s">
        <v>2801</v>
      </c>
      <c r="BE205" s="3">
        <v>43368</v>
      </c>
    </row>
    <row r="206" spans="1:57">
      <c r="A206" s="1">
        <f>HYPERLINK("https://lsnyc.legalserver.org/matter/dynamic-profile/view/0830816","17-0830816")</f>
        <v>0</v>
      </c>
      <c r="B206" t="s">
        <v>60</v>
      </c>
      <c r="C206" t="s">
        <v>84</v>
      </c>
      <c r="D206" t="s">
        <v>161</v>
      </c>
      <c r="E206" t="s">
        <v>241</v>
      </c>
      <c r="F206" t="s">
        <v>692</v>
      </c>
      <c r="G206" s="3">
        <v>42817</v>
      </c>
      <c r="H206" s="3">
        <v>43192</v>
      </c>
      <c r="K206" t="s">
        <v>854</v>
      </c>
      <c r="L206" t="s">
        <v>858</v>
      </c>
      <c r="M206" t="s">
        <v>868</v>
      </c>
      <c r="N206" t="s">
        <v>869</v>
      </c>
      <c r="O206" t="s">
        <v>1068</v>
      </c>
      <c r="P206">
        <v>108</v>
      </c>
      <c r="Q206" t="s">
        <v>1448</v>
      </c>
      <c r="R206" t="s">
        <v>1478</v>
      </c>
      <c r="S206">
        <v>10457</v>
      </c>
      <c r="T206" t="s">
        <v>1480</v>
      </c>
      <c r="U206" t="s">
        <v>1482</v>
      </c>
      <c r="V206" t="s">
        <v>1483</v>
      </c>
      <c r="W206" t="s">
        <v>1703</v>
      </c>
      <c r="X206">
        <v>14</v>
      </c>
      <c r="Y206" t="s">
        <v>1908</v>
      </c>
      <c r="AA206" t="s">
        <v>1918</v>
      </c>
      <c r="AB206" t="s">
        <v>1481</v>
      </c>
      <c r="AC206" t="s">
        <v>1481</v>
      </c>
      <c r="AE206" t="s">
        <v>1934</v>
      </c>
      <c r="AG206">
        <v>199</v>
      </c>
      <c r="AH206">
        <v>1367</v>
      </c>
      <c r="AI206">
        <v>42.5</v>
      </c>
      <c r="AJ206" s="3">
        <v>19437</v>
      </c>
      <c r="AK206" t="s">
        <v>2041</v>
      </c>
      <c r="AL206" t="s">
        <v>2319</v>
      </c>
      <c r="AM206">
        <v>10</v>
      </c>
      <c r="AN206" t="s">
        <v>2530</v>
      </c>
      <c r="AO206">
        <v>1</v>
      </c>
      <c r="AP206">
        <v>0</v>
      </c>
      <c r="AQ206">
        <v>81.79000000000001</v>
      </c>
      <c r="AT206" t="s">
        <v>2535</v>
      </c>
      <c r="AU206" t="s">
        <v>2537</v>
      </c>
      <c r="AV206" t="s">
        <v>2544</v>
      </c>
      <c r="AW206">
        <v>9864</v>
      </c>
      <c r="AY206" t="s">
        <v>1480</v>
      </c>
      <c r="BA206" t="s">
        <v>2721</v>
      </c>
      <c r="BD206" t="s">
        <v>2801</v>
      </c>
      <c r="BE206" s="3">
        <v>43552</v>
      </c>
    </row>
    <row r="207" spans="1:57">
      <c r="A207" s="1">
        <f>HYPERLINK("https://lsnyc.legalserver.org/matter/dynamic-profile/view/1864768","18-1864768")</f>
        <v>0</v>
      </c>
      <c r="B207" t="s">
        <v>60</v>
      </c>
      <c r="C207" t="s">
        <v>84</v>
      </c>
      <c r="D207" t="s">
        <v>161</v>
      </c>
      <c r="E207" t="s">
        <v>343</v>
      </c>
      <c r="F207" t="s">
        <v>693</v>
      </c>
      <c r="G207" s="3">
        <v>43201</v>
      </c>
      <c r="H207" s="3">
        <v>43566</v>
      </c>
      <c r="K207" t="s">
        <v>854</v>
      </c>
      <c r="L207" t="s">
        <v>858</v>
      </c>
      <c r="M207" t="s">
        <v>868</v>
      </c>
      <c r="N207" t="s">
        <v>869</v>
      </c>
      <c r="O207" t="s">
        <v>1069</v>
      </c>
      <c r="P207" t="s">
        <v>1299</v>
      </c>
      <c r="Q207" t="s">
        <v>1448</v>
      </c>
      <c r="R207" t="s">
        <v>1478</v>
      </c>
      <c r="S207">
        <v>10457</v>
      </c>
      <c r="T207" t="s">
        <v>1480</v>
      </c>
      <c r="U207" t="s">
        <v>1482</v>
      </c>
      <c r="V207" t="s">
        <v>1486</v>
      </c>
      <c r="W207" t="s">
        <v>1704</v>
      </c>
      <c r="X207">
        <v>18</v>
      </c>
      <c r="Y207" t="s">
        <v>1908</v>
      </c>
      <c r="AA207" t="s">
        <v>1918</v>
      </c>
      <c r="AB207" t="s">
        <v>1481</v>
      </c>
      <c r="AC207" t="s">
        <v>1481</v>
      </c>
      <c r="AE207" t="s">
        <v>1934</v>
      </c>
      <c r="AF207" t="s">
        <v>1938</v>
      </c>
      <c r="AG207">
        <v>0</v>
      </c>
      <c r="AH207">
        <v>1030.04</v>
      </c>
      <c r="AI207">
        <v>37</v>
      </c>
      <c r="AJ207" s="3">
        <v>21916</v>
      </c>
      <c r="AK207" t="s">
        <v>2042</v>
      </c>
      <c r="AL207" t="s">
        <v>2320</v>
      </c>
      <c r="AM207">
        <v>0</v>
      </c>
      <c r="AN207" t="s">
        <v>2523</v>
      </c>
      <c r="AO207">
        <v>1</v>
      </c>
      <c r="AP207">
        <v>0</v>
      </c>
      <c r="AQ207">
        <v>0</v>
      </c>
      <c r="AT207" t="s">
        <v>2535</v>
      </c>
      <c r="AU207" t="s">
        <v>2035</v>
      </c>
      <c r="AW207">
        <v>0</v>
      </c>
      <c r="AX207" t="s">
        <v>2621</v>
      </c>
      <c r="AY207" t="s">
        <v>1480</v>
      </c>
      <c r="AZ207" t="s">
        <v>2681</v>
      </c>
      <c r="BA207" t="s">
        <v>2722</v>
      </c>
      <c r="BD207" t="s">
        <v>2803</v>
      </c>
      <c r="BE207" s="3">
        <v>43643</v>
      </c>
    </row>
    <row r="208" spans="1:57">
      <c r="A208" s="1">
        <f>HYPERLINK("https://lsnyc.legalserver.org/matter/dynamic-profile/view/1864777","18-1864777")</f>
        <v>0</v>
      </c>
      <c r="B208" t="s">
        <v>60</v>
      </c>
      <c r="C208" t="s">
        <v>84</v>
      </c>
      <c r="D208" t="s">
        <v>161</v>
      </c>
      <c r="E208" t="s">
        <v>344</v>
      </c>
      <c r="F208" t="s">
        <v>694</v>
      </c>
      <c r="G208" s="3">
        <v>43201</v>
      </c>
      <c r="H208" s="3">
        <v>43210</v>
      </c>
      <c r="K208" t="s">
        <v>854</v>
      </c>
      <c r="L208" t="s">
        <v>858</v>
      </c>
      <c r="M208" t="s">
        <v>868</v>
      </c>
      <c r="N208" t="s">
        <v>870</v>
      </c>
      <c r="O208" t="s">
        <v>1070</v>
      </c>
      <c r="P208" t="s">
        <v>1292</v>
      </c>
      <c r="Q208" t="s">
        <v>1448</v>
      </c>
      <c r="R208" t="s">
        <v>1478</v>
      </c>
      <c r="S208">
        <v>10455</v>
      </c>
      <c r="T208" t="s">
        <v>1480</v>
      </c>
      <c r="U208" t="s">
        <v>1482</v>
      </c>
      <c r="V208" t="s">
        <v>1486</v>
      </c>
      <c r="W208" t="s">
        <v>1705</v>
      </c>
      <c r="X208">
        <v>41</v>
      </c>
      <c r="Y208" t="s">
        <v>1908</v>
      </c>
      <c r="AA208" t="s">
        <v>1923</v>
      </c>
      <c r="AB208" t="s">
        <v>1481</v>
      </c>
      <c r="AE208" t="s">
        <v>1934</v>
      </c>
      <c r="AG208">
        <v>0</v>
      </c>
      <c r="AH208">
        <v>623.65</v>
      </c>
      <c r="AI208">
        <v>62.5</v>
      </c>
      <c r="AJ208" s="3">
        <v>21588</v>
      </c>
      <c r="AK208" t="s">
        <v>2043</v>
      </c>
      <c r="AL208" t="s">
        <v>2321</v>
      </c>
      <c r="AM208">
        <v>5</v>
      </c>
      <c r="AO208">
        <v>2</v>
      </c>
      <c r="AP208">
        <v>2</v>
      </c>
      <c r="AQ208">
        <v>0</v>
      </c>
      <c r="AT208" t="s">
        <v>2534</v>
      </c>
      <c r="AW208">
        <v>0</v>
      </c>
      <c r="AX208" t="s">
        <v>2622</v>
      </c>
      <c r="AY208" t="s">
        <v>1480</v>
      </c>
      <c r="AZ208" t="s">
        <v>2675</v>
      </c>
      <c r="BA208" t="s">
        <v>2722</v>
      </c>
      <c r="BD208" t="s">
        <v>2797</v>
      </c>
      <c r="BE208" s="3">
        <v>43635</v>
      </c>
    </row>
    <row r="209" spans="1:57">
      <c r="A209" s="1">
        <f>HYPERLINK("https://lsnyc.legalserver.org/matter/dynamic-profile/view/1860624","18-1860624")</f>
        <v>0</v>
      </c>
      <c r="B209" t="s">
        <v>57</v>
      </c>
      <c r="C209" t="s">
        <v>96</v>
      </c>
      <c r="D209" t="s">
        <v>161</v>
      </c>
      <c r="E209" t="s">
        <v>345</v>
      </c>
      <c r="F209" t="s">
        <v>695</v>
      </c>
      <c r="G209" s="3">
        <v>43164</v>
      </c>
      <c r="H209" s="3">
        <v>43164</v>
      </c>
      <c r="K209" t="s">
        <v>854</v>
      </c>
      <c r="L209" t="s">
        <v>858</v>
      </c>
      <c r="M209" t="s">
        <v>868</v>
      </c>
      <c r="N209" t="s">
        <v>870</v>
      </c>
      <c r="O209" t="s">
        <v>1071</v>
      </c>
      <c r="P209" t="s">
        <v>1289</v>
      </c>
      <c r="Q209" t="s">
        <v>1445</v>
      </c>
      <c r="R209" t="s">
        <v>1478</v>
      </c>
      <c r="S209">
        <v>10306</v>
      </c>
      <c r="T209" t="s">
        <v>1480</v>
      </c>
      <c r="U209" t="s">
        <v>1482</v>
      </c>
      <c r="V209" t="s">
        <v>1487</v>
      </c>
      <c r="W209" t="s">
        <v>1706</v>
      </c>
      <c r="X209">
        <v>13</v>
      </c>
      <c r="Y209" t="s">
        <v>1908</v>
      </c>
      <c r="AA209" t="s">
        <v>1925</v>
      </c>
      <c r="AB209" t="s">
        <v>1481</v>
      </c>
      <c r="AC209" t="s">
        <v>1480</v>
      </c>
      <c r="AE209" t="s">
        <v>1933</v>
      </c>
      <c r="AG209">
        <v>485</v>
      </c>
      <c r="AH209">
        <v>485</v>
      </c>
      <c r="AI209">
        <v>39.45</v>
      </c>
      <c r="AJ209" s="3">
        <v>18679</v>
      </c>
      <c r="AL209" t="s">
        <v>2322</v>
      </c>
      <c r="AM209">
        <v>0</v>
      </c>
      <c r="AN209" t="s">
        <v>2518</v>
      </c>
      <c r="AO209">
        <v>1</v>
      </c>
      <c r="AP209">
        <v>0</v>
      </c>
      <c r="AQ209">
        <v>59.31</v>
      </c>
      <c r="AT209" t="s">
        <v>2535</v>
      </c>
      <c r="AU209" t="s">
        <v>2035</v>
      </c>
      <c r="AV209" t="s">
        <v>2544</v>
      </c>
      <c r="AW209">
        <v>7200</v>
      </c>
      <c r="BA209" t="s">
        <v>2731</v>
      </c>
      <c r="BB209" t="s">
        <v>2758</v>
      </c>
      <c r="BC209" t="s">
        <v>1495</v>
      </c>
      <c r="BD209" t="s">
        <v>2826</v>
      </c>
      <c r="BE209" s="3">
        <v>43654</v>
      </c>
    </row>
    <row r="210" spans="1:57">
      <c r="A210" s="1">
        <f>HYPERLINK("https://lsnyc.legalserver.org/matter/dynamic-profile/view/1867745","18-1867745")</f>
        <v>0</v>
      </c>
      <c r="B210" t="s">
        <v>60</v>
      </c>
      <c r="C210" t="s">
        <v>107</v>
      </c>
      <c r="D210" t="s">
        <v>161</v>
      </c>
      <c r="E210" t="s">
        <v>335</v>
      </c>
      <c r="F210" t="s">
        <v>696</v>
      </c>
      <c r="G210" s="3">
        <v>43238</v>
      </c>
      <c r="H210" s="3">
        <v>43603</v>
      </c>
      <c r="K210" t="s">
        <v>854</v>
      </c>
      <c r="L210" t="s">
        <v>858</v>
      </c>
      <c r="M210" t="s">
        <v>868</v>
      </c>
      <c r="N210" t="s">
        <v>869</v>
      </c>
      <c r="O210" t="s">
        <v>1072</v>
      </c>
      <c r="P210" t="s">
        <v>1321</v>
      </c>
      <c r="Q210" t="s">
        <v>1448</v>
      </c>
      <c r="R210" t="s">
        <v>1478</v>
      </c>
      <c r="S210">
        <v>10468</v>
      </c>
      <c r="T210" t="s">
        <v>1480</v>
      </c>
      <c r="U210" t="s">
        <v>1482</v>
      </c>
      <c r="V210" t="s">
        <v>1485</v>
      </c>
      <c r="W210" t="s">
        <v>1707</v>
      </c>
      <c r="X210">
        <v>1</v>
      </c>
      <c r="Y210" t="s">
        <v>1908</v>
      </c>
      <c r="AA210" t="s">
        <v>1918</v>
      </c>
      <c r="AB210" t="s">
        <v>1481</v>
      </c>
      <c r="AC210" t="s">
        <v>1481</v>
      </c>
      <c r="AE210" t="s">
        <v>1934</v>
      </c>
      <c r="AF210" t="s">
        <v>1938</v>
      </c>
      <c r="AG210">
        <v>1400</v>
      </c>
      <c r="AH210">
        <v>1400</v>
      </c>
      <c r="AI210">
        <v>62.1</v>
      </c>
      <c r="AJ210" s="3">
        <v>32742</v>
      </c>
      <c r="AK210" t="s">
        <v>2044</v>
      </c>
      <c r="AL210" t="s">
        <v>2323</v>
      </c>
      <c r="AM210">
        <v>0</v>
      </c>
      <c r="AN210" t="s">
        <v>2519</v>
      </c>
      <c r="AO210">
        <v>2</v>
      </c>
      <c r="AP210">
        <v>0</v>
      </c>
      <c r="AQ210">
        <v>137.42</v>
      </c>
      <c r="AT210" t="s">
        <v>2535</v>
      </c>
      <c r="AU210" t="s">
        <v>2035</v>
      </c>
      <c r="AV210" t="s">
        <v>2544</v>
      </c>
      <c r="AW210">
        <v>22620</v>
      </c>
      <c r="AX210" t="s">
        <v>2623</v>
      </c>
      <c r="AY210" t="s">
        <v>1480</v>
      </c>
      <c r="AZ210" t="s">
        <v>2681</v>
      </c>
      <c r="BA210" t="s">
        <v>2697</v>
      </c>
      <c r="BD210" t="s">
        <v>2810</v>
      </c>
      <c r="BE210" s="3">
        <v>43637</v>
      </c>
    </row>
    <row r="211" spans="1:57">
      <c r="A211" s="1">
        <f>HYPERLINK("https://lsnyc.legalserver.org/matter/dynamic-profile/view/1865481","18-1865481")</f>
        <v>0</v>
      </c>
      <c r="B211" t="s">
        <v>60</v>
      </c>
      <c r="C211" t="s">
        <v>107</v>
      </c>
      <c r="D211" t="s">
        <v>161</v>
      </c>
      <c r="E211" t="s">
        <v>346</v>
      </c>
      <c r="F211" t="s">
        <v>697</v>
      </c>
      <c r="G211" s="3">
        <v>43214</v>
      </c>
      <c r="H211" s="3">
        <v>43214</v>
      </c>
      <c r="K211" t="s">
        <v>854</v>
      </c>
      <c r="L211" t="s">
        <v>858</v>
      </c>
      <c r="M211" t="s">
        <v>868</v>
      </c>
      <c r="N211" t="s">
        <v>869</v>
      </c>
      <c r="O211" t="s">
        <v>1073</v>
      </c>
      <c r="P211" t="s">
        <v>1370</v>
      </c>
      <c r="Q211" t="s">
        <v>1448</v>
      </c>
      <c r="R211" t="s">
        <v>1478</v>
      </c>
      <c r="S211">
        <v>10467</v>
      </c>
      <c r="T211" t="s">
        <v>1480</v>
      </c>
      <c r="U211" t="s">
        <v>1482</v>
      </c>
      <c r="V211" t="s">
        <v>1483</v>
      </c>
      <c r="W211" t="s">
        <v>1708</v>
      </c>
      <c r="X211">
        <v>27</v>
      </c>
      <c r="Y211" t="s">
        <v>1908</v>
      </c>
      <c r="AA211" t="s">
        <v>1918</v>
      </c>
      <c r="AB211" t="s">
        <v>1481</v>
      </c>
      <c r="AC211" t="s">
        <v>1481</v>
      </c>
      <c r="AE211" t="s">
        <v>1934</v>
      </c>
      <c r="AG211">
        <v>1091.61</v>
      </c>
      <c r="AH211">
        <v>1091.61</v>
      </c>
      <c r="AI211">
        <v>72.40000000000001</v>
      </c>
      <c r="AJ211" s="3">
        <v>21642</v>
      </c>
      <c r="AK211" t="s">
        <v>1978</v>
      </c>
      <c r="AL211" t="s">
        <v>2324</v>
      </c>
      <c r="AM211">
        <v>52</v>
      </c>
      <c r="AN211" t="s">
        <v>2519</v>
      </c>
      <c r="AO211">
        <v>2</v>
      </c>
      <c r="AP211">
        <v>3</v>
      </c>
      <c r="AQ211">
        <v>70.7</v>
      </c>
      <c r="AT211" t="s">
        <v>2534</v>
      </c>
      <c r="AU211" t="s">
        <v>2035</v>
      </c>
      <c r="AV211" t="s">
        <v>2544</v>
      </c>
      <c r="AW211">
        <v>20800</v>
      </c>
      <c r="AY211" t="s">
        <v>1480</v>
      </c>
      <c r="AZ211" t="s">
        <v>2675</v>
      </c>
      <c r="BA211" t="s">
        <v>2705</v>
      </c>
      <c r="BD211" t="s">
        <v>2810</v>
      </c>
      <c r="BE211" s="3">
        <v>43655</v>
      </c>
    </row>
    <row r="212" spans="1:57">
      <c r="A212" s="1">
        <f>HYPERLINK("https://lsnyc.legalserver.org/matter/dynamic-profile/view/1855529","18-1855529")</f>
        <v>0</v>
      </c>
      <c r="B212" t="s">
        <v>60</v>
      </c>
      <c r="C212" t="s">
        <v>107</v>
      </c>
      <c r="D212" t="s">
        <v>161</v>
      </c>
      <c r="E212" t="s">
        <v>194</v>
      </c>
      <c r="F212" t="s">
        <v>532</v>
      </c>
      <c r="G212" s="3">
        <v>43109</v>
      </c>
      <c r="H212" s="3">
        <v>43129</v>
      </c>
      <c r="K212" t="s">
        <v>854</v>
      </c>
      <c r="L212" t="s">
        <v>858</v>
      </c>
      <c r="M212" t="s">
        <v>868</v>
      </c>
      <c r="N212" t="s">
        <v>870</v>
      </c>
      <c r="O212" t="s">
        <v>1074</v>
      </c>
      <c r="P212" t="s">
        <v>1371</v>
      </c>
      <c r="Q212" t="s">
        <v>1448</v>
      </c>
      <c r="R212" t="s">
        <v>1478</v>
      </c>
      <c r="S212">
        <v>10459</v>
      </c>
      <c r="T212" t="s">
        <v>1480</v>
      </c>
      <c r="U212" t="s">
        <v>1482</v>
      </c>
      <c r="V212" t="s">
        <v>1483</v>
      </c>
      <c r="W212" t="s">
        <v>1709</v>
      </c>
      <c r="X212">
        <v>9</v>
      </c>
      <c r="Y212" t="s">
        <v>1908</v>
      </c>
      <c r="AA212" t="s">
        <v>1923</v>
      </c>
      <c r="AB212" t="s">
        <v>1481</v>
      </c>
      <c r="AC212" t="s">
        <v>1481</v>
      </c>
      <c r="AE212" t="s">
        <v>1934</v>
      </c>
      <c r="AG212">
        <v>140</v>
      </c>
      <c r="AH212">
        <v>140</v>
      </c>
      <c r="AI212">
        <v>35.1</v>
      </c>
      <c r="AJ212" s="3">
        <v>32218</v>
      </c>
      <c r="AM212">
        <v>42</v>
      </c>
      <c r="AN212" t="s">
        <v>2529</v>
      </c>
      <c r="AO212">
        <v>1</v>
      </c>
      <c r="AP212">
        <v>1</v>
      </c>
      <c r="AQ212">
        <v>11.31</v>
      </c>
      <c r="AT212" t="s">
        <v>2534</v>
      </c>
      <c r="AU212" t="s">
        <v>2537</v>
      </c>
      <c r="AW212">
        <v>1836</v>
      </c>
      <c r="AY212" t="s">
        <v>1480</v>
      </c>
      <c r="BA212" t="s">
        <v>2733</v>
      </c>
      <c r="BD212" t="s">
        <v>2834</v>
      </c>
      <c r="BE212" s="3">
        <v>43656</v>
      </c>
    </row>
    <row r="213" spans="1:57">
      <c r="A213" s="1">
        <f>HYPERLINK("https://lsnyc.legalserver.org/matter/dynamic-profile/view/1860629","18-1860629")</f>
        <v>0</v>
      </c>
      <c r="B213" t="s">
        <v>60</v>
      </c>
      <c r="C213" t="s">
        <v>108</v>
      </c>
      <c r="D213" t="s">
        <v>161</v>
      </c>
      <c r="E213" t="s">
        <v>237</v>
      </c>
      <c r="F213" t="s">
        <v>677</v>
      </c>
      <c r="G213" s="3">
        <v>43164</v>
      </c>
      <c r="H213" s="3">
        <v>43164</v>
      </c>
      <c r="K213" t="s">
        <v>854</v>
      </c>
      <c r="L213" t="s">
        <v>858</v>
      </c>
      <c r="M213" t="s">
        <v>868</v>
      </c>
      <c r="N213" t="s">
        <v>870</v>
      </c>
      <c r="O213" t="s">
        <v>1075</v>
      </c>
      <c r="P213" t="s">
        <v>1372</v>
      </c>
      <c r="Q213" t="s">
        <v>1448</v>
      </c>
      <c r="R213" t="s">
        <v>1478</v>
      </c>
      <c r="S213">
        <v>10457</v>
      </c>
      <c r="T213" t="s">
        <v>1480</v>
      </c>
      <c r="U213" t="s">
        <v>1482</v>
      </c>
      <c r="V213" t="s">
        <v>1488</v>
      </c>
      <c r="W213" t="s">
        <v>1710</v>
      </c>
      <c r="X213">
        <v>10</v>
      </c>
      <c r="Y213" t="s">
        <v>1908</v>
      </c>
      <c r="AA213" t="s">
        <v>1918</v>
      </c>
      <c r="AB213" t="s">
        <v>1481</v>
      </c>
      <c r="AE213" t="s">
        <v>1933</v>
      </c>
      <c r="AG213">
        <v>227</v>
      </c>
      <c r="AH213">
        <v>227</v>
      </c>
      <c r="AI213">
        <v>36.15</v>
      </c>
      <c r="AJ213" s="3">
        <v>21180</v>
      </c>
      <c r="AL213" t="s">
        <v>2325</v>
      </c>
      <c r="AM213">
        <v>0</v>
      </c>
      <c r="AN213" t="s">
        <v>2518</v>
      </c>
      <c r="AO213">
        <v>1</v>
      </c>
      <c r="AP213">
        <v>0</v>
      </c>
      <c r="AQ213">
        <v>78.09</v>
      </c>
      <c r="AT213" t="s">
        <v>2535</v>
      </c>
      <c r="AU213" t="s">
        <v>1495</v>
      </c>
      <c r="AV213" t="s">
        <v>2544</v>
      </c>
      <c r="AW213">
        <v>9480</v>
      </c>
      <c r="AX213" t="s">
        <v>2624</v>
      </c>
      <c r="AY213" t="s">
        <v>1480</v>
      </c>
      <c r="AZ213" t="s">
        <v>2675</v>
      </c>
      <c r="BA213" t="s">
        <v>2738</v>
      </c>
      <c r="BD213" t="s">
        <v>2809</v>
      </c>
      <c r="BE213" s="3">
        <v>43647</v>
      </c>
    </row>
    <row r="214" spans="1:57">
      <c r="A214" s="1">
        <f>HYPERLINK("https://lsnyc.legalserver.org/matter/dynamic-profile/view/0799775","16-0799775")</f>
        <v>0</v>
      </c>
      <c r="B214" t="s">
        <v>59</v>
      </c>
      <c r="C214" t="s">
        <v>109</v>
      </c>
      <c r="D214" t="s">
        <v>161</v>
      </c>
      <c r="E214" t="s">
        <v>347</v>
      </c>
      <c r="F214" t="s">
        <v>698</v>
      </c>
      <c r="G214" s="3">
        <v>42431</v>
      </c>
      <c r="H214" s="3">
        <v>43281</v>
      </c>
      <c r="K214" t="s">
        <v>854</v>
      </c>
      <c r="L214" t="s">
        <v>858</v>
      </c>
      <c r="M214" t="s">
        <v>868</v>
      </c>
      <c r="N214" t="s">
        <v>870</v>
      </c>
      <c r="O214" t="s">
        <v>1076</v>
      </c>
      <c r="P214" t="s">
        <v>1282</v>
      </c>
      <c r="Q214" t="s">
        <v>1447</v>
      </c>
      <c r="R214" t="s">
        <v>1478</v>
      </c>
      <c r="S214">
        <v>11217</v>
      </c>
      <c r="T214" t="s">
        <v>1480</v>
      </c>
      <c r="U214" t="s">
        <v>1482</v>
      </c>
      <c r="V214" t="s">
        <v>1485</v>
      </c>
      <c r="W214" t="s">
        <v>1711</v>
      </c>
      <c r="X214">
        <v>25</v>
      </c>
      <c r="Y214" t="s">
        <v>1908</v>
      </c>
      <c r="AA214" t="s">
        <v>1917</v>
      </c>
      <c r="AB214" t="s">
        <v>1481</v>
      </c>
      <c r="AE214" t="s">
        <v>1934</v>
      </c>
      <c r="AG214">
        <v>427</v>
      </c>
      <c r="AH214">
        <v>427</v>
      </c>
      <c r="AI214">
        <v>161.7</v>
      </c>
      <c r="AJ214" s="3">
        <v>26062</v>
      </c>
      <c r="AL214" t="s">
        <v>2326</v>
      </c>
      <c r="AM214">
        <v>8</v>
      </c>
      <c r="AN214" t="s">
        <v>2519</v>
      </c>
      <c r="AO214">
        <v>3</v>
      </c>
      <c r="AP214">
        <v>0</v>
      </c>
      <c r="AQ214">
        <v>43.63</v>
      </c>
      <c r="AT214" t="s">
        <v>2535</v>
      </c>
      <c r="AV214" t="s">
        <v>2545</v>
      </c>
      <c r="AW214">
        <v>8796</v>
      </c>
      <c r="BA214" t="s">
        <v>2741</v>
      </c>
      <c r="BB214" t="s">
        <v>2764</v>
      </c>
      <c r="BD214" t="s">
        <v>2859</v>
      </c>
      <c r="BE214" s="3">
        <v>43508</v>
      </c>
    </row>
    <row r="215" spans="1:57">
      <c r="A215" s="1">
        <f>HYPERLINK("https://lsnyc.legalserver.org/matter/dynamic-profile/view/1841265","17-1841265")</f>
        <v>0</v>
      </c>
      <c r="B215" t="s">
        <v>59</v>
      </c>
      <c r="C215" t="s">
        <v>109</v>
      </c>
      <c r="D215" t="s">
        <v>161</v>
      </c>
      <c r="E215" t="s">
        <v>245</v>
      </c>
      <c r="F215" t="s">
        <v>614</v>
      </c>
      <c r="G215" s="3">
        <v>42936</v>
      </c>
      <c r="H215" s="3">
        <v>43191</v>
      </c>
      <c r="K215" t="s">
        <v>854</v>
      </c>
      <c r="L215" t="s">
        <v>858</v>
      </c>
      <c r="M215" t="s">
        <v>868</v>
      </c>
      <c r="N215" t="s">
        <v>870</v>
      </c>
      <c r="O215" t="s">
        <v>1077</v>
      </c>
      <c r="P215" t="s">
        <v>1373</v>
      </c>
      <c r="Q215" t="s">
        <v>1447</v>
      </c>
      <c r="R215" t="s">
        <v>1478</v>
      </c>
      <c r="S215">
        <v>11203</v>
      </c>
      <c r="T215" t="s">
        <v>1480</v>
      </c>
      <c r="U215" t="s">
        <v>1482</v>
      </c>
      <c r="V215" t="s">
        <v>1483</v>
      </c>
      <c r="W215" t="s">
        <v>1712</v>
      </c>
      <c r="X215">
        <v>16</v>
      </c>
      <c r="Y215" t="s">
        <v>1908</v>
      </c>
      <c r="AA215" t="s">
        <v>1917</v>
      </c>
      <c r="AB215" t="s">
        <v>1481</v>
      </c>
      <c r="AC215" t="s">
        <v>1481</v>
      </c>
      <c r="AE215" t="s">
        <v>1934</v>
      </c>
      <c r="AG215">
        <v>1200</v>
      </c>
      <c r="AH215">
        <v>1200</v>
      </c>
      <c r="AI215">
        <v>66.25</v>
      </c>
      <c r="AJ215" s="3">
        <v>22916</v>
      </c>
      <c r="AM215">
        <v>8</v>
      </c>
      <c r="AN215" t="s">
        <v>2519</v>
      </c>
      <c r="AO215">
        <v>1</v>
      </c>
      <c r="AP215">
        <v>0</v>
      </c>
      <c r="AQ215">
        <v>182.39</v>
      </c>
      <c r="AT215" t="s">
        <v>2535</v>
      </c>
      <c r="AU215" t="s">
        <v>2035</v>
      </c>
      <c r="AV215" t="s">
        <v>2544</v>
      </c>
      <c r="AW215">
        <v>21996</v>
      </c>
      <c r="BA215" t="s">
        <v>2724</v>
      </c>
      <c r="BB215" t="s">
        <v>2754</v>
      </c>
      <c r="BD215" t="s">
        <v>2810</v>
      </c>
      <c r="BE215" s="3">
        <v>43558</v>
      </c>
    </row>
    <row r="216" spans="1:57">
      <c r="A216" s="1">
        <f>HYPERLINK("https://lsnyc.legalserver.org/matter/dynamic-profile/view/1871262","18-1871262")</f>
        <v>0</v>
      </c>
      <c r="B216" t="s">
        <v>60</v>
      </c>
      <c r="C216" t="s">
        <v>110</v>
      </c>
      <c r="D216" t="s">
        <v>161</v>
      </c>
      <c r="E216" t="s">
        <v>348</v>
      </c>
      <c r="F216" t="s">
        <v>699</v>
      </c>
      <c r="G216" s="3">
        <v>43278</v>
      </c>
      <c r="H216" s="3">
        <v>43278</v>
      </c>
      <c r="K216" t="s">
        <v>854</v>
      </c>
      <c r="L216" t="s">
        <v>858</v>
      </c>
      <c r="M216" t="s">
        <v>868</v>
      </c>
      <c r="N216" t="s">
        <v>869</v>
      </c>
      <c r="O216" t="s">
        <v>1078</v>
      </c>
      <c r="P216" t="s">
        <v>1354</v>
      </c>
      <c r="Q216" t="s">
        <v>1448</v>
      </c>
      <c r="R216" t="s">
        <v>1478</v>
      </c>
      <c r="S216">
        <v>10462</v>
      </c>
      <c r="T216" t="s">
        <v>1480</v>
      </c>
      <c r="U216" t="s">
        <v>1482</v>
      </c>
      <c r="V216" t="s">
        <v>1486</v>
      </c>
      <c r="W216" t="s">
        <v>1713</v>
      </c>
      <c r="X216">
        <v>16</v>
      </c>
      <c r="Y216" t="s">
        <v>1908</v>
      </c>
      <c r="AA216" t="s">
        <v>1923</v>
      </c>
      <c r="AB216" t="s">
        <v>1481</v>
      </c>
      <c r="AC216" t="s">
        <v>1481</v>
      </c>
      <c r="AE216" t="s">
        <v>1934</v>
      </c>
      <c r="AG216">
        <v>1480.85</v>
      </c>
      <c r="AH216">
        <v>1480.85</v>
      </c>
      <c r="AI216">
        <v>30.15</v>
      </c>
      <c r="AJ216" s="3">
        <v>25922</v>
      </c>
      <c r="AL216" t="s">
        <v>2327</v>
      </c>
      <c r="AM216">
        <v>90</v>
      </c>
      <c r="AN216" t="s">
        <v>2519</v>
      </c>
      <c r="AO216">
        <v>2</v>
      </c>
      <c r="AP216">
        <v>0</v>
      </c>
      <c r="AQ216">
        <v>163.3</v>
      </c>
      <c r="AT216" t="s">
        <v>2536</v>
      </c>
      <c r="AU216" t="s">
        <v>2035</v>
      </c>
      <c r="AV216" t="s">
        <v>2544</v>
      </c>
      <c r="AW216">
        <v>26880</v>
      </c>
      <c r="AX216" t="s">
        <v>2625</v>
      </c>
      <c r="AY216" t="s">
        <v>1480</v>
      </c>
      <c r="AZ216" t="s">
        <v>2675</v>
      </c>
      <c r="BA216" t="s">
        <v>2740</v>
      </c>
      <c r="BD216" t="s">
        <v>2810</v>
      </c>
      <c r="BE216" s="3">
        <v>43629</v>
      </c>
    </row>
    <row r="217" spans="1:57">
      <c r="A217" s="1">
        <f>HYPERLINK("https://lsnyc.legalserver.org/matter/dynamic-profile/view/1834468","17-1834468")</f>
        <v>0</v>
      </c>
      <c r="B217" t="s">
        <v>59</v>
      </c>
      <c r="C217" t="s">
        <v>111</v>
      </c>
      <c r="D217" t="s">
        <v>161</v>
      </c>
      <c r="E217" t="s">
        <v>349</v>
      </c>
      <c r="F217" t="s">
        <v>273</v>
      </c>
      <c r="G217" s="3">
        <v>42858</v>
      </c>
      <c r="H217" s="3">
        <v>42863</v>
      </c>
      <c r="K217" t="s">
        <v>854</v>
      </c>
      <c r="L217" t="s">
        <v>858</v>
      </c>
      <c r="M217" t="s">
        <v>868</v>
      </c>
      <c r="N217" t="s">
        <v>870</v>
      </c>
      <c r="O217" t="s">
        <v>1079</v>
      </c>
      <c r="P217" t="s">
        <v>1357</v>
      </c>
      <c r="Q217" t="s">
        <v>1447</v>
      </c>
      <c r="R217" t="s">
        <v>1478</v>
      </c>
      <c r="S217">
        <v>11225</v>
      </c>
      <c r="T217" t="s">
        <v>1480</v>
      </c>
      <c r="U217" t="s">
        <v>1480</v>
      </c>
      <c r="V217" t="s">
        <v>1493</v>
      </c>
      <c r="W217" t="s">
        <v>1714</v>
      </c>
      <c r="X217">
        <v>38</v>
      </c>
      <c r="Y217" t="s">
        <v>1908</v>
      </c>
      <c r="AA217" t="s">
        <v>1921</v>
      </c>
      <c r="AB217" t="s">
        <v>1481</v>
      </c>
      <c r="AC217" t="s">
        <v>1481</v>
      </c>
      <c r="AE217" t="s">
        <v>1934</v>
      </c>
      <c r="AF217" t="s">
        <v>1938</v>
      </c>
      <c r="AG217">
        <v>1164</v>
      </c>
      <c r="AH217">
        <v>1164</v>
      </c>
      <c r="AI217">
        <v>146.45</v>
      </c>
      <c r="AJ217" s="3">
        <v>25326</v>
      </c>
      <c r="AK217" t="s">
        <v>2035</v>
      </c>
      <c r="AL217" t="s">
        <v>2328</v>
      </c>
      <c r="AM217">
        <v>70</v>
      </c>
      <c r="AN217" t="s">
        <v>2519</v>
      </c>
      <c r="AO217">
        <v>3</v>
      </c>
      <c r="AP217">
        <v>0</v>
      </c>
      <c r="AQ217">
        <v>114.59</v>
      </c>
      <c r="AT217" t="s">
        <v>2535</v>
      </c>
      <c r="AU217" t="s">
        <v>2035</v>
      </c>
      <c r="AV217" t="s">
        <v>2544</v>
      </c>
      <c r="AW217">
        <v>23400</v>
      </c>
      <c r="AX217" t="s">
        <v>2569</v>
      </c>
      <c r="AY217" t="s">
        <v>1480</v>
      </c>
      <c r="BA217" t="s">
        <v>2742</v>
      </c>
      <c r="BB217" t="s">
        <v>2755</v>
      </c>
      <c r="BD217" t="s">
        <v>2810</v>
      </c>
      <c r="BE217" s="3">
        <v>43588</v>
      </c>
    </row>
    <row r="218" spans="1:57">
      <c r="A218" s="1">
        <f>HYPERLINK("https://lsnyc.legalserver.org/matter/dynamic-profile/view/1866545","18-1866545")</f>
        <v>0</v>
      </c>
      <c r="B218" t="s">
        <v>58</v>
      </c>
      <c r="C218" t="s">
        <v>112</v>
      </c>
      <c r="D218" t="s">
        <v>161</v>
      </c>
      <c r="E218" t="s">
        <v>350</v>
      </c>
      <c r="F218" t="s">
        <v>700</v>
      </c>
      <c r="G218" s="3">
        <v>43227</v>
      </c>
      <c r="H218" s="3">
        <v>43264</v>
      </c>
      <c r="K218" t="s">
        <v>854</v>
      </c>
      <c r="L218" t="s">
        <v>858</v>
      </c>
      <c r="M218" t="s">
        <v>868</v>
      </c>
      <c r="N218" t="s">
        <v>870</v>
      </c>
      <c r="O218" t="s">
        <v>1080</v>
      </c>
      <c r="P218" t="s">
        <v>1291</v>
      </c>
      <c r="Q218" t="s">
        <v>1449</v>
      </c>
      <c r="R218" t="s">
        <v>1478</v>
      </c>
      <c r="S218">
        <v>11435</v>
      </c>
      <c r="T218" t="s">
        <v>1480</v>
      </c>
      <c r="U218" t="s">
        <v>1480</v>
      </c>
      <c r="V218" t="s">
        <v>1489</v>
      </c>
      <c r="W218" t="s">
        <v>1715</v>
      </c>
      <c r="X218">
        <v>2</v>
      </c>
      <c r="Y218" t="s">
        <v>1908</v>
      </c>
      <c r="AA218" t="s">
        <v>1916</v>
      </c>
      <c r="AB218" t="s">
        <v>1481</v>
      </c>
      <c r="AC218" t="s">
        <v>1481</v>
      </c>
      <c r="AE218" t="s">
        <v>1934</v>
      </c>
      <c r="AG218">
        <v>432</v>
      </c>
      <c r="AH218">
        <v>1550</v>
      </c>
      <c r="AI218">
        <v>28.95</v>
      </c>
      <c r="AJ218" s="3">
        <v>30990</v>
      </c>
      <c r="AK218" t="s">
        <v>2045</v>
      </c>
      <c r="AL218" t="s">
        <v>2329</v>
      </c>
      <c r="AM218">
        <v>3</v>
      </c>
      <c r="AN218" t="s">
        <v>2520</v>
      </c>
      <c r="AO218">
        <v>2</v>
      </c>
      <c r="AP218">
        <v>2</v>
      </c>
      <c r="AQ218">
        <v>9.27</v>
      </c>
      <c r="AT218" t="s">
        <v>2534</v>
      </c>
      <c r="AU218" t="s">
        <v>2542</v>
      </c>
      <c r="AV218" t="s">
        <v>2551</v>
      </c>
      <c r="AW218">
        <v>2328</v>
      </c>
      <c r="AX218" t="s">
        <v>2562</v>
      </c>
      <c r="AY218" t="s">
        <v>1480</v>
      </c>
      <c r="BA218" t="s">
        <v>2742</v>
      </c>
      <c r="BD218" t="s">
        <v>2836</v>
      </c>
      <c r="BE218" s="3">
        <v>43571</v>
      </c>
    </row>
    <row r="219" spans="1:57">
      <c r="A219" s="1">
        <f>HYPERLINK("https://lsnyc.legalserver.org/matter/dynamic-profile/view/1869781","18-1869781")</f>
        <v>0</v>
      </c>
      <c r="B219" t="s">
        <v>60</v>
      </c>
      <c r="C219" t="s">
        <v>83</v>
      </c>
      <c r="D219" t="s">
        <v>161</v>
      </c>
      <c r="E219" t="s">
        <v>351</v>
      </c>
      <c r="F219" t="s">
        <v>625</v>
      </c>
      <c r="G219" s="3">
        <v>43259</v>
      </c>
      <c r="H219" s="3">
        <v>43259</v>
      </c>
      <c r="K219" t="s">
        <v>854</v>
      </c>
      <c r="L219" t="s">
        <v>858</v>
      </c>
      <c r="M219" t="s">
        <v>868</v>
      </c>
      <c r="N219" t="s">
        <v>869</v>
      </c>
      <c r="O219" t="s">
        <v>1081</v>
      </c>
      <c r="P219" t="s">
        <v>1319</v>
      </c>
      <c r="Q219" t="s">
        <v>1448</v>
      </c>
      <c r="R219" t="s">
        <v>1478</v>
      </c>
      <c r="S219">
        <v>10457</v>
      </c>
      <c r="T219" t="s">
        <v>1480</v>
      </c>
      <c r="U219" t="s">
        <v>1482</v>
      </c>
      <c r="V219" t="s">
        <v>1486</v>
      </c>
      <c r="W219" t="s">
        <v>1716</v>
      </c>
      <c r="X219">
        <v>0</v>
      </c>
      <c r="Y219" t="s">
        <v>1908</v>
      </c>
      <c r="AA219" t="s">
        <v>1918</v>
      </c>
      <c r="AB219" t="s">
        <v>1481</v>
      </c>
      <c r="AC219" t="s">
        <v>1481</v>
      </c>
      <c r="AE219" t="s">
        <v>1934</v>
      </c>
      <c r="AF219" t="s">
        <v>1938</v>
      </c>
      <c r="AG219">
        <v>0</v>
      </c>
      <c r="AH219">
        <v>0</v>
      </c>
      <c r="AI219">
        <v>22.45</v>
      </c>
      <c r="AJ219" s="3">
        <v>29038</v>
      </c>
      <c r="AL219" t="s">
        <v>2330</v>
      </c>
      <c r="AM219">
        <v>0</v>
      </c>
      <c r="AN219" t="s">
        <v>2519</v>
      </c>
      <c r="AO219">
        <v>2</v>
      </c>
      <c r="AP219">
        <v>0</v>
      </c>
      <c r="AQ219">
        <v>163.82</v>
      </c>
      <c r="AT219" t="s">
        <v>2535</v>
      </c>
      <c r="AW219">
        <v>26964</v>
      </c>
      <c r="AX219" t="s">
        <v>2626</v>
      </c>
      <c r="AY219" t="s">
        <v>1480</v>
      </c>
      <c r="AZ219" t="s">
        <v>2675</v>
      </c>
      <c r="BA219" t="s">
        <v>2722</v>
      </c>
      <c r="BB219" t="s">
        <v>2755</v>
      </c>
      <c r="BD219" t="s">
        <v>2816</v>
      </c>
      <c r="BE219" s="3">
        <v>43658</v>
      </c>
    </row>
    <row r="220" spans="1:57">
      <c r="A220" s="1">
        <f>HYPERLINK("https://lsnyc.legalserver.org/matter/dynamic-profile/view/1871484","18-1871484")</f>
        <v>0</v>
      </c>
      <c r="B220" t="s">
        <v>60</v>
      </c>
      <c r="C220" t="s">
        <v>113</v>
      </c>
      <c r="D220" t="s">
        <v>161</v>
      </c>
      <c r="E220" t="s">
        <v>352</v>
      </c>
      <c r="F220" t="s">
        <v>701</v>
      </c>
      <c r="G220" s="3">
        <v>43278</v>
      </c>
      <c r="H220" s="3">
        <v>43278</v>
      </c>
      <c r="K220" t="s">
        <v>854</v>
      </c>
      <c r="L220" t="s">
        <v>858</v>
      </c>
      <c r="M220" t="s">
        <v>868</v>
      </c>
      <c r="N220" t="s">
        <v>869</v>
      </c>
      <c r="O220" t="s">
        <v>1082</v>
      </c>
      <c r="P220" t="s">
        <v>1374</v>
      </c>
      <c r="Q220" t="s">
        <v>1448</v>
      </c>
      <c r="R220" t="s">
        <v>1478</v>
      </c>
      <c r="S220">
        <v>10457</v>
      </c>
      <c r="T220" t="s">
        <v>1480</v>
      </c>
      <c r="U220" t="s">
        <v>1482</v>
      </c>
      <c r="V220" t="s">
        <v>1486</v>
      </c>
      <c r="W220" t="s">
        <v>1717</v>
      </c>
      <c r="X220">
        <v>13</v>
      </c>
      <c r="Y220" t="s">
        <v>1908</v>
      </c>
      <c r="AA220" t="s">
        <v>1918</v>
      </c>
      <c r="AB220" t="s">
        <v>1481</v>
      </c>
      <c r="AC220" t="s">
        <v>1481</v>
      </c>
      <c r="AE220" t="s">
        <v>1934</v>
      </c>
      <c r="AG220">
        <v>1124.26</v>
      </c>
      <c r="AH220">
        <v>1124.26</v>
      </c>
      <c r="AI220">
        <v>66.2</v>
      </c>
      <c r="AJ220" s="3">
        <v>15486</v>
      </c>
      <c r="AK220" t="s">
        <v>2046</v>
      </c>
      <c r="AL220" t="s">
        <v>2331</v>
      </c>
      <c r="AM220">
        <v>221</v>
      </c>
      <c r="AN220" t="s">
        <v>2519</v>
      </c>
      <c r="AO220">
        <v>1</v>
      </c>
      <c r="AP220">
        <v>4</v>
      </c>
      <c r="AQ220">
        <v>180.15</v>
      </c>
      <c r="AT220" t="s">
        <v>2534</v>
      </c>
      <c r="AU220" t="s">
        <v>2035</v>
      </c>
      <c r="AV220" t="s">
        <v>2544</v>
      </c>
      <c r="AW220">
        <v>53000</v>
      </c>
      <c r="AX220" t="s">
        <v>2596</v>
      </c>
      <c r="AY220" t="s">
        <v>1480</v>
      </c>
      <c r="AZ220" t="s">
        <v>2675</v>
      </c>
      <c r="BA220" t="s">
        <v>2722</v>
      </c>
      <c r="BD220" t="s">
        <v>2810</v>
      </c>
      <c r="BE220" s="3">
        <v>43620</v>
      </c>
    </row>
    <row r="221" spans="1:57">
      <c r="A221" s="1">
        <f>HYPERLINK("https://lsnyc.legalserver.org/matter/dynamic-profile/view/0811328","16-0811328")</f>
        <v>0</v>
      </c>
      <c r="B221" t="s">
        <v>60</v>
      </c>
      <c r="C221" t="s">
        <v>113</v>
      </c>
      <c r="D221" t="s">
        <v>161</v>
      </c>
      <c r="E221" t="s">
        <v>353</v>
      </c>
      <c r="F221" t="s">
        <v>702</v>
      </c>
      <c r="G221" s="3">
        <v>42583</v>
      </c>
      <c r="H221" s="3">
        <v>42950</v>
      </c>
      <c r="K221" t="s">
        <v>854</v>
      </c>
      <c r="L221" t="s">
        <v>858</v>
      </c>
      <c r="M221" t="s">
        <v>868</v>
      </c>
      <c r="N221" t="s">
        <v>870</v>
      </c>
      <c r="O221" t="s">
        <v>1083</v>
      </c>
      <c r="P221" t="s">
        <v>1375</v>
      </c>
      <c r="Q221" t="s">
        <v>1448</v>
      </c>
      <c r="R221" t="s">
        <v>1478</v>
      </c>
      <c r="S221">
        <v>10454</v>
      </c>
      <c r="T221" t="s">
        <v>1480</v>
      </c>
      <c r="U221" t="s">
        <v>1482</v>
      </c>
      <c r="V221" t="s">
        <v>1489</v>
      </c>
      <c r="W221" t="s">
        <v>1718</v>
      </c>
      <c r="X221">
        <v>10</v>
      </c>
      <c r="Y221" t="s">
        <v>1908</v>
      </c>
      <c r="AA221" t="s">
        <v>1923</v>
      </c>
      <c r="AB221" t="s">
        <v>1481</v>
      </c>
      <c r="AE221" t="s">
        <v>1934</v>
      </c>
      <c r="AG221">
        <v>124</v>
      </c>
      <c r="AH221">
        <v>1499.35</v>
      </c>
      <c r="AI221">
        <v>72</v>
      </c>
      <c r="AJ221" s="3">
        <v>25561</v>
      </c>
      <c r="AK221" t="s">
        <v>2047</v>
      </c>
      <c r="AL221" t="s">
        <v>2332</v>
      </c>
      <c r="AM221">
        <v>0</v>
      </c>
      <c r="AN221" t="s">
        <v>2519</v>
      </c>
      <c r="AO221">
        <v>3</v>
      </c>
      <c r="AP221">
        <v>0</v>
      </c>
      <c r="AQ221">
        <v>16.67</v>
      </c>
      <c r="AT221" t="s">
        <v>2535</v>
      </c>
      <c r="AU221" t="s">
        <v>2537</v>
      </c>
      <c r="AV221" t="s">
        <v>2544</v>
      </c>
      <c r="AW221">
        <v>3360</v>
      </c>
      <c r="AX221" t="s">
        <v>2627</v>
      </c>
      <c r="AY221" t="s">
        <v>1480</v>
      </c>
      <c r="BA221" t="s">
        <v>2729</v>
      </c>
      <c r="BD221" t="s">
        <v>2812</v>
      </c>
      <c r="BE221" s="3">
        <v>43559</v>
      </c>
    </row>
    <row r="222" spans="1:57">
      <c r="A222" s="1">
        <f>HYPERLINK("https://lsnyc.legalserver.org/matter/dynamic-profile/view/1867086","18-1867086")</f>
        <v>0</v>
      </c>
      <c r="B222" t="s">
        <v>58</v>
      </c>
      <c r="C222" t="s">
        <v>114</v>
      </c>
      <c r="D222" t="s">
        <v>161</v>
      </c>
      <c r="E222" t="s">
        <v>286</v>
      </c>
      <c r="F222" t="s">
        <v>703</v>
      </c>
      <c r="G222" s="3">
        <v>43230</v>
      </c>
      <c r="H222" s="3">
        <v>43229</v>
      </c>
      <c r="K222" t="s">
        <v>854</v>
      </c>
      <c r="L222" t="s">
        <v>858</v>
      </c>
      <c r="M222" t="s">
        <v>868</v>
      </c>
      <c r="N222" t="s">
        <v>870</v>
      </c>
      <c r="O222" t="s">
        <v>1084</v>
      </c>
      <c r="P222" t="s">
        <v>1376</v>
      </c>
      <c r="Q222" t="s">
        <v>1449</v>
      </c>
      <c r="R222" t="s">
        <v>1478</v>
      </c>
      <c r="S222">
        <v>11434</v>
      </c>
      <c r="T222" t="s">
        <v>1480</v>
      </c>
      <c r="U222" t="s">
        <v>1482</v>
      </c>
      <c r="V222" t="s">
        <v>1483</v>
      </c>
      <c r="W222" t="s">
        <v>1719</v>
      </c>
      <c r="X222">
        <v>2</v>
      </c>
      <c r="Y222" t="s">
        <v>1908</v>
      </c>
      <c r="AA222" t="s">
        <v>1919</v>
      </c>
      <c r="AB222" t="s">
        <v>1481</v>
      </c>
      <c r="AC222" t="s">
        <v>1481</v>
      </c>
      <c r="AE222" t="s">
        <v>1934</v>
      </c>
      <c r="AG222">
        <v>2000</v>
      </c>
      <c r="AH222">
        <v>2000</v>
      </c>
      <c r="AI222">
        <v>1.85</v>
      </c>
      <c r="AJ222" s="3">
        <v>27469</v>
      </c>
      <c r="AL222" t="s">
        <v>2333</v>
      </c>
      <c r="AM222">
        <v>2</v>
      </c>
      <c r="AN222" t="s">
        <v>2520</v>
      </c>
      <c r="AO222">
        <v>2</v>
      </c>
      <c r="AP222">
        <v>1</v>
      </c>
      <c r="AQ222">
        <v>164.58</v>
      </c>
      <c r="AT222" t="s">
        <v>2535</v>
      </c>
      <c r="AU222" t="s">
        <v>2035</v>
      </c>
      <c r="AW222">
        <v>34200</v>
      </c>
      <c r="AX222" t="s">
        <v>2571</v>
      </c>
      <c r="AY222" t="s">
        <v>1480</v>
      </c>
      <c r="BA222" t="s">
        <v>2698</v>
      </c>
      <c r="BD222" t="s">
        <v>2810</v>
      </c>
      <c r="BE222" s="3">
        <v>43237</v>
      </c>
    </row>
    <row r="223" spans="1:57">
      <c r="A223" s="1">
        <f>HYPERLINK("https://lsnyc.legalserver.org/matter/dynamic-profile/view/1858842","18-1858842")</f>
        <v>0</v>
      </c>
      <c r="B223" t="s">
        <v>58</v>
      </c>
      <c r="C223" t="s">
        <v>114</v>
      </c>
      <c r="D223" t="s">
        <v>161</v>
      </c>
      <c r="E223" t="s">
        <v>354</v>
      </c>
      <c r="F223" t="s">
        <v>704</v>
      </c>
      <c r="G223" s="3">
        <v>43145</v>
      </c>
      <c r="H223" s="3">
        <v>43145</v>
      </c>
      <c r="K223" t="s">
        <v>854</v>
      </c>
      <c r="L223" t="s">
        <v>858</v>
      </c>
      <c r="M223" t="s">
        <v>868</v>
      </c>
      <c r="N223" t="s">
        <v>870</v>
      </c>
      <c r="O223" t="s">
        <v>1085</v>
      </c>
      <c r="P223" t="s">
        <v>1377</v>
      </c>
      <c r="Q223" t="s">
        <v>1449</v>
      </c>
      <c r="R223" t="s">
        <v>1478</v>
      </c>
      <c r="S223">
        <v>11432</v>
      </c>
      <c r="T223" t="s">
        <v>1480</v>
      </c>
      <c r="U223" t="s">
        <v>1480</v>
      </c>
      <c r="V223" t="s">
        <v>1489</v>
      </c>
      <c r="W223" t="s">
        <v>1720</v>
      </c>
      <c r="X223">
        <v>19</v>
      </c>
      <c r="Y223" t="s">
        <v>1908</v>
      </c>
      <c r="AA223" t="s">
        <v>1916</v>
      </c>
      <c r="AB223" t="s">
        <v>1481</v>
      </c>
      <c r="AC223" t="s">
        <v>1481</v>
      </c>
      <c r="AE223" t="s">
        <v>1934</v>
      </c>
      <c r="AF223" t="s">
        <v>1938</v>
      </c>
      <c r="AG223">
        <v>1045</v>
      </c>
      <c r="AH223">
        <v>1045</v>
      </c>
      <c r="AI223">
        <v>87.95</v>
      </c>
      <c r="AJ223" s="3">
        <v>25971</v>
      </c>
      <c r="AL223" t="s">
        <v>2334</v>
      </c>
      <c r="AM223">
        <v>42</v>
      </c>
      <c r="AN223" t="s">
        <v>2519</v>
      </c>
      <c r="AO223">
        <v>2</v>
      </c>
      <c r="AP223">
        <v>0</v>
      </c>
      <c r="AQ223">
        <v>126.37</v>
      </c>
      <c r="AS223" t="s">
        <v>2532</v>
      </c>
      <c r="AT223" t="s">
        <v>2535</v>
      </c>
      <c r="AU223" t="s">
        <v>2035</v>
      </c>
      <c r="AV223" t="s">
        <v>2545</v>
      </c>
      <c r="AW223">
        <v>20800</v>
      </c>
      <c r="AY223" t="s">
        <v>1480</v>
      </c>
      <c r="BA223" t="s">
        <v>2718</v>
      </c>
      <c r="BD223" t="s">
        <v>2810</v>
      </c>
      <c r="BE223" s="3">
        <v>43550</v>
      </c>
    </row>
    <row r="224" spans="1:57">
      <c r="A224" s="1">
        <f>HYPERLINK("https://lsnyc.legalserver.org/matter/dynamic-profile/view/0820142","16-0820142")</f>
        <v>0</v>
      </c>
      <c r="B224" t="s">
        <v>58</v>
      </c>
      <c r="C224" t="s">
        <v>114</v>
      </c>
      <c r="D224" t="s">
        <v>161</v>
      </c>
      <c r="E224" t="s">
        <v>191</v>
      </c>
      <c r="F224" t="s">
        <v>705</v>
      </c>
      <c r="G224" s="3">
        <v>42691</v>
      </c>
      <c r="H224" s="3">
        <v>42690</v>
      </c>
      <c r="K224" t="s">
        <v>854</v>
      </c>
      <c r="L224" t="s">
        <v>858</v>
      </c>
      <c r="M224" t="s">
        <v>868</v>
      </c>
      <c r="N224" t="s">
        <v>870</v>
      </c>
      <c r="O224" t="s">
        <v>1086</v>
      </c>
      <c r="P224">
        <v>2</v>
      </c>
      <c r="Q224" t="s">
        <v>1471</v>
      </c>
      <c r="R224" t="s">
        <v>1478</v>
      </c>
      <c r="S224">
        <v>11421</v>
      </c>
      <c r="T224" t="s">
        <v>1480</v>
      </c>
      <c r="U224" t="s">
        <v>1482</v>
      </c>
      <c r="V224" t="s">
        <v>1489</v>
      </c>
      <c r="W224" t="s">
        <v>1721</v>
      </c>
      <c r="X224">
        <v>5</v>
      </c>
      <c r="Y224" t="s">
        <v>1908</v>
      </c>
      <c r="AA224" t="s">
        <v>1916</v>
      </c>
      <c r="AB224" t="s">
        <v>1481</v>
      </c>
      <c r="AC224" t="s">
        <v>1481</v>
      </c>
      <c r="AE224" t="s">
        <v>1934</v>
      </c>
      <c r="AG224">
        <v>0</v>
      </c>
      <c r="AH224">
        <v>0</v>
      </c>
      <c r="AI224">
        <v>17.75</v>
      </c>
      <c r="AJ224" s="3">
        <v>30611</v>
      </c>
      <c r="AL224" t="s">
        <v>2335</v>
      </c>
      <c r="AM224">
        <v>3</v>
      </c>
      <c r="AO224">
        <v>1</v>
      </c>
      <c r="AP224">
        <v>3</v>
      </c>
      <c r="AQ224">
        <v>84.44</v>
      </c>
      <c r="AT224" t="s">
        <v>2534</v>
      </c>
      <c r="AU224" t="s">
        <v>2035</v>
      </c>
      <c r="AV224" t="s">
        <v>2544</v>
      </c>
      <c r="AW224">
        <v>20520</v>
      </c>
      <c r="AX224" t="s">
        <v>1480</v>
      </c>
      <c r="AY224" t="s">
        <v>1480</v>
      </c>
      <c r="BA224" t="s">
        <v>2714</v>
      </c>
      <c r="BD224" t="s">
        <v>2860</v>
      </c>
      <c r="BE224" s="3">
        <v>42831</v>
      </c>
    </row>
    <row r="225" spans="1:57">
      <c r="A225" s="1">
        <f>HYPERLINK("https://lsnyc.legalserver.org/matter/dynamic-profile/view/1833543","17-1833543")</f>
        <v>0</v>
      </c>
      <c r="B225" t="s">
        <v>58</v>
      </c>
      <c r="C225" t="s">
        <v>114</v>
      </c>
      <c r="D225" t="s">
        <v>161</v>
      </c>
      <c r="E225" t="s">
        <v>302</v>
      </c>
      <c r="F225" t="s">
        <v>694</v>
      </c>
      <c r="G225" s="3">
        <v>42846</v>
      </c>
      <c r="H225" s="3">
        <v>42879</v>
      </c>
      <c r="K225" t="s">
        <v>854</v>
      </c>
      <c r="L225" t="s">
        <v>858</v>
      </c>
      <c r="M225" t="s">
        <v>868</v>
      </c>
      <c r="N225" t="s">
        <v>870</v>
      </c>
      <c r="O225" t="s">
        <v>1087</v>
      </c>
      <c r="P225" t="s">
        <v>1289</v>
      </c>
      <c r="Q225" t="s">
        <v>1472</v>
      </c>
      <c r="R225" t="s">
        <v>1478</v>
      </c>
      <c r="S225">
        <v>11413</v>
      </c>
      <c r="T225" t="s">
        <v>1480</v>
      </c>
      <c r="U225" t="s">
        <v>1482</v>
      </c>
      <c r="V225" t="s">
        <v>1489</v>
      </c>
      <c r="W225" t="s">
        <v>1722</v>
      </c>
      <c r="X225">
        <v>1</v>
      </c>
      <c r="Y225" t="s">
        <v>1908</v>
      </c>
      <c r="AA225" t="s">
        <v>1916</v>
      </c>
      <c r="AB225" t="s">
        <v>1481</v>
      </c>
      <c r="AC225" t="s">
        <v>1481</v>
      </c>
      <c r="AE225" t="s">
        <v>1934</v>
      </c>
      <c r="AG225">
        <v>0</v>
      </c>
      <c r="AH225">
        <v>1515</v>
      </c>
      <c r="AI225">
        <v>146.65</v>
      </c>
      <c r="AJ225" s="3">
        <v>33409</v>
      </c>
      <c r="AK225" t="s">
        <v>2048</v>
      </c>
      <c r="AL225" t="s">
        <v>2336</v>
      </c>
      <c r="AM225">
        <v>2</v>
      </c>
      <c r="AN225" t="s">
        <v>2520</v>
      </c>
      <c r="AO225">
        <v>2</v>
      </c>
      <c r="AP225">
        <v>2</v>
      </c>
      <c r="AQ225">
        <v>18.93</v>
      </c>
      <c r="AT225" t="s">
        <v>2534</v>
      </c>
      <c r="AU225" t="s">
        <v>2540</v>
      </c>
      <c r="AV225" t="s">
        <v>2544</v>
      </c>
      <c r="AW225">
        <v>4656</v>
      </c>
      <c r="AX225" t="s">
        <v>2628</v>
      </c>
      <c r="AY225" t="s">
        <v>1480</v>
      </c>
      <c r="AZ225" t="s">
        <v>2683</v>
      </c>
      <c r="BA225" t="s">
        <v>2698</v>
      </c>
      <c r="BD225" t="s">
        <v>2812</v>
      </c>
      <c r="BE225" s="3">
        <v>43333</v>
      </c>
    </row>
    <row r="226" spans="1:57">
      <c r="A226" s="1">
        <f>HYPERLINK("https://lsnyc.legalserver.org/matter/dynamic-profile/view/0830554","17-0830554")</f>
        <v>0</v>
      </c>
      <c r="B226" t="s">
        <v>58</v>
      </c>
      <c r="C226" t="s">
        <v>114</v>
      </c>
      <c r="D226" t="s">
        <v>161</v>
      </c>
      <c r="E226" t="s">
        <v>355</v>
      </c>
      <c r="F226" t="s">
        <v>706</v>
      </c>
      <c r="G226" s="3">
        <v>42815</v>
      </c>
      <c r="H226" s="3">
        <v>42815</v>
      </c>
      <c r="K226" t="s">
        <v>854</v>
      </c>
      <c r="L226" t="s">
        <v>858</v>
      </c>
      <c r="M226" t="s">
        <v>868</v>
      </c>
      <c r="N226" t="s">
        <v>869</v>
      </c>
      <c r="O226" t="s">
        <v>1088</v>
      </c>
      <c r="P226" t="s">
        <v>1378</v>
      </c>
      <c r="Q226" t="s">
        <v>1454</v>
      </c>
      <c r="R226" t="s">
        <v>1478</v>
      </c>
      <c r="S226">
        <v>11385</v>
      </c>
      <c r="T226" t="s">
        <v>1481</v>
      </c>
      <c r="U226" t="s">
        <v>1482</v>
      </c>
      <c r="V226" t="s">
        <v>1491</v>
      </c>
      <c r="W226" t="s">
        <v>1723</v>
      </c>
      <c r="X226">
        <v>8</v>
      </c>
      <c r="Y226" t="s">
        <v>1908</v>
      </c>
      <c r="AA226" t="s">
        <v>1916</v>
      </c>
      <c r="AB226" t="s">
        <v>1481</v>
      </c>
      <c r="AC226" t="s">
        <v>1481</v>
      </c>
      <c r="AE226" t="s">
        <v>1934</v>
      </c>
      <c r="AG226">
        <v>1176</v>
      </c>
      <c r="AH226">
        <v>1176</v>
      </c>
      <c r="AI226">
        <v>57.2</v>
      </c>
      <c r="AJ226" s="3">
        <v>29312</v>
      </c>
      <c r="AL226" t="s">
        <v>2337</v>
      </c>
      <c r="AM226">
        <v>6</v>
      </c>
      <c r="AN226" t="s">
        <v>2519</v>
      </c>
      <c r="AO226">
        <v>2</v>
      </c>
      <c r="AP226">
        <v>2</v>
      </c>
      <c r="AQ226">
        <v>73.98</v>
      </c>
      <c r="AT226" t="s">
        <v>2534</v>
      </c>
      <c r="AU226" t="s">
        <v>2035</v>
      </c>
      <c r="AV226" t="s">
        <v>2545</v>
      </c>
      <c r="AW226">
        <v>18200</v>
      </c>
      <c r="AY226" t="s">
        <v>1481</v>
      </c>
      <c r="BA226" t="s">
        <v>114</v>
      </c>
      <c r="BD226" t="s">
        <v>2798</v>
      </c>
      <c r="BE226" s="3">
        <v>43041</v>
      </c>
    </row>
    <row r="227" spans="1:57">
      <c r="A227" s="1">
        <f>HYPERLINK("https://lsnyc.legalserver.org/matter/dynamic-profile/view/0807972","16-0807972")</f>
        <v>0</v>
      </c>
      <c r="B227" t="s">
        <v>58</v>
      </c>
      <c r="C227" t="s">
        <v>114</v>
      </c>
      <c r="D227" t="s">
        <v>161</v>
      </c>
      <c r="E227" t="s">
        <v>356</v>
      </c>
      <c r="F227" t="s">
        <v>539</v>
      </c>
      <c r="G227" s="3">
        <v>42545</v>
      </c>
      <c r="H227" s="3">
        <v>42529</v>
      </c>
      <c r="K227" t="s">
        <v>854</v>
      </c>
      <c r="L227" t="s">
        <v>858</v>
      </c>
      <c r="M227" t="s">
        <v>868</v>
      </c>
      <c r="N227" t="s">
        <v>870</v>
      </c>
      <c r="O227" t="s">
        <v>1089</v>
      </c>
      <c r="P227" t="s">
        <v>1282</v>
      </c>
      <c r="Q227" t="s">
        <v>1460</v>
      </c>
      <c r="R227" t="s">
        <v>1478</v>
      </c>
      <c r="S227">
        <v>11377</v>
      </c>
      <c r="T227" t="s">
        <v>1480</v>
      </c>
      <c r="U227" t="s">
        <v>1482</v>
      </c>
      <c r="V227" t="s">
        <v>1489</v>
      </c>
      <c r="W227" t="s">
        <v>1724</v>
      </c>
      <c r="X227">
        <v>2</v>
      </c>
      <c r="Y227" t="s">
        <v>1908</v>
      </c>
      <c r="AA227" t="s">
        <v>1916</v>
      </c>
      <c r="AB227" t="s">
        <v>1481</v>
      </c>
      <c r="AC227" t="s">
        <v>1481</v>
      </c>
      <c r="AE227" t="s">
        <v>1934</v>
      </c>
      <c r="AG227">
        <v>0</v>
      </c>
      <c r="AH227">
        <v>1900</v>
      </c>
      <c r="AI227">
        <v>4.7</v>
      </c>
      <c r="AJ227" s="3">
        <v>26910</v>
      </c>
      <c r="AK227" t="s">
        <v>2049</v>
      </c>
      <c r="AL227" t="s">
        <v>2338</v>
      </c>
      <c r="AM227">
        <v>6</v>
      </c>
      <c r="AN227" t="s">
        <v>2520</v>
      </c>
      <c r="AO227">
        <v>2</v>
      </c>
      <c r="AP227">
        <v>1</v>
      </c>
      <c r="AQ227">
        <v>74.40000000000001</v>
      </c>
      <c r="AT227" t="s">
        <v>2534</v>
      </c>
      <c r="AU227" t="s">
        <v>2035</v>
      </c>
      <c r="AV227" t="s">
        <v>2544</v>
      </c>
      <c r="AW227">
        <v>15000</v>
      </c>
      <c r="AX227" t="s">
        <v>2586</v>
      </c>
      <c r="AY227" t="s">
        <v>1480</v>
      </c>
      <c r="BA227" t="s">
        <v>114</v>
      </c>
      <c r="BD227" t="s">
        <v>2861</v>
      </c>
      <c r="BE227" s="3">
        <v>42587</v>
      </c>
    </row>
    <row r="228" spans="1:57">
      <c r="A228" s="1">
        <f>HYPERLINK("https://lsnyc.legalserver.org/matter/dynamic-profile/view/0815166","16-0815166")</f>
        <v>0</v>
      </c>
      <c r="B228" t="s">
        <v>58</v>
      </c>
      <c r="C228" t="s">
        <v>114</v>
      </c>
      <c r="D228" t="s">
        <v>161</v>
      </c>
      <c r="E228" t="s">
        <v>357</v>
      </c>
      <c r="F228" t="s">
        <v>565</v>
      </c>
      <c r="G228" s="3">
        <v>42628</v>
      </c>
      <c r="H228" s="3">
        <v>42628</v>
      </c>
      <c r="K228" t="s">
        <v>854</v>
      </c>
      <c r="L228" t="s">
        <v>858</v>
      </c>
      <c r="M228" t="s">
        <v>868</v>
      </c>
      <c r="N228" t="s">
        <v>869</v>
      </c>
      <c r="O228" t="s">
        <v>1090</v>
      </c>
      <c r="P228" t="s">
        <v>1379</v>
      </c>
      <c r="Q228" t="s">
        <v>1473</v>
      </c>
      <c r="R228" t="s">
        <v>1478</v>
      </c>
      <c r="S228">
        <v>11374</v>
      </c>
      <c r="T228" t="s">
        <v>1480</v>
      </c>
      <c r="U228" t="s">
        <v>1482</v>
      </c>
      <c r="V228" t="s">
        <v>1489</v>
      </c>
      <c r="W228" t="s">
        <v>1725</v>
      </c>
      <c r="X228">
        <v>5</v>
      </c>
      <c r="Y228" t="s">
        <v>1908</v>
      </c>
      <c r="AA228" t="s">
        <v>1916</v>
      </c>
      <c r="AB228" t="s">
        <v>1481</v>
      </c>
      <c r="AC228" t="s">
        <v>1481</v>
      </c>
      <c r="AE228" t="s">
        <v>1934</v>
      </c>
      <c r="AG228">
        <v>1375</v>
      </c>
      <c r="AH228">
        <v>1375</v>
      </c>
      <c r="AI228">
        <v>3.08</v>
      </c>
      <c r="AJ228" s="3">
        <v>32462</v>
      </c>
      <c r="AL228" t="s">
        <v>2339</v>
      </c>
      <c r="AM228">
        <v>0</v>
      </c>
      <c r="AN228" t="s">
        <v>2523</v>
      </c>
      <c r="AO228">
        <v>2</v>
      </c>
      <c r="AP228">
        <v>1</v>
      </c>
      <c r="AQ228">
        <v>154.76</v>
      </c>
      <c r="AT228" t="s">
        <v>2536</v>
      </c>
      <c r="AU228" t="s">
        <v>2035</v>
      </c>
      <c r="AV228" t="s">
        <v>2544</v>
      </c>
      <c r="AW228">
        <v>31200</v>
      </c>
      <c r="BA228" t="s">
        <v>2710</v>
      </c>
      <c r="BD228" t="s">
        <v>2810</v>
      </c>
      <c r="BE228" s="3">
        <v>42670</v>
      </c>
    </row>
    <row r="229" spans="1:57">
      <c r="A229" s="1">
        <f>HYPERLINK("https://lsnyc.legalserver.org/matter/dynamic-profile/view/0812034","16-0812034")</f>
        <v>0</v>
      </c>
      <c r="B229" t="s">
        <v>58</v>
      </c>
      <c r="C229" t="s">
        <v>114</v>
      </c>
      <c r="D229" t="s">
        <v>161</v>
      </c>
      <c r="E229" t="s">
        <v>328</v>
      </c>
      <c r="F229" t="s">
        <v>675</v>
      </c>
      <c r="G229" s="3">
        <v>42590</v>
      </c>
      <c r="H229" s="3">
        <v>42590</v>
      </c>
      <c r="K229" t="s">
        <v>854</v>
      </c>
      <c r="L229" t="s">
        <v>858</v>
      </c>
      <c r="M229" t="s">
        <v>868</v>
      </c>
      <c r="N229" t="s">
        <v>869</v>
      </c>
      <c r="O229" t="s">
        <v>1050</v>
      </c>
      <c r="P229" t="s">
        <v>1365</v>
      </c>
      <c r="Q229" t="s">
        <v>1470</v>
      </c>
      <c r="R229" t="s">
        <v>1478</v>
      </c>
      <c r="S229">
        <v>11362</v>
      </c>
      <c r="T229" t="s">
        <v>1480</v>
      </c>
      <c r="U229" t="s">
        <v>1482</v>
      </c>
      <c r="V229" t="s">
        <v>1489</v>
      </c>
      <c r="W229" t="s">
        <v>1685</v>
      </c>
      <c r="X229">
        <v>13</v>
      </c>
      <c r="Y229" t="s">
        <v>1908</v>
      </c>
      <c r="AA229" t="s">
        <v>1916</v>
      </c>
      <c r="AB229" t="s">
        <v>1481</v>
      </c>
      <c r="AC229" t="s">
        <v>1481</v>
      </c>
      <c r="AE229" t="s">
        <v>1934</v>
      </c>
      <c r="AG229">
        <v>0</v>
      </c>
      <c r="AH229">
        <v>1875</v>
      </c>
      <c r="AI229">
        <v>5.85</v>
      </c>
      <c r="AJ229" s="3">
        <v>25698</v>
      </c>
      <c r="AK229" t="s">
        <v>2050</v>
      </c>
      <c r="AL229" t="s">
        <v>2301</v>
      </c>
      <c r="AM229">
        <v>3</v>
      </c>
      <c r="AN229" t="s">
        <v>2520</v>
      </c>
      <c r="AO229">
        <v>2</v>
      </c>
      <c r="AP229">
        <v>2</v>
      </c>
      <c r="AQ229">
        <v>107.8</v>
      </c>
      <c r="AT229" t="s">
        <v>2534</v>
      </c>
      <c r="AU229" t="s">
        <v>2035</v>
      </c>
      <c r="AV229" t="s">
        <v>2544</v>
      </c>
      <c r="AW229">
        <v>26196</v>
      </c>
      <c r="AX229" t="s">
        <v>2586</v>
      </c>
      <c r="AY229" t="s">
        <v>1480</v>
      </c>
      <c r="BA229" t="s">
        <v>114</v>
      </c>
      <c r="BD229" t="s">
        <v>2856</v>
      </c>
      <c r="BE229" s="3">
        <v>42639</v>
      </c>
    </row>
    <row r="230" spans="1:57">
      <c r="A230" s="1">
        <f>HYPERLINK("https://lsnyc.legalserver.org/matter/dynamic-profile/view/1864529","18-1864529")</f>
        <v>0</v>
      </c>
      <c r="B230" t="s">
        <v>59</v>
      </c>
      <c r="C230" t="s">
        <v>115</v>
      </c>
      <c r="D230" t="s">
        <v>161</v>
      </c>
      <c r="E230" t="s">
        <v>358</v>
      </c>
      <c r="F230" t="s">
        <v>588</v>
      </c>
      <c r="G230" s="3">
        <v>43203</v>
      </c>
      <c r="H230" s="3">
        <v>43221</v>
      </c>
      <c r="K230" t="s">
        <v>854</v>
      </c>
      <c r="L230" t="s">
        <v>858</v>
      </c>
      <c r="M230" t="s">
        <v>868</v>
      </c>
      <c r="N230" t="s">
        <v>869</v>
      </c>
      <c r="O230" t="s">
        <v>1091</v>
      </c>
      <c r="P230" t="s">
        <v>1380</v>
      </c>
      <c r="Q230" t="s">
        <v>1447</v>
      </c>
      <c r="R230" t="s">
        <v>1478</v>
      </c>
      <c r="S230">
        <v>11230</v>
      </c>
      <c r="T230" t="s">
        <v>1480</v>
      </c>
      <c r="U230" t="s">
        <v>1482</v>
      </c>
      <c r="V230" t="s">
        <v>1489</v>
      </c>
      <c r="W230" t="s">
        <v>1726</v>
      </c>
      <c r="X230">
        <v>32</v>
      </c>
      <c r="Y230" t="s">
        <v>1908</v>
      </c>
      <c r="AA230" t="s">
        <v>1917</v>
      </c>
      <c r="AB230" t="s">
        <v>1481</v>
      </c>
      <c r="AC230" t="s">
        <v>1481</v>
      </c>
      <c r="AE230" t="s">
        <v>1934</v>
      </c>
      <c r="AG230">
        <v>1065</v>
      </c>
      <c r="AH230">
        <v>1065</v>
      </c>
      <c r="AI230">
        <v>110.94</v>
      </c>
      <c r="AJ230" s="3">
        <v>31385</v>
      </c>
      <c r="AK230" t="s">
        <v>2051</v>
      </c>
      <c r="AL230" t="s">
        <v>2340</v>
      </c>
      <c r="AM230">
        <v>20</v>
      </c>
      <c r="AN230" t="s">
        <v>2519</v>
      </c>
      <c r="AO230">
        <v>1</v>
      </c>
      <c r="AP230">
        <v>2</v>
      </c>
      <c r="AQ230">
        <v>58.9</v>
      </c>
      <c r="AT230" t="s">
        <v>2534</v>
      </c>
      <c r="AU230" t="s">
        <v>2035</v>
      </c>
      <c r="AV230" t="s">
        <v>2544</v>
      </c>
      <c r="AW230">
        <v>12240</v>
      </c>
      <c r="BA230" t="s">
        <v>2702</v>
      </c>
      <c r="BD230" t="s">
        <v>2800</v>
      </c>
      <c r="BE230" s="3">
        <v>43658</v>
      </c>
    </row>
    <row r="231" spans="1:57">
      <c r="A231" s="1">
        <f>HYPERLINK("https://lsnyc.legalserver.org/matter/dynamic-profile/view/1840636","17-1840636")</f>
        <v>0</v>
      </c>
      <c r="B231" t="s">
        <v>59</v>
      </c>
      <c r="C231" t="s">
        <v>115</v>
      </c>
      <c r="D231" t="s">
        <v>161</v>
      </c>
      <c r="E231" t="s">
        <v>359</v>
      </c>
      <c r="F231" t="s">
        <v>707</v>
      </c>
      <c r="G231" s="3">
        <v>42929</v>
      </c>
      <c r="H231" s="3">
        <v>42933</v>
      </c>
      <c r="K231" t="s">
        <v>854</v>
      </c>
      <c r="L231" t="s">
        <v>858</v>
      </c>
      <c r="M231" t="s">
        <v>868</v>
      </c>
      <c r="N231" t="s">
        <v>869</v>
      </c>
      <c r="O231" t="s">
        <v>1092</v>
      </c>
      <c r="P231" t="s">
        <v>1345</v>
      </c>
      <c r="Q231" t="s">
        <v>1447</v>
      </c>
      <c r="R231" t="s">
        <v>1478</v>
      </c>
      <c r="S231">
        <v>11221</v>
      </c>
      <c r="T231" t="s">
        <v>1480</v>
      </c>
      <c r="U231" t="s">
        <v>1482</v>
      </c>
      <c r="V231" t="s">
        <v>1493</v>
      </c>
      <c r="W231" t="s">
        <v>1727</v>
      </c>
      <c r="X231">
        <v>3</v>
      </c>
      <c r="Y231" t="s">
        <v>1908</v>
      </c>
      <c r="AA231" t="s">
        <v>1921</v>
      </c>
      <c r="AB231" t="s">
        <v>1481</v>
      </c>
      <c r="AC231" t="s">
        <v>1481</v>
      </c>
      <c r="AE231" t="s">
        <v>1934</v>
      </c>
      <c r="AG231">
        <v>0</v>
      </c>
      <c r="AH231">
        <v>1200</v>
      </c>
      <c r="AI231">
        <v>75</v>
      </c>
      <c r="AJ231" s="3">
        <v>29431</v>
      </c>
      <c r="AK231" t="s">
        <v>2052</v>
      </c>
      <c r="AL231" t="s">
        <v>2341</v>
      </c>
      <c r="AM231">
        <v>0</v>
      </c>
      <c r="AN231" t="s">
        <v>2525</v>
      </c>
      <c r="AO231">
        <v>1</v>
      </c>
      <c r="AP231">
        <v>3</v>
      </c>
      <c r="AQ231">
        <v>109.63</v>
      </c>
      <c r="AT231" t="s">
        <v>2534</v>
      </c>
      <c r="AU231" t="s">
        <v>2539</v>
      </c>
      <c r="AV231" t="s">
        <v>2544</v>
      </c>
      <c r="AW231">
        <v>26968</v>
      </c>
      <c r="AX231" t="s">
        <v>2573</v>
      </c>
      <c r="AY231" t="s">
        <v>1480</v>
      </c>
      <c r="BA231" t="s">
        <v>2695</v>
      </c>
      <c r="BD231" t="s">
        <v>2862</v>
      </c>
      <c r="BE231" s="3">
        <v>43530</v>
      </c>
    </row>
    <row r="232" spans="1:57">
      <c r="A232" s="1">
        <f>HYPERLINK("https://lsnyc.legalserver.org/matter/dynamic-profile/view/0814774","16-0814774")</f>
        <v>0</v>
      </c>
      <c r="B232" t="s">
        <v>59</v>
      </c>
      <c r="C232" t="s">
        <v>115</v>
      </c>
      <c r="D232" t="s">
        <v>161</v>
      </c>
      <c r="E232" t="s">
        <v>360</v>
      </c>
      <c r="F232" t="s">
        <v>708</v>
      </c>
      <c r="G232" s="3">
        <v>42626</v>
      </c>
      <c r="H232" s="3">
        <v>42626</v>
      </c>
      <c r="K232" t="s">
        <v>854</v>
      </c>
      <c r="L232" t="s">
        <v>858</v>
      </c>
      <c r="M232" t="s">
        <v>868</v>
      </c>
      <c r="N232" t="s">
        <v>869</v>
      </c>
      <c r="O232" t="s">
        <v>1093</v>
      </c>
      <c r="P232">
        <v>9</v>
      </c>
      <c r="Q232" t="s">
        <v>1447</v>
      </c>
      <c r="R232" t="s">
        <v>1478</v>
      </c>
      <c r="S232">
        <v>11216</v>
      </c>
      <c r="T232" t="s">
        <v>1480</v>
      </c>
      <c r="U232" t="s">
        <v>1482</v>
      </c>
      <c r="V232" t="s">
        <v>1485</v>
      </c>
      <c r="W232" t="s">
        <v>1728</v>
      </c>
      <c r="X232">
        <v>28</v>
      </c>
      <c r="Y232" t="s">
        <v>1908</v>
      </c>
      <c r="AA232" t="s">
        <v>1921</v>
      </c>
      <c r="AB232" t="s">
        <v>1481</v>
      </c>
      <c r="AE232" t="s">
        <v>1934</v>
      </c>
      <c r="AG232">
        <v>285</v>
      </c>
      <c r="AH232">
        <v>285</v>
      </c>
      <c r="AI232">
        <v>35</v>
      </c>
      <c r="AJ232" s="3">
        <v>31921</v>
      </c>
      <c r="AL232" t="s">
        <v>2342</v>
      </c>
      <c r="AM232">
        <v>8</v>
      </c>
      <c r="AN232" t="s">
        <v>2527</v>
      </c>
      <c r="AO232">
        <v>1</v>
      </c>
      <c r="AP232">
        <v>0</v>
      </c>
      <c r="AQ232">
        <v>0</v>
      </c>
      <c r="AT232" t="s">
        <v>2535</v>
      </c>
      <c r="AV232" t="s">
        <v>2544</v>
      </c>
      <c r="AW232">
        <v>0</v>
      </c>
      <c r="AY232" t="s">
        <v>1480</v>
      </c>
      <c r="AZ232" t="s">
        <v>2684</v>
      </c>
      <c r="BA232" t="s">
        <v>2702</v>
      </c>
      <c r="BB232" t="s">
        <v>2755</v>
      </c>
      <c r="BC232" t="s">
        <v>1495</v>
      </c>
      <c r="BD232" t="s">
        <v>2803</v>
      </c>
      <c r="BE232" s="3">
        <v>43579</v>
      </c>
    </row>
    <row r="233" spans="1:57">
      <c r="A233" s="1">
        <f>HYPERLINK("https://lsnyc.legalserver.org/matter/dynamic-profile/view/1849308","17-1849308")</f>
        <v>0</v>
      </c>
      <c r="B233" t="s">
        <v>59</v>
      </c>
      <c r="C233" t="s">
        <v>115</v>
      </c>
      <c r="D233" t="s">
        <v>161</v>
      </c>
      <c r="E233" t="s">
        <v>326</v>
      </c>
      <c r="F233" t="s">
        <v>532</v>
      </c>
      <c r="G233" s="3">
        <v>43031</v>
      </c>
      <c r="H233" s="3">
        <v>43132</v>
      </c>
      <c r="K233" t="s">
        <v>854</v>
      </c>
      <c r="L233" t="s">
        <v>858</v>
      </c>
      <c r="M233" t="s">
        <v>868</v>
      </c>
      <c r="N233" t="s">
        <v>870</v>
      </c>
      <c r="O233" t="s">
        <v>1094</v>
      </c>
      <c r="P233">
        <v>1</v>
      </c>
      <c r="Q233" t="s">
        <v>1447</v>
      </c>
      <c r="R233" t="s">
        <v>1478</v>
      </c>
      <c r="S233">
        <v>11215</v>
      </c>
      <c r="T233" t="s">
        <v>1480</v>
      </c>
      <c r="U233" t="s">
        <v>1482</v>
      </c>
      <c r="V233" t="s">
        <v>1487</v>
      </c>
      <c r="W233" t="s">
        <v>1729</v>
      </c>
      <c r="X233">
        <v>37</v>
      </c>
      <c r="Y233" t="s">
        <v>1908</v>
      </c>
      <c r="AA233" t="s">
        <v>1917</v>
      </c>
      <c r="AB233" t="s">
        <v>1481</v>
      </c>
      <c r="AC233" t="s">
        <v>1481</v>
      </c>
      <c r="AE233" t="s">
        <v>1934</v>
      </c>
      <c r="AG233">
        <v>0</v>
      </c>
      <c r="AH233">
        <v>920.46</v>
      </c>
      <c r="AI233">
        <v>58.7</v>
      </c>
      <c r="AJ233" s="3">
        <v>18603</v>
      </c>
      <c r="AL233" t="s">
        <v>2343</v>
      </c>
      <c r="AM233">
        <v>0</v>
      </c>
      <c r="AN233" t="s">
        <v>2519</v>
      </c>
      <c r="AO233">
        <v>1</v>
      </c>
      <c r="AP233">
        <v>0</v>
      </c>
      <c r="AQ233">
        <v>189.05</v>
      </c>
      <c r="AT233" t="s">
        <v>2535</v>
      </c>
      <c r="AU233" t="s">
        <v>2541</v>
      </c>
      <c r="AV233" t="s">
        <v>2545</v>
      </c>
      <c r="AW233">
        <v>22800</v>
      </c>
      <c r="AY233" t="s">
        <v>1481</v>
      </c>
      <c r="AZ233" t="s">
        <v>2685</v>
      </c>
      <c r="BA233" t="s">
        <v>115</v>
      </c>
      <c r="BB233" t="s">
        <v>2755</v>
      </c>
      <c r="BC233" t="s">
        <v>1495</v>
      </c>
      <c r="BD233" t="s">
        <v>2863</v>
      </c>
      <c r="BE233" s="3">
        <v>43661</v>
      </c>
    </row>
    <row r="234" spans="1:57">
      <c r="A234" s="1">
        <f>HYPERLINK("https://lsnyc.legalserver.org/matter/dynamic-profile/view/1860714","18-1860714")</f>
        <v>0</v>
      </c>
      <c r="B234" t="s">
        <v>59</v>
      </c>
      <c r="C234" t="s">
        <v>79</v>
      </c>
      <c r="D234" t="s">
        <v>161</v>
      </c>
      <c r="E234" t="s">
        <v>361</v>
      </c>
      <c r="F234" t="s">
        <v>709</v>
      </c>
      <c r="G234" s="3">
        <v>43165</v>
      </c>
      <c r="H234" s="3">
        <v>43166</v>
      </c>
      <c r="K234" t="s">
        <v>854</v>
      </c>
      <c r="L234" t="s">
        <v>858</v>
      </c>
      <c r="M234" t="s">
        <v>868</v>
      </c>
      <c r="N234" t="s">
        <v>869</v>
      </c>
      <c r="O234" t="s">
        <v>1095</v>
      </c>
      <c r="P234">
        <v>309</v>
      </c>
      <c r="Q234" t="s">
        <v>1447</v>
      </c>
      <c r="R234" t="s">
        <v>1478</v>
      </c>
      <c r="S234">
        <v>11229</v>
      </c>
      <c r="T234" t="s">
        <v>1480</v>
      </c>
      <c r="U234" t="s">
        <v>1482</v>
      </c>
      <c r="V234" t="s">
        <v>1486</v>
      </c>
      <c r="W234" t="s">
        <v>1730</v>
      </c>
      <c r="X234">
        <v>6</v>
      </c>
      <c r="Y234" t="s">
        <v>1908</v>
      </c>
      <c r="AA234" t="s">
        <v>1917</v>
      </c>
      <c r="AB234" t="s">
        <v>1481</v>
      </c>
      <c r="AC234" t="s">
        <v>1481</v>
      </c>
      <c r="AE234" t="s">
        <v>1934</v>
      </c>
      <c r="AG234">
        <v>0</v>
      </c>
      <c r="AH234">
        <v>712</v>
      </c>
      <c r="AI234">
        <v>0.5</v>
      </c>
      <c r="AJ234" s="3">
        <v>25964</v>
      </c>
      <c r="AK234" t="s">
        <v>2053</v>
      </c>
      <c r="AL234" t="s">
        <v>2344</v>
      </c>
      <c r="AM234">
        <v>0</v>
      </c>
      <c r="AO234">
        <v>1</v>
      </c>
      <c r="AP234">
        <v>2</v>
      </c>
      <c r="AQ234">
        <v>71.84</v>
      </c>
      <c r="AT234" t="s">
        <v>2534</v>
      </c>
      <c r="AU234" t="s">
        <v>2537</v>
      </c>
      <c r="AV234" t="s">
        <v>2544</v>
      </c>
      <c r="AW234">
        <v>14928</v>
      </c>
      <c r="AX234" t="s">
        <v>2569</v>
      </c>
      <c r="AY234" t="s">
        <v>1480</v>
      </c>
      <c r="BA234" t="s">
        <v>2695</v>
      </c>
      <c r="BD234" t="s">
        <v>2864</v>
      </c>
      <c r="BE234" s="3">
        <v>43167</v>
      </c>
    </row>
    <row r="235" spans="1:57">
      <c r="A235" s="1">
        <f>HYPERLINK("https://lsnyc.legalserver.org/matter/dynamic-profile/view/0812558","16-0812558")</f>
        <v>0</v>
      </c>
      <c r="B235" t="s">
        <v>59</v>
      </c>
      <c r="C235" t="s">
        <v>116</v>
      </c>
      <c r="D235" t="s">
        <v>161</v>
      </c>
      <c r="E235" t="s">
        <v>205</v>
      </c>
      <c r="F235" t="s">
        <v>710</v>
      </c>
      <c r="G235" s="3">
        <v>42599</v>
      </c>
      <c r="H235" s="3">
        <v>42612</v>
      </c>
      <c r="K235" t="s">
        <v>854</v>
      </c>
      <c r="L235" t="s">
        <v>858</v>
      </c>
      <c r="M235" t="s">
        <v>868</v>
      </c>
      <c r="N235" t="s">
        <v>870</v>
      </c>
      <c r="O235" t="s">
        <v>1096</v>
      </c>
      <c r="P235" t="s">
        <v>1381</v>
      </c>
      <c r="Q235" t="s">
        <v>1447</v>
      </c>
      <c r="R235" t="s">
        <v>1478</v>
      </c>
      <c r="S235">
        <v>11225</v>
      </c>
      <c r="T235" t="s">
        <v>1480</v>
      </c>
      <c r="U235" t="s">
        <v>1480</v>
      </c>
      <c r="V235" t="s">
        <v>1483</v>
      </c>
      <c r="W235" t="s">
        <v>1731</v>
      </c>
      <c r="X235">
        <v>9</v>
      </c>
      <c r="Y235" t="s">
        <v>1908</v>
      </c>
      <c r="AA235" t="s">
        <v>1921</v>
      </c>
      <c r="AB235" t="s">
        <v>1481</v>
      </c>
      <c r="AE235" t="s">
        <v>1934</v>
      </c>
      <c r="AG235">
        <v>970.26</v>
      </c>
      <c r="AH235">
        <v>970.26</v>
      </c>
      <c r="AI235">
        <v>60.1</v>
      </c>
      <c r="AJ235" s="3">
        <v>22851</v>
      </c>
      <c r="AL235" t="s">
        <v>2345</v>
      </c>
      <c r="AM235">
        <v>48</v>
      </c>
      <c r="AN235" t="s">
        <v>2519</v>
      </c>
      <c r="AO235">
        <v>2</v>
      </c>
      <c r="AP235">
        <v>1</v>
      </c>
      <c r="AQ235">
        <v>188.49</v>
      </c>
      <c r="AT235" t="s">
        <v>2534</v>
      </c>
      <c r="AU235" t="s">
        <v>2035</v>
      </c>
      <c r="AV235" t="s">
        <v>2544</v>
      </c>
      <c r="AW235">
        <v>38000</v>
      </c>
      <c r="AX235" t="s">
        <v>2629</v>
      </c>
      <c r="AY235" t="s">
        <v>1480</v>
      </c>
      <c r="AZ235" t="s">
        <v>2686</v>
      </c>
      <c r="BA235" t="s">
        <v>2702</v>
      </c>
      <c r="BD235" t="s">
        <v>2810</v>
      </c>
      <c r="BE235" s="3">
        <v>43608</v>
      </c>
    </row>
    <row r="236" spans="1:57">
      <c r="A236" s="1">
        <f>HYPERLINK("https://lsnyc.legalserver.org/matter/dynamic-profile/view/1868158","18-1868158")</f>
        <v>0</v>
      </c>
      <c r="B236" t="s">
        <v>59</v>
      </c>
      <c r="C236" t="s">
        <v>116</v>
      </c>
      <c r="D236" t="s">
        <v>161</v>
      </c>
      <c r="E236" t="s">
        <v>362</v>
      </c>
      <c r="F236" t="s">
        <v>711</v>
      </c>
      <c r="G236" s="3">
        <v>43244</v>
      </c>
      <c r="H236" s="3">
        <v>43244</v>
      </c>
      <c r="K236" t="s">
        <v>854</v>
      </c>
      <c r="L236" t="s">
        <v>858</v>
      </c>
      <c r="M236" t="s">
        <v>868</v>
      </c>
      <c r="N236" t="s">
        <v>869</v>
      </c>
      <c r="O236" t="s">
        <v>1097</v>
      </c>
      <c r="P236" t="s">
        <v>1382</v>
      </c>
      <c r="Q236" t="s">
        <v>1447</v>
      </c>
      <c r="R236" t="s">
        <v>1478</v>
      </c>
      <c r="S236">
        <v>11209</v>
      </c>
      <c r="T236" t="s">
        <v>1480</v>
      </c>
      <c r="U236" t="s">
        <v>1482</v>
      </c>
      <c r="V236" t="s">
        <v>1485</v>
      </c>
      <c r="W236" t="s">
        <v>1732</v>
      </c>
      <c r="X236">
        <v>23</v>
      </c>
      <c r="Y236" t="s">
        <v>1908</v>
      </c>
      <c r="AA236" t="s">
        <v>1917</v>
      </c>
      <c r="AB236" t="s">
        <v>1481</v>
      </c>
      <c r="AE236" t="s">
        <v>1934</v>
      </c>
      <c r="AG236">
        <v>0</v>
      </c>
      <c r="AH236">
        <v>1175</v>
      </c>
      <c r="AI236">
        <v>22.7</v>
      </c>
      <c r="AJ236" s="3">
        <v>20942</v>
      </c>
      <c r="AL236" t="s">
        <v>2346</v>
      </c>
      <c r="AM236">
        <v>42</v>
      </c>
      <c r="AN236" t="s">
        <v>2519</v>
      </c>
      <c r="AO236">
        <v>2</v>
      </c>
      <c r="AP236">
        <v>0</v>
      </c>
      <c r="AQ236">
        <v>131.23</v>
      </c>
      <c r="AT236" t="s">
        <v>2535</v>
      </c>
      <c r="AV236" t="s">
        <v>2544</v>
      </c>
      <c r="AW236">
        <v>21600</v>
      </c>
      <c r="BA236" t="s">
        <v>2741</v>
      </c>
      <c r="BD236" t="s">
        <v>2826</v>
      </c>
      <c r="BE236" s="3">
        <v>43607</v>
      </c>
    </row>
    <row r="237" spans="1:57">
      <c r="A237" s="1">
        <f>HYPERLINK("https://lsnyc.legalserver.org/matter/dynamic-profile/view/0831682","17-0831682")</f>
        <v>0</v>
      </c>
      <c r="B237" t="s">
        <v>61</v>
      </c>
      <c r="C237" t="s">
        <v>90</v>
      </c>
      <c r="D237" t="s">
        <v>161</v>
      </c>
      <c r="E237" t="s">
        <v>363</v>
      </c>
      <c r="F237" t="s">
        <v>712</v>
      </c>
      <c r="G237" s="3">
        <v>42825</v>
      </c>
      <c r="H237" s="3">
        <v>43252</v>
      </c>
      <c r="K237" t="s">
        <v>854</v>
      </c>
      <c r="L237" t="s">
        <v>858</v>
      </c>
      <c r="M237" t="s">
        <v>868</v>
      </c>
      <c r="N237" t="s">
        <v>870</v>
      </c>
      <c r="O237" t="s">
        <v>1098</v>
      </c>
      <c r="P237" t="s">
        <v>1383</v>
      </c>
      <c r="Q237" t="s">
        <v>1450</v>
      </c>
      <c r="R237" t="s">
        <v>1478</v>
      </c>
      <c r="S237">
        <v>10032</v>
      </c>
      <c r="T237" t="s">
        <v>1482</v>
      </c>
      <c r="U237" t="s">
        <v>1482</v>
      </c>
      <c r="V237" t="s">
        <v>1489</v>
      </c>
      <c r="W237" t="s">
        <v>1733</v>
      </c>
      <c r="X237">
        <v>3</v>
      </c>
      <c r="Y237" t="s">
        <v>1908</v>
      </c>
      <c r="AA237" t="s">
        <v>1922</v>
      </c>
      <c r="AB237" t="s">
        <v>1481</v>
      </c>
      <c r="AE237" t="s">
        <v>1933</v>
      </c>
      <c r="AF237" t="s">
        <v>1940</v>
      </c>
      <c r="AG237">
        <v>256</v>
      </c>
      <c r="AH237">
        <v>256</v>
      </c>
      <c r="AI237">
        <v>46.75</v>
      </c>
      <c r="AJ237" s="3">
        <v>18865</v>
      </c>
      <c r="AL237" t="s">
        <v>2347</v>
      </c>
      <c r="AM237">
        <v>0</v>
      </c>
      <c r="AN237" t="s">
        <v>2524</v>
      </c>
      <c r="AO237">
        <v>1</v>
      </c>
      <c r="AP237">
        <v>3</v>
      </c>
      <c r="AQ237">
        <v>102.73</v>
      </c>
      <c r="AT237" t="s">
        <v>2534</v>
      </c>
      <c r="AV237" t="s">
        <v>2545</v>
      </c>
      <c r="AW237">
        <v>25272</v>
      </c>
      <c r="BA237" t="s">
        <v>2713</v>
      </c>
      <c r="BD237" t="s">
        <v>2865</v>
      </c>
      <c r="BE237" s="3">
        <v>43553</v>
      </c>
    </row>
    <row r="238" spans="1:57">
      <c r="A238" s="1">
        <f>HYPERLINK("https://lsnyc.legalserver.org/matter/dynamic-profile/view/1864645","18-1864645")</f>
        <v>0</v>
      </c>
      <c r="B238" t="s">
        <v>61</v>
      </c>
      <c r="C238" t="s">
        <v>90</v>
      </c>
      <c r="D238" t="s">
        <v>161</v>
      </c>
      <c r="E238" t="s">
        <v>364</v>
      </c>
      <c r="F238" t="s">
        <v>713</v>
      </c>
      <c r="G238" s="3">
        <v>43206</v>
      </c>
      <c r="H238" s="3">
        <v>43206</v>
      </c>
      <c r="K238" t="s">
        <v>854</v>
      </c>
      <c r="L238" t="s">
        <v>858</v>
      </c>
      <c r="M238" t="s">
        <v>868</v>
      </c>
      <c r="N238" t="s">
        <v>870</v>
      </c>
      <c r="O238" t="s">
        <v>1099</v>
      </c>
      <c r="P238" t="s">
        <v>1340</v>
      </c>
      <c r="Q238" t="s">
        <v>1450</v>
      </c>
      <c r="R238" t="s">
        <v>1478</v>
      </c>
      <c r="S238">
        <v>10032</v>
      </c>
      <c r="T238" t="s">
        <v>1480</v>
      </c>
      <c r="U238" t="s">
        <v>1482</v>
      </c>
      <c r="V238" t="s">
        <v>1489</v>
      </c>
      <c r="X238">
        <v>8</v>
      </c>
      <c r="Y238" t="s">
        <v>1908</v>
      </c>
      <c r="AA238" t="s">
        <v>1922</v>
      </c>
      <c r="AB238" t="s">
        <v>1481</v>
      </c>
      <c r="AC238" t="s">
        <v>1481</v>
      </c>
      <c r="AE238" t="s">
        <v>1934</v>
      </c>
      <c r="AG238">
        <v>522.97</v>
      </c>
      <c r="AH238">
        <v>523</v>
      </c>
      <c r="AI238">
        <v>53</v>
      </c>
      <c r="AJ238" s="3">
        <v>23005</v>
      </c>
      <c r="AL238" t="s">
        <v>2348</v>
      </c>
      <c r="AM238">
        <v>0</v>
      </c>
      <c r="AN238" t="s">
        <v>2527</v>
      </c>
      <c r="AO238">
        <v>1</v>
      </c>
      <c r="AP238">
        <v>0</v>
      </c>
      <c r="AQ238">
        <v>19.45</v>
      </c>
      <c r="AT238" t="s">
        <v>2535</v>
      </c>
      <c r="AU238" t="s">
        <v>2035</v>
      </c>
      <c r="AV238" t="s">
        <v>2544</v>
      </c>
      <c r="AW238">
        <v>2361.58</v>
      </c>
      <c r="AY238" t="s">
        <v>1480</v>
      </c>
      <c r="BA238" t="s">
        <v>2732</v>
      </c>
      <c r="BD238" t="s">
        <v>2810</v>
      </c>
      <c r="BE238" s="3">
        <v>43648</v>
      </c>
    </row>
    <row r="239" spans="1:57">
      <c r="A239" s="1">
        <f>HYPERLINK("https://lsnyc.legalserver.org/matter/dynamic-profile/view/1860776","18-1860776")</f>
        <v>0</v>
      </c>
      <c r="B239" t="s">
        <v>61</v>
      </c>
      <c r="C239" t="s">
        <v>90</v>
      </c>
      <c r="D239" t="s">
        <v>161</v>
      </c>
      <c r="E239" t="s">
        <v>365</v>
      </c>
      <c r="F239" t="s">
        <v>714</v>
      </c>
      <c r="G239" s="3">
        <v>43165</v>
      </c>
      <c r="H239" s="3">
        <v>43191</v>
      </c>
      <c r="K239" t="s">
        <v>854</v>
      </c>
      <c r="L239" t="s">
        <v>858</v>
      </c>
      <c r="M239" t="s">
        <v>868</v>
      </c>
      <c r="N239" t="s">
        <v>870</v>
      </c>
      <c r="O239" t="s">
        <v>1100</v>
      </c>
      <c r="P239" t="s">
        <v>1384</v>
      </c>
      <c r="Q239" t="s">
        <v>1450</v>
      </c>
      <c r="R239" t="s">
        <v>1478</v>
      </c>
      <c r="S239">
        <v>10027</v>
      </c>
      <c r="T239" t="s">
        <v>1480</v>
      </c>
      <c r="U239" t="s">
        <v>1482</v>
      </c>
      <c r="V239" t="s">
        <v>1486</v>
      </c>
      <c r="W239" t="s">
        <v>1734</v>
      </c>
      <c r="X239">
        <v>11</v>
      </c>
      <c r="Y239" t="s">
        <v>1908</v>
      </c>
      <c r="AA239" t="s">
        <v>1920</v>
      </c>
      <c r="AB239" t="s">
        <v>1481</v>
      </c>
      <c r="AC239" t="s">
        <v>1481</v>
      </c>
      <c r="AE239" t="s">
        <v>1934</v>
      </c>
      <c r="AG239">
        <v>150</v>
      </c>
      <c r="AH239">
        <v>759</v>
      </c>
      <c r="AI239">
        <v>46.55</v>
      </c>
      <c r="AJ239" s="3">
        <v>21295</v>
      </c>
      <c r="AL239" t="s">
        <v>2349</v>
      </c>
      <c r="AM239">
        <v>0</v>
      </c>
      <c r="AN239" t="s">
        <v>2519</v>
      </c>
      <c r="AO239">
        <v>2</v>
      </c>
      <c r="AP239">
        <v>0</v>
      </c>
      <c r="AQ239">
        <v>0</v>
      </c>
      <c r="AT239" t="s">
        <v>2535</v>
      </c>
      <c r="AU239" t="s">
        <v>2537</v>
      </c>
      <c r="AV239" t="s">
        <v>2544</v>
      </c>
      <c r="AW239">
        <v>0</v>
      </c>
      <c r="AY239" t="s">
        <v>1480</v>
      </c>
      <c r="BA239" t="s">
        <v>2699</v>
      </c>
      <c r="BD239" t="s">
        <v>2803</v>
      </c>
      <c r="BE239" s="3">
        <v>43648</v>
      </c>
    </row>
    <row r="240" spans="1:57">
      <c r="A240" s="1">
        <f>HYPERLINK("https://lsnyc.legalserver.org/matter/dynamic-profile/view/1850661","17-1850661")</f>
        <v>0</v>
      </c>
      <c r="B240" t="s">
        <v>61</v>
      </c>
      <c r="C240" t="s">
        <v>90</v>
      </c>
      <c r="D240" t="s">
        <v>161</v>
      </c>
      <c r="E240" t="s">
        <v>366</v>
      </c>
      <c r="F240" t="s">
        <v>715</v>
      </c>
      <c r="G240" s="3">
        <v>43047</v>
      </c>
      <c r="H240" s="3">
        <v>43047</v>
      </c>
      <c r="K240" t="s">
        <v>854</v>
      </c>
      <c r="L240" t="s">
        <v>858</v>
      </c>
      <c r="M240" t="s">
        <v>868</v>
      </c>
      <c r="N240" t="s">
        <v>869</v>
      </c>
      <c r="O240" t="s">
        <v>1101</v>
      </c>
      <c r="P240" t="s">
        <v>1315</v>
      </c>
      <c r="Q240" t="s">
        <v>1450</v>
      </c>
      <c r="R240" t="s">
        <v>1478</v>
      </c>
      <c r="S240">
        <v>10027</v>
      </c>
      <c r="T240" t="s">
        <v>1480</v>
      </c>
      <c r="U240" t="s">
        <v>1482</v>
      </c>
      <c r="V240" t="s">
        <v>1486</v>
      </c>
      <c r="W240" t="s">
        <v>1735</v>
      </c>
      <c r="X240">
        <v>6</v>
      </c>
      <c r="Y240" t="s">
        <v>1908</v>
      </c>
      <c r="AA240" t="s">
        <v>1920</v>
      </c>
      <c r="AB240" t="s">
        <v>1481</v>
      </c>
      <c r="AE240" t="s">
        <v>1934</v>
      </c>
      <c r="AF240" t="s">
        <v>1938</v>
      </c>
      <c r="AG240">
        <v>1100</v>
      </c>
      <c r="AH240">
        <v>1100</v>
      </c>
      <c r="AI240">
        <v>15.25</v>
      </c>
      <c r="AJ240" s="3">
        <v>21931</v>
      </c>
      <c r="AL240" t="s">
        <v>2350</v>
      </c>
      <c r="AM240">
        <v>0</v>
      </c>
      <c r="AN240" t="s">
        <v>2528</v>
      </c>
      <c r="AO240">
        <v>1</v>
      </c>
      <c r="AP240">
        <v>0</v>
      </c>
      <c r="AQ240">
        <v>0</v>
      </c>
      <c r="AT240" t="s">
        <v>2535</v>
      </c>
      <c r="AU240" t="s">
        <v>2035</v>
      </c>
      <c r="AV240" t="s">
        <v>2544</v>
      </c>
      <c r="AW240">
        <v>0</v>
      </c>
      <c r="AY240" t="s">
        <v>1480</v>
      </c>
      <c r="BA240" t="s">
        <v>2699</v>
      </c>
      <c r="BD240" t="s">
        <v>2803</v>
      </c>
      <c r="BE240" s="3">
        <v>43553</v>
      </c>
    </row>
    <row r="241" spans="1:57">
      <c r="A241" s="1">
        <f>HYPERLINK("https://lsnyc.legalserver.org/matter/dynamic-profile/view/1868866","18-1868866")</f>
        <v>0</v>
      </c>
      <c r="B241" t="s">
        <v>61</v>
      </c>
      <c r="C241" t="s">
        <v>90</v>
      </c>
      <c r="D241" t="s">
        <v>161</v>
      </c>
      <c r="E241" t="s">
        <v>339</v>
      </c>
      <c r="F241" t="s">
        <v>716</v>
      </c>
      <c r="G241" s="3">
        <v>43252</v>
      </c>
      <c r="H241" s="3">
        <v>43221</v>
      </c>
      <c r="K241" t="s">
        <v>854</v>
      </c>
      <c r="L241" t="s">
        <v>858</v>
      </c>
      <c r="M241" t="s">
        <v>868</v>
      </c>
      <c r="N241" t="s">
        <v>869</v>
      </c>
      <c r="O241" t="s">
        <v>1102</v>
      </c>
      <c r="P241" t="s">
        <v>1385</v>
      </c>
      <c r="Q241" t="s">
        <v>1450</v>
      </c>
      <c r="R241" t="s">
        <v>1478</v>
      </c>
      <c r="S241">
        <v>10027</v>
      </c>
      <c r="T241" t="s">
        <v>1480</v>
      </c>
      <c r="U241" t="s">
        <v>1482</v>
      </c>
      <c r="V241" t="s">
        <v>1486</v>
      </c>
      <c r="W241" t="s">
        <v>1736</v>
      </c>
      <c r="X241">
        <v>0</v>
      </c>
      <c r="Y241" t="s">
        <v>1908</v>
      </c>
      <c r="AA241" t="s">
        <v>1920</v>
      </c>
      <c r="AB241" t="s">
        <v>1481</v>
      </c>
      <c r="AC241" t="s">
        <v>1481</v>
      </c>
      <c r="AE241" t="s">
        <v>1934</v>
      </c>
      <c r="AF241" t="s">
        <v>1938</v>
      </c>
      <c r="AG241">
        <v>195</v>
      </c>
      <c r="AH241">
        <v>195</v>
      </c>
      <c r="AI241">
        <v>37.85</v>
      </c>
      <c r="AJ241" s="3">
        <v>21568</v>
      </c>
      <c r="AL241" t="s">
        <v>2351</v>
      </c>
      <c r="AM241">
        <v>0</v>
      </c>
      <c r="AN241" t="s">
        <v>2519</v>
      </c>
      <c r="AO241">
        <v>1</v>
      </c>
      <c r="AP241">
        <v>0</v>
      </c>
      <c r="AQ241">
        <v>84.31999999999999</v>
      </c>
      <c r="AT241" t="s">
        <v>2535</v>
      </c>
      <c r="AU241" t="s">
        <v>2537</v>
      </c>
      <c r="AV241" t="s">
        <v>2544</v>
      </c>
      <c r="AW241">
        <v>10236</v>
      </c>
      <c r="AY241" t="s">
        <v>1480</v>
      </c>
      <c r="BA241" t="s">
        <v>2699</v>
      </c>
      <c r="BD241" t="s">
        <v>2834</v>
      </c>
      <c r="BE241" s="3">
        <v>43658</v>
      </c>
    </row>
    <row r="242" spans="1:57">
      <c r="A242" s="1">
        <f>HYPERLINK("https://lsnyc.legalserver.org/matter/dynamic-profile/view/1864618","18-1864618")</f>
        <v>0</v>
      </c>
      <c r="B242" t="s">
        <v>61</v>
      </c>
      <c r="C242" t="s">
        <v>90</v>
      </c>
      <c r="D242" t="s">
        <v>161</v>
      </c>
      <c r="E242" t="s">
        <v>367</v>
      </c>
      <c r="F242" t="s">
        <v>717</v>
      </c>
      <c r="G242" s="3">
        <v>43206</v>
      </c>
      <c r="H242" s="3">
        <v>43206</v>
      </c>
      <c r="K242" t="s">
        <v>854</v>
      </c>
      <c r="L242" t="s">
        <v>858</v>
      </c>
      <c r="M242" t="s">
        <v>868</v>
      </c>
      <c r="N242" t="s">
        <v>869</v>
      </c>
      <c r="O242" t="s">
        <v>1103</v>
      </c>
      <c r="P242" t="s">
        <v>1386</v>
      </c>
      <c r="Q242" t="s">
        <v>1450</v>
      </c>
      <c r="R242" t="s">
        <v>1479</v>
      </c>
      <c r="S242">
        <v>10025</v>
      </c>
      <c r="T242" t="s">
        <v>1480</v>
      </c>
      <c r="U242" t="s">
        <v>1482</v>
      </c>
      <c r="V242" t="s">
        <v>1489</v>
      </c>
      <c r="W242" t="s">
        <v>1737</v>
      </c>
      <c r="X242">
        <v>30</v>
      </c>
      <c r="Y242" t="s">
        <v>1908</v>
      </c>
      <c r="AA242" t="s">
        <v>1920</v>
      </c>
      <c r="AB242" t="s">
        <v>1481</v>
      </c>
      <c r="AC242" t="s">
        <v>1481</v>
      </c>
      <c r="AE242" t="s">
        <v>1934</v>
      </c>
      <c r="AF242" t="s">
        <v>1938</v>
      </c>
      <c r="AG242">
        <v>1790</v>
      </c>
      <c r="AH242">
        <v>0</v>
      </c>
      <c r="AI242">
        <v>67.25</v>
      </c>
      <c r="AJ242" s="3">
        <v>28585</v>
      </c>
      <c r="AL242" t="s">
        <v>2352</v>
      </c>
      <c r="AM242">
        <v>0</v>
      </c>
      <c r="AN242" t="s">
        <v>2519</v>
      </c>
      <c r="AO242">
        <v>5</v>
      </c>
      <c r="AP242">
        <v>6</v>
      </c>
      <c r="AQ242">
        <v>79.8</v>
      </c>
      <c r="AT242" t="s">
        <v>2536</v>
      </c>
      <c r="AU242" t="s">
        <v>2035</v>
      </c>
      <c r="AV242" t="s">
        <v>2544</v>
      </c>
      <c r="AW242">
        <v>61751.8</v>
      </c>
      <c r="AY242" t="s">
        <v>1480</v>
      </c>
      <c r="BA242" t="s">
        <v>2720</v>
      </c>
      <c r="BD242" t="s">
        <v>2840</v>
      </c>
      <c r="BE242" s="3">
        <v>43658</v>
      </c>
    </row>
    <row r="243" spans="1:57">
      <c r="A243" s="1">
        <f>HYPERLINK("https://lsnyc.legalserver.org/matter/dynamic-profile/view/1850732","17-1850732")</f>
        <v>0</v>
      </c>
      <c r="B243" t="s">
        <v>61</v>
      </c>
      <c r="C243" t="s">
        <v>117</v>
      </c>
      <c r="D243" t="s">
        <v>161</v>
      </c>
      <c r="E243" t="s">
        <v>364</v>
      </c>
      <c r="F243" t="s">
        <v>627</v>
      </c>
      <c r="G243" s="3">
        <v>43047</v>
      </c>
      <c r="H243" s="3">
        <v>43047</v>
      </c>
      <c r="K243" t="s">
        <v>854</v>
      </c>
      <c r="L243" t="s">
        <v>858</v>
      </c>
      <c r="M243" t="s">
        <v>868</v>
      </c>
      <c r="N243" t="s">
        <v>869</v>
      </c>
      <c r="O243" t="s">
        <v>1104</v>
      </c>
      <c r="Q243" t="s">
        <v>1450</v>
      </c>
      <c r="R243" t="s">
        <v>1478</v>
      </c>
      <c r="S243">
        <v>10027</v>
      </c>
      <c r="T243" t="s">
        <v>1480</v>
      </c>
      <c r="U243" t="s">
        <v>1482</v>
      </c>
      <c r="V243" t="s">
        <v>1489</v>
      </c>
      <c r="W243" t="s">
        <v>1738</v>
      </c>
      <c r="X243">
        <v>17</v>
      </c>
      <c r="Y243" t="s">
        <v>1908</v>
      </c>
      <c r="AA243" t="s">
        <v>1920</v>
      </c>
      <c r="AB243" t="s">
        <v>1481</v>
      </c>
      <c r="AC243" t="s">
        <v>1481</v>
      </c>
      <c r="AE243" t="s">
        <v>1934</v>
      </c>
      <c r="AF243" t="s">
        <v>1938</v>
      </c>
      <c r="AG243">
        <v>0</v>
      </c>
      <c r="AH243">
        <v>1047.15</v>
      </c>
      <c r="AI243">
        <v>62.6</v>
      </c>
      <c r="AJ243" s="3">
        <v>30896</v>
      </c>
      <c r="AL243" t="s">
        <v>2353</v>
      </c>
      <c r="AM243">
        <v>0</v>
      </c>
      <c r="AN243" t="s">
        <v>2519</v>
      </c>
      <c r="AO243">
        <v>3</v>
      </c>
      <c r="AP243">
        <v>1</v>
      </c>
      <c r="AQ243">
        <v>73.17</v>
      </c>
      <c r="AT243" t="s">
        <v>2534</v>
      </c>
      <c r="AU243" t="s">
        <v>1495</v>
      </c>
      <c r="AV243" t="s">
        <v>2544</v>
      </c>
      <c r="AW243">
        <v>18000</v>
      </c>
      <c r="AY243" t="s">
        <v>1480</v>
      </c>
      <c r="BA243" t="s">
        <v>2732</v>
      </c>
      <c r="BB243" t="s">
        <v>2755</v>
      </c>
      <c r="BC243" t="s">
        <v>2796</v>
      </c>
      <c r="BD243" t="s">
        <v>2810</v>
      </c>
      <c r="BE243" s="3">
        <v>43620</v>
      </c>
    </row>
    <row r="244" spans="1:57">
      <c r="A244" s="1">
        <f>HYPERLINK("https://lsnyc.legalserver.org/matter/dynamic-profile/view/0825522","17-0825522")</f>
        <v>0</v>
      </c>
      <c r="B244" t="s">
        <v>61</v>
      </c>
      <c r="C244" t="s">
        <v>68</v>
      </c>
      <c r="D244" t="s">
        <v>161</v>
      </c>
      <c r="E244" t="s">
        <v>368</v>
      </c>
      <c r="F244" t="s">
        <v>659</v>
      </c>
      <c r="G244" s="3">
        <v>42759</v>
      </c>
      <c r="H244" s="3">
        <v>43252</v>
      </c>
      <c r="K244" t="s">
        <v>854</v>
      </c>
      <c r="L244" t="s">
        <v>858</v>
      </c>
      <c r="M244" t="s">
        <v>868</v>
      </c>
      <c r="N244" t="s">
        <v>870</v>
      </c>
      <c r="O244" t="s">
        <v>1105</v>
      </c>
      <c r="Q244" t="s">
        <v>1450</v>
      </c>
      <c r="R244" t="s">
        <v>1478</v>
      </c>
      <c r="S244">
        <v>10038</v>
      </c>
      <c r="T244" t="s">
        <v>1480</v>
      </c>
      <c r="U244" t="s">
        <v>1482</v>
      </c>
      <c r="V244" t="s">
        <v>1486</v>
      </c>
      <c r="W244" t="s">
        <v>1739</v>
      </c>
      <c r="X244">
        <v>50</v>
      </c>
      <c r="Y244" t="s">
        <v>1908</v>
      </c>
      <c r="AA244" t="s">
        <v>1922</v>
      </c>
      <c r="AB244" t="s">
        <v>1481</v>
      </c>
      <c r="AE244" t="s">
        <v>1934</v>
      </c>
      <c r="AF244" t="s">
        <v>1938</v>
      </c>
      <c r="AG244">
        <v>0</v>
      </c>
      <c r="AH244">
        <v>374</v>
      </c>
      <c r="AI244">
        <v>48.11</v>
      </c>
      <c r="AJ244" s="3">
        <v>19675</v>
      </c>
      <c r="AL244" t="s">
        <v>2354</v>
      </c>
      <c r="AM244">
        <v>22</v>
      </c>
      <c r="AN244" t="s">
        <v>2527</v>
      </c>
      <c r="AO244">
        <v>2</v>
      </c>
      <c r="AP244">
        <v>1</v>
      </c>
      <c r="AQ244">
        <v>160.81</v>
      </c>
      <c r="AT244" t="s">
        <v>2534</v>
      </c>
      <c r="AV244" t="s">
        <v>2552</v>
      </c>
      <c r="AW244">
        <v>32420</v>
      </c>
      <c r="AY244" t="s">
        <v>1480</v>
      </c>
      <c r="BA244" t="s">
        <v>68</v>
      </c>
      <c r="BD244" t="s">
        <v>2840</v>
      </c>
      <c r="BE244" s="3">
        <v>43620</v>
      </c>
    </row>
    <row r="245" spans="1:57">
      <c r="A245" s="1">
        <f>HYPERLINK("https://lsnyc.legalserver.org/matter/dynamic-profile/view/1849836","17-1849836")</f>
        <v>0</v>
      </c>
      <c r="B245" t="s">
        <v>61</v>
      </c>
      <c r="C245" t="s">
        <v>68</v>
      </c>
      <c r="D245" t="s">
        <v>161</v>
      </c>
      <c r="E245" t="s">
        <v>362</v>
      </c>
      <c r="F245" t="s">
        <v>718</v>
      </c>
      <c r="G245" s="3">
        <v>43035</v>
      </c>
      <c r="H245" s="3">
        <v>43101</v>
      </c>
      <c r="K245" t="s">
        <v>854</v>
      </c>
      <c r="L245" t="s">
        <v>858</v>
      </c>
      <c r="M245" t="s">
        <v>868</v>
      </c>
      <c r="N245" t="s">
        <v>870</v>
      </c>
      <c r="O245" t="s">
        <v>1106</v>
      </c>
      <c r="P245" t="s">
        <v>1332</v>
      </c>
      <c r="Q245" t="s">
        <v>1450</v>
      </c>
      <c r="R245" t="s">
        <v>1478</v>
      </c>
      <c r="S245">
        <v>10011</v>
      </c>
      <c r="T245" t="s">
        <v>1480</v>
      </c>
      <c r="U245" t="s">
        <v>1482</v>
      </c>
      <c r="V245" t="s">
        <v>1488</v>
      </c>
      <c r="W245" t="s">
        <v>1740</v>
      </c>
      <c r="X245">
        <v>30</v>
      </c>
      <c r="Y245" t="s">
        <v>1908</v>
      </c>
      <c r="AA245" t="s">
        <v>1922</v>
      </c>
      <c r="AB245" t="s">
        <v>1481</v>
      </c>
      <c r="AE245" t="s">
        <v>1934</v>
      </c>
      <c r="AF245" t="s">
        <v>1938</v>
      </c>
      <c r="AG245">
        <v>0</v>
      </c>
      <c r="AH245">
        <v>463</v>
      </c>
      <c r="AI245">
        <v>17.7</v>
      </c>
      <c r="AJ245" s="3">
        <v>27362</v>
      </c>
      <c r="AL245" t="s">
        <v>2355</v>
      </c>
      <c r="AM245">
        <v>0</v>
      </c>
      <c r="AN245" t="s">
        <v>2519</v>
      </c>
      <c r="AO245">
        <v>2</v>
      </c>
      <c r="AP245">
        <v>0</v>
      </c>
      <c r="AQ245">
        <v>9.24</v>
      </c>
      <c r="AT245" t="s">
        <v>2535</v>
      </c>
      <c r="AU245" t="s">
        <v>2035</v>
      </c>
      <c r="AV245" t="s">
        <v>2544</v>
      </c>
      <c r="AW245">
        <v>1500</v>
      </c>
      <c r="AY245" t="s">
        <v>1480</v>
      </c>
      <c r="BA245" t="s">
        <v>2712</v>
      </c>
      <c r="BD245" t="s">
        <v>2826</v>
      </c>
      <c r="BE245" s="3">
        <v>43656</v>
      </c>
    </row>
    <row r="246" spans="1:57">
      <c r="A246" s="1">
        <f>HYPERLINK("https://lsnyc.legalserver.org/matter/dynamic-profile/view/0822458","16-0822458")</f>
        <v>0</v>
      </c>
      <c r="B246" t="s">
        <v>61</v>
      </c>
      <c r="C246" t="s">
        <v>118</v>
      </c>
      <c r="D246" t="s">
        <v>161</v>
      </c>
      <c r="E246" t="s">
        <v>369</v>
      </c>
      <c r="F246" t="s">
        <v>719</v>
      </c>
      <c r="G246" s="3">
        <v>42718</v>
      </c>
      <c r="H246" s="3">
        <v>43252</v>
      </c>
      <c r="K246" t="s">
        <v>854</v>
      </c>
      <c r="L246" t="s">
        <v>858</v>
      </c>
      <c r="M246" t="s">
        <v>868</v>
      </c>
      <c r="N246" t="s">
        <v>870</v>
      </c>
      <c r="O246" t="s">
        <v>1107</v>
      </c>
      <c r="P246">
        <v>55</v>
      </c>
      <c r="Q246" t="s">
        <v>1450</v>
      </c>
      <c r="R246" t="s">
        <v>1478</v>
      </c>
      <c r="S246">
        <v>10027</v>
      </c>
      <c r="T246" t="s">
        <v>1482</v>
      </c>
      <c r="U246" t="s">
        <v>1482</v>
      </c>
      <c r="X246">
        <v>0</v>
      </c>
      <c r="Y246" t="s">
        <v>1908</v>
      </c>
      <c r="AA246" t="s">
        <v>1920</v>
      </c>
      <c r="AB246" t="s">
        <v>1481</v>
      </c>
      <c r="AD246" t="s">
        <v>1930</v>
      </c>
      <c r="AE246" t="s">
        <v>1934</v>
      </c>
      <c r="AF246" t="s">
        <v>1938</v>
      </c>
      <c r="AG246">
        <v>0</v>
      </c>
      <c r="AH246">
        <v>0</v>
      </c>
      <c r="AI246">
        <v>120.05</v>
      </c>
      <c r="AJ246" s="3">
        <v>22254</v>
      </c>
      <c r="AL246" t="s">
        <v>2356</v>
      </c>
      <c r="AM246">
        <v>0</v>
      </c>
      <c r="AO246">
        <v>2</v>
      </c>
      <c r="AP246">
        <v>0</v>
      </c>
      <c r="AQ246">
        <v>142.17</v>
      </c>
      <c r="AT246" t="s">
        <v>2535</v>
      </c>
      <c r="AV246" t="s">
        <v>2544</v>
      </c>
      <c r="AW246">
        <v>22776</v>
      </c>
      <c r="BA246" t="s">
        <v>2728</v>
      </c>
      <c r="BD246" t="s">
        <v>2832</v>
      </c>
      <c r="BE246" s="3">
        <v>43592</v>
      </c>
    </row>
    <row r="247" spans="1:57">
      <c r="A247" s="1">
        <f>HYPERLINK("https://lsnyc.legalserver.org/matter/dynamic-profile/view/1859567","18-1859567")</f>
        <v>0</v>
      </c>
      <c r="B247" t="s">
        <v>61</v>
      </c>
      <c r="C247" t="s">
        <v>118</v>
      </c>
      <c r="D247" t="s">
        <v>161</v>
      </c>
      <c r="E247" t="s">
        <v>298</v>
      </c>
      <c r="F247" t="s">
        <v>720</v>
      </c>
      <c r="G247" s="3">
        <v>43152</v>
      </c>
      <c r="H247" s="3">
        <v>43152</v>
      </c>
      <c r="K247" t="s">
        <v>854</v>
      </c>
      <c r="L247" t="s">
        <v>858</v>
      </c>
      <c r="M247" t="s">
        <v>868</v>
      </c>
      <c r="N247" t="s">
        <v>870</v>
      </c>
      <c r="O247" t="s">
        <v>1055</v>
      </c>
      <c r="P247" t="s">
        <v>1345</v>
      </c>
      <c r="Q247" t="s">
        <v>1450</v>
      </c>
      <c r="R247" t="s">
        <v>1478</v>
      </c>
      <c r="S247">
        <v>10026</v>
      </c>
      <c r="T247" t="s">
        <v>1480</v>
      </c>
      <c r="U247" t="s">
        <v>1482</v>
      </c>
      <c r="W247" t="s">
        <v>1741</v>
      </c>
      <c r="X247">
        <v>19</v>
      </c>
      <c r="Y247" t="s">
        <v>1908</v>
      </c>
      <c r="AA247" t="s">
        <v>1920</v>
      </c>
      <c r="AB247" t="s">
        <v>1481</v>
      </c>
      <c r="AE247" t="s">
        <v>1934</v>
      </c>
      <c r="AF247" t="s">
        <v>1938</v>
      </c>
      <c r="AG247">
        <v>0</v>
      </c>
      <c r="AH247">
        <v>0</v>
      </c>
      <c r="AI247">
        <v>79.90000000000001</v>
      </c>
      <c r="AJ247" s="3">
        <v>23814</v>
      </c>
      <c r="AL247" t="s">
        <v>2357</v>
      </c>
      <c r="AM247">
        <v>0</v>
      </c>
      <c r="AO247">
        <v>1</v>
      </c>
      <c r="AP247">
        <v>0</v>
      </c>
      <c r="AQ247">
        <v>82.59</v>
      </c>
      <c r="AT247" t="s">
        <v>2535</v>
      </c>
      <c r="AU247" t="s">
        <v>2537</v>
      </c>
      <c r="AV247" t="s">
        <v>2544</v>
      </c>
      <c r="AW247">
        <v>9960</v>
      </c>
      <c r="AY247" t="s">
        <v>1480</v>
      </c>
      <c r="BA247" t="s">
        <v>2704</v>
      </c>
      <c r="BB247" t="s">
        <v>2755</v>
      </c>
      <c r="BD247" t="s">
        <v>2801</v>
      </c>
      <c r="BE247" s="3">
        <v>43640</v>
      </c>
    </row>
    <row r="248" spans="1:57">
      <c r="A248" s="1">
        <f>HYPERLINK("https://lsnyc.legalserver.org/matter/dynamic-profile/view/1860167","18-1860167")</f>
        <v>0</v>
      </c>
      <c r="B248" t="s">
        <v>61</v>
      </c>
      <c r="C248" t="s">
        <v>118</v>
      </c>
      <c r="D248" t="s">
        <v>161</v>
      </c>
      <c r="E248" t="s">
        <v>370</v>
      </c>
      <c r="F248" t="s">
        <v>721</v>
      </c>
      <c r="G248" s="3">
        <v>43159</v>
      </c>
      <c r="H248" s="3">
        <v>43159</v>
      </c>
      <c r="K248" t="s">
        <v>854</v>
      </c>
      <c r="L248" t="s">
        <v>858</v>
      </c>
      <c r="M248" t="s">
        <v>868</v>
      </c>
      <c r="N248" t="s">
        <v>870</v>
      </c>
      <c r="O248" t="s">
        <v>1108</v>
      </c>
      <c r="P248" t="s">
        <v>1345</v>
      </c>
      <c r="Q248" t="s">
        <v>1450</v>
      </c>
      <c r="R248" t="s">
        <v>1478</v>
      </c>
      <c r="S248">
        <v>10002</v>
      </c>
      <c r="T248" t="s">
        <v>1480</v>
      </c>
      <c r="U248" t="s">
        <v>1482</v>
      </c>
      <c r="V248" t="s">
        <v>1489</v>
      </c>
      <c r="W248" t="s">
        <v>1742</v>
      </c>
      <c r="X248">
        <v>52</v>
      </c>
      <c r="Y248" t="s">
        <v>1908</v>
      </c>
      <c r="AA248" t="s">
        <v>1922</v>
      </c>
      <c r="AB248" t="s">
        <v>1481</v>
      </c>
      <c r="AC248" t="s">
        <v>1481</v>
      </c>
      <c r="AE248" t="s">
        <v>1934</v>
      </c>
      <c r="AF248" t="s">
        <v>1938</v>
      </c>
      <c r="AG248">
        <v>81</v>
      </c>
      <c r="AH248">
        <v>81</v>
      </c>
      <c r="AI248">
        <v>355.8</v>
      </c>
      <c r="AJ248" s="3">
        <v>23833</v>
      </c>
      <c r="AL248" t="s">
        <v>2358</v>
      </c>
      <c r="AM248">
        <v>0</v>
      </c>
      <c r="AN248" t="s">
        <v>2519</v>
      </c>
      <c r="AO248">
        <v>1</v>
      </c>
      <c r="AP248">
        <v>0</v>
      </c>
      <c r="AQ248">
        <v>36.48</v>
      </c>
      <c r="AT248" t="s">
        <v>2535</v>
      </c>
      <c r="AU248" t="s">
        <v>2035</v>
      </c>
      <c r="AW248">
        <v>4399.2</v>
      </c>
      <c r="AY248" t="s">
        <v>1480</v>
      </c>
      <c r="BA248" t="s">
        <v>2704</v>
      </c>
      <c r="BB248" t="s">
        <v>2765</v>
      </c>
      <c r="BD248" t="s">
        <v>2866</v>
      </c>
      <c r="BE248" s="3">
        <v>43657</v>
      </c>
    </row>
    <row r="249" spans="1:57">
      <c r="A249" s="1">
        <f>HYPERLINK("https://lsnyc.legalserver.org/matter/dynamic-profile/view/1857310","18-1857310")</f>
        <v>0</v>
      </c>
      <c r="B249" t="s">
        <v>59</v>
      </c>
      <c r="C249" t="s">
        <v>119</v>
      </c>
      <c r="D249" t="s">
        <v>161</v>
      </c>
      <c r="E249" t="s">
        <v>371</v>
      </c>
      <c r="F249" t="s">
        <v>722</v>
      </c>
      <c r="G249" s="3">
        <v>43166</v>
      </c>
      <c r="H249" s="3">
        <v>43221</v>
      </c>
      <c r="K249" t="s">
        <v>854</v>
      </c>
      <c r="L249" t="s">
        <v>858</v>
      </c>
      <c r="M249" t="s">
        <v>868</v>
      </c>
      <c r="N249" t="s">
        <v>870</v>
      </c>
      <c r="O249" t="s">
        <v>1109</v>
      </c>
      <c r="P249" t="s">
        <v>1387</v>
      </c>
      <c r="Q249" t="s">
        <v>1447</v>
      </c>
      <c r="R249" t="s">
        <v>1478</v>
      </c>
      <c r="S249">
        <v>11213</v>
      </c>
      <c r="T249" t="s">
        <v>1480</v>
      </c>
      <c r="U249" t="s">
        <v>1482</v>
      </c>
      <c r="V249" t="s">
        <v>1483</v>
      </c>
      <c r="W249" t="s">
        <v>1743</v>
      </c>
      <c r="X249">
        <v>20</v>
      </c>
      <c r="Y249" t="s">
        <v>1908</v>
      </c>
      <c r="AA249" t="s">
        <v>1917</v>
      </c>
      <c r="AB249" t="s">
        <v>1481</v>
      </c>
      <c r="AC249" t="s">
        <v>1481</v>
      </c>
      <c r="AE249" t="s">
        <v>1934</v>
      </c>
      <c r="AG249">
        <v>1242</v>
      </c>
      <c r="AH249">
        <v>1242</v>
      </c>
      <c r="AI249">
        <v>76.7</v>
      </c>
      <c r="AJ249" s="3">
        <v>21336</v>
      </c>
      <c r="AL249" t="s">
        <v>2359</v>
      </c>
      <c r="AM249">
        <v>66</v>
      </c>
      <c r="AN249" t="s">
        <v>2519</v>
      </c>
      <c r="AO249">
        <v>5</v>
      </c>
      <c r="AP249">
        <v>0</v>
      </c>
      <c r="AQ249">
        <v>135.96</v>
      </c>
      <c r="AV249" t="s">
        <v>2544</v>
      </c>
      <c r="AW249">
        <v>40000</v>
      </c>
      <c r="AY249" t="s">
        <v>1480</v>
      </c>
      <c r="BA249" t="s">
        <v>2741</v>
      </c>
      <c r="BD249" t="s">
        <v>2810</v>
      </c>
      <c r="BE249" s="3">
        <v>43588</v>
      </c>
    </row>
    <row r="250" spans="1:57">
      <c r="A250" s="1">
        <f>HYPERLINK("https://lsnyc.legalserver.org/matter/dynamic-profile/view/1854051","17-1854051")</f>
        <v>0</v>
      </c>
      <c r="B250" t="s">
        <v>59</v>
      </c>
      <c r="C250" t="s">
        <v>93</v>
      </c>
      <c r="D250" t="s">
        <v>161</v>
      </c>
      <c r="E250" t="s">
        <v>372</v>
      </c>
      <c r="F250" t="s">
        <v>723</v>
      </c>
      <c r="G250" s="3">
        <v>43088</v>
      </c>
      <c r="H250" s="3">
        <v>43191</v>
      </c>
      <c r="K250" t="s">
        <v>854</v>
      </c>
      <c r="L250" t="s">
        <v>858</v>
      </c>
      <c r="M250" t="s">
        <v>868</v>
      </c>
      <c r="N250" t="s">
        <v>869</v>
      </c>
      <c r="O250" t="s">
        <v>1110</v>
      </c>
      <c r="P250">
        <v>14</v>
      </c>
      <c r="Q250" t="s">
        <v>1447</v>
      </c>
      <c r="R250" t="s">
        <v>1478</v>
      </c>
      <c r="S250">
        <v>11219</v>
      </c>
      <c r="T250" t="s">
        <v>1480</v>
      </c>
      <c r="U250" t="s">
        <v>1480</v>
      </c>
      <c r="W250" t="s">
        <v>1744</v>
      </c>
      <c r="X250">
        <v>7</v>
      </c>
      <c r="Y250" t="s">
        <v>1908</v>
      </c>
      <c r="AA250" t="s">
        <v>1917</v>
      </c>
      <c r="AB250" t="s">
        <v>1481</v>
      </c>
      <c r="AE250" t="s">
        <v>1934</v>
      </c>
      <c r="AF250" t="s">
        <v>1938</v>
      </c>
      <c r="AG250">
        <v>1360</v>
      </c>
      <c r="AH250">
        <v>1360</v>
      </c>
      <c r="AI250">
        <v>96.34999999999999</v>
      </c>
      <c r="AJ250" s="3">
        <v>28194</v>
      </c>
      <c r="AK250" t="s">
        <v>2054</v>
      </c>
      <c r="AL250" t="s">
        <v>2360</v>
      </c>
      <c r="AM250">
        <v>8</v>
      </c>
      <c r="AO250">
        <v>3</v>
      </c>
      <c r="AP250">
        <v>3</v>
      </c>
      <c r="AQ250">
        <v>69.78</v>
      </c>
      <c r="AT250" t="s">
        <v>2534</v>
      </c>
      <c r="AV250" t="s">
        <v>2544</v>
      </c>
      <c r="AW250">
        <v>23000</v>
      </c>
      <c r="BA250" t="s">
        <v>2742</v>
      </c>
      <c r="BD250" t="s">
        <v>2798</v>
      </c>
      <c r="BE250" s="3">
        <v>43580</v>
      </c>
    </row>
    <row r="251" spans="1:57">
      <c r="A251" s="1">
        <f>HYPERLINK("https://lsnyc.legalserver.org/matter/dynamic-profile/view/1835958","17-1835958")</f>
        <v>0</v>
      </c>
      <c r="B251" t="s">
        <v>59</v>
      </c>
      <c r="C251" t="s">
        <v>93</v>
      </c>
      <c r="D251" t="s">
        <v>161</v>
      </c>
      <c r="E251" t="s">
        <v>373</v>
      </c>
      <c r="F251" t="s">
        <v>724</v>
      </c>
      <c r="G251" s="3">
        <v>42873</v>
      </c>
      <c r="H251" s="3">
        <v>42887</v>
      </c>
      <c r="K251" t="s">
        <v>854</v>
      </c>
      <c r="L251" t="s">
        <v>858</v>
      </c>
      <c r="M251" t="s">
        <v>868</v>
      </c>
      <c r="N251" t="s">
        <v>869</v>
      </c>
      <c r="O251" t="s">
        <v>1111</v>
      </c>
      <c r="P251" t="s">
        <v>1388</v>
      </c>
      <c r="Q251" t="s">
        <v>1447</v>
      </c>
      <c r="R251" t="s">
        <v>1478</v>
      </c>
      <c r="S251">
        <v>11213</v>
      </c>
      <c r="T251" t="s">
        <v>1480</v>
      </c>
      <c r="U251" t="s">
        <v>1480</v>
      </c>
      <c r="V251" t="s">
        <v>1485</v>
      </c>
      <c r="W251" t="s">
        <v>1745</v>
      </c>
      <c r="X251">
        <v>22</v>
      </c>
      <c r="Y251" t="s">
        <v>1908</v>
      </c>
      <c r="AA251" t="s">
        <v>1917</v>
      </c>
      <c r="AB251" t="s">
        <v>1481</v>
      </c>
      <c r="AC251" t="s">
        <v>1480</v>
      </c>
      <c r="AE251" t="s">
        <v>1934</v>
      </c>
      <c r="AG251">
        <v>943</v>
      </c>
      <c r="AH251">
        <v>943</v>
      </c>
      <c r="AI251">
        <v>126.05</v>
      </c>
      <c r="AJ251" s="3">
        <v>20378</v>
      </c>
      <c r="AL251" t="s">
        <v>2361</v>
      </c>
      <c r="AM251">
        <v>54</v>
      </c>
      <c r="AN251" t="s">
        <v>2519</v>
      </c>
      <c r="AO251">
        <v>2</v>
      </c>
      <c r="AP251">
        <v>3</v>
      </c>
      <c r="AQ251">
        <v>117.44</v>
      </c>
      <c r="AT251" t="s">
        <v>2536</v>
      </c>
      <c r="AU251" t="s">
        <v>2035</v>
      </c>
      <c r="AV251" t="s">
        <v>2544</v>
      </c>
      <c r="AW251">
        <v>44200</v>
      </c>
      <c r="AY251" t="s">
        <v>1480</v>
      </c>
      <c r="BA251" t="s">
        <v>2702</v>
      </c>
      <c r="BD251" t="s">
        <v>2831</v>
      </c>
      <c r="BE251" s="3">
        <v>43629</v>
      </c>
    </row>
    <row r="252" spans="1:57">
      <c r="A252" s="1">
        <f>HYPERLINK("https://lsnyc.legalserver.org/matter/dynamic-profile/view/1868329","18-1868329")</f>
        <v>0</v>
      </c>
      <c r="B252" t="s">
        <v>59</v>
      </c>
      <c r="C252" t="s">
        <v>120</v>
      </c>
      <c r="D252" t="s">
        <v>161</v>
      </c>
      <c r="E252" t="s">
        <v>374</v>
      </c>
      <c r="F252" t="s">
        <v>725</v>
      </c>
      <c r="G252" s="3">
        <v>43245</v>
      </c>
      <c r="H252" s="3">
        <v>43281</v>
      </c>
      <c r="K252" t="s">
        <v>854</v>
      </c>
      <c r="L252" t="s">
        <v>858</v>
      </c>
      <c r="M252" t="s">
        <v>868</v>
      </c>
      <c r="N252" t="s">
        <v>870</v>
      </c>
      <c r="O252" t="s">
        <v>1112</v>
      </c>
      <c r="P252" t="s">
        <v>1292</v>
      </c>
      <c r="Q252" t="s">
        <v>1447</v>
      </c>
      <c r="R252" t="s">
        <v>1478</v>
      </c>
      <c r="S252">
        <v>11235</v>
      </c>
      <c r="T252" t="s">
        <v>1480</v>
      </c>
      <c r="U252" t="s">
        <v>1482</v>
      </c>
      <c r="V252" t="s">
        <v>1486</v>
      </c>
      <c r="W252" t="s">
        <v>1746</v>
      </c>
      <c r="X252">
        <v>20</v>
      </c>
      <c r="Y252" t="s">
        <v>1908</v>
      </c>
      <c r="AA252" t="s">
        <v>1917</v>
      </c>
      <c r="AB252" t="s">
        <v>1481</v>
      </c>
      <c r="AC252" t="s">
        <v>1481</v>
      </c>
      <c r="AE252" t="s">
        <v>1934</v>
      </c>
      <c r="AG252">
        <v>457</v>
      </c>
      <c r="AH252">
        <v>950</v>
      </c>
      <c r="AI252">
        <v>12.3</v>
      </c>
      <c r="AJ252" s="3">
        <v>28525</v>
      </c>
      <c r="AL252" t="s">
        <v>2362</v>
      </c>
      <c r="AM252">
        <v>6</v>
      </c>
      <c r="AO252">
        <v>1</v>
      </c>
      <c r="AP252">
        <v>0</v>
      </c>
      <c r="AQ252">
        <v>197.69</v>
      </c>
      <c r="AT252" t="s">
        <v>2535</v>
      </c>
      <c r="AV252" t="s">
        <v>2544</v>
      </c>
      <c r="AW252">
        <v>24000</v>
      </c>
      <c r="AY252" t="s">
        <v>1480</v>
      </c>
      <c r="BA252" t="s">
        <v>2695</v>
      </c>
      <c r="BD252" t="s">
        <v>2810</v>
      </c>
      <c r="BE252" s="3">
        <v>43575</v>
      </c>
    </row>
    <row r="253" spans="1:57">
      <c r="A253" s="1">
        <f>HYPERLINK("https://lsnyc.legalserver.org/matter/dynamic-profile/view/1867800","18-1867800")</f>
        <v>0</v>
      </c>
      <c r="B253" t="s">
        <v>59</v>
      </c>
      <c r="C253" t="s">
        <v>120</v>
      </c>
      <c r="D253" t="s">
        <v>161</v>
      </c>
      <c r="E253" t="s">
        <v>375</v>
      </c>
      <c r="F253" t="s">
        <v>726</v>
      </c>
      <c r="G253" s="3">
        <v>43238</v>
      </c>
      <c r="H253" s="3">
        <v>43221</v>
      </c>
      <c r="K253" t="s">
        <v>854</v>
      </c>
      <c r="L253" t="s">
        <v>858</v>
      </c>
      <c r="M253" t="s">
        <v>868</v>
      </c>
      <c r="N253" t="s">
        <v>870</v>
      </c>
      <c r="O253" t="s">
        <v>1113</v>
      </c>
      <c r="P253">
        <v>1</v>
      </c>
      <c r="Q253" t="s">
        <v>1447</v>
      </c>
      <c r="R253" t="s">
        <v>1478</v>
      </c>
      <c r="S253">
        <v>11234</v>
      </c>
      <c r="T253" t="s">
        <v>1480</v>
      </c>
      <c r="U253" t="s">
        <v>1480</v>
      </c>
      <c r="V253" t="s">
        <v>1486</v>
      </c>
      <c r="W253" t="s">
        <v>1747</v>
      </c>
      <c r="X253">
        <v>2</v>
      </c>
      <c r="Y253" t="s">
        <v>1908</v>
      </c>
      <c r="AA253" t="s">
        <v>1917</v>
      </c>
      <c r="AB253" t="s">
        <v>1481</v>
      </c>
      <c r="AC253" t="s">
        <v>1481</v>
      </c>
      <c r="AE253" t="s">
        <v>1934</v>
      </c>
      <c r="AG253">
        <v>0</v>
      </c>
      <c r="AH253">
        <v>2550</v>
      </c>
      <c r="AI253">
        <v>25.4</v>
      </c>
      <c r="AJ253" s="3">
        <v>32353</v>
      </c>
      <c r="AM253">
        <v>3</v>
      </c>
      <c r="AO253">
        <v>1</v>
      </c>
      <c r="AP253">
        <v>2</v>
      </c>
      <c r="AQ253">
        <v>0</v>
      </c>
      <c r="AT253" t="s">
        <v>2536</v>
      </c>
      <c r="AU253" t="s">
        <v>2035</v>
      </c>
      <c r="AV253" t="s">
        <v>2544</v>
      </c>
      <c r="AW253">
        <v>0</v>
      </c>
      <c r="AY253" t="s">
        <v>1480</v>
      </c>
      <c r="BA253" t="s">
        <v>2695</v>
      </c>
      <c r="BD253" t="s">
        <v>2803</v>
      </c>
      <c r="BE253" s="3">
        <v>43575</v>
      </c>
    </row>
    <row r="254" spans="1:57">
      <c r="A254" s="1">
        <f>HYPERLINK("https://lsnyc.legalserver.org/matter/dynamic-profile/view/1859505","18-1859505")</f>
        <v>0</v>
      </c>
      <c r="B254" t="s">
        <v>59</v>
      </c>
      <c r="C254" t="s">
        <v>120</v>
      </c>
      <c r="D254" t="s">
        <v>161</v>
      </c>
      <c r="E254" t="s">
        <v>376</v>
      </c>
      <c r="F254" t="s">
        <v>727</v>
      </c>
      <c r="G254" s="3">
        <v>43152</v>
      </c>
      <c r="H254" s="3">
        <v>43191</v>
      </c>
      <c r="K254" t="s">
        <v>854</v>
      </c>
      <c r="L254" t="s">
        <v>858</v>
      </c>
      <c r="M254" t="s">
        <v>868</v>
      </c>
      <c r="N254" t="s">
        <v>869</v>
      </c>
      <c r="O254" t="s">
        <v>1114</v>
      </c>
      <c r="P254" t="s">
        <v>1309</v>
      </c>
      <c r="Q254" t="s">
        <v>1447</v>
      </c>
      <c r="R254" t="s">
        <v>1478</v>
      </c>
      <c r="S254">
        <v>11230</v>
      </c>
      <c r="T254" t="s">
        <v>1480</v>
      </c>
      <c r="U254" t="s">
        <v>1482</v>
      </c>
      <c r="V254" t="s">
        <v>1486</v>
      </c>
      <c r="W254" t="s">
        <v>1748</v>
      </c>
      <c r="X254">
        <v>2</v>
      </c>
      <c r="Y254" t="s">
        <v>1908</v>
      </c>
      <c r="AA254" t="s">
        <v>1917</v>
      </c>
      <c r="AB254" t="s">
        <v>1481</v>
      </c>
      <c r="AE254" t="s">
        <v>1934</v>
      </c>
      <c r="AG254">
        <v>1061.05</v>
      </c>
      <c r="AH254">
        <v>1200</v>
      </c>
      <c r="AI254">
        <v>44.6</v>
      </c>
      <c r="AJ254" s="3">
        <v>32046</v>
      </c>
      <c r="AK254" t="s">
        <v>2055</v>
      </c>
      <c r="AL254" t="s">
        <v>2363</v>
      </c>
      <c r="AM254">
        <v>0</v>
      </c>
      <c r="AO254">
        <v>1</v>
      </c>
      <c r="AP254">
        <v>1</v>
      </c>
      <c r="AQ254">
        <v>79.11</v>
      </c>
      <c r="AT254" t="s">
        <v>2534</v>
      </c>
      <c r="AV254" t="s">
        <v>2545</v>
      </c>
      <c r="AW254">
        <v>12848</v>
      </c>
      <c r="AY254" t="s">
        <v>1480</v>
      </c>
      <c r="BA254" t="s">
        <v>2695</v>
      </c>
      <c r="BD254" t="s">
        <v>2802</v>
      </c>
      <c r="BE254" s="3">
        <v>43575</v>
      </c>
    </row>
    <row r="255" spans="1:57">
      <c r="A255" s="1">
        <f>HYPERLINK("https://lsnyc.legalserver.org/matter/dynamic-profile/view/1857424","18-1857424")</f>
        <v>0</v>
      </c>
      <c r="B255" t="s">
        <v>59</v>
      </c>
      <c r="C255" t="s">
        <v>120</v>
      </c>
      <c r="D255" t="s">
        <v>161</v>
      </c>
      <c r="E255" t="s">
        <v>377</v>
      </c>
      <c r="F255" t="s">
        <v>728</v>
      </c>
      <c r="G255" s="3">
        <v>43129</v>
      </c>
      <c r="H255" s="3">
        <v>43191</v>
      </c>
      <c r="K255" t="s">
        <v>854</v>
      </c>
      <c r="L255" t="s">
        <v>858</v>
      </c>
      <c r="M255" t="s">
        <v>868</v>
      </c>
      <c r="N255" t="s">
        <v>870</v>
      </c>
      <c r="O255" t="s">
        <v>1115</v>
      </c>
      <c r="P255" t="s">
        <v>1323</v>
      </c>
      <c r="Q255" t="s">
        <v>1447</v>
      </c>
      <c r="R255" t="s">
        <v>1478</v>
      </c>
      <c r="S255">
        <v>11228</v>
      </c>
      <c r="T255" t="s">
        <v>1480</v>
      </c>
      <c r="U255" t="s">
        <v>1480</v>
      </c>
      <c r="V255" t="s">
        <v>1483</v>
      </c>
      <c r="W255" t="s">
        <v>1749</v>
      </c>
      <c r="X255">
        <v>23</v>
      </c>
      <c r="Y255" t="s">
        <v>1908</v>
      </c>
      <c r="AA255" t="s">
        <v>1917</v>
      </c>
      <c r="AB255" t="s">
        <v>1481</v>
      </c>
      <c r="AE255" t="s">
        <v>1934</v>
      </c>
      <c r="AG255">
        <v>1035</v>
      </c>
      <c r="AH255">
        <v>1035</v>
      </c>
      <c r="AI255">
        <v>578.9</v>
      </c>
      <c r="AJ255" s="3">
        <v>22115</v>
      </c>
      <c r="AL255" t="s">
        <v>2364</v>
      </c>
      <c r="AM255">
        <v>8</v>
      </c>
      <c r="AN255" t="s">
        <v>2519</v>
      </c>
      <c r="AO255">
        <v>2</v>
      </c>
      <c r="AP255">
        <v>1</v>
      </c>
      <c r="AQ255">
        <v>97.94</v>
      </c>
      <c r="AT255" t="s">
        <v>2534</v>
      </c>
      <c r="AV255" t="s">
        <v>2544</v>
      </c>
      <c r="AW255">
        <v>20000</v>
      </c>
      <c r="BA255" t="s">
        <v>2741</v>
      </c>
      <c r="BD255" t="s">
        <v>2867</v>
      </c>
      <c r="BE255" s="3">
        <v>43623</v>
      </c>
    </row>
    <row r="256" spans="1:57">
      <c r="A256" s="1">
        <f>HYPERLINK("https://lsnyc.legalserver.org/matter/dynamic-profile/view/1861785","18-1861785")</f>
        <v>0</v>
      </c>
      <c r="B256" t="s">
        <v>59</v>
      </c>
      <c r="C256" t="s">
        <v>120</v>
      </c>
      <c r="D256" t="s">
        <v>161</v>
      </c>
      <c r="E256" t="s">
        <v>378</v>
      </c>
      <c r="F256" t="s">
        <v>378</v>
      </c>
      <c r="G256" s="3">
        <v>43161</v>
      </c>
      <c r="H256" s="3">
        <v>43281</v>
      </c>
      <c r="K256" t="s">
        <v>854</v>
      </c>
      <c r="L256" t="s">
        <v>858</v>
      </c>
      <c r="M256" t="s">
        <v>868</v>
      </c>
      <c r="N256" t="s">
        <v>870</v>
      </c>
      <c r="O256" t="s">
        <v>1115</v>
      </c>
      <c r="P256" t="s">
        <v>1292</v>
      </c>
      <c r="Q256" t="s">
        <v>1447</v>
      </c>
      <c r="R256" t="s">
        <v>1478</v>
      </c>
      <c r="S256">
        <v>11228</v>
      </c>
      <c r="T256" t="s">
        <v>1480</v>
      </c>
      <c r="U256" t="s">
        <v>1482</v>
      </c>
      <c r="V256" t="s">
        <v>1484</v>
      </c>
      <c r="W256" t="s">
        <v>1750</v>
      </c>
      <c r="X256">
        <v>8</v>
      </c>
      <c r="Y256" t="s">
        <v>1908</v>
      </c>
      <c r="AA256" t="s">
        <v>1917</v>
      </c>
      <c r="AB256" t="s">
        <v>1481</v>
      </c>
      <c r="AE256" t="s">
        <v>1934</v>
      </c>
      <c r="AG256">
        <v>1360</v>
      </c>
      <c r="AH256">
        <v>1360</v>
      </c>
      <c r="AI256">
        <v>507.5</v>
      </c>
      <c r="AJ256" s="3">
        <v>29000</v>
      </c>
      <c r="AL256" t="s">
        <v>2365</v>
      </c>
      <c r="AM256">
        <v>8</v>
      </c>
      <c r="AN256" t="s">
        <v>2519</v>
      </c>
      <c r="AO256">
        <v>2</v>
      </c>
      <c r="AP256">
        <v>4</v>
      </c>
      <c r="AQ256">
        <v>50.39</v>
      </c>
      <c r="AT256" t="s">
        <v>2534</v>
      </c>
      <c r="AV256" t="s">
        <v>2553</v>
      </c>
      <c r="AW256">
        <v>17000</v>
      </c>
      <c r="AY256" t="s">
        <v>1480</v>
      </c>
      <c r="AZ256" t="s">
        <v>2687</v>
      </c>
      <c r="BA256" t="s">
        <v>2741</v>
      </c>
      <c r="BD256" t="s">
        <v>2867</v>
      </c>
      <c r="BE256" s="3">
        <v>43623</v>
      </c>
    </row>
    <row r="257" spans="1:57">
      <c r="A257" s="1">
        <f>HYPERLINK("https://lsnyc.legalserver.org/matter/dynamic-profile/view/1853382","17-1853382")</f>
        <v>0</v>
      </c>
      <c r="B257" t="s">
        <v>59</v>
      </c>
      <c r="C257" t="s">
        <v>120</v>
      </c>
      <c r="D257" t="s">
        <v>161</v>
      </c>
      <c r="E257" t="s">
        <v>379</v>
      </c>
      <c r="F257" t="s">
        <v>690</v>
      </c>
      <c r="G257" s="3">
        <v>43081</v>
      </c>
      <c r="H257" s="3">
        <v>43132</v>
      </c>
      <c r="K257" t="s">
        <v>854</v>
      </c>
      <c r="L257" t="s">
        <v>858</v>
      </c>
      <c r="M257" t="s">
        <v>868</v>
      </c>
      <c r="N257" t="s">
        <v>869</v>
      </c>
      <c r="O257" t="s">
        <v>1116</v>
      </c>
      <c r="P257" t="s">
        <v>1389</v>
      </c>
      <c r="Q257" t="s">
        <v>1447</v>
      </c>
      <c r="R257" t="s">
        <v>1478</v>
      </c>
      <c r="S257">
        <v>11226</v>
      </c>
      <c r="T257" t="s">
        <v>1480</v>
      </c>
      <c r="U257" t="s">
        <v>1482</v>
      </c>
      <c r="V257" t="s">
        <v>1486</v>
      </c>
      <c r="W257" t="s">
        <v>1751</v>
      </c>
      <c r="X257">
        <v>41</v>
      </c>
      <c r="Y257" t="s">
        <v>1908</v>
      </c>
      <c r="AA257" t="s">
        <v>1917</v>
      </c>
      <c r="AB257" t="s">
        <v>1481</v>
      </c>
      <c r="AC257" t="s">
        <v>1481</v>
      </c>
      <c r="AE257" t="s">
        <v>1934</v>
      </c>
      <c r="AG257">
        <v>953.59</v>
      </c>
      <c r="AH257">
        <v>953.59</v>
      </c>
      <c r="AI257">
        <v>20.22</v>
      </c>
      <c r="AJ257" s="3">
        <v>13983</v>
      </c>
      <c r="AK257" t="s">
        <v>2056</v>
      </c>
      <c r="AL257" t="s">
        <v>2366</v>
      </c>
      <c r="AM257">
        <v>0</v>
      </c>
      <c r="AN257" t="s">
        <v>2519</v>
      </c>
      <c r="AO257">
        <v>2</v>
      </c>
      <c r="AP257">
        <v>0</v>
      </c>
      <c r="AQ257">
        <v>122.66</v>
      </c>
      <c r="AT257" t="s">
        <v>2535</v>
      </c>
      <c r="AU257" t="s">
        <v>2541</v>
      </c>
      <c r="AV257" t="s">
        <v>2544</v>
      </c>
      <c r="AW257">
        <v>19920</v>
      </c>
      <c r="AX257" t="s">
        <v>2586</v>
      </c>
      <c r="AY257" t="s">
        <v>1480</v>
      </c>
      <c r="BA257" t="s">
        <v>2702</v>
      </c>
      <c r="BD257" t="s">
        <v>2834</v>
      </c>
      <c r="BE257" s="3">
        <v>43575</v>
      </c>
    </row>
    <row r="258" spans="1:57">
      <c r="A258" s="1">
        <f>HYPERLINK("https://lsnyc.legalserver.org/matter/dynamic-profile/view/1866853","18-1866853")</f>
        <v>0</v>
      </c>
      <c r="B258" t="s">
        <v>59</v>
      </c>
      <c r="C258" t="s">
        <v>120</v>
      </c>
      <c r="D258" t="s">
        <v>161</v>
      </c>
      <c r="E258" t="s">
        <v>298</v>
      </c>
      <c r="F258" t="s">
        <v>729</v>
      </c>
      <c r="G258" s="3">
        <v>43221</v>
      </c>
      <c r="H258" s="3">
        <v>43281</v>
      </c>
      <c r="K258" t="s">
        <v>854</v>
      </c>
      <c r="L258" t="s">
        <v>858</v>
      </c>
      <c r="M258" t="s">
        <v>868</v>
      </c>
      <c r="N258" t="s">
        <v>869</v>
      </c>
      <c r="O258" t="s">
        <v>974</v>
      </c>
      <c r="P258" t="s">
        <v>1336</v>
      </c>
      <c r="Q258" t="s">
        <v>1447</v>
      </c>
      <c r="R258" t="s">
        <v>1478</v>
      </c>
      <c r="S258">
        <v>11226</v>
      </c>
      <c r="T258" t="s">
        <v>1480</v>
      </c>
      <c r="U258" t="s">
        <v>1482</v>
      </c>
      <c r="V258" t="s">
        <v>1485</v>
      </c>
      <c r="W258" t="s">
        <v>1752</v>
      </c>
      <c r="X258">
        <v>34</v>
      </c>
      <c r="Y258" t="s">
        <v>1908</v>
      </c>
      <c r="AA258" t="s">
        <v>1917</v>
      </c>
      <c r="AB258" t="s">
        <v>1481</v>
      </c>
      <c r="AE258" t="s">
        <v>1934</v>
      </c>
      <c r="AG258">
        <v>684</v>
      </c>
      <c r="AH258">
        <v>1378.1</v>
      </c>
      <c r="AI258">
        <v>28.5</v>
      </c>
      <c r="AJ258" s="3">
        <v>30698</v>
      </c>
      <c r="AL258" t="s">
        <v>2367</v>
      </c>
      <c r="AM258">
        <v>0</v>
      </c>
      <c r="AN258" t="s">
        <v>2519</v>
      </c>
      <c r="AO258">
        <v>3</v>
      </c>
      <c r="AP258">
        <v>2</v>
      </c>
      <c r="AQ258">
        <v>45.22</v>
      </c>
      <c r="AU258" t="s">
        <v>2537</v>
      </c>
      <c r="AV258" t="s">
        <v>2544</v>
      </c>
      <c r="AW258">
        <v>13302.64</v>
      </c>
      <c r="AY258" t="s">
        <v>1480</v>
      </c>
      <c r="AZ258" t="s">
        <v>2687</v>
      </c>
      <c r="BA258" t="s">
        <v>120</v>
      </c>
      <c r="BD258" t="s">
        <v>2810</v>
      </c>
      <c r="BE258" s="3">
        <v>43575</v>
      </c>
    </row>
    <row r="259" spans="1:57">
      <c r="A259" s="1">
        <f>HYPERLINK("https://lsnyc.legalserver.org/matter/dynamic-profile/view/1867517","18-1867517")</f>
        <v>0</v>
      </c>
      <c r="B259" t="s">
        <v>59</v>
      </c>
      <c r="C259" t="s">
        <v>120</v>
      </c>
      <c r="D259" t="s">
        <v>161</v>
      </c>
      <c r="E259" t="s">
        <v>380</v>
      </c>
      <c r="F259" t="s">
        <v>729</v>
      </c>
      <c r="G259" s="3">
        <v>43229</v>
      </c>
      <c r="H259" s="3">
        <v>43281</v>
      </c>
      <c r="K259" t="s">
        <v>854</v>
      </c>
      <c r="L259" t="s">
        <v>858</v>
      </c>
      <c r="M259" t="s">
        <v>868</v>
      </c>
      <c r="N259" t="s">
        <v>869</v>
      </c>
      <c r="O259" t="s">
        <v>974</v>
      </c>
      <c r="P259" t="s">
        <v>1296</v>
      </c>
      <c r="Q259" t="s">
        <v>1447</v>
      </c>
      <c r="R259" t="s">
        <v>1478</v>
      </c>
      <c r="S259">
        <v>11226</v>
      </c>
      <c r="T259" t="s">
        <v>1480</v>
      </c>
      <c r="U259" t="s">
        <v>1482</v>
      </c>
      <c r="V259" t="s">
        <v>1485</v>
      </c>
      <c r="W259" t="s">
        <v>1753</v>
      </c>
      <c r="X259">
        <v>38</v>
      </c>
      <c r="Y259" t="s">
        <v>1908</v>
      </c>
      <c r="AA259" t="s">
        <v>1917</v>
      </c>
      <c r="AB259" t="s">
        <v>1481</v>
      </c>
      <c r="AE259" t="s">
        <v>1934</v>
      </c>
      <c r="AG259">
        <v>598</v>
      </c>
      <c r="AH259">
        <v>1740.79</v>
      </c>
      <c r="AI259">
        <v>9</v>
      </c>
      <c r="AJ259" s="3">
        <v>14774</v>
      </c>
      <c r="AL259" t="s">
        <v>2368</v>
      </c>
      <c r="AM259">
        <v>0</v>
      </c>
      <c r="AN259" t="s">
        <v>2519</v>
      </c>
      <c r="AO259">
        <v>2</v>
      </c>
      <c r="AP259">
        <v>0</v>
      </c>
      <c r="AQ259">
        <v>111.76</v>
      </c>
      <c r="AU259" t="s">
        <v>2537</v>
      </c>
      <c r="AV259" t="s">
        <v>2544</v>
      </c>
      <c r="AW259">
        <v>18396</v>
      </c>
      <c r="AY259" t="s">
        <v>1480</v>
      </c>
      <c r="AZ259" t="s">
        <v>2687</v>
      </c>
      <c r="BA259" t="s">
        <v>120</v>
      </c>
      <c r="BD259" t="s">
        <v>2838</v>
      </c>
      <c r="BE259" s="3">
        <v>43575</v>
      </c>
    </row>
    <row r="260" spans="1:57">
      <c r="A260" s="1">
        <f>HYPERLINK("https://lsnyc.legalserver.org/matter/dynamic-profile/view/1868334","18-1868334")</f>
        <v>0</v>
      </c>
      <c r="B260" t="s">
        <v>59</v>
      </c>
      <c r="C260" t="s">
        <v>120</v>
      </c>
      <c r="D260" t="s">
        <v>161</v>
      </c>
      <c r="E260" t="s">
        <v>381</v>
      </c>
      <c r="F260" t="s">
        <v>730</v>
      </c>
      <c r="G260" s="3">
        <v>43245</v>
      </c>
      <c r="H260" s="3">
        <v>43245</v>
      </c>
      <c r="K260" t="s">
        <v>854</v>
      </c>
      <c r="L260" t="s">
        <v>858</v>
      </c>
      <c r="M260" t="s">
        <v>868</v>
      </c>
      <c r="N260" t="s">
        <v>870</v>
      </c>
      <c r="O260" t="s">
        <v>1117</v>
      </c>
      <c r="P260" t="s">
        <v>1342</v>
      </c>
      <c r="Q260" t="s">
        <v>1447</v>
      </c>
      <c r="R260" t="s">
        <v>1478</v>
      </c>
      <c r="S260">
        <v>11225</v>
      </c>
      <c r="T260" t="s">
        <v>1480</v>
      </c>
      <c r="U260" t="s">
        <v>1482</v>
      </c>
      <c r="V260" t="s">
        <v>1493</v>
      </c>
      <c r="W260" t="s">
        <v>1754</v>
      </c>
      <c r="X260">
        <v>32</v>
      </c>
      <c r="Y260" t="s">
        <v>1908</v>
      </c>
      <c r="AA260" t="s">
        <v>1921</v>
      </c>
      <c r="AB260" t="s">
        <v>1481</v>
      </c>
      <c r="AC260" t="s">
        <v>1481</v>
      </c>
      <c r="AE260" t="s">
        <v>1934</v>
      </c>
      <c r="AG260">
        <v>168</v>
      </c>
      <c r="AH260">
        <v>826.3099999999999</v>
      </c>
      <c r="AI260">
        <v>116.62</v>
      </c>
      <c r="AJ260" s="3">
        <v>22252</v>
      </c>
      <c r="AL260" t="s">
        <v>2369</v>
      </c>
      <c r="AM260">
        <v>65</v>
      </c>
      <c r="AN260" t="s">
        <v>2519</v>
      </c>
      <c r="AO260">
        <v>1</v>
      </c>
      <c r="AP260">
        <v>0</v>
      </c>
      <c r="AQ260">
        <v>81.25</v>
      </c>
      <c r="AT260" t="s">
        <v>2535</v>
      </c>
      <c r="AU260" t="s">
        <v>2537</v>
      </c>
      <c r="AV260" t="s">
        <v>2544</v>
      </c>
      <c r="AW260">
        <v>9864</v>
      </c>
      <c r="AY260" t="s">
        <v>1480</v>
      </c>
      <c r="BA260" t="s">
        <v>2695</v>
      </c>
      <c r="BD260" t="s">
        <v>2801</v>
      </c>
      <c r="BE260" s="3">
        <v>43651</v>
      </c>
    </row>
    <row r="261" spans="1:57">
      <c r="A261" s="1">
        <f>HYPERLINK("https://lsnyc.legalserver.org/matter/dynamic-profile/view/1845982","17-1845982")</f>
        <v>0</v>
      </c>
      <c r="B261" t="s">
        <v>59</v>
      </c>
      <c r="C261" t="s">
        <v>120</v>
      </c>
      <c r="D261" t="s">
        <v>161</v>
      </c>
      <c r="E261" t="s">
        <v>290</v>
      </c>
      <c r="F261" t="s">
        <v>731</v>
      </c>
      <c r="G261" s="3">
        <v>42992</v>
      </c>
      <c r="H261" s="3">
        <v>42996</v>
      </c>
      <c r="K261" t="s">
        <v>854</v>
      </c>
      <c r="L261" t="s">
        <v>858</v>
      </c>
      <c r="M261" t="s">
        <v>868</v>
      </c>
      <c r="N261" t="s">
        <v>869</v>
      </c>
      <c r="O261" t="s">
        <v>1118</v>
      </c>
      <c r="P261" t="s">
        <v>1338</v>
      </c>
      <c r="Q261" t="s">
        <v>1447</v>
      </c>
      <c r="R261" t="s">
        <v>1478</v>
      </c>
      <c r="S261">
        <v>11225</v>
      </c>
      <c r="T261" t="s">
        <v>1480</v>
      </c>
      <c r="U261" t="s">
        <v>1482</v>
      </c>
      <c r="V261" t="s">
        <v>1493</v>
      </c>
      <c r="W261" t="s">
        <v>1755</v>
      </c>
      <c r="X261">
        <v>0</v>
      </c>
      <c r="Y261" t="s">
        <v>1908</v>
      </c>
      <c r="AA261" t="s">
        <v>1921</v>
      </c>
      <c r="AB261" t="s">
        <v>1481</v>
      </c>
      <c r="AC261" t="s">
        <v>1481</v>
      </c>
      <c r="AE261" t="s">
        <v>1934</v>
      </c>
      <c r="AG261">
        <v>862</v>
      </c>
      <c r="AH261">
        <v>862</v>
      </c>
      <c r="AI261">
        <v>84.62</v>
      </c>
      <c r="AJ261" s="3">
        <v>25557</v>
      </c>
      <c r="AK261" t="s">
        <v>2057</v>
      </c>
      <c r="AL261" t="s">
        <v>2370</v>
      </c>
      <c r="AM261">
        <v>0</v>
      </c>
      <c r="AN261" t="s">
        <v>2519</v>
      </c>
      <c r="AO261">
        <v>1</v>
      </c>
      <c r="AP261">
        <v>2</v>
      </c>
      <c r="AQ261">
        <v>63.66</v>
      </c>
      <c r="AT261" t="s">
        <v>2534</v>
      </c>
      <c r="AU261" t="s">
        <v>2035</v>
      </c>
      <c r="AV261" t="s">
        <v>2544</v>
      </c>
      <c r="AW261">
        <v>13000</v>
      </c>
      <c r="AX261" t="s">
        <v>2569</v>
      </c>
      <c r="AY261" t="s">
        <v>1480</v>
      </c>
      <c r="BA261" t="s">
        <v>2695</v>
      </c>
      <c r="BD261" t="s">
        <v>2798</v>
      </c>
      <c r="BE261" s="3">
        <v>43590</v>
      </c>
    </row>
    <row r="262" spans="1:57">
      <c r="A262" s="1">
        <f>HYPERLINK("https://lsnyc.legalserver.org/matter/dynamic-profile/view/1861413","18-1861413")</f>
        <v>0</v>
      </c>
      <c r="B262" t="s">
        <v>59</v>
      </c>
      <c r="C262" t="s">
        <v>120</v>
      </c>
      <c r="D262" t="s">
        <v>161</v>
      </c>
      <c r="E262" t="s">
        <v>382</v>
      </c>
      <c r="F262" t="s">
        <v>732</v>
      </c>
      <c r="G262" s="3">
        <v>43172</v>
      </c>
      <c r="H262" s="3">
        <v>43173</v>
      </c>
      <c r="K262" t="s">
        <v>854</v>
      </c>
      <c r="L262" t="s">
        <v>858</v>
      </c>
      <c r="M262" t="s">
        <v>868</v>
      </c>
      <c r="N262" t="s">
        <v>870</v>
      </c>
      <c r="O262" t="s">
        <v>1119</v>
      </c>
      <c r="P262">
        <v>2</v>
      </c>
      <c r="Q262" t="s">
        <v>1447</v>
      </c>
      <c r="R262" t="s">
        <v>1478</v>
      </c>
      <c r="S262">
        <v>11221</v>
      </c>
      <c r="T262" t="s">
        <v>1480</v>
      </c>
      <c r="U262" t="s">
        <v>1482</v>
      </c>
      <c r="V262" t="s">
        <v>1493</v>
      </c>
      <c r="W262" t="s">
        <v>1756</v>
      </c>
      <c r="X262">
        <v>15</v>
      </c>
      <c r="Y262" t="s">
        <v>1908</v>
      </c>
      <c r="AA262" t="s">
        <v>1921</v>
      </c>
      <c r="AB262" t="s">
        <v>1481</v>
      </c>
      <c r="AC262" t="s">
        <v>1481</v>
      </c>
      <c r="AE262" t="s">
        <v>1934</v>
      </c>
      <c r="AG262">
        <v>1350</v>
      </c>
      <c r="AH262">
        <v>1350</v>
      </c>
      <c r="AI262">
        <v>32.4</v>
      </c>
      <c r="AJ262" s="3">
        <v>21976</v>
      </c>
      <c r="AK262" t="s">
        <v>2058</v>
      </c>
      <c r="AL262" t="s">
        <v>2371</v>
      </c>
      <c r="AM262">
        <v>2</v>
      </c>
      <c r="AN262" t="s">
        <v>2520</v>
      </c>
      <c r="AO262">
        <v>2</v>
      </c>
      <c r="AP262">
        <v>0</v>
      </c>
      <c r="AQ262">
        <v>0</v>
      </c>
      <c r="AT262" t="s">
        <v>2535</v>
      </c>
      <c r="AV262" t="s">
        <v>2544</v>
      </c>
      <c r="AW262">
        <v>0</v>
      </c>
      <c r="AX262" t="s">
        <v>2569</v>
      </c>
      <c r="AY262" t="s">
        <v>1480</v>
      </c>
      <c r="BA262" t="s">
        <v>2695</v>
      </c>
      <c r="BD262" t="s">
        <v>2852</v>
      </c>
      <c r="BE262" s="3">
        <v>43575</v>
      </c>
    </row>
    <row r="263" spans="1:57">
      <c r="A263" s="1">
        <f>HYPERLINK("https://lsnyc.legalserver.org/matter/dynamic-profile/view/1843317","17-1843317")</f>
        <v>0</v>
      </c>
      <c r="B263" t="s">
        <v>59</v>
      </c>
      <c r="C263" t="s">
        <v>120</v>
      </c>
      <c r="D263" t="s">
        <v>161</v>
      </c>
      <c r="E263" t="s">
        <v>383</v>
      </c>
      <c r="F263" t="s">
        <v>674</v>
      </c>
      <c r="G263" s="3">
        <v>42961</v>
      </c>
      <c r="H263" s="3">
        <v>43191</v>
      </c>
      <c r="K263" t="s">
        <v>854</v>
      </c>
      <c r="L263" t="s">
        <v>858</v>
      </c>
      <c r="M263" t="s">
        <v>868</v>
      </c>
      <c r="N263" t="s">
        <v>870</v>
      </c>
      <c r="O263" t="s">
        <v>1120</v>
      </c>
      <c r="P263" t="s">
        <v>1299</v>
      </c>
      <c r="Q263" t="s">
        <v>1447</v>
      </c>
      <c r="R263" t="s">
        <v>1478</v>
      </c>
      <c r="S263">
        <v>11219</v>
      </c>
      <c r="T263" t="s">
        <v>1480</v>
      </c>
      <c r="U263" t="s">
        <v>1482</v>
      </c>
      <c r="V263" t="s">
        <v>1487</v>
      </c>
      <c r="W263" t="s">
        <v>1757</v>
      </c>
      <c r="X263">
        <v>20</v>
      </c>
      <c r="Y263" t="s">
        <v>1908</v>
      </c>
      <c r="AA263" t="s">
        <v>1917</v>
      </c>
      <c r="AB263" t="s">
        <v>1481</v>
      </c>
      <c r="AC263" t="s">
        <v>1481</v>
      </c>
      <c r="AE263" t="s">
        <v>1934</v>
      </c>
      <c r="AG263">
        <v>172</v>
      </c>
      <c r="AH263">
        <v>1300.74</v>
      </c>
      <c r="AI263">
        <v>190.41</v>
      </c>
      <c r="AJ263" s="3">
        <v>21012</v>
      </c>
      <c r="AK263" t="s">
        <v>2059</v>
      </c>
      <c r="AL263" t="s">
        <v>2372</v>
      </c>
      <c r="AM263">
        <v>0</v>
      </c>
      <c r="AN263" t="s">
        <v>2519</v>
      </c>
      <c r="AO263">
        <v>1</v>
      </c>
      <c r="AP263">
        <v>0</v>
      </c>
      <c r="AQ263">
        <v>78.81</v>
      </c>
      <c r="AT263" t="s">
        <v>2535</v>
      </c>
      <c r="AU263" t="s">
        <v>2537</v>
      </c>
      <c r="AV263" t="s">
        <v>2544</v>
      </c>
      <c r="AW263">
        <v>9504</v>
      </c>
      <c r="BA263" t="s">
        <v>2739</v>
      </c>
      <c r="BD263" t="s">
        <v>2801</v>
      </c>
      <c r="BE263" s="3">
        <v>43575</v>
      </c>
    </row>
    <row r="264" spans="1:57">
      <c r="A264" s="1">
        <f>HYPERLINK("https://lsnyc.legalserver.org/matter/dynamic-profile/view/1858973","18-1858973")</f>
        <v>0</v>
      </c>
      <c r="B264" t="s">
        <v>59</v>
      </c>
      <c r="C264" t="s">
        <v>120</v>
      </c>
      <c r="D264" t="s">
        <v>161</v>
      </c>
      <c r="E264" t="s">
        <v>384</v>
      </c>
      <c r="F264" t="s">
        <v>733</v>
      </c>
      <c r="G264" s="3">
        <v>43146</v>
      </c>
      <c r="H264" s="3">
        <v>43146</v>
      </c>
      <c r="K264" t="s">
        <v>854</v>
      </c>
      <c r="L264" t="s">
        <v>858</v>
      </c>
      <c r="M264" t="s">
        <v>868</v>
      </c>
      <c r="N264" t="s">
        <v>870</v>
      </c>
      <c r="O264" t="s">
        <v>1121</v>
      </c>
      <c r="P264">
        <v>27</v>
      </c>
      <c r="Q264" t="s">
        <v>1447</v>
      </c>
      <c r="R264" t="s">
        <v>1478</v>
      </c>
      <c r="S264">
        <v>11219</v>
      </c>
      <c r="T264" t="s">
        <v>1480</v>
      </c>
      <c r="U264" t="s">
        <v>1482</v>
      </c>
      <c r="V264" t="s">
        <v>1486</v>
      </c>
      <c r="W264" t="s">
        <v>1758</v>
      </c>
      <c r="X264">
        <v>28</v>
      </c>
      <c r="Y264" t="s">
        <v>1908</v>
      </c>
      <c r="AA264" t="s">
        <v>1917</v>
      </c>
      <c r="AB264" t="s">
        <v>1481</v>
      </c>
      <c r="AE264" t="s">
        <v>1934</v>
      </c>
      <c r="AG264">
        <v>820.95</v>
      </c>
      <c r="AH264">
        <v>820.95</v>
      </c>
      <c r="AI264">
        <v>250.6</v>
      </c>
      <c r="AJ264" s="3">
        <v>13802</v>
      </c>
      <c r="AK264">
        <v>5570632</v>
      </c>
      <c r="AL264" t="s">
        <v>2373</v>
      </c>
      <c r="AM264">
        <v>0</v>
      </c>
      <c r="AO264">
        <v>2</v>
      </c>
      <c r="AP264">
        <v>0</v>
      </c>
      <c r="AQ264">
        <v>0</v>
      </c>
      <c r="AT264" t="s">
        <v>2535</v>
      </c>
      <c r="AU264" t="s">
        <v>2035</v>
      </c>
      <c r="AV264" t="s">
        <v>2551</v>
      </c>
      <c r="AW264">
        <v>0</v>
      </c>
      <c r="AY264" t="s">
        <v>1481</v>
      </c>
      <c r="BA264" t="s">
        <v>2695</v>
      </c>
      <c r="BD264" t="s">
        <v>2797</v>
      </c>
      <c r="BE264" s="3">
        <v>43575</v>
      </c>
    </row>
    <row r="265" spans="1:57">
      <c r="A265" s="1">
        <f>HYPERLINK("https://lsnyc.legalserver.org/matter/dynamic-profile/view/1855386","18-1855386")</f>
        <v>0</v>
      </c>
      <c r="B265" t="s">
        <v>59</v>
      </c>
      <c r="C265" t="s">
        <v>120</v>
      </c>
      <c r="D265" t="s">
        <v>161</v>
      </c>
      <c r="E265" t="s">
        <v>385</v>
      </c>
      <c r="F265" t="s">
        <v>734</v>
      </c>
      <c r="G265" s="3">
        <v>43108</v>
      </c>
      <c r="H265" s="3">
        <v>43191</v>
      </c>
      <c r="K265" t="s">
        <v>854</v>
      </c>
      <c r="L265" t="s">
        <v>858</v>
      </c>
      <c r="M265" t="s">
        <v>868</v>
      </c>
      <c r="N265" t="s">
        <v>869</v>
      </c>
      <c r="O265" t="s">
        <v>1122</v>
      </c>
      <c r="P265" t="s">
        <v>1390</v>
      </c>
      <c r="Q265" t="s">
        <v>1447</v>
      </c>
      <c r="R265" t="s">
        <v>1478</v>
      </c>
      <c r="S265">
        <v>11213</v>
      </c>
      <c r="T265" t="s">
        <v>1480</v>
      </c>
      <c r="U265" t="s">
        <v>1482</v>
      </c>
      <c r="V265" t="s">
        <v>1485</v>
      </c>
      <c r="W265" t="s">
        <v>1759</v>
      </c>
      <c r="X265">
        <v>25</v>
      </c>
      <c r="Y265" t="s">
        <v>1908</v>
      </c>
      <c r="AA265" t="s">
        <v>1917</v>
      </c>
      <c r="AB265" t="s">
        <v>1481</v>
      </c>
      <c r="AC265" t="s">
        <v>1481</v>
      </c>
      <c r="AE265" t="s">
        <v>1934</v>
      </c>
      <c r="AG265">
        <v>582.39</v>
      </c>
      <c r="AH265">
        <v>669.33</v>
      </c>
      <c r="AI265">
        <v>100.1</v>
      </c>
      <c r="AJ265" s="3">
        <v>21224</v>
      </c>
      <c r="AK265" t="s">
        <v>2060</v>
      </c>
      <c r="AL265" t="s">
        <v>2374</v>
      </c>
      <c r="AM265">
        <v>23</v>
      </c>
      <c r="AN265" t="s">
        <v>2519</v>
      </c>
      <c r="AO265">
        <v>1</v>
      </c>
      <c r="AP265">
        <v>0</v>
      </c>
      <c r="AQ265">
        <v>82.98999999999999</v>
      </c>
      <c r="AT265" t="s">
        <v>2535</v>
      </c>
      <c r="AU265" t="s">
        <v>2035</v>
      </c>
      <c r="AV265" t="s">
        <v>2544</v>
      </c>
      <c r="AW265">
        <v>10008</v>
      </c>
      <c r="BA265" t="s">
        <v>2702</v>
      </c>
      <c r="BD265" t="s">
        <v>2806</v>
      </c>
      <c r="BE265" s="3">
        <v>43601</v>
      </c>
    </row>
    <row r="266" spans="1:57">
      <c r="A266" s="1">
        <f>HYPERLINK("https://lsnyc.legalserver.org/matter/dynamic-profile/view/0804109","16-0804109")</f>
        <v>0</v>
      </c>
      <c r="B266" t="s">
        <v>59</v>
      </c>
      <c r="C266" t="s">
        <v>120</v>
      </c>
      <c r="D266" t="s">
        <v>161</v>
      </c>
      <c r="E266" t="s">
        <v>386</v>
      </c>
      <c r="F266" t="s">
        <v>482</v>
      </c>
      <c r="G266" s="3">
        <v>42486</v>
      </c>
      <c r="H266" s="3">
        <v>42486</v>
      </c>
      <c r="K266" t="s">
        <v>854</v>
      </c>
      <c r="L266" t="s">
        <v>858</v>
      </c>
      <c r="M266" t="s">
        <v>868</v>
      </c>
      <c r="N266" t="s">
        <v>870</v>
      </c>
      <c r="O266" t="s">
        <v>1123</v>
      </c>
      <c r="P266" t="s">
        <v>1391</v>
      </c>
      <c r="Q266" t="s">
        <v>1447</v>
      </c>
      <c r="R266" t="s">
        <v>1478</v>
      </c>
      <c r="S266">
        <v>11207</v>
      </c>
      <c r="T266" t="s">
        <v>1480</v>
      </c>
      <c r="U266" t="s">
        <v>1482</v>
      </c>
      <c r="V266" t="s">
        <v>1485</v>
      </c>
      <c r="W266" t="s">
        <v>1760</v>
      </c>
      <c r="X266">
        <v>-1</v>
      </c>
      <c r="Y266" t="s">
        <v>1908</v>
      </c>
      <c r="AA266" t="s">
        <v>1917</v>
      </c>
      <c r="AB266" t="s">
        <v>1481</v>
      </c>
      <c r="AE266" t="s">
        <v>1934</v>
      </c>
      <c r="AG266">
        <v>0</v>
      </c>
      <c r="AH266">
        <v>1244</v>
      </c>
      <c r="AI266">
        <v>311.92</v>
      </c>
      <c r="AJ266" s="3">
        <v>25268</v>
      </c>
      <c r="AK266" t="s">
        <v>2061</v>
      </c>
      <c r="AL266" t="s">
        <v>2375</v>
      </c>
      <c r="AM266">
        <v>0</v>
      </c>
      <c r="AO266">
        <v>2</v>
      </c>
      <c r="AP266">
        <v>2</v>
      </c>
      <c r="AQ266">
        <v>37.53</v>
      </c>
      <c r="AT266" t="s">
        <v>2534</v>
      </c>
      <c r="AV266" t="s">
        <v>2544</v>
      </c>
      <c r="AW266">
        <v>9120</v>
      </c>
      <c r="AX266" t="s">
        <v>1480</v>
      </c>
      <c r="AY266" t="s">
        <v>1480</v>
      </c>
      <c r="BA266" t="s">
        <v>120</v>
      </c>
      <c r="BD266" t="s">
        <v>2868</v>
      </c>
      <c r="BE266" s="3">
        <v>43575</v>
      </c>
    </row>
    <row r="267" spans="1:57">
      <c r="A267" s="1">
        <f>HYPERLINK("https://lsnyc.legalserver.org/matter/dynamic-profile/view/0811414","16-0811414")</f>
        <v>0</v>
      </c>
      <c r="B267" t="s">
        <v>59</v>
      </c>
      <c r="C267" t="s">
        <v>120</v>
      </c>
      <c r="D267" t="s">
        <v>161</v>
      </c>
      <c r="E267" t="s">
        <v>387</v>
      </c>
      <c r="F267" t="s">
        <v>735</v>
      </c>
      <c r="G267" s="3">
        <v>42583</v>
      </c>
      <c r="H267" s="3">
        <v>42592</v>
      </c>
      <c r="K267" t="s">
        <v>854</v>
      </c>
      <c r="L267" t="s">
        <v>858</v>
      </c>
      <c r="M267" t="s">
        <v>868</v>
      </c>
      <c r="N267" t="s">
        <v>870</v>
      </c>
      <c r="O267" t="s">
        <v>1124</v>
      </c>
      <c r="P267" t="s">
        <v>1392</v>
      </c>
      <c r="Q267" t="s">
        <v>1447</v>
      </c>
      <c r="R267" t="s">
        <v>1478</v>
      </c>
      <c r="S267">
        <v>11204</v>
      </c>
      <c r="T267" t="s">
        <v>1480</v>
      </c>
      <c r="U267" t="s">
        <v>1482</v>
      </c>
      <c r="V267" t="s">
        <v>1489</v>
      </c>
      <c r="W267" t="s">
        <v>1761</v>
      </c>
      <c r="X267">
        <v>3</v>
      </c>
      <c r="Y267" t="s">
        <v>1908</v>
      </c>
      <c r="AA267" t="s">
        <v>1917</v>
      </c>
      <c r="AB267" t="s">
        <v>1481</v>
      </c>
      <c r="AE267" t="s">
        <v>1934</v>
      </c>
      <c r="AG267">
        <v>1166.39</v>
      </c>
      <c r="AH267">
        <v>1166.39</v>
      </c>
      <c r="AI267">
        <v>171.75</v>
      </c>
      <c r="AJ267" s="3">
        <v>31465</v>
      </c>
      <c r="AL267" t="s">
        <v>2376</v>
      </c>
      <c r="AM267">
        <v>71</v>
      </c>
      <c r="AO267">
        <v>1</v>
      </c>
      <c r="AP267">
        <v>0</v>
      </c>
      <c r="AQ267">
        <v>27.58</v>
      </c>
      <c r="AV267" t="s">
        <v>2544</v>
      </c>
      <c r="AW267">
        <v>3277</v>
      </c>
      <c r="AX267" t="s">
        <v>1480</v>
      </c>
      <c r="AY267" t="s">
        <v>1480</v>
      </c>
      <c r="AZ267" t="s">
        <v>2684</v>
      </c>
      <c r="BA267" t="s">
        <v>2726</v>
      </c>
      <c r="BD267" t="s">
        <v>2869</v>
      </c>
      <c r="BE267" s="3">
        <v>43623</v>
      </c>
    </row>
    <row r="268" spans="1:57">
      <c r="A268" s="1">
        <f>HYPERLINK("https://lsnyc.legalserver.org/matter/dynamic-profile/view/1857728","18-1857728")</f>
        <v>0</v>
      </c>
      <c r="B268" t="s">
        <v>59</v>
      </c>
      <c r="C268" t="s">
        <v>120</v>
      </c>
      <c r="D268" t="s">
        <v>161</v>
      </c>
      <c r="E268" t="s">
        <v>388</v>
      </c>
      <c r="F268" t="s">
        <v>736</v>
      </c>
      <c r="G268" s="3">
        <v>43131</v>
      </c>
      <c r="H268" s="3">
        <v>43132</v>
      </c>
      <c r="K268" t="s">
        <v>854</v>
      </c>
      <c r="L268" t="s">
        <v>858</v>
      </c>
      <c r="M268" t="s">
        <v>868</v>
      </c>
      <c r="N268" t="s">
        <v>869</v>
      </c>
      <c r="O268" t="s">
        <v>1125</v>
      </c>
      <c r="P268" t="s">
        <v>1393</v>
      </c>
      <c r="Q268" t="s">
        <v>1447</v>
      </c>
      <c r="R268" t="s">
        <v>1478</v>
      </c>
      <c r="S268">
        <v>11203</v>
      </c>
      <c r="T268" t="s">
        <v>1480</v>
      </c>
      <c r="U268" t="s">
        <v>1482</v>
      </c>
      <c r="V268" t="s">
        <v>1486</v>
      </c>
      <c r="W268" t="s">
        <v>1762</v>
      </c>
      <c r="X268">
        <v>7</v>
      </c>
      <c r="Y268" t="s">
        <v>1908</v>
      </c>
      <c r="AA268" t="s">
        <v>1917</v>
      </c>
      <c r="AB268" t="s">
        <v>1481</v>
      </c>
      <c r="AC268" t="s">
        <v>1481</v>
      </c>
      <c r="AE268" t="s">
        <v>1934</v>
      </c>
      <c r="AG268">
        <v>0</v>
      </c>
      <c r="AH268">
        <v>920.09</v>
      </c>
      <c r="AI268">
        <v>41.72</v>
      </c>
      <c r="AJ268" s="3">
        <v>25061</v>
      </c>
      <c r="AK268" t="s">
        <v>2062</v>
      </c>
      <c r="AL268" t="s">
        <v>2377</v>
      </c>
      <c r="AM268">
        <v>60</v>
      </c>
      <c r="AN268" t="s">
        <v>2519</v>
      </c>
      <c r="AO268">
        <v>1</v>
      </c>
      <c r="AP268">
        <v>2</v>
      </c>
      <c r="AQ268">
        <v>8.26</v>
      </c>
      <c r="AT268" t="s">
        <v>2534</v>
      </c>
      <c r="AV268" t="s">
        <v>2544</v>
      </c>
      <c r="AW268">
        <v>1716</v>
      </c>
      <c r="AY268" t="s">
        <v>1480</v>
      </c>
      <c r="BA268" t="s">
        <v>2695</v>
      </c>
      <c r="BD268" t="s">
        <v>2812</v>
      </c>
      <c r="BE268" s="3">
        <v>43575</v>
      </c>
    </row>
    <row r="269" spans="1:57">
      <c r="A269" s="1">
        <f>HYPERLINK("https://lsnyc.legalserver.org/matter/dynamic-profile/view/1864945","18-1864945")</f>
        <v>0</v>
      </c>
      <c r="B269" t="s">
        <v>59</v>
      </c>
      <c r="C269" t="s">
        <v>120</v>
      </c>
      <c r="D269" t="s">
        <v>161</v>
      </c>
      <c r="E269" t="s">
        <v>174</v>
      </c>
      <c r="F269" t="s">
        <v>737</v>
      </c>
      <c r="G269" s="3">
        <v>43208</v>
      </c>
      <c r="H269" s="3">
        <v>43208</v>
      </c>
      <c r="K269" t="s">
        <v>854</v>
      </c>
      <c r="L269" t="s">
        <v>858</v>
      </c>
      <c r="M269" t="s">
        <v>868</v>
      </c>
      <c r="N269" t="s">
        <v>869</v>
      </c>
      <c r="O269" t="s">
        <v>1126</v>
      </c>
      <c r="P269" t="s">
        <v>1394</v>
      </c>
      <c r="Q269" t="s">
        <v>1447</v>
      </c>
      <c r="R269" t="s">
        <v>1478</v>
      </c>
      <c r="S269">
        <v>11203</v>
      </c>
      <c r="T269" t="s">
        <v>1480</v>
      </c>
      <c r="U269" t="s">
        <v>1482</v>
      </c>
      <c r="V269" t="s">
        <v>1486</v>
      </c>
      <c r="W269" t="s">
        <v>1763</v>
      </c>
      <c r="X269">
        <v>8</v>
      </c>
      <c r="Y269" t="s">
        <v>1908</v>
      </c>
      <c r="AA269" t="s">
        <v>1917</v>
      </c>
      <c r="AB269" t="s">
        <v>1481</v>
      </c>
      <c r="AC269" t="s">
        <v>1481</v>
      </c>
      <c r="AE269" t="s">
        <v>1934</v>
      </c>
      <c r="AG269">
        <v>487.32</v>
      </c>
      <c r="AH269">
        <v>1587.37</v>
      </c>
      <c r="AI269">
        <v>26.8</v>
      </c>
      <c r="AJ269" s="3">
        <v>28749</v>
      </c>
      <c r="AK269" t="s">
        <v>2063</v>
      </c>
      <c r="AL269" t="s">
        <v>2378</v>
      </c>
      <c r="AM269">
        <v>16</v>
      </c>
      <c r="AO269">
        <v>4</v>
      </c>
      <c r="AP269">
        <v>5</v>
      </c>
      <c r="AQ269">
        <v>40.48</v>
      </c>
      <c r="AT269" t="s">
        <v>2534</v>
      </c>
      <c r="AV269" t="s">
        <v>2544</v>
      </c>
      <c r="AW269">
        <v>18906</v>
      </c>
      <c r="AX269" t="s">
        <v>2569</v>
      </c>
      <c r="AY269" t="s">
        <v>1480</v>
      </c>
      <c r="BA269" t="s">
        <v>2695</v>
      </c>
      <c r="BD269" t="s">
        <v>2800</v>
      </c>
      <c r="BE269" s="3">
        <v>43591</v>
      </c>
    </row>
    <row r="270" spans="1:57">
      <c r="A270" s="1">
        <f>HYPERLINK("https://lsnyc.legalserver.org/matter/dynamic-profile/view/1863374","18-1863374")</f>
        <v>0</v>
      </c>
      <c r="B270" t="s">
        <v>57</v>
      </c>
      <c r="C270" t="s">
        <v>69</v>
      </c>
      <c r="D270" t="s">
        <v>161</v>
      </c>
      <c r="E270" t="s">
        <v>339</v>
      </c>
      <c r="F270" t="s">
        <v>530</v>
      </c>
      <c r="G270" s="3">
        <v>43193</v>
      </c>
      <c r="H270" s="3">
        <v>43193</v>
      </c>
      <c r="K270" t="s">
        <v>854</v>
      </c>
      <c r="L270" t="s">
        <v>858</v>
      </c>
      <c r="M270" t="s">
        <v>868</v>
      </c>
      <c r="N270" t="s">
        <v>869</v>
      </c>
      <c r="O270" t="s">
        <v>1127</v>
      </c>
      <c r="P270" t="s">
        <v>1333</v>
      </c>
      <c r="Q270" t="s">
        <v>1445</v>
      </c>
      <c r="R270" t="s">
        <v>1478</v>
      </c>
      <c r="S270">
        <v>10303</v>
      </c>
      <c r="T270" t="s">
        <v>1480</v>
      </c>
      <c r="U270" t="s">
        <v>1482</v>
      </c>
      <c r="V270" t="s">
        <v>1483</v>
      </c>
      <c r="W270" t="s">
        <v>1764</v>
      </c>
      <c r="X270">
        <v>1</v>
      </c>
      <c r="Y270" t="s">
        <v>1908</v>
      </c>
      <c r="AA270" t="s">
        <v>1915</v>
      </c>
      <c r="AB270" t="s">
        <v>1481</v>
      </c>
      <c r="AC270" t="s">
        <v>1481</v>
      </c>
      <c r="AE270" t="s">
        <v>1933</v>
      </c>
      <c r="AG270">
        <v>215</v>
      </c>
      <c r="AH270">
        <v>215</v>
      </c>
      <c r="AI270">
        <v>6.1</v>
      </c>
      <c r="AJ270" s="3">
        <v>33599</v>
      </c>
      <c r="AK270">
        <v>37151657</v>
      </c>
      <c r="AL270" t="s">
        <v>2379</v>
      </c>
      <c r="AM270">
        <v>36</v>
      </c>
      <c r="AN270" t="s">
        <v>2518</v>
      </c>
      <c r="AO270">
        <v>1</v>
      </c>
      <c r="AP270">
        <v>0</v>
      </c>
      <c r="AQ270">
        <v>194.89</v>
      </c>
      <c r="AT270" t="s">
        <v>2535</v>
      </c>
      <c r="AU270" t="s">
        <v>2537</v>
      </c>
      <c r="AV270" t="s">
        <v>2544</v>
      </c>
      <c r="AW270">
        <v>23660</v>
      </c>
      <c r="AY270" t="s">
        <v>1480</v>
      </c>
      <c r="BA270" t="s">
        <v>2700</v>
      </c>
      <c r="BD270" t="s">
        <v>2810</v>
      </c>
      <c r="BE270" s="3">
        <v>43348</v>
      </c>
    </row>
    <row r="271" spans="1:57">
      <c r="A271" s="1">
        <f>HYPERLINK("https://lsnyc.legalserver.org/matter/dynamic-profile/view/1863117","18-1863117")</f>
        <v>0</v>
      </c>
      <c r="B271" t="s">
        <v>57</v>
      </c>
      <c r="C271" t="s">
        <v>69</v>
      </c>
      <c r="D271" t="s">
        <v>161</v>
      </c>
      <c r="E271" t="s">
        <v>190</v>
      </c>
      <c r="F271" t="s">
        <v>535</v>
      </c>
      <c r="G271" s="3">
        <v>43175</v>
      </c>
      <c r="H271" s="3">
        <v>43175</v>
      </c>
      <c r="K271" t="s">
        <v>854</v>
      </c>
      <c r="L271" t="s">
        <v>858</v>
      </c>
      <c r="M271" t="s">
        <v>868</v>
      </c>
      <c r="N271" t="s">
        <v>870</v>
      </c>
      <c r="O271" t="s">
        <v>899</v>
      </c>
      <c r="P271" t="s">
        <v>1290</v>
      </c>
      <c r="Q271" t="s">
        <v>1445</v>
      </c>
      <c r="R271" t="s">
        <v>1478</v>
      </c>
      <c r="S271">
        <v>10302</v>
      </c>
      <c r="T271" t="s">
        <v>1480</v>
      </c>
      <c r="U271" t="s">
        <v>1482</v>
      </c>
      <c r="W271" t="s">
        <v>1765</v>
      </c>
      <c r="X271">
        <v>0</v>
      </c>
      <c r="Y271" t="s">
        <v>1908</v>
      </c>
      <c r="AA271" t="s">
        <v>1915</v>
      </c>
      <c r="AB271" t="s">
        <v>1481</v>
      </c>
      <c r="AC271" t="s">
        <v>1481</v>
      </c>
      <c r="AE271" t="s">
        <v>1934</v>
      </c>
      <c r="AG271">
        <v>0</v>
      </c>
      <c r="AH271">
        <v>0</v>
      </c>
      <c r="AI271">
        <v>8.699999999999999</v>
      </c>
      <c r="AJ271" s="3">
        <v>13036</v>
      </c>
      <c r="AL271" t="s">
        <v>2155</v>
      </c>
      <c r="AM271">
        <v>0</v>
      </c>
      <c r="AN271" t="s">
        <v>2519</v>
      </c>
      <c r="AO271">
        <v>1</v>
      </c>
      <c r="AP271">
        <v>0</v>
      </c>
      <c r="AQ271">
        <v>74.23</v>
      </c>
      <c r="AT271" t="s">
        <v>2535</v>
      </c>
      <c r="AV271" t="s">
        <v>2544</v>
      </c>
      <c r="AW271">
        <v>9012</v>
      </c>
      <c r="AY271" t="s">
        <v>1480</v>
      </c>
      <c r="BA271" t="s">
        <v>2709</v>
      </c>
      <c r="BB271" t="s">
        <v>2758</v>
      </c>
      <c r="BC271" t="s">
        <v>1495</v>
      </c>
      <c r="BD271" t="s">
        <v>2834</v>
      </c>
      <c r="BE271" s="3">
        <v>43649</v>
      </c>
    </row>
    <row r="272" spans="1:57">
      <c r="A272" s="1">
        <f>HYPERLINK("https://lsnyc.legalserver.org/matter/dynamic-profile/view/1870893","18-1870893")</f>
        <v>0</v>
      </c>
      <c r="B272" t="s">
        <v>57</v>
      </c>
      <c r="C272" t="s">
        <v>62</v>
      </c>
      <c r="D272" t="s">
        <v>161</v>
      </c>
      <c r="E272" t="s">
        <v>272</v>
      </c>
      <c r="F272" t="s">
        <v>738</v>
      </c>
      <c r="G272" s="3">
        <v>43277</v>
      </c>
      <c r="H272" s="3">
        <v>43277</v>
      </c>
      <c r="K272" t="s">
        <v>854</v>
      </c>
      <c r="L272" t="s">
        <v>858</v>
      </c>
      <c r="M272" t="s">
        <v>868</v>
      </c>
      <c r="N272" t="s">
        <v>869</v>
      </c>
      <c r="O272" t="s">
        <v>1128</v>
      </c>
      <c r="P272" t="s">
        <v>1289</v>
      </c>
      <c r="Q272" t="s">
        <v>1445</v>
      </c>
      <c r="R272" t="s">
        <v>1478</v>
      </c>
      <c r="S272">
        <v>10303</v>
      </c>
      <c r="T272" t="s">
        <v>1480</v>
      </c>
      <c r="U272" t="s">
        <v>1482</v>
      </c>
      <c r="V272" t="s">
        <v>1483</v>
      </c>
      <c r="W272" t="s">
        <v>1766</v>
      </c>
      <c r="X272">
        <v>15</v>
      </c>
      <c r="Y272" t="s">
        <v>1908</v>
      </c>
      <c r="AA272" t="s">
        <v>1915</v>
      </c>
      <c r="AB272" t="s">
        <v>1481</v>
      </c>
      <c r="AC272" t="s">
        <v>1481</v>
      </c>
      <c r="AE272" t="s">
        <v>1933</v>
      </c>
      <c r="AG272">
        <v>600</v>
      </c>
      <c r="AH272">
        <v>1011</v>
      </c>
      <c r="AI272">
        <v>3.4</v>
      </c>
      <c r="AJ272" s="3">
        <v>32028</v>
      </c>
      <c r="AL272" t="s">
        <v>2380</v>
      </c>
      <c r="AM272">
        <v>18</v>
      </c>
      <c r="AN272" t="s">
        <v>2518</v>
      </c>
      <c r="AO272">
        <v>2</v>
      </c>
      <c r="AP272">
        <v>0</v>
      </c>
      <c r="AQ272">
        <v>34.26</v>
      </c>
      <c r="AT272" t="s">
        <v>2535</v>
      </c>
      <c r="AV272" t="s">
        <v>2544</v>
      </c>
      <c r="AW272">
        <v>5640</v>
      </c>
      <c r="AY272" t="s">
        <v>1480</v>
      </c>
      <c r="BA272" t="s">
        <v>2743</v>
      </c>
      <c r="BD272" t="s">
        <v>2834</v>
      </c>
      <c r="BE272" s="3">
        <v>43655</v>
      </c>
    </row>
    <row r="273" spans="1:57">
      <c r="A273" s="1">
        <f>HYPERLINK("https://lsnyc.legalserver.org/matter/dynamic-profile/view/1863728","18-1863728")</f>
        <v>0</v>
      </c>
      <c r="B273" t="s">
        <v>60</v>
      </c>
      <c r="C273" t="s">
        <v>121</v>
      </c>
      <c r="D273" t="s">
        <v>161</v>
      </c>
      <c r="E273" t="s">
        <v>389</v>
      </c>
      <c r="F273" t="s">
        <v>739</v>
      </c>
      <c r="G273" s="3">
        <v>43195</v>
      </c>
      <c r="H273" s="3">
        <v>43195</v>
      </c>
      <c r="K273" t="s">
        <v>854</v>
      </c>
      <c r="L273" t="s">
        <v>858</v>
      </c>
      <c r="M273" t="s">
        <v>868</v>
      </c>
      <c r="N273" t="s">
        <v>869</v>
      </c>
      <c r="O273" t="s">
        <v>1129</v>
      </c>
      <c r="P273" t="s">
        <v>1395</v>
      </c>
      <c r="Q273" t="s">
        <v>1448</v>
      </c>
      <c r="R273" t="s">
        <v>1478</v>
      </c>
      <c r="S273">
        <v>10467</v>
      </c>
      <c r="T273" t="s">
        <v>1480</v>
      </c>
      <c r="U273" t="s">
        <v>1482</v>
      </c>
      <c r="V273" t="s">
        <v>1486</v>
      </c>
      <c r="W273" t="s">
        <v>1767</v>
      </c>
      <c r="X273">
        <v>2</v>
      </c>
      <c r="Y273" t="s">
        <v>1908</v>
      </c>
      <c r="AA273" t="s">
        <v>1918</v>
      </c>
      <c r="AB273" t="s">
        <v>1481</v>
      </c>
      <c r="AC273" t="s">
        <v>1481</v>
      </c>
      <c r="AE273" t="s">
        <v>1934</v>
      </c>
      <c r="AG273">
        <v>479.8</v>
      </c>
      <c r="AH273">
        <v>1202</v>
      </c>
      <c r="AI273">
        <v>16.95</v>
      </c>
      <c r="AJ273" s="3">
        <v>29388</v>
      </c>
      <c r="AK273" t="s">
        <v>2064</v>
      </c>
      <c r="AL273" t="s">
        <v>2381</v>
      </c>
      <c r="AM273">
        <v>143</v>
      </c>
      <c r="AN273" t="s">
        <v>2519</v>
      </c>
      <c r="AO273">
        <v>2</v>
      </c>
      <c r="AP273">
        <v>2</v>
      </c>
      <c r="AQ273">
        <v>122.18</v>
      </c>
      <c r="AT273" t="s">
        <v>2534</v>
      </c>
      <c r="AU273" t="s">
        <v>2542</v>
      </c>
      <c r="AV273" t="s">
        <v>2544</v>
      </c>
      <c r="AW273">
        <v>30668</v>
      </c>
      <c r="AX273" t="s">
        <v>2630</v>
      </c>
      <c r="AY273" t="s">
        <v>1480</v>
      </c>
      <c r="AZ273" t="s">
        <v>2680</v>
      </c>
      <c r="BA273" t="s">
        <v>2722</v>
      </c>
      <c r="BD273" t="s">
        <v>2870</v>
      </c>
      <c r="BE273" s="3">
        <v>43550</v>
      </c>
    </row>
    <row r="274" spans="1:57">
      <c r="A274" s="1">
        <f>HYPERLINK("https://lsnyc.legalserver.org/matter/dynamic-profile/view/1850491","17-1850491")</f>
        <v>0</v>
      </c>
      <c r="B274" t="s">
        <v>60</v>
      </c>
      <c r="C274" t="s">
        <v>121</v>
      </c>
      <c r="D274" t="s">
        <v>161</v>
      </c>
      <c r="E274" t="s">
        <v>357</v>
      </c>
      <c r="F274" t="s">
        <v>740</v>
      </c>
      <c r="G274" s="3">
        <v>43042</v>
      </c>
      <c r="H274" s="3">
        <v>43279</v>
      </c>
      <c r="K274" t="s">
        <v>854</v>
      </c>
      <c r="L274" t="s">
        <v>858</v>
      </c>
      <c r="M274" t="s">
        <v>868</v>
      </c>
      <c r="N274" t="s">
        <v>869</v>
      </c>
      <c r="O274" t="s">
        <v>1130</v>
      </c>
      <c r="P274" t="s">
        <v>1329</v>
      </c>
      <c r="Q274" t="s">
        <v>1448</v>
      </c>
      <c r="R274" t="s">
        <v>1478</v>
      </c>
      <c r="S274">
        <v>10460</v>
      </c>
      <c r="T274" t="s">
        <v>1480</v>
      </c>
      <c r="U274" t="s">
        <v>1482</v>
      </c>
      <c r="V274" t="s">
        <v>1483</v>
      </c>
      <c r="W274" t="s">
        <v>1768</v>
      </c>
      <c r="X274">
        <v>25</v>
      </c>
      <c r="Y274" t="s">
        <v>1908</v>
      </c>
      <c r="AA274" t="s">
        <v>1923</v>
      </c>
      <c r="AB274" t="s">
        <v>1481</v>
      </c>
      <c r="AC274" t="s">
        <v>1481</v>
      </c>
      <c r="AE274" t="s">
        <v>1934</v>
      </c>
      <c r="AG274">
        <v>850.08</v>
      </c>
      <c r="AH274">
        <v>850.08</v>
      </c>
      <c r="AI274">
        <v>39.65</v>
      </c>
      <c r="AJ274" s="3">
        <v>14396</v>
      </c>
      <c r="AL274" t="s">
        <v>2382</v>
      </c>
      <c r="AM274">
        <v>38</v>
      </c>
      <c r="AN274" t="s">
        <v>2519</v>
      </c>
      <c r="AO274">
        <v>2</v>
      </c>
      <c r="AP274">
        <v>0</v>
      </c>
      <c r="AQ274">
        <v>55.42</v>
      </c>
      <c r="AT274" t="s">
        <v>2535</v>
      </c>
      <c r="AU274" t="s">
        <v>2035</v>
      </c>
      <c r="AV274" t="s">
        <v>2544</v>
      </c>
      <c r="AW274">
        <v>9000</v>
      </c>
      <c r="AX274" t="s">
        <v>2631</v>
      </c>
      <c r="AY274" t="s">
        <v>1480</v>
      </c>
      <c r="BA274" t="s">
        <v>2733</v>
      </c>
      <c r="BD274" t="s">
        <v>2826</v>
      </c>
      <c r="BE274" s="3">
        <v>43649</v>
      </c>
    </row>
    <row r="275" spans="1:57">
      <c r="A275" s="1">
        <f>HYPERLINK("https://lsnyc.legalserver.org/matter/dynamic-profile/view/1862415","18-1862415")</f>
        <v>0</v>
      </c>
      <c r="B275" t="s">
        <v>60</v>
      </c>
      <c r="C275" t="s">
        <v>121</v>
      </c>
      <c r="D275" t="s">
        <v>161</v>
      </c>
      <c r="E275" t="s">
        <v>390</v>
      </c>
      <c r="F275" t="s">
        <v>685</v>
      </c>
      <c r="G275" s="3">
        <v>43182</v>
      </c>
      <c r="H275" s="3">
        <v>43227</v>
      </c>
      <c r="K275" t="s">
        <v>854</v>
      </c>
      <c r="L275" t="s">
        <v>858</v>
      </c>
      <c r="M275" t="s">
        <v>868</v>
      </c>
      <c r="N275" t="s">
        <v>869</v>
      </c>
      <c r="O275" t="s">
        <v>1131</v>
      </c>
      <c r="P275" t="s">
        <v>1342</v>
      </c>
      <c r="Q275" t="s">
        <v>1448</v>
      </c>
      <c r="R275" t="s">
        <v>1478</v>
      </c>
      <c r="S275">
        <v>10460</v>
      </c>
      <c r="T275" t="s">
        <v>1480</v>
      </c>
      <c r="U275" t="s">
        <v>1482</v>
      </c>
      <c r="V275" t="s">
        <v>1488</v>
      </c>
      <c r="W275" t="s">
        <v>1769</v>
      </c>
      <c r="X275">
        <v>1</v>
      </c>
      <c r="Y275" t="s">
        <v>1908</v>
      </c>
      <c r="AA275" t="s">
        <v>1923</v>
      </c>
      <c r="AB275" t="s">
        <v>1481</v>
      </c>
      <c r="AC275" t="s">
        <v>1481</v>
      </c>
      <c r="AE275" t="s">
        <v>1934</v>
      </c>
      <c r="AG275">
        <v>1540</v>
      </c>
      <c r="AH275">
        <v>1540</v>
      </c>
      <c r="AI275">
        <v>26.45</v>
      </c>
      <c r="AJ275" s="3">
        <v>23864</v>
      </c>
      <c r="AL275" t="s">
        <v>2383</v>
      </c>
      <c r="AM275">
        <v>24</v>
      </c>
      <c r="AN275" t="s">
        <v>2530</v>
      </c>
      <c r="AO275">
        <v>1</v>
      </c>
      <c r="AP275">
        <v>4</v>
      </c>
      <c r="AQ275">
        <v>186.95</v>
      </c>
      <c r="AT275" t="s">
        <v>2536</v>
      </c>
      <c r="AU275" t="s">
        <v>2035</v>
      </c>
      <c r="AV275" t="s">
        <v>2544</v>
      </c>
      <c r="AW275">
        <v>55000</v>
      </c>
      <c r="AX275" t="s">
        <v>2632</v>
      </c>
      <c r="AY275" t="s">
        <v>1480</v>
      </c>
      <c r="AZ275" t="s">
        <v>2675</v>
      </c>
      <c r="BA275" t="s">
        <v>2744</v>
      </c>
      <c r="BD275" t="s">
        <v>2810</v>
      </c>
      <c r="BE275" s="3">
        <v>43553</v>
      </c>
    </row>
    <row r="276" spans="1:57">
      <c r="A276" s="1">
        <f>HYPERLINK("https://lsnyc.legalserver.org/matter/dynamic-profile/view/1846354","17-1846354")</f>
        <v>0</v>
      </c>
      <c r="B276" t="s">
        <v>60</v>
      </c>
      <c r="C276" t="s">
        <v>121</v>
      </c>
      <c r="D276" t="s">
        <v>161</v>
      </c>
      <c r="E276" t="s">
        <v>391</v>
      </c>
      <c r="F276" t="s">
        <v>741</v>
      </c>
      <c r="G276" s="3">
        <v>42997</v>
      </c>
      <c r="H276" s="3">
        <v>42997</v>
      </c>
      <c r="K276" t="s">
        <v>854</v>
      </c>
      <c r="L276" t="s">
        <v>858</v>
      </c>
      <c r="M276" t="s">
        <v>868</v>
      </c>
      <c r="N276" t="s">
        <v>869</v>
      </c>
      <c r="O276" t="s">
        <v>1132</v>
      </c>
      <c r="P276" t="s">
        <v>1345</v>
      </c>
      <c r="Q276" t="s">
        <v>1448</v>
      </c>
      <c r="R276" t="s">
        <v>1478</v>
      </c>
      <c r="S276">
        <v>10457</v>
      </c>
      <c r="T276" t="s">
        <v>1480</v>
      </c>
      <c r="U276" t="s">
        <v>1482</v>
      </c>
      <c r="V276" t="s">
        <v>1486</v>
      </c>
      <c r="W276" t="s">
        <v>1770</v>
      </c>
      <c r="X276">
        <v>3</v>
      </c>
      <c r="Y276" t="s">
        <v>1908</v>
      </c>
      <c r="AA276" t="s">
        <v>1918</v>
      </c>
      <c r="AB276" t="s">
        <v>1481</v>
      </c>
      <c r="AC276" t="s">
        <v>1481</v>
      </c>
      <c r="AE276" t="s">
        <v>1934</v>
      </c>
      <c r="AG276">
        <v>510.6</v>
      </c>
      <c r="AH276">
        <v>1032</v>
      </c>
      <c r="AI276">
        <v>48.7</v>
      </c>
      <c r="AJ276" s="3">
        <v>21547</v>
      </c>
      <c r="AK276" t="s">
        <v>2065</v>
      </c>
      <c r="AL276" t="s">
        <v>2384</v>
      </c>
      <c r="AM276">
        <v>19</v>
      </c>
      <c r="AN276" t="s">
        <v>2519</v>
      </c>
      <c r="AO276">
        <v>1</v>
      </c>
      <c r="AP276">
        <v>0</v>
      </c>
      <c r="AQ276">
        <v>106.93</v>
      </c>
      <c r="AS276" t="s">
        <v>2532</v>
      </c>
      <c r="AT276" t="s">
        <v>2535</v>
      </c>
      <c r="AU276" t="s">
        <v>2543</v>
      </c>
      <c r="AV276" t="s">
        <v>2544</v>
      </c>
      <c r="AW276">
        <v>12896</v>
      </c>
      <c r="AX276" t="s">
        <v>2633</v>
      </c>
      <c r="AY276" t="s">
        <v>1480</v>
      </c>
      <c r="BA276" t="s">
        <v>2722</v>
      </c>
      <c r="BD276" t="s">
        <v>2798</v>
      </c>
      <c r="BE276" s="3">
        <v>43356</v>
      </c>
    </row>
    <row r="277" spans="1:57">
      <c r="A277" s="1">
        <f>HYPERLINK("https://lsnyc.legalserver.org/matter/dynamic-profile/view/1857451","18-1857451")</f>
        <v>0</v>
      </c>
      <c r="B277" t="s">
        <v>60</v>
      </c>
      <c r="C277" t="s">
        <v>121</v>
      </c>
      <c r="D277" t="s">
        <v>161</v>
      </c>
      <c r="E277" t="s">
        <v>392</v>
      </c>
      <c r="F277" t="s">
        <v>742</v>
      </c>
      <c r="G277" s="3">
        <v>43129</v>
      </c>
      <c r="H277" s="3">
        <v>43160</v>
      </c>
      <c r="K277" t="s">
        <v>854</v>
      </c>
      <c r="L277" t="s">
        <v>858</v>
      </c>
      <c r="M277" t="s">
        <v>868</v>
      </c>
      <c r="N277" t="s">
        <v>870</v>
      </c>
      <c r="O277" t="s">
        <v>1133</v>
      </c>
      <c r="P277" t="s">
        <v>1326</v>
      </c>
      <c r="Q277" t="s">
        <v>1448</v>
      </c>
      <c r="R277" t="s">
        <v>1478</v>
      </c>
      <c r="S277">
        <v>10455</v>
      </c>
      <c r="T277" t="s">
        <v>1480</v>
      </c>
      <c r="U277" t="s">
        <v>1482</v>
      </c>
      <c r="V277" t="s">
        <v>1483</v>
      </c>
      <c r="W277" t="s">
        <v>1771</v>
      </c>
      <c r="X277">
        <v>10</v>
      </c>
      <c r="Y277" t="s">
        <v>1908</v>
      </c>
      <c r="AA277" t="s">
        <v>1923</v>
      </c>
      <c r="AB277" t="s">
        <v>1481</v>
      </c>
      <c r="AC277" t="s">
        <v>1481</v>
      </c>
      <c r="AE277" t="s">
        <v>1934</v>
      </c>
      <c r="AG277">
        <v>0</v>
      </c>
      <c r="AH277">
        <v>976</v>
      </c>
      <c r="AI277">
        <v>25.6</v>
      </c>
      <c r="AJ277" s="3">
        <v>30376</v>
      </c>
      <c r="AK277" t="s">
        <v>2066</v>
      </c>
      <c r="AL277" t="s">
        <v>2385</v>
      </c>
      <c r="AM277">
        <v>110</v>
      </c>
      <c r="AN277" t="s">
        <v>2519</v>
      </c>
      <c r="AO277">
        <v>1</v>
      </c>
      <c r="AP277">
        <v>4</v>
      </c>
      <c r="AQ277">
        <v>123.42</v>
      </c>
      <c r="AT277" t="s">
        <v>2534</v>
      </c>
      <c r="AU277" t="s">
        <v>2035</v>
      </c>
      <c r="AV277" t="s">
        <v>2544</v>
      </c>
      <c r="AW277">
        <v>35520</v>
      </c>
      <c r="AX277" t="s">
        <v>2634</v>
      </c>
      <c r="AY277" t="s">
        <v>1480</v>
      </c>
      <c r="AZ277" t="s">
        <v>2675</v>
      </c>
      <c r="BA277" t="s">
        <v>2722</v>
      </c>
      <c r="BD277" t="s">
        <v>2871</v>
      </c>
      <c r="BE277" s="3">
        <v>43494</v>
      </c>
    </row>
    <row r="278" spans="1:57">
      <c r="A278" s="1">
        <f>HYPERLINK("https://lsnyc.legalserver.org/matter/dynamic-profile/view/0813272","16-0813272")</f>
        <v>0</v>
      </c>
      <c r="B278" t="s">
        <v>58</v>
      </c>
      <c r="C278" t="s">
        <v>122</v>
      </c>
      <c r="D278" t="s">
        <v>161</v>
      </c>
      <c r="E278" t="s">
        <v>250</v>
      </c>
      <c r="F278" t="s">
        <v>638</v>
      </c>
      <c r="G278" s="3">
        <v>42605</v>
      </c>
      <c r="H278" s="3">
        <v>42605</v>
      </c>
      <c r="K278" t="s">
        <v>854</v>
      </c>
      <c r="L278" t="s">
        <v>858</v>
      </c>
      <c r="M278" t="s">
        <v>868</v>
      </c>
      <c r="N278" t="s">
        <v>870</v>
      </c>
      <c r="O278" t="s">
        <v>1134</v>
      </c>
      <c r="P278" t="s">
        <v>1396</v>
      </c>
      <c r="Q278" t="s">
        <v>1469</v>
      </c>
      <c r="R278" t="s">
        <v>1478</v>
      </c>
      <c r="S278">
        <v>11372</v>
      </c>
      <c r="T278" t="s">
        <v>1481</v>
      </c>
      <c r="U278" t="s">
        <v>1482</v>
      </c>
      <c r="V278" t="s">
        <v>1484</v>
      </c>
      <c r="W278" t="s">
        <v>1772</v>
      </c>
      <c r="X278">
        <v>2</v>
      </c>
      <c r="Y278" t="s">
        <v>1908</v>
      </c>
      <c r="AA278" t="s">
        <v>1916</v>
      </c>
      <c r="AB278" t="s">
        <v>1481</v>
      </c>
      <c r="AC278" t="s">
        <v>1480</v>
      </c>
      <c r="AE278" t="s">
        <v>1934</v>
      </c>
      <c r="AG278">
        <v>0</v>
      </c>
      <c r="AH278">
        <v>1100</v>
      </c>
      <c r="AI278">
        <v>2.55</v>
      </c>
      <c r="AJ278" s="3">
        <v>19680</v>
      </c>
      <c r="AK278" t="s">
        <v>1978</v>
      </c>
      <c r="AL278" t="s">
        <v>2386</v>
      </c>
      <c r="AM278">
        <v>72</v>
      </c>
      <c r="AN278" t="s">
        <v>2519</v>
      </c>
      <c r="AO278">
        <v>2</v>
      </c>
      <c r="AP278">
        <v>0</v>
      </c>
      <c r="AQ278">
        <v>45.17</v>
      </c>
      <c r="AT278" t="s">
        <v>2535</v>
      </c>
      <c r="AU278" t="s">
        <v>1495</v>
      </c>
      <c r="AV278" t="s">
        <v>2545</v>
      </c>
      <c r="AW278">
        <v>7236</v>
      </c>
      <c r="AY278" t="s">
        <v>1480</v>
      </c>
      <c r="BA278" t="s">
        <v>122</v>
      </c>
      <c r="BD278" t="s">
        <v>2834</v>
      </c>
      <c r="BE278" s="3">
        <v>43207</v>
      </c>
    </row>
    <row r="279" spans="1:57">
      <c r="A279" s="1">
        <f>HYPERLINK("https://lsnyc.legalserver.org/matter/dynamic-profile/view/0813541","16-0813541")</f>
        <v>0</v>
      </c>
      <c r="B279" t="s">
        <v>58</v>
      </c>
      <c r="C279" t="s">
        <v>122</v>
      </c>
      <c r="D279" t="s">
        <v>161</v>
      </c>
      <c r="E279" t="s">
        <v>393</v>
      </c>
      <c r="F279" t="s">
        <v>743</v>
      </c>
      <c r="G279" s="3">
        <v>42612</v>
      </c>
      <c r="H279" s="3">
        <v>42612</v>
      </c>
      <c r="K279" t="s">
        <v>854</v>
      </c>
      <c r="L279" t="s">
        <v>858</v>
      </c>
      <c r="M279" t="s">
        <v>868</v>
      </c>
      <c r="N279" t="s">
        <v>870</v>
      </c>
      <c r="O279" t="s">
        <v>1135</v>
      </c>
      <c r="P279" t="s">
        <v>1397</v>
      </c>
      <c r="Q279" t="s">
        <v>1469</v>
      </c>
      <c r="R279" t="s">
        <v>1478</v>
      </c>
      <c r="S279">
        <v>11372</v>
      </c>
      <c r="T279" t="s">
        <v>1481</v>
      </c>
      <c r="U279" t="s">
        <v>1482</v>
      </c>
      <c r="V279" t="s">
        <v>1487</v>
      </c>
      <c r="W279" t="s">
        <v>1773</v>
      </c>
      <c r="X279">
        <v>4</v>
      </c>
      <c r="Y279" t="s">
        <v>1908</v>
      </c>
      <c r="AA279" t="s">
        <v>1916</v>
      </c>
      <c r="AB279" t="s">
        <v>1481</v>
      </c>
      <c r="AC279" t="s">
        <v>1480</v>
      </c>
      <c r="AE279" t="s">
        <v>1934</v>
      </c>
      <c r="AG279">
        <v>246</v>
      </c>
      <c r="AH279">
        <v>1100</v>
      </c>
      <c r="AI279">
        <v>5</v>
      </c>
      <c r="AJ279" s="3">
        <v>14927</v>
      </c>
      <c r="AK279" t="s">
        <v>1978</v>
      </c>
      <c r="AL279" t="s">
        <v>2387</v>
      </c>
      <c r="AM279">
        <v>72</v>
      </c>
      <c r="AN279" t="s">
        <v>2519</v>
      </c>
      <c r="AO279">
        <v>1</v>
      </c>
      <c r="AP279">
        <v>0</v>
      </c>
      <c r="AQ279">
        <v>82.83</v>
      </c>
      <c r="AT279" t="s">
        <v>2535</v>
      </c>
      <c r="AU279" t="s">
        <v>1495</v>
      </c>
      <c r="AV279" t="s">
        <v>2545</v>
      </c>
      <c r="AW279">
        <v>9840</v>
      </c>
      <c r="AY279" t="s">
        <v>1480</v>
      </c>
      <c r="BA279" t="s">
        <v>2698</v>
      </c>
      <c r="BD279" t="s">
        <v>2830</v>
      </c>
      <c r="BE279" s="3">
        <v>42765</v>
      </c>
    </row>
    <row r="280" spans="1:57">
      <c r="A280" s="1">
        <f>HYPERLINK("https://lsnyc.legalserver.org/matter/dynamic-profile/view/1866344","18-1866344")</f>
        <v>0</v>
      </c>
      <c r="B280" t="s">
        <v>60</v>
      </c>
      <c r="C280" t="s">
        <v>65</v>
      </c>
      <c r="D280" t="s">
        <v>161</v>
      </c>
      <c r="E280" t="s">
        <v>394</v>
      </c>
      <c r="F280" t="s">
        <v>744</v>
      </c>
      <c r="G280" s="3">
        <v>43223</v>
      </c>
      <c r="H280" s="3">
        <v>43588</v>
      </c>
      <c r="K280" t="s">
        <v>854</v>
      </c>
      <c r="L280" t="s">
        <v>858</v>
      </c>
      <c r="M280" t="s">
        <v>868</v>
      </c>
      <c r="N280" t="s">
        <v>869</v>
      </c>
      <c r="O280" t="s">
        <v>1136</v>
      </c>
      <c r="P280">
        <v>205</v>
      </c>
      <c r="Q280" t="s">
        <v>1448</v>
      </c>
      <c r="R280" t="s">
        <v>1478</v>
      </c>
      <c r="S280">
        <v>10459</v>
      </c>
      <c r="T280" t="s">
        <v>1480</v>
      </c>
      <c r="U280" t="s">
        <v>1482</v>
      </c>
      <c r="V280" t="s">
        <v>1485</v>
      </c>
      <c r="W280" t="s">
        <v>1774</v>
      </c>
      <c r="X280">
        <v>6</v>
      </c>
      <c r="Y280" t="s">
        <v>1908</v>
      </c>
      <c r="AA280" t="s">
        <v>1923</v>
      </c>
      <c r="AB280" t="s">
        <v>1481</v>
      </c>
      <c r="AC280" t="s">
        <v>1481</v>
      </c>
      <c r="AE280" t="s">
        <v>1934</v>
      </c>
      <c r="AF280" t="s">
        <v>1938</v>
      </c>
      <c r="AG280">
        <v>1515</v>
      </c>
      <c r="AH280">
        <v>1515</v>
      </c>
      <c r="AI280">
        <v>17.6</v>
      </c>
      <c r="AJ280" s="3">
        <v>26491</v>
      </c>
      <c r="AK280" t="s">
        <v>2067</v>
      </c>
      <c r="AL280" t="s">
        <v>2388</v>
      </c>
      <c r="AM280">
        <v>0</v>
      </c>
      <c r="AN280" t="s">
        <v>2519</v>
      </c>
      <c r="AO280">
        <v>1</v>
      </c>
      <c r="AP280">
        <v>3</v>
      </c>
      <c r="AQ280">
        <v>0</v>
      </c>
      <c r="AT280" t="s">
        <v>2534</v>
      </c>
      <c r="AU280" t="s">
        <v>2539</v>
      </c>
      <c r="AV280" t="s">
        <v>2544</v>
      </c>
      <c r="AW280">
        <v>0</v>
      </c>
      <c r="AX280" t="s">
        <v>2635</v>
      </c>
      <c r="AY280" t="s">
        <v>1480</v>
      </c>
      <c r="AZ280" t="s">
        <v>2681</v>
      </c>
      <c r="BA280" t="s">
        <v>2723</v>
      </c>
      <c r="BD280" t="s">
        <v>2872</v>
      </c>
      <c r="BE280" s="3">
        <v>43647</v>
      </c>
    </row>
    <row r="281" spans="1:57">
      <c r="A281" s="1">
        <f>HYPERLINK("https://lsnyc.legalserver.org/matter/dynamic-profile/view/1868790","18-1868790")</f>
        <v>0</v>
      </c>
      <c r="B281" t="s">
        <v>60</v>
      </c>
      <c r="C281" t="s">
        <v>65</v>
      </c>
      <c r="D281" t="s">
        <v>161</v>
      </c>
      <c r="E281" t="s">
        <v>395</v>
      </c>
      <c r="F281" t="s">
        <v>745</v>
      </c>
      <c r="G281" s="3">
        <v>43250</v>
      </c>
      <c r="H281" s="3">
        <v>43250</v>
      </c>
      <c r="K281" t="s">
        <v>854</v>
      </c>
      <c r="L281" t="s">
        <v>858</v>
      </c>
      <c r="M281" t="s">
        <v>868</v>
      </c>
      <c r="N281" t="s">
        <v>870</v>
      </c>
      <c r="O281" t="s">
        <v>1137</v>
      </c>
      <c r="P281" t="s">
        <v>1398</v>
      </c>
      <c r="Q281" t="s">
        <v>1448</v>
      </c>
      <c r="R281" t="s">
        <v>1478</v>
      </c>
      <c r="S281">
        <v>10455</v>
      </c>
      <c r="T281" t="s">
        <v>1480</v>
      </c>
      <c r="U281" t="s">
        <v>1482</v>
      </c>
      <c r="V281" t="s">
        <v>1483</v>
      </c>
      <c r="W281" t="s">
        <v>1775</v>
      </c>
      <c r="X281">
        <v>10</v>
      </c>
      <c r="Y281" t="s">
        <v>1908</v>
      </c>
      <c r="AA281" t="s">
        <v>1923</v>
      </c>
      <c r="AB281" t="s">
        <v>1481</v>
      </c>
      <c r="AE281" t="s">
        <v>1933</v>
      </c>
      <c r="AG281">
        <v>244</v>
      </c>
      <c r="AH281">
        <v>244</v>
      </c>
      <c r="AI281">
        <v>24.7</v>
      </c>
      <c r="AJ281" s="3">
        <v>12880</v>
      </c>
      <c r="AK281" t="s">
        <v>2068</v>
      </c>
      <c r="AL281" t="s">
        <v>2389</v>
      </c>
      <c r="AM281">
        <v>0</v>
      </c>
      <c r="AN281" t="s">
        <v>2524</v>
      </c>
      <c r="AO281">
        <v>1</v>
      </c>
      <c r="AP281">
        <v>0</v>
      </c>
      <c r="AQ281">
        <v>81.05</v>
      </c>
      <c r="AT281" t="s">
        <v>2535</v>
      </c>
      <c r="AU281" t="s">
        <v>2035</v>
      </c>
      <c r="AV281" t="s">
        <v>2545</v>
      </c>
      <c r="AW281">
        <v>9840</v>
      </c>
      <c r="AX281" t="s">
        <v>2636</v>
      </c>
      <c r="AY281" t="s">
        <v>1480</v>
      </c>
      <c r="AZ281" t="s">
        <v>2675</v>
      </c>
      <c r="BA281" t="s">
        <v>2722</v>
      </c>
      <c r="BD281" t="s">
        <v>2853</v>
      </c>
      <c r="BE281" s="3">
        <v>43647</v>
      </c>
    </row>
    <row r="282" spans="1:57">
      <c r="A282" s="1">
        <f>HYPERLINK("https://lsnyc.legalserver.org/matter/dynamic-profile/view/1863956","18-1863956")</f>
        <v>0</v>
      </c>
      <c r="B282" t="s">
        <v>60</v>
      </c>
      <c r="C282" t="s">
        <v>65</v>
      </c>
      <c r="D282" t="s">
        <v>161</v>
      </c>
      <c r="E282" t="s">
        <v>396</v>
      </c>
      <c r="F282" t="s">
        <v>746</v>
      </c>
      <c r="G282" s="3">
        <v>43199</v>
      </c>
      <c r="H282" s="3">
        <v>43564</v>
      </c>
      <c r="K282" t="s">
        <v>854</v>
      </c>
      <c r="L282" t="s">
        <v>858</v>
      </c>
      <c r="M282" t="s">
        <v>868</v>
      </c>
      <c r="N282" t="s">
        <v>869</v>
      </c>
      <c r="O282" t="s">
        <v>1138</v>
      </c>
      <c r="P282">
        <v>14</v>
      </c>
      <c r="Q282" t="s">
        <v>1448</v>
      </c>
      <c r="R282" t="s">
        <v>1478</v>
      </c>
      <c r="S282">
        <v>10453</v>
      </c>
      <c r="T282" t="s">
        <v>1480</v>
      </c>
      <c r="U282" t="s">
        <v>1482</v>
      </c>
      <c r="V282" t="s">
        <v>1483</v>
      </c>
      <c r="W282" t="s">
        <v>1776</v>
      </c>
      <c r="X282">
        <v>6</v>
      </c>
      <c r="Y282" t="s">
        <v>1908</v>
      </c>
      <c r="AA282" t="s">
        <v>1923</v>
      </c>
      <c r="AB282" t="s">
        <v>1481</v>
      </c>
      <c r="AC282" t="s">
        <v>1481</v>
      </c>
      <c r="AE282" t="s">
        <v>1934</v>
      </c>
      <c r="AF282" t="s">
        <v>1938</v>
      </c>
      <c r="AG282">
        <v>0</v>
      </c>
      <c r="AH282">
        <v>1504.73</v>
      </c>
      <c r="AI282">
        <v>31.4</v>
      </c>
      <c r="AJ282" s="3">
        <v>28297</v>
      </c>
      <c r="AK282" t="s">
        <v>2069</v>
      </c>
      <c r="AL282" t="s">
        <v>2390</v>
      </c>
      <c r="AM282">
        <v>0</v>
      </c>
      <c r="AN282" t="s">
        <v>2523</v>
      </c>
      <c r="AO282">
        <v>1</v>
      </c>
      <c r="AP282">
        <v>1</v>
      </c>
      <c r="AQ282">
        <v>131.23</v>
      </c>
      <c r="AT282" t="s">
        <v>2534</v>
      </c>
      <c r="AW282">
        <v>21600</v>
      </c>
      <c r="AX282" t="s">
        <v>2637</v>
      </c>
      <c r="AY282" t="s">
        <v>1480</v>
      </c>
      <c r="AZ282" t="s">
        <v>2681</v>
      </c>
      <c r="BA282" t="s">
        <v>2722</v>
      </c>
      <c r="BD282" t="s">
        <v>2810</v>
      </c>
      <c r="BE282" s="3">
        <v>43647</v>
      </c>
    </row>
    <row r="283" spans="1:57">
      <c r="A283" s="1">
        <f>HYPERLINK("https://lsnyc.legalserver.org/matter/dynamic-profile/view/1853483","17-1853483")</f>
        <v>0</v>
      </c>
      <c r="B283" t="s">
        <v>59</v>
      </c>
      <c r="C283" t="s">
        <v>123</v>
      </c>
      <c r="D283" t="s">
        <v>161</v>
      </c>
      <c r="E283" t="s">
        <v>397</v>
      </c>
      <c r="F283" t="s">
        <v>747</v>
      </c>
      <c r="G283" s="3">
        <v>43081</v>
      </c>
      <c r="H283" s="3">
        <v>43132</v>
      </c>
      <c r="K283" t="s">
        <v>854</v>
      </c>
      <c r="L283" t="s">
        <v>858</v>
      </c>
      <c r="M283" t="s">
        <v>868</v>
      </c>
      <c r="N283" t="s">
        <v>870</v>
      </c>
      <c r="O283" t="s">
        <v>1139</v>
      </c>
      <c r="P283" t="s">
        <v>1399</v>
      </c>
      <c r="Q283" t="s">
        <v>1447</v>
      </c>
      <c r="R283" t="s">
        <v>1478</v>
      </c>
      <c r="S283">
        <v>11236</v>
      </c>
      <c r="T283" t="s">
        <v>1480</v>
      </c>
      <c r="U283" t="s">
        <v>1482</v>
      </c>
      <c r="V283" t="s">
        <v>1483</v>
      </c>
      <c r="W283" t="s">
        <v>1777</v>
      </c>
      <c r="X283">
        <v>37</v>
      </c>
      <c r="Y283" t="s">
        <v>1908</v>
      </c>
      <c r="AA283" t="s">
        <v>1917</v>
      </c>
      <c r="AB283" t="s">
        <v>1481</v>
      </c>
      <c r="AC283" t="s">
        <v>1481</v>
      </c>
      <c r="AE283" t="s">
        <v>1934</v>
      </c>
      <c r="AG283">
        <v>1127</v>
      </c>
      <c r="AH283">
        <v>1127</v>
      </c>
      <c r="AI283">
        <v>120.4</v>
      </c>
      <c r="AJ283" s="3">
        <v>29394</v>
      </c>
      <c r="AL283" t="s">
        <v>2391</v>
      </c>
      <c r="AM283">
        <v>100</v>
      </c>
      <c r="AN283" t="s">
        <v>2519</v>
      </c>
      <c r="AO283">
        <v>2</v>
      </c>
      <c r="AP283">
        <v>0</v>
      </c>
      <c r="AQ283">
        <v>136.08</v>
      </c>
      <c r="AT283" t="s">
        <v>2535</v>
      </c>
      <c r="AU283" t="s">
        <v>2035</v>
      </c>
      <c r="AV283" t="s">
        <v>2544</v>
      </c>
      <c r="AW283">
        <v>22100</v>
      </c>
      <c r="AY283" t="s">
        <v>1480</v>
      </c>
      <c r="BA283" t="s">
        <v>2703</v>
      </c>
      <c r="BD283" t="s">
        <v>2810</v>
      </c>
      <c r="BE283" s="3">
        <v>43649</v>
      </c>
    </row>
    <row r="284" spans="1:57">
      <c r="A284" s="1">
        <f>HYPERLINK("https://lsnyc.legalserver.org/matter/dynamic-profile/view/1836733","17-1836733")</f>
        <v>0</v>
      </c>
      <c r="B284" t="s">
        <v>59</v>
      </c>
      <c r="C284" t="s">
        <v>123</v>
      </c>
      <c r="D284" t="s">
        <v>161</v>
      </c>
      <c r="E284" t="s">
        <v>398</v>
      </c>
      <c r="F284" t="s">
        <v>748</v>
      </c>
      <c r="G284" s="3">
        <v>42885</v>
      </c>
      <c r="H284" s="3">
        <v>42887</v>
      </c>
      <c r="K284" t="s">
        <v>854</v>
      </c>
      <c r="L284" t="s">
        <v>858</v>
      </c>
      <c r="M284" t="s">
        <v>868</v>
      </c>
      <c r="N284" t="s">
        <v>870</v>
      </c>
      <c r="O284" t="s">
        <v>1140</v>
      </c>
      <c r="P284" t="s">
        <v>1400</v>
      </c>
      <c r="Q284" t="s">
        <v>1447</v>
      </c>
      <c r="R284" t="s">
        <v>1478</v>
      </c>
      <c r="S284">
        <v>11225</v>
      </c>
      <c r="T284" t="s">
        <v>1480</v>
      </c>
      <c r="U284" t="s">
        <v>1482</v>
      </c>
      <c r="V284" t="s">
        <v>1493</v>
      </c>
      <c r="W284" t="s">
        <v>1778</v>
      </c>
      <c r="X284">
        <v>46</v>
      </c>
      <c r="Y284" t="s">
        <v>1908</v>
      </c>
      <c r="AA284" t="s">
        <v>1921</v>
      </c>
      <c r="AB284" t="s">
        <v>1481</v>
      </c>
      <c r="AC284" t="s">
        <v>1481</v>
      </c>
      <c r="AE284" t="s">
        <v>1934</v>
      </c>
      <c r="AG284">
        <v>752.7</v>
      </c>
      <c r="AH284">
        <v>752.7</v>
      </c>
      <c r="AI284">
        <v>56.15</v>
      </c>
      <c r="AJ284" s="3">
        <v>25896</v>
      </c>
      <c r="AL284" t="s">
        <v>2392</v>
      </c>
      <c r="AM284">
        <v>30</v>
      </c>
      <c r="AN284" t="s">
        <v>2519</v>
      </c>
      <c r="AO284">
        <v>1</v>
      </c>
      <c r="AP284">
        <v>0</v>
      </c>
      <c r="AQ284">
        <v>165.84</v>
      </c>
      <c r="AT284" t="s">
        <v>2535</v>
      </c>
      <c r="AU284" t="s">
        <v>2035</v>
      </c>
      <c r="AV284" t="s">
        <v>2544</v>
      </c>
      <c r="AW284">
        <v>20000</v>
      </c>
      <c r="AY284" t="s">
        <v>1480</v>
      </c>
      <c r="BA284" t="s">
        <v>2695</v>
      </c>
      <c r="BD284" t="s">
        <v>2810</v>
      </c>
      <c r="BE284" s="3">
        <v>43649</v>
      </c>
    </row>
    <row r="285" spans="1:57">
      <c r="A285" s="1">
        <f>HYPERLINK("https://lsnyc.legalserver.org/matter/dynamic-profile/view/1868409","18-1868409")</f>
        <v>0</v>
      </c>
      <c r="B285" t="s">
        <v>59</v>
      </c>
      <c r="C285" t="s">
        <v>123</v>
      </c>
      <c r="D285" t="s">
        <v>161</v>
      </c>
      <c r="E285" t="s">
        <v>399</v>
      </c>
      <c r="F285" t="s">
        <v>694</v>
      </c>
      <c r="G285" s="3">
        <v>43249</v>
      </c>
      <c r="H285" s="3">
        <v>43281</v>
      </c>
      <c r="K285" t="s">
        <v>854</v>
      </c>
      <c r="L285" t="s">
        <v>858</v>
      </c>
      <c r="M285" t="s">
        <v>868</v>
      </c>
      <c r="N285" t="s">
        <v>870</v>
      </c>
      <c r="O285" t="s">
        <v>1141</v>
      </c>
      <c r="P285">
        <v>18</v>
      </c>
      <c r="Q285" t="s">
        <v>1447</v>
      </c>
      <c r="R285" t="s">
        <v>1478</v>
      </c>
      <c r="S285">
        <v>11215</v>
      </c>
      <c r="T285" t="s">
        <v>1480</v>
      </c>
      <c r="U285" t="s">
        <v>1482</v>
      </c>
      <c r="V285" t="s">
        <v>1484</v>
      </c>
      <c r="W285" t="s">
        <v>1779</v>
      </c>
      <c r="X285">
        <v>31</v>
      </c>
      <c r="Y285" t="s">
        <v>1908</v>
      </c>
      <c r="AA285" t="s">
        <v>1917</v>
      </c>
      <c r="AB285" t="s">
        <v>1481</v>
      </c>
      <c r="AC285" t="s">
        <v>1481</v>
      </c>
      <c r="AE285" t="s">
        <v>1934</v>
      </c>
      <c r="AG285">
        <v>808.8</v>
      </c>
      <c r="AH285">
        <v>808.8</v>
      </c>
      <c r="AI285">
        <v>71.3</v>
      </c>
      <c r="AJ285" s="3">
        <v>31566</v>
      </c>
      <c r="AL285" t="s">
        <v>2393</v>
      </c>
      <c r="AM285">
        <v>20</v>
      </c>
      <c r="AN285" t="s">
        <v>2519</v>
      </c>
      <c r="AO285">
        <v>2</v>
      </c>
      <c r="AP285">
        <v>0</v>
      </c>
      <c r="AQ285">
        <v>121.51</v>
      </c>
      <c r="AT285" t="s">
        <v>2535</v>
      </c>
      <c r="AU285" t="s">
        <v>2035</v>
      </c>
      <c r="AV285" t="s">
        <v>2554</v>
      </c>
      <c r="AW285">
        <v>20000</v>
      </c>
      <c r="BA285" t="s">
        <v>2702</v>
      </c>
      <c r="BD285" t="s">
        <v>2810</v>
      </c>
      <c r="BE285" s="3">
        <v>43649</v>
      </c>
    </row>
    <row r="286" spans="1:57">
      <c r="A286" s="1">
        <f>HYPERLINK("https://lsnyc.legalserver.org/matter/dynamic-profile/view/1868984","18-1868984")</f>
        <v>0</v>
      </c>
      <c r="B286" t="s">
        <v>58</v>
      </c>
      <c r="C286" t="s">
        <v>124</v>
      </c>
      <c r="D286" t="s">
        <v>161</v>
      </c>
      <c r="E286" t="s">
        <v>400</v>
      </c>
      <c r="F286" t="s">
        <v>749</v>
      </c>
      <c r="G286" s="3">
        <v>43255</v>
      </c>
      <c r="H286" s="3">
        <v>43255</v>
      </c>
      <c r="K286" t="s">
        <v>854</v>
      </c>
      <c r="L286" t="s">
        <v>858</v>
      </c>
      <c r="M286" t="s">
        <v>868</v>
      </c>
      <c r="N286" t="s">
        <v>870</v>
      </c>
      <c r="O286" t="s">
        <v>1142</v>
      </c>
      <c r="P286" t="s">
        <v>1401</v>
      </c>
      <c r="Q286" t="s">
        <v>1449</v>
      </c>
      <c r="R286" t="s">
        <v>1478</v>
      </c>
      <c r="S286">
        <v>11434</v>
      </c>
      <c r="T286" t="s">
        <v>1480</v>
      </c>
      <c r="U286" t="s">
        <v>1482</v>
      </c>
      <c r="V286" t="s">
        <v>1489</v>
      </c>
      <c r="W286" t="s">
        <v>1780</v>
      </c>
      <c r="X286">
        <v>28</v>
      </c>
      <c r="Y286" t="s">
        <v>1908</v>
      </c>
      <c r="AA286" t="s">
        <v>1919</v>
      </c>
      <c r="AB286" t="s">
        <v>1481</v>
      </c>
      <c r="AC286" t="s">
        <v>1481</v>
      </c>
      <c r="AE286" t="s">
        <v>1934</v>
      </c>
      <c r="AG286">
        <v>1020</v>
      </c>
      <c r="AH286">
        <v>1020</v>
      </c>
      <c r="AI286">
        <v>63</v>
      </c>
      <c r="AJ286" s="3">
        <v>20130</v>
      </c>
      <c r="AL286" t="s">
        <v>2394</v>
      </c>
      <c r="AM286">
        <v>0</v>
      </c>
      <c r="AO286">
        <v>1</v>
      </c>
      <c r="AP286">
        <v>0</v>
      </c>
      <c r="AQ286">
        <v>27.84</v>
      </c>
      <c r="AT286" t="s">
        <v>2535</v>
      </c>
      <c r="AU286" t="s">
        <v>2035</v>
      </c>
      <c r="AV286" t="s">
        <v>2544</v>
      </c>
      <c r="AW286">
        <v>3380</v>
      </c>
      <c r="AY286" t="s">
        <v>1480</v>
      </c>
      <c r="BA286" t="s">
        <v>2718</v>
      </c>
      <c r="BD286" t="s">
        <v>2812</v>
      </c>
      <c r="BE286" s="3">
        <v>43581</v>
      </c>
    </row>
    <row r="287" spans="1:57">
      <c r="A287" s="1">
        <f>HYPERLINK("https://lsnyc.legalserver.org/matter/dynamic-profile/view/1868555","18-1868555")</f>
        <v>0</v>
      </c>
      <c r="B287" t="s">
        <v>58</v>
      </c>
      <c r="C287" t="s">
        <v>124</v>
      </c>
      <c r="D287" t="s">
        <v>161</v>
      </c>
      <c r="E287" t="s">
        <v>401</v>
      </c>
      <c r="F287" t="s">
        <v>750</v>
      </c>
      <c r="G287" s="3">
        <v>43250</v>
      </c>
      <c r="H287" s="3">
        <v>43250</v>
      </c>
      <c r="K287" t="s">
        <v>854</v>
      </c>
      <c r="L287" t="s">
        <v>858</v>
      </c>
      <c r="M287" t="s">
        <v>868</v>
      </c>
      <c r="N287" t="s">
        <v>870</v>
      </c>
      <c r="O287" t="s">
        <v>1143</v>
      </c>
      <c r="P287" t="s">
        <v>1402</v>
      </c>
      <c r="Q287" t="s">
        <v>1474</v>
      </c>
      <c r="R287" t="s">
        <v>1478</v>
      </c>
      <c r="S287">
        <v>11423</v>
      </c>
      <c r="T287" t="s">
        <v>1480</v>
      </c>
      <c r="U287" t="s">
        <v>1482</v>
      </c>
      <c r="V287" t="s">
        <v>1489</v>
      </c>
      <c r="W287" t="s">
        <v>1781</v>
      </c>
      <c r="X287">
        <v>20</v>
      </c>
      <c r="Y287" t="s">
        <v>1908</v>
      </c>
      <c r="AA287" t="s">
        <v>1916</v>
      </c>
      <c r="AB287" t="s">
        <v>1481</v>
      </c>
      <c r="AC287" t="s">
        <v>1481</v>
      </c>
      <c r="AE287" t="s">
        <v>1934</v>
      </c>
      <c r="AG287">
        <v>742.83</v>
      </c>
      <c r="AH287">
        <v>742.83</v>
      </c>
      <c r="AI287">
        <v>22</v>
      </c>
      <c r="AJ287" s="3">
        <v>29494</v>
      </c>
      <c r="AK287" t="s">
        <v>2070</v>
      </c>
      <c r="AL287" t="s">
        <v>2395</v>
      </c>
      <c r="AM287">
        <v>26</v>
      </c>
      <c r="AN287" t="s">
        <v>2519</v>
      </c>
      <c r="AO287">
        <v>1</v>
      </c>
      <c r="AP287">
        <v>2</v>
      </c>
      <c r="AQ287">
        <v>120.31</v>
      </c>
      <c r="AT287" t="s">
        <v>2534</v>
      </c>
      <c r="AU287" t="s">
        <v>2035</v>
      </c>
      <c r="AW287">
        <v>25000</v>
      </c>
      <c r="AX287" t="s">
        <v>2638</v>
      </c>
      <c r="AY287" t="s">
        <v>1480</v>
      </c>
      <c r="BA287" t="s">
        <v>80</v>
      </c>
      <c r="BD287" t="s">
        <v>2798</v>
      </c>
      <c r="BE287" s="3">
        <v>43447</v>
      </c>
    </row>
    <row r="288" spans="1:57">
      <c r="A288" s="1">
        <f>HYPERLINK("https://lsnyc.legalserver.org/matter/dynamic-profile/view/0819475","16-0819475")</f>
        <v>0</v>
      </c>
      <c r="B288" t="s">
        <v>59</v>
      </c>
      <c r="C288" t="s">
        <v>125</v>
      </c>
      <c r="D288" t="s">
        <v>161</v>
      </c>
      <c r="E288" t="s">
        <v>402</v>
      </c>
      <c r="F288" t="s">
        <v>751</v>
      </c>
      <c r="G288" s="3">
        <v>42681</v>
      </c>
      <c r="H288" s="3">
        <v>42887</v>
      </c>
      <c r="K288" t="s">
        <v>854</v>
      </c>
      <c r="L288" t="s">
        <v>858</v>
      </c>
      <c r="M288" t="s">
        <v>868</v>
      </c>
      <c r="N288" t="s">
        <v>869</v>
      </c>
      <c r="O288" t="s">
        <v>1144</v>
      </c>
      <c r="P288">
        <v>210</v>
      </c>
      <c r="Q288" t="s">
        <v>1447</v>
      </c>
      <c r="R288" t="s">
        <v>1478</v>
      </c>
      <c r="S288">
        <v>11216</v>
      </c>
      <c r="T288" t="s">
        <v>1480</v>
      </c>
      <c r="U288" t="s">
        <v>1482</v>
      </c>
      <c r="V288" t="s">
        <v>1486</v>
      </c>
      <c r="W288" t="s">
        <v>1782</v>
      </c>
      <c r="X288">
        <v>30</v>
      </c>
      <c r="Y288" t="s">
        <v>1908</v>
      </c>
      <c r="AA288" t="s">
        <v>1921</v>
      </c>
      <c r="AB288" t="s">
        <v>1481</v>
      </c>
      <c r="AE288" t="s">
        <v>1934</v>
      </c>
      <c r="AG288">
        <v>532.1799999999999</v>
      </c>
      <c r="AH288">
        <v>732.38</v>
      </c>
      <c r="AI288">
        <v>49.35</v>
      </c>
      <c r="AJ288" s="3">
        <v>10814</v>
      </c>
      <c r="AK288" t="s">
        <v>2071</v>
      </c>
      <c r="AL288" t="s">
        <v>2396</v>
      </c>
      <c r="AM288">
        <v>0</v>
      </c>
      <c r="AN288" t="s">
        <v>2519</v>
      </c>
      <c r="AO288">
        <v>1</v>
      </c>
      <c r="AP288">
        <v>0</v>
      </c>
      <c r="AQ288">
        <v>84.84999999999999</v>
      </c>
      <c r="AT288" t="s">
        <v>2535</v>
      </c>
      <c r="AV288" t="s">
        <v>2544</v>
      </c>
      <c r="AW288">
        <v>10080</v>
      </c>
      <c r="AX288" t="s">
        <v>2563</v>
      </c>
      <c r="AY288" t="s">
        <v>1480</v>
      </c>
      <c r="AZ288" t="s">
        <v>2688</v>
      </c>
      <c r="BA288" t="s">
        <v>2703</v>
      </c>
      <c r="BD288" t="s">
        <v>2830</v>
      </c>
      <c r="BE288" s="3">
        <v>43599</v>
      </c>
    </row>
    <row r="289" spans="1:57">
      <c r="A289" s="1">
        <f>HYPERLINK("https://lsnyc.legalserver.org/matter/dynamic-profile/view/1867352","18-1867352")</f>
        <v>0</v>
      </c>
      <c r="B289" t="s">
        <v>59</v>
      </c>
      <c r="C289" t="s">
        <v>126</v>
      </c>
      <c r="D289" t="s">
        <v>161</v>
      </c>
      <c r="E289" t="s">
        <v>403</v>
      </c>
      <c r="F289" t="s">
        <v>752</v>
      </c>
      <c r="G289" s="3">
        <v>43235</v>
      </c>
      <c r="H289" s="3">
        <v>43235</v>
      </c>
      <c r="K289" t="s">
        <v>854</v>
      </c>
      <c r="L289" t="s">
        <v>858</v>
      </c>
      <c r="M289" t="s">
        <v>868</v>
      </c>
      <c r="N289" t="s">
        <v>869</v>
      </c>
      <c r="O289" t="s">
        <v>1145</v>
      </c>
      <c r="P289" t="s">
        <v>1294</v>
      </c>
      <c r="Q289" t="s">
        <v>1447</v>
      </c>
      <c r="R289" t="s">
        <v>1478</v>
      </c>
      <c r="S289">
        <v>11236</v>
      </c>
      <c r="T289" t="s">
        <v>1480</v>
      </c>
      <c r="U289" t="s">
        <v>1482</v>
      </c>
      <c r="V289" t="s">
        <v>1485</v>
      </c>
      <c r="W289" t="s">
        <v>1783</v>
      </c>
      <c r="X289">
        <v>5</v>
      </c>
      <c r="Y289" t="s">
        <v>1908</v>
      </c>
      <c r="AA289" t="s">
        <v>1917</v>
      </c>
      <c r="AB289" t="s">
        <v>1481</v>
      </c>
      <c r="AE289" t="s">
        <v>1934</v>
      </c>
      <c r="AG289">
        <v>271.18</v>
      </c>
      <c r="AH289">
        <v>1278.28</v>
      </c>
      <c r="AI289">
        <v>49.4</v>
      </c>
      <c r="AJ289" s="3">
        <v>27581</v>
      </c>
      <c r="AK289" t="s">
        <v>2072</v>
      </c>
      <c r="AL289" t="s">
        <v>2397</v>
      </c>
      <c r="AM289">
        <v>10</v>
      </c>
      <c r="AN289" t="s">
        <v>2519</v>
      </c>
      <c r="AO289">
        <v>3</v>
      </c>
      <c r="AP289">
        <v>1</v>
      </c>
      <c r="AQ289">
        <v>85.76000000000001</v>
      </c>
      <c r="AT289" t="s">
        <v>2534</v>
      </c>
      <c r="AV289" t="s">
        <v>2544</v>
      </c>
      <c r="AW289">
        <v>21526.7</v>
      </c>
      <c r="BA289" t="s">
        <v>2741</v>
      </c>
      <c r="BD289" t="s">
        <v>2867</v>
      </c>
      <c r="BE289" s="3">
        <v>43620</v>
      </c>
    </row>
    <row r="290" spans="1:57">
      <c r="A290" s="1">
        <f>HYPERLINK("https://lsnyc.legalserver.org/matter/dynamic-profile/view/1852226","17-1852226")</f>
        <v>0</v>
      </c>
      <c r="B290" t="s">
        <v>59</v>
      </c>
      <c r="C290" t="s">
        <v>126</v>
      </c>
      <c r="D290" t="s">
        <v>161</v>
      </c>
      <c r="E290" t="s">
        <v>404</v>
      </c>
      <c r="F290" t="s">
        <v>753</v>
      </c>
      <c r="G290" s="3">
        <v>43068</v>
      </c>
      <c r="H290" s="3">
        <v>43191</v>
      </c>
      <c r="K290" t="s">
        <v>854</v>
      </c>
      <c r="L290" t="s">
        <v>858</v>
      </c>
      <c r="M290" t="s">
        <v>868</v>
      </c>
      <c r="N290" t="s">
        <v>870</v>
      </c>
      <c r="O290" t="s">
        <v>1146</v>
      </c>
      <c r="P290">
        <v>603</v>
      </c>
      <c r="Q290" t="s">
        <v>1447</v>
      </c>
      <c r="R290" t="s">
        <v>1478</v>
      </c>
      <c r="S290">
        <v>11226</v>
      </c>
      <c r="T290" t="s">
        <v>1480</v>
      </c>
      <c r="U290" t="s">
        <v>1480</v>
      </c>
      <c r="V290" t="s">
        <v>1485</v>
      </c>
      <c r="W290" t="s">
        <v>1784</v>
      </c>
      <c r="X290">
        <v>20</v>
      </c>
      <c r="Y290" t="s">
        <v>1908</v>
      </c>
      <c r="AA290" t="s">
        <v>1917</v>
      </c>
      <c r="AB290" t="s">
        <v>1481</v>
      </c>
      <c r="AC290" t="s">
        <v>1481</v>
      </c>
      <c r="AE290" t="s">
        <v>1934</v>
      </c>
      <c r="AG290">
        <v>0</v>
      </c>
      <c r="AH290">
        <v>976</v>
      </c>
      <c r="AI290">
        <v>25.7</v>
      </c>
      <c r="AJ290" s="3">
        <v>19014</v>
      </c>
      <c r="AL290" t="s">
        <v>2398</v>
      </c>
      <c r="AM290">
        <v>70</v>
      </c>
      <c r="AN290" t="s">
        <v>2519</v>
      </c>
      <c r="AO290">
        <v>1</v>
      </c>
      <c r="AP290">
        <v>1</v>
      </c>
      <c r="AQ290">
        <v>41.31</v>
      </c>
      <c r="AT290" t="s">
        <v>2534</v>
      </c>
      <c r="AV290" t="s">
        <v>2544</v>
      </c>
      <c r="AW290">
        <v>6708</v>
      </c>
      <c r="BA290" t="s">
        <v>2695</v>
      </c>
      <c r="BD290" t="s">
        <v>2812</v>
      </c>
      <c r="BE290" s="3">
        <v>43647</v>
      </c>
    </row>
    <row r="291" spans="1:57">
      <c r="A291" s="1">
        <f>HYPERLINK("https://lsnyc.legalserver.org/matter/dynamic-profile/view/1854699","17-1854699")</f>
        <v>0</v>
      </c>
      <c r="B291" t="s">
        <v>59</v>
      </c>
      <c r="C291" t="s">
        <v>126</v>
      </c>
      <c r="D291" t="s">
        <v>161</v>
      </c>
      <c r="E291" t="s">
        <v>405</v>
      </c>
      <c r="F291" t="s">
        <v>754</v>
      </c>
      <c r="G291" s="3">
        <v>43096</v>
      </c>
      <c r="H291" s="3">
        <v>43132</v>
      </c>
      <c r="K291" t="s">
        <v>854</v>
      </c>
      <c r="L291" t="s">
        <v>858</v>
      </c>
      <c r="M291" t="s">
        <v>868</v>
      </c>
      <c r="N291" t="s">
        <v>870</v>
      </c>
      <c r="O291" t="s">
        <v>1147</v>
      </c>
      <c r="P291" t="s">
        <v>1294</v>
      </c>
      <c r="Q291" t="s">
        <v>1447</v>
      </c>
      <c r="R291" t="s">
        <v>1478</v>
      </c>
      <c r="S291">
        <v>11220</v>
      </c>
      <c r="T291" t="s">
        <v>1480</v>
      </c>
      <c r="U291" t="s">
        <v>1482</v>
      </c>
      <c r="W291" t="s">
        <v>1785</v>
      </c>
      <c r="X291">
        <v>23</v>
      </c>
      <c r="Y291" t="s">
        <v>1908</v>
      </c>
      <c r="AA291" t="s">
        <v>1917</v>
      </c>
      <c r="AB291" t="s">
        <v>1481</v>
      </c>
      <c r="AC291" t="s">
        <v>1481</v>
      </c>
      <c r="AE291" t="s">
        <v>1934</v>
      </c>
      <c r="AG291">
        <v>759.45</v>
      </c>
      <c r="AH291">
        <v>759.45</v>
      </c>
      <c r="AI291">
        <v>124.15</v>
      </c>
      <c r="AJ291" s="3">
        <v>16073</v>
      </c>
      <c r="AL291" t="s">
        <v>2399</v>
      </c>
      <c r="AM291">
        <v>6</v>
      </c>
      <c r="AN291" t="s">
        <v>2519</v>
      </c>
      <c r="AO291">
        <v>2</v>
      </c>
      <c r="AP291">
        <v>0</v>
      </c>
      <c r="AQ291">
        <v>85.94</v>
      </c>
      <c r="AT291" t="s">
        <v>2535</v>
      </c>
      <c r="AV291" t="s">
        <v>2544</v>
      </c>
      <c r="AW291">
        <v>13956</v>
      </c>
      <c r="AY291" t="s">
        <v>1481</v>
      </c>
      <c r="BA291" t="s">
        <v>2703</v>
      </c>
      <c r="BD291" t="s">
        <v>2826</v>
      </c>
      <c r="BE291" s="3">
        <v>43648</v>
      </c>
    </row>
    <row r="292" spans="1:57">
      <c r="A292" s="1">
        <f>HYPERLINK("https://lsnyc.legalserver.org/matter/dynamic-profile/view/1863134","18-1863134")</f>
        <v>0</v>
      </c>
      <c r="B292" t="s">
        <v>60</v>
      </c>
      <c r="C292" t="s">
        <v>74</v>
      </c>
      <c r="D292" t="s">
        <v>161</v>
      </c>
      <c r="E292" t="s">
        <v>406</v>
      </c>
      <c r="F292" t="s">
        <v>755</v>
      </c>
      <c r="G292" s="3">
        <v>43189</v>
      </c>
      <c r="H292" s="3">
        <v>43189</v>
      </c>
      <c r="K292" t="s">
        <v>854</v>
      </c>
      <c r="L292" t="s">
        <v>858</v>
      </c>
      <c r="M292" t="s">
        <v>868</v>
      </c>
      <c r="N292" t="s">
        <v>869</v>
      </c>
      <c r="O292" t="s">
        <v>1148</v>
      </c>
      <c r="P292" t="s">
        <v>1403</v>
      </c>
      <c r="Q292" t="s">
        <v>1448</v>
      </c>
      <c r="R292" t="s">
        <v>1478</v>
      </c>
      <c r="S292">
        <v>10467</v>
      </c>
      <c r="T292" t="s">
        <v>1480</v>
      </c>
      <c r="U292" t="s">
        <v>1482</v>
      </c>
      <c r="V292" t="s">
        <v>1486</v>
      </c>
      <c r="W292" t="s">
        <v>1786</v>
      </c>
      <c r="X292">
        <v>4</v>
      </c>
      <c r="Y292" t="s">
        <v>1908</v>
      </c>
      <c r="AA292" t="s">
        <v>1918</v>
      </c>
      <c r="AB292" t="s">
        <v>1481</v>
      </c>
      <c r="AC292" t="s">
        <v>1481</v>
      </c>
      <c r="AE292" t="s">
        <v>1934</v>
      </c>
      <c r="AF292" t="s">
        <v>1938</v>
      </c>
      <c r="AG292">
        <v>2064.42</v>
      </c>
      <c r="AH292">
        <v>2064.42</v>
      </c>
      <c r="AI292">
        <v>50.9</v>
      </c>
      <c r="AJ292" s="3">
        <v>22400</v>
      </c>
      <c r="AK292" t="s">
        <v>2073</v>
      </c>
      <c r="AL292" t="s">
        <v>2400</v>
      </c>
      <c r="AM292">
        <v>61</v>
      </c>
      <c r="AN292" t="s">
        <v>2519</v>
      </c>
      <c r="AO292">
        <v>4</v>
      </c>
      <c r="AP292">
        <v>0</v>
      </c>
      <c r="AQ292">
        <v>99.59999999999999</v>
      </c>
      <c r="AT292" t="s">
        <v>2535</v>
      </c>
      <c r="AU292" t="s">
        <v>2035</v>
      </c>
      <c r="AV292" t="s">
        <v>2553</v>
      </c>
      <c r="AW292">
        <v>25000</v>
      </c>
      <c r="AX292" t="s">
        <v>2639</v>
      </c>
      <c r="AY292" t="s">
        <v>1480</v>
      </c>
      <c r="AZ292" t="s">
        <v>2675</v>
      </c>
      <c r="BA292" t="s">
        <v>2722</v>
      </c>
      <c r="BD292" t="s">
        <v>2810</v>
      </c>
      <c r="BE292" s="3">
        <v>43655</v>
      </c>
    </row>
    <row r="293" spans="1:57">
      <c r="A293" s="1">
        <f>HYPERLINK("https://lsnyc.legalserver.org/matter/dynamic-profile/view/1869750","18-1869750")</f>
        <v>0</v>
      </c>
      <c r="B293" t="s">
        <v>60</v>
      </c>
      <c r="C293" t="s">
        <v>74</v>
      </c>
      <c r="D293" t="s">
        <v>161</v>
      </c>
      <c r="E293" t="s">
        <v>407</v>
      </c>
      <c r="F293" t="s">
        <v>756</v>
      </c>
      <c r="G293" s="3">
        <v>43263</v>
      </c>
      <c r="H293" s="3">
        <v>43257</v>
      </c>
      <c r="K293" t="s">
        <v>854</v>
      </c>
      <c r="L293" t="s">
        <v>858</v>
      </c>
      <c r="M293" t="s">
        <v>868</v>
      </c>
      <c r="N293" t="s">
        <v>869</v>
      </c>
      <c r="O293" t="s">
        <v>1149</v>
      </c>
      <c r="P293" t="s">
        <v>1340</v>
      </c>
      <c r="Q293" t="s">
        <v>1448</v>
      </c>
      <c r="R293" t="s">
        <v>1478</v>
      </c>
      <c r="S293">
        <v>10466</v>
      </c>
      <c r="T293" t="s">
        <v>1480</v>
      </c>
      <c r="U293" t="s">
        <v>1482</v>
      </c>
      <c r="V293" t="s">
        <v>1488</v>
      </c>
      <c r="W293" t="s">
        <v>1787</v>
      </c>
      <c r="X293">
        <v>4</v>
      </c>
      <c r="Y293" t="s">
        <v>1908</v>
      </c>
      <c r="AA293" t="s">
        <v>1923</v>
      </c>
      <c r="AB293" t="s">
        <v>1481</v>
      </c>
      <c r="AC293" t="s">
        <v>1481</v>
      </c>
      <c r="AE293" t="s">
        <v>1934</v>
      </c>
      <c r="AF293" t="s">
        <v>1940</v>
      </c>
      <c r="AG293">
        <v>800</v>
      </c>
      <c r="AH293">
        <v>1500</v>
      </c>
      <c r="AI293">
        <v>37.85</v>
      </c>
      <c r="AJ293" s="3">
        <v>31595</v>
      </c>
      <c r="AL293" t="s">
        <v>2401</v>
      </c>
      <c r="AM293">
        <v>2</v>
      </c>
      <c r="AN293" t="s">
        <v>2520</v>
      </c>
      <c r="AO293">
        <v>1</v>
      </c>
      <c r="AP293">
        <v>1</v>
      </c>
      <c r="AQ293">
        <v>21.87</v>
      </c>
      <c r="AT293" t="s">
        <v>2534</v>
      </c>
      <c r="AU293" t="s">
        <v>2539</v>
      </c>
      <c r="AV293" t="s">
        <v>2544</v>
      </c>
      <c r="AW293">
        <v>3600</v>
      </c>
      <c r="AY293" t="s">
        <v>1480</v>
      </c>
      <c r="BA293" t="s">
        <v>2739</v>
      </c>
      <c r="BD293" t="s">
        <v>2851</v>
      </c>
      <c r="BE293" s="3">
        <v>43657</v>
      </c>
    </row>
    <row r="294" spans="1:57">
      <c r="A294" s="1">
        <f>HYPERLINK("https://lsnyc.legalserver.org/matter/dynamic-profile/view/1869386","18-1869386")</f>
        <v>0</v>
      </c>
      <c r="B294" t="s">
        <v>60</v>
      </c>
      <c r="C294" t="s">
        <v>127</v>
      </c>
      <c r="D294" t="s">
        <v>161</v>
      </c>
      <c r="E294" t="s">
        <v>408</v>
      </c>
      <c r="F294" t="s">
        <v>532</v>
      </c>
      <c r="G294" s="3">
        <v>43257</v>
      </c>
      <c r="H294" s="3">
        <v>43622</v>
      </c>
      <c r="K294" t="s">
        <v>854</v>
      </c>
      <c r="L294" t="s">
        <v>858</v>
      </c>
      <c r="M294" t="s">
        <v>868</v>
      </c>
      <c r="N294" t="s">
        <v>869</v>
      </c>
      <c r="O294" t="s">
        <v>1150</v>
      </c>
      <c r="P294" t="s">
        <v>1404</v>
      </c>
      <c r="Q294" t="s">
        <v>1448</v>
      </c>
      <c r="R294" t="s">
        <v>1478</v>
      </c>
      <c r="S294">
        <v>10468</v>
      </c>
      <c r="T294" t="s">
        <v>1480</v>
      </c>
      <c r="U294" t="s">
        <v>1482</v>
      </c>
      <c r="V294" t="s">
        <v>1486</v>
      </c>
      <c r="W294" t="s">
        <v>1788</v>
      </c>
      <c r="X294">
        <v>1</v>
      </c>
      <c r="Y294" t="s">
        <v>1908</v>
      </c>
      <c r="AA294" t="s">
        <v>1918</v>
      </c>
      <c r="AB294" t="s">
        <v>1481</v>
      </c>
      <c r="AC294" t="s">
        <v>1481</v>
      </c>
      <c r="AE294" t="s">
        <v>1934</v>
      </c>
      <c r="AF294" t="s">
        <v>1938</v>
      </c>
      <c r="AG294">
        <v>1700</v>
      </c>
      <c r="AH294">
        <v>1700</v>
      </c>
      <c r="AI294">
        <v>59.05</v>
      </c>
      <c r="AJ294" s="3">
        <v>20343</v>
      </c>
      <c r="AK294" t="s">
        <v>2074</v>
      </c>
      <c r="AL294" t="s">
        <v>2402</v>
      </c>
      <c r="AM294">
        <v>41</v>
      </c>
      <c r="AN294" t="s">
        <v>2519</v>
      </c>
      <c r="AO294">
        <v>3</v>
      </c>
      <c r="AP294">
        <v>1</v>
      </c>
      <c r="AQ294">
        <v>187.48</v>
      </c>
      <c r="AT294" t="s">
        <v>2534</v>
      </c>
      <c r="AU294" t="s">
        <v>2035</v>
      </c>
      <c r="AV294" t="s">
        <v>2545</v>
      </c>
      <c r="AW294">
        <v>47058</v>
      </c>
      <c r="AX294" t="s">
        <v>2640</v>
      </c>
      <c r="AY294" t="s">
        <v>1480</v>
      </c>
      <c r="AZ294" t="s">
        <v>2681</v>
      </c>
      <c r="BA294" t="s">
        <v>2722</v>
      </c>
      <c r="BD294" t="s">
        <v>2873</v>
      </c>
      <c r="BE294" s="3">
        <v>43615</v>
      </c>
    </row>
    <row r="295" spans="1:57">
      <c r="A295" s="1">
        <f>HYPERLINK("https://lsnyc.legalserver.org/matter/dynamic-profile/view/1844628","17-1844628")</f>
        <v>0</v>
      </c>
      <c r="B295" t="s">
        <v>59</v>
      </c>
      <c r="C295" t="s">
        <v>128</v>
      </c>
      <c r="D295" t="s">
        <v>161</v>
      </c>
      <c r="E295" t="s">
        <v>245</v>
      </c>
      <c r="F295" t="s">
        <v>757</v>
      </c>
      <c r="G295" s="3">
        <v>42975</v>
      </c>
      <c r="H295" s="3">
        <v>42975</v>
      </c>
      <c r="K295" t="s">
        <v>854</v>
      </c>
      <c r="L295" t="s">
        <v>858</v>
      </c>
      <c r="M295" t="s">
        <v>868</v>
      </c>
      <c r="N295" t="s">
        <v>870</v>
      </c>
      <c r="O295" t="s">
        <v>1151</v>
      </c>
      <c r="P295" t="s">
        <v>1344</v>
      </c>
      <c r="Q295" t="s">
        <v>1447</v>
      </c>
      <c r="R295" t="s">
        <v>1478</v>
      </c>
      <c r="S295">
        <v>11225</v>
      </c>
      <c r="T295" t="s">
        <v>1480</v>
      </c>
      <c r="U295" t="s">
        <v>1482</v>
      </c>
      <c r="W295" t="s">
        <v>1789</v>
      </c>
      <c r="X295">
        <v>15</v>
      </c>
      <c r="Y295" t="s">
        <v>1908</v>
      </c>
      <c r="AA295" t="s">
        <v>1921</v>
      </c>
      <c r="AB295" t="s">
        <v>1481</v>
      </c>
      <c r="AC295" t="s">
        <v>1481</v>
      </c>
      <c r="AE295" t="s">
        <v>1934</v>
      </c>
      <c r="AG295">
        <v>886.35</v>
      </c>
      <c r="AH295">
        <v>886.35</v>
      </c>
      <c r="AI295">
        <v>11.1</v>
      </c>
      <c r="AJ295" s="3">
        <v>19835</v>
      </c>
      <c r="AL295" t="s">
        <v>2403</v>
      </c>
      <c r="AM295">
        <v>55</v>
      </c>
      <c r="AN295" t="s">
        <v>2519</v>
      </c>
      <c r="AO295">
        <v>3</v>
      </c>
      <c r="AP295">
        <v>1</v>
      </c>
      <c r="AQ295">
        <v>46.5</v>
      </c>
      <c r="AT295" t="s">
        <v>2536</v>
      </c>
      <c r="AU295" t="s">
        <v>2035</v>
      </c>
      <c r="AV295" t="s">
        <v>2544</v>
      </c>
      <c r="AW295">
        <v>11440</v>
      </c>
      <c r="AY295" t="s">
        <v>1480</v>
      </c>
      <c r="BA295" t="s">
        <v>2745</v>
      </c>
      <c r="BD295" t="s">
        <v>2810</v>
      </c>
      <c r="BE295" s="3">
        <v>43153</v>
      </c>
    </row>
    <row r="296" spans="1:57">
      <c r="A296" s="1">
        <f>HYPERLINK("https://lsnyc.legalserver.org/matter/dynamic-profile/view/1870711","18-1870711")</f>
        <v>0</v>
      </c>
      <c r="B296" t="s">
        <v>59</v>
      </c>
      <c r="C296" t="s">
        <v>129</v>
      </c>
      <c r="D296" t="s">
        <v>161</v>
      </c>
      <c r="E296" t="s">
        <v>409</v>
      </c>
      <c r="F296" t="s">
        <v>758</v>
      </c>
      <c r="G296" s="3">
        <v>43273</v>
      </c>
      <c r="H296" s="3">
        <v>43281</v>
      </c>
      <c r="K296" t="s">
        <v>854</v>
      </c>
      <c r="L296" t="s">
        <v>858</v>
      </c>
      <c r="M296" t="s">
        <v>868</v>
      </c>
      <c r="N296" t="s">
        <v>870</v>
      </c>
      <c r="O296" t="s">
        <v>1152</v>
      </c>
      <c r="P296" t="s">
        <v>1289</v>
      </c>
      <c r="Q296" t="s">
        <v>1447</v>
      </c>
      <c r="R296" t="s">
        <v>1478</v>
      </c>
      <c r="S296">
        <v>11216</v>
      </c>
      <c r="T296" t="s">
        <v>1480</v>
      </c>
      <c r="U296" t="s">
        <v>1482</v>
      </c>
      <c r="V296" t="s">
        <v>1493</v>
      </c>
      <c r="W296" t="s">
        <v>1790</v>
      </c>
      <c r="X296">
        <v>13</v>
      </c>
      <c r="Y296" t="s">
        <v>1908</v>
      </c>
      <c r="AA296" t="s">
        <v>1921</v>
      </c>
      <c r="AB296" t="s">
        <v>1481</v>
      </c>
      <c r="AC296" t="s">
        <v>1481</v>
      </c>
      <c r="AE296" t="s">
        <v>1934</v>
      </c>
      <c r="AG296">
        <v>0</v>
      </c>
      <c r="AH296">
        <v>0</v>
      </c>
      <c r="AI296">
        <v>29</v>
      </c>
      <c r="AJ296" s="3">
        <v>25798</v>
      </c>
      <c r="AL296" t="s">
        <v>2404</v>
      </c>
      <c r="AM296">
        <v>16</v>
      </c>
      <c r="AN296" t="s">
        <v>2519</v>
      </c>
      <c r="AO296">
        <v>1</v>
      </c>
      <c r="AP296">
        <v>4</v>
      </c>
      <c r="AQ296">
        <v>190.35</v>
      </c>
      <c r="AT296" t="s">
        <v>2536</v>
      </c>
      <c r="AU296" t="s">
        <v>2035</v>
      </c>
      <c r="AV296" t="s">
        <v>2544</v>
      </c>
      <c r="AW296">
        <v>56000</v>
      </c>
      <c r="AY296" t="s">
        <v>1480</v>
      </c>
      <c r="BA296" t="s">
        <v>2695</v>
      </c>
      <c r="BD296" t="s">
        <v>2810</v>
      </c>
      <c r="BE296" s="3">
        <v>43573</v>
      </c>
    </row>
    <row r="297" spans="1:57">
      <c r="A297" s="1">
        <f>HYPERLINK("https://lsnyc.legalserver.org/matter/dynamic-profile/view/1860607","18-1860607")</f>
        <v>0</v>
      </c>
      <c r="B297" t="s">
        <v>59</v>
      </c>
      <c r="C297" t="s">
        <v>129</v>
      </c>
      <c r="D297" t="s">
        <v>161</v>
      </c>
      <c r="E297" t="s">
        <v>410</v>
      </c>
      <c r="F297" t="s">
        <v>759</v>
      </c>
      <c r="G297" s="3">
        <v>43164</v>
      </c>
      <c r="H297" s="3">
        <v>43164</v>
      </c>
      <c r="K297" t="s">
        <v>854</v>
      </c>
      <c r="L297" t="s">
        <v>858</v>
      </c>
      <c r="M297" t="s">
        <v>868</v>
      </c>
      <c r="N297" t="s">
        <v>869</v>
      </c>
      <c r="O297" t="s">
        <v>1153</v>
      </c>
      <c r="P297" t="s">
        <v>1357</v>
      </c>
      <c r="Q297" t="s">
        <v>1447</v>
      </c>
      <c r="R297" t="s">
        <v>1478</v>
      </c>
      <c r="S297">
        <v>11213</v>
      </c>
      <c r="T297" t="s">
        <v>1480</v>
      </c>
      <c r="U297" t="s">
        <v>1482</v>
      </c>
      <c r="V297" t="s">
        <v>1486</v>
      </c>
      <c r="W297" t="s">
        <v>1791</v>
      </c>
      <c r="X297">
        <v>5</v>
      </c>
      <c r="Y297" t="s">
        <v>1908</v>
      </c>
      <c r="AA297" t="s">
        <v>1917</v>
      </c>
      <c r="AB297" t="s">
        <v>1481</v>
      </c>
      <c r="AC297" t="s">
        <v>1481</v>
      </c>
      <c r="AE297" t="s">
        <v>1934</v>
      </c>
      <c r="AG297">
        <v>188</v>
      </c>
      <c r="AH297">
        <v>0</v>
      </c>
      <c r="AI297">
        <v>65.73</v>
      </c>
      <c r="AJ297" s="3">
        <v>15445</v>
      </c>
      <c r="AL297" t="s">
        <v>2405</v>
      </c>
      <c r="AM297">
        <v>0</v>
      </c>
      <c r="AO297">
        <v>1</v>
      </c>
      <c r="AP297">
        <v>0</v>
      </c>
      <c r="AQ297">
        <v>83.03</v>
      </c>
      <c r="AT297" t="s">
        <v>2535</v>
      </c>
      <c r="AV297" t="s">
        <v>2544</v>
      </c>
      <c r="AW297">
        <v>10080</v>
      </c>
      <c r="AX297" t="s">
        <v>2558</v>
      </c>
      <c r="AY297" t="s">
        <v>1480</v>
      </c>
      <c r="BA297" t="s">
        <v>2695</v>
      </c>
      <c r="BD297" t="s">
        <v>2853</v>
      </c>
      <c r="BE297" s="3">
        <v>43615</v>
      </c>
    </row>
    <row r="298" spans="1:57">
      <c r="A298" s="1">
        <f>HYPERLINK("https://lsnyc.legalserver.org/matter/dynamic-profile/view/1862525","18-1862525")</f>
        <v>0</v>
      </c>
      <c r="B298" t="s">
        <v>59</v>
      </c>
      <c r="C298" t="s">
        <v>129</v>
      </c>
      <c r="D298" t="s">
        <v>161</v>
      </c>
      <c r="E298" t="s">
        <v>411</v>
      </c>
      <c r="F298" t="s">
        <v>760</v>
      </c>
      <c r="G298" s="3">
        <v>43185</v>
      </c>
      <c r="H298" s="3">
        <v>43185</v>
      </c>
      <c r="K298" t="s">
        <v>854</v>
      </c>
      <c r="L298" t="s">
        <v>858</v>
      </c>
      <c r="M298" t="s">
        <v>868</v>
      </c>
      <c r="N298" t="s">
        <v>869</v>
      </c>
      <c r="O298" t="s">
        <v>1154</v>
      </c>
      <c r="P298" t="s">
        <v>1292</v>
      </c>
      <c r="Q298" t="s">
        <v>1447</v>
      </c>
      <c r="R298" t="s">
        <v>1478</v>
      </c>
      <c r="S298">
        <v>11206</v>
      </c>
      <c r="T298" t="s">
        <v>1480</v>
      </c>
      <c r="U298" t="s">
        <v>1482</v>
      </c>
      <c r="V298" t="s">
        <v>1486</v>
      </c>
      <c r="W298" t="s">
        <v>1792</v>
      </c>
      <c r="X298">
        <v>4</v>
      </c>
      <c r="Y298" t="s">
        <v>1908</v>
      </c>
      <c r="AA298" t="s">
        <v>1917</v>
      </c>
      <c r="AB298" t="s">
        <v>1481</v>
      </c>
      <c r="AE298" t="s">
        <v>1933</v>
      </c>
      <c r="AG298">
        <v>288</v>
      </c>
      <c r="AH298">
        <v>575</v>
      </c>
      <c r="AI298">
        <v>97.8</v>
      </c>
      <c r="AJ298" s="3">
        <v>27983</v>
      </c>
      <c r="AK298" t="s">
        <v>2075</v>
      </c>
      <c r="AL298" t="s">
        <v>2406</v>
      </c>
      <c r="AM298">
        <v>24</v>
      </c>
      <c r="AN298" t="s">
        <v>2518</v>
      </c>
      <c r="AO298">
        <v>2</v>
      </c>
      <c r="AP298">
        <v>1</v>
      </c>
      <c r="AQ298">
        <v>117</v>
      </c>
      <c r="AT298" t="s">
        <v>2534</v>
      </c>
      <c r="AV298" t="s">
        <v>2544</v>
      </c>
      <c r="AW298">
        <v>24312</v>
      </c>
      <c r="AX298" t="s">
        <v>2563</v>
      </c>
      <c r="AY298" t="s">
        <v>1480</v>
      </c>
      <c r="BA298" t="s">
        <v>2741</v>
      </c>
      <c r="BD298" t="s">
        <v>2874</v>
      </c>
      <c r="BE298" s="3">
        <v>43635</v>
      </c>
    </row>
    <row r="299" spans="1:57">
      <c r="A299" s="1">
        <f>HYPERLINK("https://lsnyc.legalserver.org/matter/dynamic-profile/view/1865698","18-1865698")</f>
        <v>0</v>
      </c>
      <c r="B299" t="s">
        <v>60</v>
      </c>
      <c r="C299" t="s">
        <v>130</v>
      </c>
      <c r="D299" t="s">
        <v>161</v>
      </c>
      <c r="E299" t="s">
        <v>412</v>
      </c>
      <c r="F299" t="s">
        <v>594</v>
      </c>
      <c r="G299" s="3">
        <v>43216</v>
      </c>
      <c r="H299" s="3">
        <v>43279</v>
      </c>
      <c r="K299" t="s">
        <v>854</v>
      </c>
      <c r="L299" t="s">
        <v>858</v>
      </c>
      <c r="M299" t="s">
        <v>868</v>
      </c>
      <c r="N299" t="s">
        <v>869</v>
      </c>
      <c r="O299" t="s">
        <v>1155</v>
      </c>
      <c r="P299" t="s">
        <v>1326</v>
      </c>
      <c r="Q299" t="s">
        <v>1448</v>
      </c>
      <c r="R299" t="s">
        <v>1478</v>
      </c>
      <c r="S299">
        <v>10468</v>
      </c>
      <c r="T299" t="s">
        <v>1480</v>
      </c>
      <c r="U299" t="s">
        <v>1482</v>
      </c>
      <c r="V299" t="s">
        <v>1487</v>
      </c>
      <c r="W299" t="s">
        <v>1793</v>
      </c>
      <c r="X299">
        <v>3</v>
      </c>
      <c r="Y299" t="s">
        <v>1908</v>
      </c>
      <c r="AA299" t="s">
        <v>1918</v>
      </c>
      <c r="AB299" t="s">
        <v>1481</v>
      </c>
      <c r="AE299" t="s">
        <v>1934</v>
      </c>
      <c r="AG299">
        <v>0</v>
      </c>
      <c r="AH299">
        <v>1099.05</v>
      </c>
      <c r="AI299">
        <v>37</v>
      </c>
      <c r="AJ299" s="3">
        <v>31991</v>
      </c>
      <c r="AK299" t="s">
        <v>2076</v>
      </c>
      <c r="AL299" t="s">
        <v>2407</v>
      </c>
      <c r="AM299">
        <v>0</v>
      </c>
      <c r="AO299">
        <v>1</v>
      </c>
      <c r="AP299">
        <v>4</v>
      </c>
      <c r="AQ299">
        <v>47.64</v>
      </c>
      <c r="AT299" t="s">
        <v>2534</v>
      </c>
      <c r="AV299" t="s">
        <v>2545</v>
      </c>
      <c r="AW299">
        <v>14016</v>
      </c>
      <c r="AX299" t="s">
        <v>2641</v>
      </c>
      <c r="AY299" t="s">
        <v>1480</v>
      </c>
      <c r="BA299" t="s">
        <v>2723</v>
      </c>
      <c r="BD299" t="s">
        <v>2875</v>
      </c>
      <c r="BE299" s="3">
        <v>43658</v>
      </c>
    </row>
    <row r="300" spans="1:57">
      <c r="A300" s="1">
        <f>HYPERLINK("https://lsnyc.legalserver.org/matter/dynamic-profile/view/1864667","18-1864667")</f>
        <v>0</v>
      </c>
      <c r="B300" t="s">
        <v>60</v>
      </c>
      <c r="C300" t="s">
        <v>130</v>
      </c>
      <c r="D300" t="s">
        <v>161</v>
      </c>
      <c r="E300" t="s">
        <v>413</v>
      </c>
      <c r="F300" t="s">
        <v>686</v>
      </c>
      <c r="G300" s="3">
        <v>43201</v>
      </c>
      <c r="H300" s="3">
        <v>43574</v>
      </c>
      <c r="K300" t="s">
        <v>854</v>
      </c>
      <c r="L300" t="s">
        <v>858</v>
      </c>
      <c r="M300" t="s">
        <v>868</v>
      </c>
      <c r="N300" t="s">
        <v>869</v>
      </c>
      <c r="O300" t="s">
        <v>1156</v>
      </c>
      <c r="P300" t="s">
        <v>1405</v>
      </c>
      <c r="Q300" t="s">
        <v>1448</v>
      </c>
      <c r="R300" t="s">
        <v>1478</v>
      </c>
      <c r="S300">
        <v>10467</v>
      </c>
      <c r="T300" t="s">
        <v>1480</v>
      </c>
      <c r="U300" t="s">
        <v>1482</v>
      </c>
      <c r="V300" t="s">
        <v>1486</v>
      </c>
      <c r="W300" t="s">
        <v>1794</v>
      </c>
      <c r="X300">
        <v>11</v>
      </c>
      <c r="Y300" t="s">
        <v>1908</v>
      </c>
      <c r="AA300" t="s">
        <v>1918</v>
      </c>
      <c r="AB300" t="s">
        <v>1481</v>
      </c>
      <c r="AC300" t="s">
        <v>1481</v>
      </c>
      <c r="AE300" t="s">
        <v>1934</v>
      </c>
      <c r="AF300" t="s">
        <v>1938</v>
      </c>
      <c r="AG300">
        <v>1066</v>
      </c>
      <c r="AH300">
        <v>1066</v>
      </c>
      <c r="AI300">
        <v>29.85</v>
      </c>
      <c r="AJ300" s="3">
        <v>24152</v>
      </c>
      <c r="AK300" t="s">
        <v>2077</v>
      </c>
      <c r="AL300" t="s">
        <v>2408</v>
      </c>
      <c r="AM300">
        <v>0</v>
      </c>
      <c r="AN300" t="s">
        <v>2523</v>
      </c>
      <c r="AO300">
        <v>2</v>
      </c>
      <c r="AP300">
        <v>0</v>
      </c>
      <c r="AQ300">
        <v>78.98</v>
      </c>
      <c r="AT300" t="s">
        <v>2535</v>
      </c>
      <c r="AU300" t="s">
        <v>2035</v>
      </c>
      <c r="AV300" t="s">
        <v>2545</v>
      </c>
      <c r="AW300">
        <v>13000</v>
      </c>
      <c r="AX300" t="s">
        <v>2642</v>
      </c>
      <c r="AY300" t="s">
        <v>1480</v>
      </c>
      <c r="AZ300" t="s">
        <v>2681</v>
      </c>
      <c r="BA300" t="s">
        <v>2737</v>
      </c>
      <c r="BD300" t="s">
        <v>1495</v>
      </c>
      <c r="BE300" s="3">
        <v>43654</v>
      </c>
    </row>
    <row r="301" spans="1:57">
      <c r="A301" s="1">
        <f>HYPERLINK("https://lsnyc.legalserver.org/matter/dynamic-profile/view/1867106","18-1867106")</f>
        <v>0</v>
      </c>
      <c r="B301" t="s">
        <v>60</v>
      </c>
      <c r="C301" t="s">
        <v>130</v>
      </c>
      <c r="D301" t="s">
        <v>161</v>
      </c>
      <c r="E301" t="s">
        <v>414</v>
      </c>
      <c r="F301" t="s">
        <v>761</v>
      </c>
      <c r="G301" s="3">
        <v>43229</v>
      </c>
      <c r="H301" s="3">
        <v>43279</v>
      </c>
      <c r="K301" t="s">
        <v>854</v>
      </c>
      <c r="L301" t="s">
        <v>858</v>
      </c>
      <c r="M301" t="s">
        <v>868</v>
      </c>
      <c r="N301" t="s">
        <v>869</v>
      </c>
      <c r="O301" t="s">
        <v>1157</v>
      </c>
      <c r="P301" t="s">
        <v>1354</v>
      </c>
      <c r="Q301" t="s">
        <v>1448</v>
      </c>
      <c r="R301" t="s">
        <v>1478</v>
      </c>
      <c r="S301">
        <v>10460</v>
      </c>
      <c r="T301" t="s">
        <v>1480</v>
      </c>
      <c r="U301" t="s">
        <v>1482</v>
      </c>
      <c r="W301" t="s">
        <v>1795</v>
      </c>
      <c r="X301">
        <v>1</v>
      </c>
      <c r="Y301" t="s">
        <v>1908</v>
      </c>
      <c r="AA301" t="s">
        <v>1923</v>
      </c>
      <c r="AB301" t="s">
        <v>1481</v>
      </c>
      <c r="AE301" t="s">
        <v>1934</v>
      </c>
      <c r="AG301">
        <v>0</v>
      </c>
      <c r="AH301">
        <v>1600</v>
      </c>
      <c r="AI301">
        <v>34.4</v>
      </c>
      <c r="AJ301" s="3">
        <v>30031</v>
      </c>
      <c r="AK301" t="s">
        <v>2078</v>
      </c>
      <c r="AL301" t="s">
        <v>2409</v>
      </c>
      <c r="AM301">
        <v>2</v>
      </c>
      <c r="AN301" t="s">
        <v>2530</v>
      </c>
      <c r="AO301">
        <v>1</v>
      </c>
      <c r="AP301">
        <v>3</v>
      </c>
      <c r="AQ301">
        <v>35.86</v>
      </c>
      <c r="AT301" t="s">
        <v>2534</v>
      </c>
      <c r="AV301" t="s">
        <v>2544</v>
      </c>
      <c r="AW301">
        <v>9000</v>
      </c>
      <c r="AX301" t="s">
        <v>2643</v>
      </c>
      <c r="AY301" t="s">
        <v>1480</v>
      </c>
      <c r="AZ301" t="s">
        <v>2675</v>
      </c>
      <c r="BA301" t="s">
        <v>2733</v>
      </c>
      <c r="BD301" t="s">
        <v>2834</v>
      </c>
      <c r="BE301" s="3">
        <v>43649</v>
      </c>
    </row>
    <row r="302" spans="1:57">
      <c r="A302" s="1">
        <f>HYPERLINK("https://lsnyc.legalserver.org/matter/dynamic-profile/view/1835949","17-1835949")</f>
        <v>0</v>
      </c>
      <c r="B302" t="s">
        <v>60</v>
      </c>
      <c r="C302" t="s">
        <v>130</v>
      </c>
      <c r="D302" t="s">
        <v>161</v>
      </c>
      <c r="E302" t="s">
        <v>415</v>
      </c>
      <c r="F302" t="s">
        <v>762</v>
      </c>
      <c r="G302" s="3">
        <v>42873</v>
      </c>
      <c r="H302" s="3">
        <v>43239</v>
      </c>
      <c r="K302" t="s">
        <v>854</v>
      </c>
      <c r="L302" t="s">
        <v>858</v>
      </c>
      <c r="M302" t="s">
        <v>868</v>
      </c>
      <c r="N302" t="s">
        <v>869</v>
      </c>
      <c r="O302" t="s">
        <v>1158</v>
      </c>
      <c r="P302" t="s">
        <v>1336</v>
      </c>
      <c r="Q302" t="s">
        <v>1448</v>
      </c>
      <c r="R302" t="s">
        <v>1478</v>
      </c>
      <c r="S302">
        <v>10457</v>
      </c>
      <c r="T302" t="s">
        <v>1480</v>
      </c>
      <c r="U302" t="s">
        <v>1482</v>
      </c>
      <c r="V302" t="s">
        <v>1486</v>
      </c>
      <c r="W302" t="s">
        <v>1796</v>
      </c>
      <c r="X302">
        <v>2</v>
      </c>
      <c r="Y302" t="s">
        <v>1908</v>
      </c>
      <c r="AA302" t="s">
        <v>1918</v>
      </c>
      <c r="AB302" t="s">
        <v>1481</v>
      </c>
      <c r="AC302" t="s">
        <v>1481</v>
      </c>
      <c r="AE302" t="s">
        <v>1934</v>
      </c>
      <c r="AG302">
        <v>975</v>
      </c>
      <c r="AH302">
        <v>975</v>
      </c>
      <c r="AI302">
        <v>56.9</v>
      </c>
      <c r="AJ302" s="3">
        <v>32374</v>
      </c>
      <c r="AK302" t="s">
        <v>2079</v>
      </c>
      <c r="AL302" t="s">
        <v>2410</v>
      </c>
      <c r="AM302">
        <v>22</v>
      </c>
      <c r="AN302" t="s">
        <v>2519</v>
      </c>
      <c r="AO302">
        <v>1</v>
      </c>
      <c r="AP302">
        <v>1</v>
      </c>
      <c r="AQ302">
        <v>17.73</v>
      </c>
      <c r="AT302" t="s">
        <v>2534</v>
      </c>
      <c r="AU302" t="s">
        <v>2035</v>
      </c>
      <c r="AV302" t="s">
        <v>2544</v>
      </c>
      <c r="AW302">
        <v>2880</v>
      </c>
      <c r="AX302" t="s">
        <v>2644</v>
      </c>
      <c r="AY302" t="s">
        <v>1480</v>
      </c>
      <c r="AZ302" t="s">
        <v>2675</v>
      </c>
      <c r="BA302" t="s">
        <v>2737</v>
      </c>
      <c r="BD302" t="s">
        <v>2812</v>
      </c>
      <c r="BE302" s="3">
        <v>43566</v>
      </c>
    </row>
    <row r="303" spans="1:57">
      <c r="A303" s="1">
        <f>HYPERLINK("https://lsnyc.legalserver.org/matter/dynamic-profile/view/1869654","18-1869654")</f>
        <v>0</v>
      </c>
      <c r="B303" t="s">
        <v>60</v>
      </c>
      <c r="C303" t="s">
        <v>130</v>
      </c>
      <c r="D303" t="s">
        <v>161</v>
      </c>
      <c r="E303" t="s">
        <v>191</v>
      </c>
      <c r="F303" t="s">
        <v>588</v>
      </c>
      <c r="G303" s="3">
        <v>43259</v>
      </c>
      <c r="H303" s="3">
        <v>43259</v>
      </c>
      <c r="K303" t="s">
        <v>854</v>
      </c>
      <c r="L303" t="s">
        <v>858</v>
      </c>
      <c r="M303" t="s">
        <v>868</v>
      </c>
      <c r="N303" t="s">
        <v>869</v>
      </c>
      <c r="O303" t="s">
        <v>1159</v>
      </c>
      <c r="P303" t="s">
        <v>1406</v>
      </c>
      <c r="Q303" t="s">
        <v>1448</v>
      </c>
      <c r="R303" t="s">
        <v>1478</v>
      </c>
      <c r="S303">
        <v>10457</v>
      </c>
      <c r="T303" t="s">
        <v>1480</v>
      </c>
      <c r="U303" t="s">
        <v>1482</v>
      </c>
      <c r="W303" t="s">
        <v>1797</v>
      </c>
      <c r="X303">
        <v>3</v>
      </c>
      <c r="Y303" t="s">
        <v>1908</v>
      </c>
      <c r="AA303" t="s">
        <v>1918</v>
      </c>
      <c r="AB303" t="s">
        <v>1481</v>
      </c>
      <c r="AE303" t="s">
        <v>1934</v>
      </c>
      <c r="AG303">
        <v>240</v>
      </c>
      <c r="AH303">
        <v>1529</v>
      </c>
      <c r="AI303">
        <v>24.6</v>
      </c>
      <c r="AJ303" s="3">
        <v>33283</v>
      </c>
      <c r="AK303" t="s">
        <v>2080</v>
      </c>
      <c r="AL303" t="s">
        <v>2411</v>
      </c>
      <c r="AM303">
        <v>0</v>
      </c>
      <c r="AN303" t="s">
        <v>2529</v>
      </c>
      <c r="AO303">
        <v>2</v>
      </c>
      <c r="AP303">
        <v>2</v>
      </c>
      <c r="AQ303">
        <v>48.33</v>
      </c>
      <c r="AT303" t="s">
        <v>2534</v>
      </c>
      <c r="AU303" t="s">
        <v>2537</v>
      </c>
      <c r="AW303">
        <v>12130</v>
      </c>
      <c r="AX303" t="s">
        <v>2645</v>
      </c>
      <c r="AY303" t="s">
        <v>1480</v>
      </c>
      <c r="BA303" t="s">
        <v>2733</v>
      </c>
      <c r="BD303" t="s">
        <v>2805</v>
      </c>
      <c r="BE303" s="3">
        <v>43567</v>
      </c>
    </row>
    <row r="304" spans="1:57">
      <c r="A304" s="1">
        <f>HYPERLINK("https://lsnyc.legalserver.org/matter/dynamic-profile/view/1857101","18-1857101")</f>
        <v>0</v>
      </c>
      <c r="B304" t="s">
        <v>58</v>
      </c>
      <c r="C304" t="s">
        <v>66</v>
      </c>
      <c r="D304" t="s">
        <v>161</v>
      </c>
      <c r="E304" t="s">
        <v>416</v>
      </c>
      <c r="F304" t="s">
        <v>763</v>
      </c>
      <c r="G304" s="3">
        <v>43124</v>
      </c>
      <c r="H304" s="3">
        <v>43158</v>
      </c>
      <c r="K304" t="s">
        <v>854</v>
      </c>
      <c r="L304" t="s">
        <v>858</v>
      </c>
      <c r="M304" t="s">
        <v>868</v>
      </c>
      <c r="N304" t="s">
        <v>870</v>
      </c>
      <c r="O304" t="s">
        <v>1160</v>
      </c>
      <c r="P304" t="s">
        <v>1407</v>
      </c>
      <c r="Q304" t="s">
        <v>1449</v>
      </c>
      <c r="R304" t="s">
        <v>1478</v>
      </c>
      <c r="S304">
        <v>11434</v>
      </c>
      <c r="T304" t="s">
        <v>1480</v>
      </c>
      <c r="U304" t="s">
        <v>1480</v>
      </c>
      <c r="V304" t="s">
        <v>1486</v>
      </c>
      <c r="W304" t="s">
        <v>1798</v>
      </c>
      <c r="X304">
        <v>2</v>
      </c>
      <c r="Y304" t="s">
        <v>1908</v>
      </c>
      <c r="AA304" t="s">
        <v>1919</v>
      </c>
      <c r="AB304" t="s">
        <v>1481</v>
      </c>
      <c r="AC304" t="s">
        <v>1481</v>
      </c>
      <c r="AE304" t="s">
        <v>1934</v>
      </c>
      <c r="AF304" t="s">
        <v>1938</v>
      </c>
      <c r="AG304">
        <v>900</v>
      </c>
      <c r="AH304">
        <v>900</v>
      </c>
      <c r="AI304">
        <v>18.55</v>
      </c>
      <c r="AJ304" s="3">
        <v>30957</v>
      </c>
      <c r="AL304" t="s">
        <v>2412</v>
      </c>
      <c r="AM304">
        <v>3</v>
      </c>
      <c r="AN304" t="s">
        <v>2520</v>
      </c>
      <c r="AO304">
        <v>2</v>
      </c>
      <c r="AP304">
        <v>1</v>
      </c>
      <c r="AQ304">
        <v>63.66</v>
      </c>
      <c r="AS304" t="s">
        <v>2532</v>
      </c>
      <c r="AT304" t="s">
        <v>2536</v>
      </c>
      <c r="AU304" t="s">
        <v>2035</v>
      </c>
      <c r="AV304" t="s">
        <v>2544</v>
      </c>
      <c r="AW304">
        <v>13000</v>
      </c>
      <c r="AY304" t="s">
        <v>1480</v>
      </c>
      <c r="BA304" t="s">
        <v>2718</v>
      </c>
      <c r="BD304" t="s">
        <v>2810</v>
      </c>
      <c r="BE304" s="3">
        <v>43313</v>
      </c>
    </row>
    <row r="305" spans="1:57">
      <c r="A305" s="1">
        <f>HYPERLINK("https://lsnyc.legalserver.org/matter/dynamic-profile/view/0818062","16-0818062")</f>
        <v>0</v>
      </c>
      <c r="B305" t="s">
        <v>58</v>
      </c>
      <c r="C305" t="s">
        <v>66</v>
      </c>
      <c r="D305" t="s">
        <v>161</v>
      </c>
      <c r="E305" t="s">
        <v>174</v>
      </c>
      <c r="F305" t="s">
        <v>764</v>
      </c>
      <c r="G305" s="3">
        <v>42663</v>
      </c>
      <c r="H305" s="3">
        <v>42748</v>
      </c>
      <c r="K305" t="s">
        <v>854</v>
      </c>
      <c r="L305" t="s">
        <v>858</v>
      </c>
      <c r="M305" t="s">
        <v>868</v>
      </c>
      <c r="N305" t="s">
        <v>869</v>
      </c>
      <c r="O305" t="s">
        <v>1161</v>
      </c>
      <c r="P305">
        <v>1</v>
      </c>
      <c r="Q305" t="s">
        <v>1449</v>
      </c>
      <c r="R305" t="s">
        <v>1478</v>
      </c>
      <c r="S305">
        <v>11433</v>
      </c>
      <c r="T305" t="s">
        <v>1481</v>
      </c>
      <c r="U305" t="s">
        <v>1481</v>
      </c>
      <c r="V305" t="s">
        <v>1484</v>
      </c>
      <c r="W305" t="s">
        <v>1799</v>
      </c>
      <c r="X305">
        <v>7</v>
      </c>
      <c r="Y305" t="s">
        <v>1908</v>
      </c>
      <c r="AA305" t="s">
        <v>1919</v>
      </c>
      <c r="AB305" t="s">
        <v>1481</v>
      </c>
      <c r="AC305" t="s">
        <v>1481</v>
      </c>
      <c r="AE305" t="s">
        <v>1934</v>
      </c>
      <c r="AF305" t="s">
        <v>1938</v>
      </c>
      <c r="AG305">
        <v>400</v>
      </c>
      <c r="AH305">
        <v>1300</v>
      </c>
      <c r="AI305">
        <v>18.9</v>
      </c>
      <c r="AJ305" s="3">
        <v>24196</v>
      </c>
      <c r="AK305" t="s">
        <v>2081</v>
      </c>
      <c r="AL305" t="s">
        <v>2413</v>
      </c>
      <c r="AM305">
        <v>2</v>
      </c>
      <c r="AN305" t="s">
        <v>2520</v>
      </c>
      <c r="AO305">
        <v>1</v>
      </c>
      <c r="AP305">
        <v>1</v>
      </c>
      <c r="AQ305">
        <v>74.91</v>
      </c>
      <c r="AT305" t="s">
        <v>2535</v>
      </c>
      <c r="AU305" t="s">
        <v>2035</v>
      </c>
      <c r="AV305" t="s">
        <v>2544</v>
      </c>
      <c r="AW305">
        <v>12000</v>
      </c>
      <c r="AX305" t="s">
        <v>2646</v>
      </c>
      <c r="AY305" t="s">
        <v>1481</v>
      </c>
      <c r="BA305" t="s">
        <v>2719</v>
      </c>
      <c r="BD305" t="s">
        <v>2810</v>
      </c>
      <c r="BE305" s="3">
        <v>43458</v>
      </c>
    </row>
    <row r="306" spans="1:57">
      <c r="A306" s="1">
        <f>HYPERLINK("https://lsnyc.legalserver.org/matter/dynamic-profile/view/1841418","17-1841418")</f>
        <v>0</v>
      </c>
      <c r="B306" t="s">
        <v>58</v>
      </c>
      <c r="C306" t="s">
        <v>66</v>
      </c>
      <c r="D306" t="s">
        <v>161</v>
      </c>
      <c r="E306" t="s">
        <v>417</v>
      </c>
      <c r="F306" t="s">
        <v>765</v>
      </c>
      <c r="G306" s="3">
        <v>42937</v>
      </c>
      <c r="H306" s="3">
        <v>42937</v>
      </c>
      <c r="K306" t="s">
        <v>854</v>
      </c>
      <c r="L306" t="s">
        <v>858</v>
      </c>
      <c r="M306" t="s">
        <v>868</v>
      </c>
      <c r="N306" t="s">
        <v>870</v>
      </c>
      <c r="O306" t="s">
        <v>1162</v>
      </c>
      <c r="P306" t="s">
        <v>1408</v>
      </c>
      <c r="Q306" t="s">
        <v>1475</v>
      </c>
      <c r="R306" t="s">
        <v>1478</v>
      </c>
      <c r="S306">
        <v>11413</v>
      </c>
      <c r="T306" t="s">
        <v>1480</v>
      </c>
      <c r="U306" t="s">
        <v>1482</v>
      </c>
      <c r="V306" t="s">
        <v>1486</v>
      </c>
      <c r="W306" t="s">
        <v>1800</v>
      </c>
      <c r="X306">
        <v>1</v>
      </c>
      <c r="Y306" t="s">
        <v>1908</v>
      </c>
      <c r="AA306" t="s">
        <v>1916</v>
      </c>
      <c r="AB306" t="s">
        <v>1481</v>
      </c>
      <c r="AC306" t="s">
        <v>1481</v>
      </c>
      <c r="AE306" t="s">
        <v>1934</v>
      </c>
      <c r="AG306">
        <v>900</v>
      </c>
      <c r="AH306">
        <v>900</v>
      </c>
      <c r="AI306">
        <v>11.7</v>
      </c>
      <c r="AJ306" s="3">
        <v>34159</v>
      </c>
      <c r="AK306" t="s">
        <v>2082</v>
      </c>
      <c r="AL306" t="s">
        <v>2414</v>
      </c>
      <c r="AM306">
        <v>4</v>
      </c>
      <c r="AN306" t="s">
        <v>2520</v>
      </c>
      <c r="AO306">
        <v>2</v>
      </c>
      <c r="AP306">
        <v>1</v>
      </c>
      <c r="AQ306">
        <v>178.65</v>
      </c>
      <c r="AT306" t="s">
        <v>2534</v>
      </c>
      <c r="AU306" t="s">
        <v>2035</v>
      </c>
      <c r="AV306" t="s">
        <v>2544</v>
      </c>
      <c r="AW306">
        <v>36480</v>
      </c>
      <c r="AX306" t="s">
        <v>2562</v>
      </c>
      <c r="AY306" t="s">
        <v>1480</v>
      </c>
      <c r="BA306" t="s">
        <v>2710</v>
      </c>
      <c r="BD306" t="s">
        <v>2810</v>
      </c>
      <c r="BE306" s="3">
        <v>43139</v>
      </c>
    </row>
    <row r="307" spans="1:57">
      <c r="A307" s="1">
        <f>HYPERLINK("https://lsnyc.legalserver.org/matter/dynamic-profile/view/0817639","16-0817639")</f>
        <v>0</v>
      </c>
      <c r="B307" t="s">
        <v>58</v>
      </c>
      <c r="C307" t="s">
        <v>66</v>
      </c>
      <c r="D307" t="s">
        <v>161</v>
      </c>
      <c r="E307" t="s">
        <v>418</v>
      </c>
      <c r="F307" t="s">
        <v>766</v>
      </c>
      <c r="G307" s="3">
        <v>42660</v>
      </c>
      <c r="H307" s="3">
        <v>42660</v>
      </c>
      <c r="K307" t="s">
        <v>854</v>
      </c>
      <c r="L307" t="s">
        <v>858</v>
      </c>
      <c r="M307" t="s">
        <v>868</v>
      </c>
      <c r="N307" t="s">
        <v>870</v>
      </c>
      <c r="O307" t="s">
        <v>1163</v>
      </c>
      <c r="P307" t="s">
        <v>1409</v>
      </c>
      <c r="Q307" t="s">
        <v>1454</v>
      </c>
      <c r="R307" t="s">
        <v>1478</v>
      </c>
      <c r="S307">
        <v>11385</v>
      </c>
      <c r="T307" t="s">
        <v>1482</v>
      </c>
      <c r="U307" t="s">
        <v>1480</v>
      </c>
      <c r="V307" t="s">
        <v>1483</v>
      </c>
      <c r="W307" t="s">
        <v>1801</v>
      </c>
      <c r="X307">
        <v>9</v>
      </c>
      <c r="Y307" t="s">
        <v>1908</v>
      </c>
      <c r="AA307" t="s">
        <v>1916</v>
      </c>
      <c r="AB307" t="s">
        <v>1481</v>
      </c>
      <c r="AC307" t="s">
        <v>1481</v>
      </c>
      <c r="AE307" t="s">
        <v>1934</v>
      </c>
      <c r="AG307">
        <v>850</v>
      </c>
      <c r="AH307">
        <v>850</v>
      </c>
      <c r="AI307">
        <v>9.1</v>
      </c>
      <c r="AJ307" s="3">
        <v>30381</v>
      </c>
      <c r="AL307" t="s">
        <v>2415</v>
      </c>
      <c r="AM307">
        <v>2</v>
      </c>
      <c r="AN307" t="s">
        <v>2523</v>
      </c>
      <c r="AO307">
        <v>2</v>
      </c>
      <c r="AP307">
        <v>1</v>
      </c>
      <c r="AQ307">
        <v>0</v>
      </c>
      <c r="AT307" t="s">
        <v>2534</v>
      </c>
      <c r="AU307" t="s">
        <v>2035</v>
      </c>
      <c r="AV307" t="s">
        <v>2544</v>
      </c>
      <c r="AW307">
        <v>0</v>
      </c>
      <c r="AX307" t="s">
        <v>2617</v>
      </c>
      <c r="BA307" t="s">
        <v>66</v>
      </c>
      <c r="BD307" t="s">
        <v>2852</v>
      </c>
      <c r="BE307" s="3">
        <v>43458</v>
      </c>
    </row>
    <row r="308" spans="1:57">
      <c r="A308" s="1">
        <f>HYPERLINK("https://lsnyc.legalserver.org/matter/dynamic-profile/view/0824614","17-0824614")</f>
        <v>0</v>
      </c>
      <c r="B308" t="s">
        <v>58</v>
      </c>
      <c r="C308" t="s">
        <v>66</v>
      </c>
      <c r="D308" t="s">
        <v>161</v>
      </c>
      <c r="E308" t="s">
        <v>419</v>
      </c>
      <c r="F308" t="s">
        <v>767</v>
      </c>
      <c r="G308" s="3">
        <v>42747</v>
      </c>
      <c r="H308" s="3">
        <v>42865</v>
      </c>
      <c r="K308" t="s">
        <v>854</v>
      </c>
      <c r="L308" t="s">
        <v>858</v>
      </c>
      <c r="M308" t="s">
        <v>868</v>
      </c>
      <c r="N308" t="s">
        <v>869</v>
      </c>
      <c r="O308" t="s">
        <v>1164</v>
      </c>
      <c r="P308" t="s">
        <v>1275</v>
      </c>
      <c r="Q308" t="s">
        <v>1454</v>
      </c>
      <c r="R308" t="s">
        <v>1478</v>
      </c>
      <c r="S308">
        <v>11385</v>
      </c>
      <c r="T308" t="s">
        <v>1481</v>
      </c>
      <c r="U308" t="s">
        <v>1482</v>
      </c>
      <c r="V308" t="s">
        <v>1489</v>
      </c>
      <c r="W308" t="s">
        <v>1802</v>
      </c>
      <c r="X308">
        <v>11</v>
      </c>
      <c r="Y308" t="s">
        <v>1908</v>
      </c>
      <c r="AA308" t="s">
        <v>1916</v>
      </c>
      <c r="AB308" t="s">
        <v>1481</v>
      </c>
      <c r="AC308" t="s">
        <v>1481</v>
      </c>
      <c r="AE308" t="s">
        <v>1934</v>
      </c>
      <c r="AG308">
        <v>650</v>
      </c>
      <c r="AH308">
        <v>1324</v>
      </c>
      <c r="AI308">
        <v>16.05</v>
      </c>
      <c r="AJ308" s="3">
        <v>24290</v>
      </c>
      <c r="AK308" t="s">
        <v>2083</v>
      </c>
      <c r="AL308" t="s">
        <v>2416</v>
      </c>
      <c r="AM308">
        <v>6</v>
      </c>
      <c r="AN308" t="s">
        <v>2519</v>
      </c>
      <c r="AO308">
        <v>2</v>
      </c>
      <c r="AP308">
        <v>2</v>
      </c>
      <c r="AQ308">
        <v>86.95999999999999</v>
      </c>
      <c r="AT308" t="s">
        <v>2536</v>
      </c>
      <c r="AU308" t="s">
        <v>2035</v>
      </c>
      <c r="AV308" t="s">
        <v>2544</v>
      </c>
      <c r="AW308">
        <v>21132</v>
      </c>
      <c r="AY308" t="s">
        <v>1480</v>
      </c>
      <c r="BA308" t="s">
        <v>2698</v>
      </c>
      <c r="BD308" t="s">
        <v>2855</v>
      </c>
      <c r="BE308" s="3">
        <v>43566</v>
      </c>
    </row>
    <row r="309" spans="1:57">
      <c r="A309" s="1">
        <f>HYPERLINK("https://lsnyc.legalserver.org/matter/dynamic-profile/view/1867300","18-1867300")</f>
        <v>0</v>
      </c>
      <c r="B309" t="s">
        <v>58</v>
      </c>
      <c r="C309" t="s">
        <v>66</v>
      </c>
      <c r="D309" t="s">
        <v>161</v>
      </c>
      <c r="E309" t="s">
        <v>420</v>
      </c>
      <c r="F309" t="s">
        <v>768</v>
      </c>
      <c r="G309" s="3">
        <v>43234</v>
      </c>
      <c r="H309" s="3">
        <v>43266</v>
      </c>
      <c r="K309" t="s">
        <v>854</v>
      </c>
      <c r="L309" t="s">
        <v>858</v>
      </c>
      <c r="M309" t="s">
        <v>868</v>
      </c>
      <c r="N309" t="s">
        <v>869</v>
      </c>
      <c r="O309" t="s">
        <v>1165</v>
      </c>
      <c r="P309" t="s">
        <v>1410</v>
      </c>
      <c r="Q309" t="s">
        <v>1454</v>
      </c>
      <c r="R309" t="s">
        <v>1478</v>
      </c>
      <c r="S309">
        <v>11385</v>
      </c>
      <c r="T309" t="s">
        <v>1480</v>
      </c>
      <c r="U309" t="s">
        <v>1482</v>
      </c>
      <c r="V309" t="s">
        <v>1495</v>
      </c>
      <c r="W309" t="s">
        <v>1803</v>
      </c>
      <c r="X309">
        <v>7</v>
      </c>
      <c r="Y309" t="s">
        <v>1908</v>
      </c>
      <c r="AA309" t="s">
        <v>1916</v>
      </c>
      <c r="AB309" t="s">
        <v>1481</v>
      </c>
      <c r="AC309" t="s">
        <v>1481</v>
      </c>
      <c r="AE309" t="s">
        <v>1934</v>
      </c>
      <c r="AG309">
        <v>1700</v>
      </c>
      <c r="AH309">
        <v>1700</v>
      </c>
      <c r="AI309">
        <v>86.95</v>
      </c>
      <c r="AJ309" s="3">
        <v>25013</v>
      </c>
      <c r="AL309" t="s">
        <v>2417</v>
      </c>
      <c r="AM309">
        <v>6</v>
      </c>
      <c r="AN309" t="s">
        <v>2519</v>
      </c>
      <c r="AO309">
        <v>1</v>
      </c>
      <c r="AP309">
        <v>0</v>
      </c>
      <c r="AQ309">
        <v>247.12</v>
      </c>
      <c r="AT309" t="s">
        <v>2535</v>
      </c>
      <c r="AV309" t="s">
        <v>2545</v>
      </c>
      <c r="AW309">
        <v>30000</v>
      </c>
      <c r="BA309" t="s">
        <v>2735</v>
      </c>
      <c r="BD309" t="s">
        <v>2810</v>
      </c>
      <c r="BE309" s="3">
        <v>43661</v>
      </c>
    </row>
    <row r="310" spans="1:57">
      <c r="A310" s="1">
        <f>HYPERLINK("https://lsnyc.legalserver.org/matter/dynamic-profile/view/0826010","17-0826010")</f>
        <v>0</v>
      </c>
      <c r="B310" t="s">
        <v>58</v>
      </c>
      <c r="C310" t="s">
        <v>66</v>
      </c>
      <c r="D310" t="s">
        <v>161</v>
      </c>
      <c r="E310" t="s">
        <v>421</v>
      </c>
      <c r="F310" t="s">
        <v>769</v>
      </c>
      <c r="G310" s="3">
        <v>42765</v>
      </c>
      <c r="H310" s="3">
        <v>42761</v>
      </c>
      <c r="K310" t="s">
        <v>854</v>
      </c>
      <c r="L310" t="s">
        <v>858</v>
      </c>
      <c r="M310" t="s">
        <v>868</v>
      </c>
      <c r="N310" t="s">
        <v>869</v>
      </c>
      <c r="O310" t="s">
        <v>1166</v>
      </c>
      <c r="Q310" t="s">
        <v>1476</v>
      </c>
      <c r="R310" t="s">
        <v>1478</v>
      </c>
      <c r="S310">
        <v>11365</v>
      </c>
      <c r="T310" t="s">
        <v>1480</v>
      </c>
      <c r="U310" t="s">
        <v>1482</v>
      </c>
      <c r="V310" t="s">
        <v>1489</v>
      </c>
      <c r="W310" t="s">
        <v>1804</v>
      </c>
      <c r="X310">
        <v>5</v>
      </c>
      <c r="Y310" t="s">
        <v>1908</v>
      </c>
      <c r="AA310" t="s">
        <v>1916</v>
      </c>
      <c r="AB310" t="s">
        <v>1481</v>
      </c>
      <c r="AC310" t="s">
        <v>1481</v>
      </c>
      <c r="AE310" t="s">
        <v>1934</v>
      </c>
      <c r="AG310">
        <v>1843.25</v>
      </c>
      <c r="AH310">
        <v>1843.25</v>
      </c>
      <c r="AI310">
        <v>91.40000000000001</v>
      </c>
      <c r="AJ310" s="3">
        <v>27409</v>
      </c>
      <c r="AK310" t="s">
        <v>2084</v>
      </c>
      <c r="AL310" t="s">
        <v>2418</v>
      </c>
      <c r="AM310">
        <v>410</v>
      </c>
      <c r="AN310" t="s">
        <v>2519</v>
      </c>
      <c r="AO310">
        <v>2</v>
      </c>
      <c r="AP310">
        <v>1</v>
      </c>
      <c r="AQ310">
        <v>124.02</v>
      </c>
      <c r="AT310" t="s">
        <v>2534</v>
      </c>
      <c r="AU310" t="s">
        <v>2035</v>
      </c>
      <c r="AV310" t="s">
        <v>2544</v>
      </c>
      <c r="AW310">
        <v>25002</v>
      </c>
      <c r="AX310" t="s">
        <v>2647</v>
      </c>
      <c r="AY310" t="s">
        <v>1480</v>
      </c>
      <c r="BA310" t="s">
        <v>112</v>
      </c>
      <c r="BD310" t="s">
        <v>2833</v>
      </c>
      <c r="BE310" s="3">
        <v>43420</v>
      </c>
    </row>
    <row r="311" spans="1:57">
      <c r="A311" s="1">
        <f>HYPERLINK("https://lsnyc.legalserver.org/matter/dynamic-profile/view/0826456","17-0826456")</f>
        <v>0</v>
      </c>
      <c r="B311" t="s">
        <v>58</v>
      </c>
      <c r="C311" t="s">
        <v>66</v>
      </c>
      <c r="D311" t="s">
        <v>161</v>
      </c>
      <c r="E311" t="s">
        <v>185</v>
      </c>
      <c r="F311" t="s">
        <v>770</v>
      </c>
      <c r="G311" s="3">
        <v>42767</v>
      </c>
      <c r="H311" s="3">
        <v>42824</v>
      </c>
      <c r="K311" t="s">
        <v>854</v>
      </c>
      <c r="L311" t="s">
        <v>858</v>
      </c>
      <c r="M311" t="s">
        <v>868</v>
      </c>
      <c r="N311" t="s">
        <v>869</v>
      </c>
      <c r="O311" t="s">
        <v>1167</v>
      </c>
      <c r="Q311" t="s">
        <v>1477</v>
      </c>
      <c r="R311" t="s">
        <v>1478</v>
      </c>
      <c r="S311">
        <v>11361</v>
      </c>
      <c r="T311" t="s">
        <v>1480</v>
      </c>
      <c r="U311" t="s">
        <v>1482</v>
      </c>
      <c r="V311" t="s">
        <v>1489</v>
      </c>
      <c r="W311" t="s">
        <v>1805</v>
      </c>
      <c r="X311">
        <v>9</v>
      </c>
      <c r="Y311" t="s">
        <v>1908</v>
      </c>
      <c r="AA311" t="s">
        <v>1916</v>
      </c>
      <c r="AB311" t="s">
        <v>1481</v>
      </c>
      <c r="AC311" t="s">
        <v>1481</v>
      </c>
      <c r="AE311" t="s">
        <v>1934</v>
      </c>
      <c r="AF311" t="s">
        <v>1938</v>
      </c>
      <c r="AG311">
        <v>1500</v>
      </c>
      <c r="AH311">
        <v>1500</v>
      </c>
      <c r="AI311">
        <v>11.75</v>
      </c>
      <c r="AJ311" s="3">
        <v>28330</v>
      </c>
      <c r="AK311" t="s">
        <v>2085</v>
      </c>
      <c r="AL311" t="s">
        <v>2419</v>
      </c>
      <c r="AM311">
        <v>100</v>
      </c>
      <c r="AN311" t="s">
        <v>2519</v>
      </c>
      <c r="AO311">
        <v>2</v>
      </c>
      <c r="AP311">
        <v>1</v>
      </c>
      <c r="AQ311">
        <v>171.89</v>
      </c>
      <c r="AT311" t="s">
        <v>2536</v>
      </c>
      <c r="AU311" t="s">
        <v>2035</v>
      </c>
      <c r="AV311" t="s">
        <v>2544</v>
      </c>
      <c r="AW311">
        <v>35100</v>
      </c>
      <c r="AY311" t="s">
        <v>1480</v>
      </c>
      <c r="BA311" t="s">
        <v>66</v>
      </c>
      <c r="BD311" t="s">
        <v>2804</v>
      </c>
      <c r="BE311" s="3">
        <v>42843</v>
      </c>
    </row>
    <row r="312" spans="1:57">
      <c r="A312" s="1">
        <f>HYPERLINK("https://lsnyc.legalserver.org/matter/dynamic-profile/view/1868964","18-1868964")</f>
        <v>0</v>
      </c>
      <c r="B312" t="s">
        <v>60</v>
      </c>
      <c r="C312" t="s">
        <v>82</v>
      </c>
      <c r="D312" t="s">
        <v>161</v>
      </c>
      <c r="E312" t="s">
        <v>422</v>
      </c>
      <c r="F312" t="s">
        <v>694</v>
      </c>
      <c r="G312" s="3">
        <v>43250</v>
      </c>
      <c r="H312" s="3">
        <v>43250</v>
      </c>
      <c r="K312" t="s">
        <v>854</v>
      </c>
      <c r="L312" t="s">
        <v>858</v>
      </c>
      <c r="M312" t="s">
        <v>868</v>
      </c>
      <c r="N312" t="s">
        <v>869</v>
      </c>
      <c r="O312" t="s">
        <v>1168</v>
      </c>
      <c r="P312">
        <v>7</v>
      </c>
      <c r="Q312" t="s">
        <v>1448</v>
      </c>
      <c r="R312" t="s">
        <v>1478</v>
      </c>
      <c r="S312">
        <v>10467</v>
      </c>
      <c r="T312" t="s">
        <v>1480</v>
      </c>
      <c r="U312" t="s">
        <v>1482</v>
      </c>
      <c r="V312" t="s">
        <v>1486</v>
      </c>
      <c r="W312" t="s">
        <v>1806</v>
      </c>
      <c r="X312">
        <v>3</v>
      </c>
      <c r="Y312" t="s">
        <v>1908</v>
      </c>
      <c r="AA312" t="s">
        <v>1918</v>
      </c>
      <c r="AB312" t="s">
        <v>1481</v>
      </c>
      <c r="AE312" t="s">
        <v>1934</v>
      </c>
      <c r="AG312">
        <v>100</v>
      </c>
      <c r="AH312">
        <v>1368</v>
      </c>
      <c r="AI312">
        <v>10.95</v>
      </c>
      <c r="AJ312" s="3">
        <v>20308</v>
      </c>
      <c r="AK312" t="s">
        <v>2086</v>
      </c>
      <c r="AL312" t="s">
        <v>2420</v>
      </c>
      <c r="AM312">
        <v>0</v>
      </c>
      <c r="AN312" t="s">
        <v>2519</v>
      </c>
      <c r="AO312">
        <v>1</v>
      </c>
      <c r="AP312">
        <v>0</v>
      </c>
      <c r="AQ312">
        <v>26.03</v>
      </c>
      <c r="AT312" t="s">
        <v>2535</v>
      </c>
      <c r="AU312" t="s">
        <v>2542</v>
      </c>
      <c r="AW312">
        <v>3160</v>
      </c>
      <c r="AX312" t="s">
        <v>2648</v>
      </c>
      <c r="AY312" t="s">
        <v>1480</v>
      </c>
      <c r="AZ312" t="s">
        <v>2680</v>
      </c>
      <c r="BA312" t="s">
        <v>2722</v>
      </c>
      <c r="BD312" t="s">
        <v>2812</v>
      </c>
      <c r="BE312" s="3">
        <v>43391</v>
      </c>
    </row>
    <row r="313" spans="1:57">
      <c r="A313" s="1">
        <f>HYPERLINK("https://lsnyc.legalserver.org/matter/dynamic-profile/view/1869153","18-1869153")</f>
        <v>0</v>
      </c>
      <c r="B313" t="s">
        <v>60</v>
      </c>
      <c r="C313" t="s">
        <v>82</v>
      </c>
      <c r="D313" t="s">
        <v>161</v>
      </c>
      <c r="E313" t="s">
        <v>423</v>
      </c>
      <c r="F313" t="s">
        <v>771</v>
      </c>
      <c r="G313" s="3">
        <v>43250</v>
      </c>
      <c r="H313" s="3">
        <v>43250</v>
      </c>
      <c r="K313" t="s">
        <v>854</v>
      </c>
      <c r="L313" t="s">
        <v>858</v>
      </c>
      <c r="M313" t="s">
        <v>868</v>
      </c>
      <c r="N313" t="s">
        <v>870</v>
      </c>
      <c r="O313" t="s">
        <v>1169</v>
      </c>
      <c r="P313" t="s">
        <v>1411</v>
      </c>
      <c r="Q313" t="s">
        <v>1448</v>
      </c>
      <c r="R313" t="s">
        <v>1478</v>
      </c>
      <c r="S313">
        <v>10457</v>
      </c>
      <c r="T313" t="s">
        <v>1480</v>
      </c>
      <c r="U313" t="s">
        <v>1482</v>
      </c>
      <c r="V313" t="s">
        <v>1486</v>
      </c>
      <c r="W313" t="s">
        <v>1807</v>
      </c>
      <c r="X313">
        <v>18</v>
      </c>
      <c r="Y313" t="s">
        <v>1908</v>
      </c>
      <c r="AA313" t="s">
        <v>1918</v>
      </c>
      <c r="AB313" t="s">
        <v>1481</v>
      </c>
      <c r="AC313" t="s">
        <v>1481</v>
      </c>
      <c r="AE313" t="s">
        <v>1934</v>
      </c>
      <c r="AG313">
        <v>1285.99</v>
      </c>
      <c r="AH313">
        <v>1311.71</v>
      </c>
      <c r="AI313">
        <v>8.75</v>
      </c>
      <c r="AJ313" s="3">
        <v>17176</v>
      </c>
      <c r="AL313" t="s">
        <v>2421</v>
      </c>
      <c r="AM313">
        <v>0</v>
      </c>
      <c r="AN313" t="s">
        <v>2519</v>
      </c>
      <c r="AO313">
        <v>2</v>
      </c>
      <c r="AP313">
        <v>0</v>
      </c>
      <c r="AQ313">
        <v>76.55</v>
      </c>
      <c r="AT313" t="s">
        <v>2535</v>
      </c>
      <c r="AU313" t="s">
        <v>2541</v>
      </c>
      <c r="AV313" t="s">
        <v>2545</v>
      </c>
      <c r="AW313">
        <v>12600</v>
      </c>
      <c r="AY313" t="s">
        <v>1480</v>
      </c>
      <c r="AZ313" t="s">
        <v>2680</v>
      </c>
      <c r="BA313" t="s">
        <v>2722</v>
      </c>
      <c r="BD313" t="s">
        <v>2826</v>
      </c>
      <c r="BE313" s="3">
        <v>43600</v>
      </c>
    </row>
    <row r="314" spans="1:57">
      <c r="A314" s="1">
        <f>HYPERLINK("https://lsnyc.legalserver.org/matter/dynamic-profile/view/1862484","18-1862484")</f>
        <v>0</v>
      </c>
      <c r="B314" t="s">
        <v>60</v>
      </c>
      <c r="C314" t="s">
        <v>131</v>
      </c>
      <c r="D314" t="s">
        <v>161</v>
      </c>
      <c r="E314" t="s">
        <v>424</v>
      </c>
      <c r="F314" t="s">
        <v>772</v>
      </c>
      <c r="G314" s="3">
        <v>43182</v>
      </c>
      <c r="H314" s="3">
        <v>43182</v>
      </c>
      <c r="K314" t="s">
        <v>854</v>
      </c>
      <c r="L314" t="s">
        <v>858</v>
      </c>
      <c r="M314" t="s">
        <v>868</v>
      </c>
      <c r="N314" t="s">
        <v>869</v>
      </c>
      <c r="O314" t="s">
        <v>1170</v>
      </c>
      <c r="P314" t="s">
        <v>1310</v>
      </c>
      <c r="Q314" t="s">
        <v>1448</v>
      </c>
      <c r="R314" t="s">
        <v>1478</v>
      </c>
      <c r="S314">
        <v>10457</v>
      </c>
      <c r="T314" t="s">
        <v>1480</v>
      </c>
      <c r="U314" t="s">
        <v>1482</v>
      </c>
      <c r="V314" t="s">
        <v>1485</v>
      </c>
      <c r="W314" t="s">
        <v>1808</v>
      </c>
      <c r="X314">
        <v>10</v>
      </c>
      <c r="Y314" t="s">
        <v>1908</v>
      </c>
      <c r="AA314" t="s">
        <v>1918</v>
      </c>
      <c r="AB314" t="s">
        <v>1481</v>
      </c>
      <c r="AE314" t="s">
        <v>1934</v>
      </c>
      <c r="AG314">
        <v>600</v>
      </c>
      <c r="AH314">
        <v>1600</v>
      </c>
      <c r="AI314">
        <v>15.4</v>
      </c>
      <c r="AJ314" s="3">
        <v>24929</v>
      </c>
      <c r="AL314" t="s">
        <v>2422</v>
      </c>
      <c r="AM314">
        <v>0</v>
      </c>
      <c r="AN314" t="s">
        <v>2519</v>
      </c>
      <c r="AO314">
        <v>2</v>
      </c>
      <c r="AP314">
        <v>0</v>
      </c>
      <c r="AQ314">
        <v>143.74</v>
      </c>
      <c r="AT314" t="s">
        <v>2536</v>
      </c>
      <c r="AU314" t="s">
        <v>2537</v>
      </c>
      <c r="AV314" t="s">
        <v>2545</v>
      </c>
      <c r="AW314">
        <v>23660</v>
      </c>
      <c r="AX314" t="s">
        <v>2649</v>
      </c>
      <c r="AY314" t="s">
        <v>1480</v>
      </c>
      <c r="AZ314" t="s">
        <v>2675</v>
      </c>
      <c r="BA314" t="s">
        <v>2697</v>
      </c>
      <c r="BD314" t="s">
        <v>2810</v>
      </c>
      <c r="BE314" s="3">
        <v>43539</v>
      </c>
    </row>
    <row r="315" spans="1:57">
      <c r="A315" s="1">
        <f>HYPERLINK("https://lsnyc.legalserver.org/matter/dynamic-profile/view/1863725","18-1863725")</f>
        <v>0</v>
      </c>
      <c r="B315" t="s">
        <v>60</v>
      </c>
      <c r="C315" t="s">
        <v>131</v>
      </c>
      <c r="D315" t="s">
        <v>161</v>
      </c>
      <c r="E315" t="s">
        <v>425</v>
      </c>
      <c r="F315" t="s">
        <v>773</v>
      </c>
      <c r="G315" s="3">
        <v>43195</v>
      </c>
      <c r="H315" s="3">
        <v>43560</v>
      </c>
      <c r="K315" t="s">
        <v>854</v>
      </c>
      <c r="L315" t="s">
        <v>858</v>
      </c>
      <c r="M315" t="s">
        <v>868</v>
      </c>
      <c r="N315" t="s">
        <v>869</v>
      </c>
      <c r="O315" t="s">
        <v>1171</v>
      </c>
      <c r="P315">
        <v>25</v>
      </c>
      <c r="Q315" t="s">
        <v>1448</v>
      </c>
      <c r="R315" t="s">
        <v>1478</v>
      </c>
      <c r="S315">
        <v>10451</v>
      </c>
      <c r="T315" t="s">
        <v>1480</v>
      </c>
      <c r="U315" t="s">
        <v>1482</v>
      </c>
      <c r="V315" t="s">
        <v>1483</v>
      </c>
      <c r="W315" t="s">
        <v>1809</v>
      </c>
      <c r="X315">
        <v>10</v>
      </c>
      <c r="Y315" t="s">
        <v>1908</v>
      </c>
      <c r="AA315" t="s">
        <v>1923</v>
      </c>
      <c r="AB315" t="s">
        <v>1481</v>
      </c>
      <c r="AC315" t="s">
        <v>1481</v>
      </c>
      <c r="AE315" t="s">
        <v>1934</v>
      </c>
      <c r="AF315" t="s">
        <v>1938</v>
      </c>
      <c r="AG315">
        <v>0</v>
      </c>
      <c r="AH315">
        <v>1600</v>
      </c>
      <c r="AI315">
        <v>38.6</v>
      </c>
      <c r="AJ315" s="3">
        <v>34342</v>
      </c>
      <c r="AK315" t="s">
        <v>2087</v>
      </c>
      <c r="AL315" t="s">
        <v>2423</v>
      </c>
      <c r="AM315">
        <v>25</v>
      </c>
      <c r="AN315" t="s">
        <v>2519</v>
      </c>
      <c r="AO315">
        <v>1</v>
      </c>
      <c r="AP315">
        <v>2</v>
      </c>
      <c r="AQ315">
        <v>130.13</v>
      </c>
      <c r="AT315" t="s">
        <v>2534</v>
      </c>
      <c r="AU315" t="s">
        <v>2035</v>
      </c>
      <c r="AW315">
        <v>27040</v>
      </c>
      <c r="AX315" t="s">
        <v>2650</v>
      </c>
      <c r="AY315" t="s">
        <v>1480</v>
      </c>
      <c r="AZ315" t="s">
        <v>2681</v>
      </c>
      <c r="BA315" t="s">
        <v>2697</v>
      </c>
      <c r="BD315" t="s">
        <v>2798</v>
      </c>
      <c r="BE315" s="3">
        <v>43644</v>
      </c>
    </row>
    <row r="316" spans="1:57">
      <c r="A316" s="1">
        <f>HYPERLINK("https://lsnyc.legalserver.org/matter/dynamic-profile/view/1863584","18-1863584")</f>
        <v>0</v>
      </c>
      <c r="B316" t="s">
        <v>60</v>
      </c>
      <c r="C316" t="s">
        <v>132</v>
      </c>
      <c r="D316" t="s">
        <v>161</v>
      </c>
      <c r="E316" t="s">
        <v>426</v>
      </c>
      <c r="F316" t="s">
        <v>774</v>
      </c>
      <c r="G316" s="3">
        <v>43194</v>
      </c>
      <c r="H316" s="3">
        <v>43194</v>
      </c>
      <c r="K316" t="s">
        <v>854</v>
      </c>
      <c r="L316" t="s">
        <v>858</v>
      </c>
      <c r="M316" t="s">
        <v>868</v>
      </c>
      <c r="N316" t="s">
        <v>870</v>
      </c>
      <c r="O316" t="s">
        <v>1172</v>
      </c>
      <c r="P316" t="s">
        <v>1412</v>
      </c>
      <c r="Q316" t="s">
        <v>1448</v>
      </c>
      <c r="R316" t="s">
        <v>1478</v>
      </c>
      <c r="S316">
        <v>10472</v>
      </c>
      <c r="T316" t="s">
        <v>1480</v>
      </c>
      <c r="U316" t="s">
        <v>1482</v>
      </c>
      <c r="V316" t="s">
        <v>1483</v>
      </c>
      <c r="W316" t="s">
        <v>1810</v>
      </c>
      <c r="X316">
        <v>3</v>
      </c>
      <c r="Y316" t="s">
        <v>1908</v>
      </c>
      <c r="AA316" t="s">
        <v>1923</v>
      </c>
      <c r="AB316" t="s">
        <v>1481</v>
      </c>
      <c r="AC316" t="s">
        <v>1481</v>
      </c>
      <c r="AE316" t="s">
        <v>1934</v>
      </c>
      <c r="AF316" t="s">
        <v>1938</v>
      </c>
      <c r="AG316">
        <v>241</v>
      </c>
      <c r="AH316">
        <v>241</v>
      </c>
      <c r="AI316">
        <v>31.35</v>
      </c>
      <c r="AJ316" s="3">
        <v>8102</v>
      </c>
      <c r="AL316" t="s">
        <v>2424</v>
      </c>
      <c r="AM316">
        <v>161</v>
      </c>
      <c r="AN316" t="s">
        <v>2518</v>
      </c>
      <c r="AO316">
        <v>1</v>
      </c>
      <c r="AP316">
        <v>0</v>
      </c>
      <c r="AQ316">
        <v>74.14</v>
      </c>
      <c r="AT316" t="s">
        <v>2535</v>
      </c>
      <c r="AU316" t="s">
        <v>1495</v>
      </c>
      <c r="AV316" t="s">
        <v>2545</v>
      </c>
      <c r="AW316">
        <v>9000</v>
      </c>
      <c r="AY316" t="s">
        <v>1480</v>
      </c>
      <c r="AZ316" t="s">
        <v>2675</v>
      </c>
      <c r="BA316" t="s">
        <v>2738</v>
      </c>
      <c r="BD316" t="s">
        <v>2834</v>
      </c>
      <c r="BE316" s="3">
        <v>43630</v>
      </c>
    </row>
    <row r="317" spans="1:57">
      <c r="A317" s="1">
        <f>HYPERLINK("https://lsnyc.legalserver.org/matter/dynamic-profile/view/1868936","18-1868936")</f>
        <v>0</v>
      </c>
      <c r="B317" t="s">
        <v>60</v>
      </c>
      <c r="C317" t="s">
        <v>133</v>
      </c>
      <c r="D317" t="s">
        <v>161</v>
      </c>
      <c r="E317" t="s">
        <v>241</v>
      </c>
      <c r="F317" t="s">
        <v>320</v>
      </c>
      <c r="G317" s="3">
        <v>43255</v>
      </c>
      <c r="H317" s="3">
        <v>43279</v>
      </c>
      <c r="K317" t="s">
        <v>854</v>
      </c>
      <c r="L317" t="s">
        <v>858</v>
      </c>
      <c r="M317" t="s">
        <v>868</v>
      </c>
      <c r="N317" t="s">
        <v>870</v>
      </c>
      <c r="O317" t="s">
        <v>1173</v>
      </c>
      <c r="P317" t="s">
        <v>1413</v>
      </c>
      <c r="Q317" t="s">
        <v>1448</v>
      </c>
      <c r="R317" t="s">
        <v>1478</v>
      </c>
      <c r="S317">
        <v>10473</v>
      </c>
      <c r="T317" t="s">
        <v>1480</v>
      </c>
      <c r="U317" t="s">
        <v>1482</v>
      </c>
      <c r="V317" t="s">
        <v>1485</v>
      </c>
      <c r="W317" t="s">
        <v>1811</v>
      </c>
      <c r="X317">
        <v>8</v>
      </c>
      <c r="Y317" t="s">
        <v>1908</v>
      </c>
      <c r="AA317" t="s">
        <v>1923</v>
      </c>
      <c r="AB317" t="s">
        <v>1481</v>
      </c>
      <c r="AC317" t="s">
        <v>1481</v>
      </c>
      <c r="AE317" t="s">
        <v>1934</v>
      </c>
      <c r="AG317">
        <v>138</v>
      </c>
      <c r="AH317">
        <v>971</v>
      </c>
      <c r="AI317">
        <v>47.75</v>
      </c>
      <c r="AJ317" s="3">
        <v>20549</v>
      </c>
      <c r="AK317" t="s">
        <v>2088</v>
      </c>
      <c r="AL317" t="s">
        <v>2425</v>
      </c>
      <c r="AM317">
        <v>59</v>
      </c>
      <c r="AN317" t="s">
        <v>2529</v>
      </c>
      <c r="AO317">
        <v>2</v>
      </c>
      <c r="AP317">
        <v>0</v>
      </c>
      <c r="AQ317">
        <v>54.02</v>
      </c>
      <c r="AT317" t="s">
        <v>2535</v>
      </c>
      <c r="AV317" t="s">
        <v>2544</v>
      </c>
      <c r="AW317">
        <v>8892</v>
      </c>
      <c r="AY317" t="s">
        <v>1480</v>
      </c>
      <c r="BA317" t="s">
        <v>2721</v>
      </c>
      <c r="BD317" t="s">
        <v>2807</v>
      </c>
      <c r="BE317" s="3">
        <v>43642</v>
      </c>
    </row>
    <row r="318" spans="1:57">
      <c r="A318" s="1">
        <f>HYPERLINK("https://lsnyc.legalserver.org/matter/dynamic-profile/view/1833804","17-1833804")</f>
        <v>0</v>
      </c>
      <c r="B318" t="s">
        <v>60</v>
      </c>
      <c r="C318" t="s">
        <v>133</v>
      </c>
      <c r="D318" t="s">
        <v>161</v>
      </c>
      <c r="E318" t="s">
        <v>427</v>
      </c>
      <c r="F318" t="s">
        <v>775</v>
      </c>
      <c r="G318" s="3">
        <v>42851</v>
      </c>
      <c r="H318" s="3">
        <v>43252</v>
      </c>
      <c r="K318" t="s">
        <v>854</v>
      </c>
      <c r="L318" t="s">
        <v>858</v>
      </c>
      <c r="M318" t="s">
        <v>868</v>
      </c>
      <c r="N318" t="s">
        <v>870</v>
      </c>
      <c r="O318" t="s">
        <v>1174</v>
      </c>
      <c r="P318" t="s">
        <v>1336</v>
      </c>
      <c r="Q318" t="s">
        <v>1448</v>
      </c>
      <c r="R318" t="s">
        <v>1478</v>
      </c>
      <c r="S318">
        <v>10457</v>
      </c>
      <c r="T318" t="s">
        <v>1480</v>
      </c>
      <c r="U318" t="s">
        <v>1482</v>
      </c>
      <c r="V318" t="s">
        <v>1486</v>
      </c>
      <c r="W318" t="s">
        <v>1812</v>
      </c>
      <c r="X318">
        <v>16</v>
      </c>
      <c r="Y318" t="s">
        <v>1908</v>
      </c>
      <c r="AA318" t="s">
        <v>1918</v>
      </c>
      <c r="AB318" t="s">
        <v>1481</v>
      </c>
      <c r="AC318" t="s">
        <v>1481</v>
      </c>
      <c r="AE318" t="s">
        <v>1934</v>
      </c>
      <c r="AG318">
        <v>23</v>
      </c>
      <c r="AH318">
        <v>1404</v>
      </c>
      <c r="AI318">
        <v>29.5</v>
      </c>
      <c r="AJ318" s="3">
        <v>25584</v>
      </c>
      <c r="AK318" t="s">
        <v>2089</v>
      </c>
      <c r="AL318" t="s">
        <v>2426</v>
      </c>
      <c r="AM318">
        <v>62</v>
      </c>
      <c r="AN318" t="s">
        <v>2519</v>
      </c>
      <c r="AO318">
        <v>3</v>
      </c>
      <c r="AP318">
        <v>0</v>
      </c>
      <c r="AQ318">
        <v>0</v>
      </c>
      <c r="AT318" t="s">
        <v>2535</v>
      </c>
      <c r="AU318" t="s">
        <v>2538</v>
      </c>
      <c r="AV318" t="s">
        <v>2545</v>
      </c>
      <c r="AW318">
        <v>0</v>
      </c>
      <c r="AX318" t="s">
        <v>2651</v>
      </c>
      <c r="AY318" t="s">
        <v>1480</v>
      </c>
      <c r="BA318" t="s">
        <v>2721</v>
      </c>
      <c r="BD318" t="s">
        <v>2797</v>
      </c>
      <c r="BE318" s="3">
        <v>43570</v>
      </c>
    </row>
    <row r="319" spans="1:57">
      <c r="A319" s="1">
        <f>HYPERLINK("https://lsnyc.legalserver.org/matter/dynamic-profile/view/1837332","17-1837332")</f>
        <v>0</v>
      </c>
      <c r="B319" t="s">
        <v>60</v>
      </c>
      <c r="C319" t="s">
        <v>133</v>
      </c>
      <c r="D319" t="s">
        <v>161</v>
      </c>
      <c r="E319" t="s">
        <v>428</v>
      </c>
      <c r="F319" t="s">
        <v>686</v>
      </c>
      <c r="G319" s="3">
        <v>42892</v>
      </c>
      <c r="H319" s="3">
        <v>43257</v>
      </c>
      <c r="K319" t="s">
        <v>854</v>
      </c>
      <c r="L319" t="s">
        <v>858</v>
      </c>
      <c r="M319" t="s">
        <v>868</v>
      </c>
      <c r="N319" t="s">
        <v>870</v>
      </c>
      <c r="O319" t="s">
        <v>1175</v>
      </c>
      <c r="P319">
        <v>1</v>
      </c>
      <c r="Q319" t="s">
        <v>1448</v>
      </c>
      <c r="R319" t="s">
        <v>1478</v>
      </c>
      <c r="S319">
        <v>10457</v>
      </c>
      <c r="T319" t="s">
        <v>1480</v>
      </c>
      <c r="U319" t="s">
        <v>1482</v>
      </c>
      <c r="V319" t="s">
        <v>1486</v>
      </c>
      <c r="W319" t="s">
        <v>1813</v>
      </c>
      <c r="X319">
        <v>2</v>
      </c>
      <c r="Y319" t="s">
        <v>1908</v>
      </c>
      <c r="AA319" t="s">
        <v>1918</v>
      </c>
      <c r="AB319" t="s">
        <v>1481</v>
      </c>
      <c r="AC319" t="s">
        <v>1481</v>
      </c>
      <c r="AE319" t="s">
        <v>1934</v>
      </c>
      <c r="AG319">
        <v>749</v>
      </c>
      <c r="AH319">
        <v>1684</v>
      </c>
      <c r="AI319">
        <v>42.95</v>
      </c>
      <c r="AJ319" s="3">
        <v>26924</v>
      </c>
      <c r="AL319" t="s">
        <v>2427</v>
      </c>
      <c r="AM319">
        <v>3</v>
      </c>
      <c r="AN319" t="s">
        <v>2520</v>
      </c>
      <c r="AO319">
        <v>4</v>
      </c>
      <c r="AP319">
        <v>2</v>
      </c>
      <c r="AQ319">
        <v>95.20999999999999</v>
      </c>
      <c r="AT319" t="s">
        <v>2534</v>
      </c>
      <c r="AU319" t="s">
        <v>2537</v>
      </c>
      <c r="AV319" t="s">
        <v>2544</v>
      </c>
      <c r="AW319">
        <v>31382</v>
      </c>
      <c r="AX319" t="s">
        <v>2652</v>
      </c>
      <c r="AY319" t="s">
        <v>1480</v>
      </c>
      <c r="AZ319" t="s">
        <v>2675</v>
      </c>
      <c r="BA319" t="s">
        <v>2721</v>
      </c>
      <c r="BD319" t="s">
        <v>2810</v>
      </c>
      <c r="BE319" s="3">
        <v>43661</v>
      </c>
    </row>
    <row r="320" spans="1:57">
      <c r="A320" s="1">
        <f>HYPERLINK("https://lsnyc.legalserver.org/matter/dynamic-profile/view/1857397","18-1857397")</f>
        <v>0</v>
      </c>
      <c r="B320" t="s">
        <v>59</v>
      </c>
      <c r="C320" t="s">
        <v>134</v>
      </c>
      <c r="D320" t="s">
        <v>161</v>
      </c>
      <c r="E320" t="s">
        <v>429</v>
      </c>
      <c r="F320" t="s">
        <v>776</v>
      </c>
      <c r="G320" s="3">
        <v>43126</v>
      </c>
      <c r="H320" s="3">
        <v>43125</v>
      </c>
      <c r="K320" t="s">
        <v>854</v>
      </c>
      <c r="L320" t="s">
        <v>858</v>
      </c>
      <c r="M320" t="s">
        <v>868</v>
      </c>
      <c r="N320" t="s">
        <v>869</v>
      </c>
      <c r="O320" t="s">
        <v>1176</v>
      </c>
      <c r="Q320" t="s">
        <v>1447</v>
      </c>
      <c r="R320" t="s">
        <v>1478</v>
      </c>
      <c r="S320">
        <v>11233</v>
      </c>
      <c r="T320" t="s">
        <v>1480</v>
      </c>
      <c r="U320" t="s">
        <v>1480</v>
      </c>
      <c r="V320" t="s">
        <v>1489</v>
      </c>
      <c r="W320" t="s">
        <v>1814</v>
      </c>
      <c r="X320">
        <v>2</v>
      </c>
      <c r="Y320" t="s">
        <v>1908</v>
      </c>
      <c r="AA320" t="s">
        <v>1917</v>
      </c>
      <c r="AB320" t="s">
        <v>1481</v>
      </c>
      <c r="AC320" t="s">
        <v>1481</v>
      </c>
      <c r="AE320" t="s">
        <v>1934</v>
      </c>
      <c r="AG320">
        <v>524</v>
      </c>
      <c r="AH320">
        <v>1851</v>
      </c>
      <c r="AI320">
        <v>11.3</v>
      </c>
      <c r="AJ320" s="3">
        <v>29413</v>
      </c>
      <c r="AK320">
        <v>35605150</v>
      </c>
      <c r="AM320">
        <v>100</v>
      </c>
      <c r="AN320" t="s">
        <v>2522</v>
      </c>
      <c r="AO320">
        <v>2</v>
      </c>
      <c r="AP320">
        <v>4</v>
      </c>
      <c r="AQ320">
        <v>40.77</v>
      </c>
      <c r="AT320" t="s">
        <v>2534</v>
      </c>
      <c r="AU320" t="s">
        <v>2537</v>
      </c>
      <c r="AV320" t="s">
        <v>2544</v>
      </c>
      <c r="AW320">
        <v>13436.4</v>
      </c>
      <c r="AX320" t="s">
        <v>2653</v>
      </c>
      <c r="AY320" t="s">
        <v>1480</v>
      </c>
      <c r="BA320" t="s">
        <v>134</v>
      </c>
      <c r="BD320" t="s">
        <v>2876</v>
      </c>
      <c r="BE320" s="3">
        <v>43465</v>
      </c>
    </row>
    <row r="321" spans="1:57">
      <c r="A321" s="1">
        <f>HYPERLINK("https://lsnyc.legalserver.org/matter/dynamic-profile/view/0793739","15-0793739")</f>
        <v>0</v>
      </c>
      <c r="B321" t="s">
        <v>59</v>
      </c>
      <c r="C321" t="s">
        <v>134</v>
      </c>
      <c r="D321" t="s">
        <v>161</v>
      </c>
      <c r="E321" t="s">
        <v>430</v>
      </c>
      <c r="F321" t="s">
        <v>777</v>
      </c>
      <c r="G321" s="3">
        <v>42346</v>
      </c>
      <c r="H321" s="3">
        <v>42347</v>
      </c>
      <c r="K321" t="s">
        <v>854</v>
      </c>
      <c r="L321" t="s">
        <v>858</v>
      </c>
      <c r="M321" t="s">
        <v>868</v>
      </c>
      <c r="N321" t="s">
        <v>870</v>
      </c>
      <c r="O321" t="s">
        <v>1177</v>
      </c>
      <c r="P321" t="s">
        <v>1319</v>
      </c>
      <c r="Q321" t="s">
        <v>1447</v>
      </c>
      <c r="R321" t="s">
        <v>1478</v>
      </c>
      <c r="S321">
        <v>11224</v>
      </c>
      <c r="T321" t="s">
        <v>1480</v>
      </c>
      <c r="U321" t="s">
        <v>1480</v>
      </c>
      <c r="V321" t="s">
        <v>1488</v>
      </c>
      <c r="W321" t="s">
        <v>1815</v>
      </c>
      <c r="X321">
        <v>16</v>
      </c>
      <c r="Y321" t="s">
        <v>1908</v>
      </c>
      <c r="AA321" t="s">
        <v>1917</v>
      </c>
      <c r="AB321" t="s">
        <v>1481</v>
      </c>
      <c r="AE321" t="s">
        <v>1933</v>
      </c>
      <c r="AG321">
        <v>292</v>
      </c>
      <c r="AH321">
        <v>292</v>
      </c>
      <c r="AI321">
        <v>31.3</v>
      </c>
      <c r="AJ321" s="3">
        <v>27581</v>
      </c>
      <c r="AK321">
        <v>15955742</v>
      </c>
      <c r="AL321" t="s">
        <v>2428</v>
      </c>
      <c r="AM321">
        <v>40</v>
      </c>
      <c r="AN321" t="s">
        <v>2524</v>
      </c>
      <c r="AO321">
        <v>3</v>
      </c>
      <c r="AP321">
        <v>2</v>
      </c>
      <c r="AQ321">
        <v>113.12</v>
      </c>
      <c r="AT321" t="s">
        <v>2534</v>
      </c>
      <c r="AV321" t="s">
        <v>2544</v>
      </c>
      <c r="AW321">
        <v>32136</v>
      </c>
      <c r="AY321" t="s">
        <v>1480</v>
      </c>
      <c r="BA321" t="s">
        <v>134</v>
      </c>
      <c r="BD321" t="s">
        <v>2810</v>
      </c>
      <c r="BE321" s="3">
        <v>43455</v>
      </c>
    </row>
    <row r="322" spans="1:57">
      <c r="A322" s="1">
        <f>HYPERLINK("https://lsnyc.legalserver.org/matter/dynamic-profile/view/1860478","18-1860478")</f>
        <v>0</v>
      </c>
      <c r="B322" t="s">
        <v>59</v>
      </c>
      <c r="C322" t="s">
        <v>134</v>
      </c>
      <c r="D322" t="s">
        <v>161</v>
      </c>
      <c r="E322" t="s">
        <v>431</v>
      </c>
      <c r="F322" t="s">
        <v>778</v>
      </c>
      <c r="G322" s="3">
        <v>43161</v>
      </c>
      <c r="H322" s="3">
        <v>43161</v>
      </c>
      <c r="K322" t="s">
        <v>854</v>
      </c>
      <c r="L322" t="s">
        <v>858</v>
      </c>
      <c r="M322" t="s">
        <v>868</v>
      </c>
      <c r="N322" t="s">
        <v>869</v>
      </c>
      <c r="O322" t="s">
        <v>1178</v>
      </c>
      <c r="P322">
        <v>2</v>
      </c>
      <c r="Q322" t="s">
        <v>1447</v>
      </c>
      <c r="R322" t="s">
        <v>1478</v>
      </c>
      <c r="S322">
        <v>11221</v>
      </c>
      <c r="T322" t="s">
        <v>1480</v>
      </c>
      <c r="U322" t="s">
        <v>1482</v>
      </c>
      <c r="V322" t="s">
        <v>1493</v>
      </c>
      <c r="W322" t="s">
        <v>1816</v>
      </c>
      <c r="X322">
        <v>2</v>
      </c>
      <c r="Y322" t="s">
        <v>1908</v>
      </c>
      <c r="AA322" t="s">
        <v>1921</v>
      </c>
      <c r="AB322" t="s">
        <v>1481</v>
      </c>
      <c r="AC322" t="s">
        <v>1481</v>
      </c>
      <c r="AE322" t="s">
        <v>1934</v>
      </c>
      <c r="AG322">
        <v>0</v>
      </c>
      <c r="AH322">
        <v>0</v>
      </c>
      <c r="AI322">
        <v>11.8</v>
      </c>
      <c r="AJ322" s="3">
        <v>14767</v>
      </c>
      <c r="AK322" t="s">
        <v>2090</v>
      </c>
      <c r="AL322" t="s">
        <v>2429</v>
      </c>
      <c r="AM322">
        <v>0</v>
      </c>
      <c r="AO322">
        <v>1</v>
      </c>
      <c r="AP322">
        <v>1</v>
      </c>
      <c r="AQ322">
        <v>79.38</v>
      </c>
      <c r="AT322" t="s">
        <v>2536</v>
      </c>
      <c r="AV322" t="s">
        <v>2544</v>
      </c>
      <c r="AW322">
        <v>13066.56</v>
      </c>
      <c r="AX322" t="s">
        <v>2569</v>
      </c>
      <c r="AY322" t="s">
        <v>1480</v>
      </c>
      <c r="BA322" t="s">
        <v>2695</v>
      </c>
      <c r="BD322" t="s">
        <v>2826</v>
      </c>
      <c r="BE322" s="3">
        <v>43360</v>
      </c>
    </row>
    <row r="323" spans="1:57">
      <c r="A323" s="1">
        <f>HYPERLINK("https://lsnyc.legalserver.org/matter/dynamic-profile/view/1860079","18-1860079")</f>
        <v>0</v>
      </c>
      <c r="B323" t="s">
        <v>59</v>
      </c>
      <c r="C323" t="s">
        <v>135</v>
      </c>
      <c r="D323" t="s">
        <v>161</v>
      </c>
      <c r="E323" t="s">
        <v>432</v>
      </c>
      <c r="F323" t="s">
        <v>631</v>
      </c>
      <c r="G323" s="3">
        <v>43158</v>
      </c>
      <c r="H323" s="3">
        <v>43221</v>
      </c>
      <c r="K323" t="s">
        <v>854</v>
      </c>
      <c r="L323" t="s">
        <v>858</v>
      </c>
      <c r="M323" t="s">
        <v>868</v>
      </c>
      <c r="N323" t="s">
        <v>870</v>
      </c>
      <c r="O323" t="s">
        <v>1179</v>
      </c>
      <c r="P323" t="s">
        <v>1323</v>
      </c>
      <c r="Q323" t="s">
        <v>1447</v>
      </c>
      <c r="R323" t="s">
        <v>1478</v>
      </c>
      <c r="S323">
        <v>11216</v>
      </c>
      <c r="T323" t="s">
        <v>1480</v>
      </c>
      <c r="U323" t="s">
        <v>1482</v>
      </c>
      <c r="V323" t="s">
        <v>1498</v>
      </c>
      <c r="W323" t="s">
        <v>1817</v>
      </c>
      <c r="X323">
        <v>10</v>
      </c>
      <c r="Y323" t="s">
        <v>1908</v>
      </c>
      <c r="AA323" t="s">
        <v>1921</v>
      </c>
      <c r="AB323" t="s">
        <v>1481</v>
      </c>
      <c r="AD323" t="s">
        <v>1931</v>
      </c>
      <c r="AE323" t="s">
        <v>1934</v>
      </c>
      <c r="AG323">
        <v>672</v>
      </c>
      <c r="AH323">
        <v>1700</v>
      </c>
      <c r="AI323">
        <v>27.95</v>
      </c>
      <c r="AJ323" s="3">
        <v>20900</v>
      </c>
      <c r="AL323" t="s">
        <v>2430</v>
      </c>
      <c r="AM323">
        <v>8</v>
      </c>
      <c r="AN323" t="s">
        <v>2527</v>
      </c>
      <c r="AO323">
        <v>2</v>
      </c>
      <c r="AP323">
        <v>0</v>
      </c>
      <c r="AQ323">
        <v>159.38</v>
      </c>
      <c r="AT323" t="s">
        <v>2535</v>
      </c>
      <c r="AU323" t="s">
        <v>2537</v>
      </c>
      <c r="AV323" t="s">
        <v>2544</v>
      </c>
      <c r="AW323">
        <v>26233.66</v>
      </c>
      <c r="BA323" t="s">
        <v>2701</v>
      </c>
      <c r="BD323" t="s">
        <v>2810</v>
      </c>
      <c r="BE323" s="3">
        <v>43621</v>
      </c>
    </row>
    <row r="324" spans="1:57">
      <c r="A324" s="1">
        <f>HYPERLINK("https://lsnyc.legalserver.org/matter/dynamic-profile/view/1846205","17-1846205")</f>
        <v>0</v>
      </c>
      <c r="B324" t="s">
        <v>59</v>
      </c>
      <c r="C324" t="s">
        <v>135</v>
      </c>
      <c r="D324" t="s">
        <v>161</v>
      </c>
      <c r="E324" t="s">
        <v>433</v>
      </c>
      <c r="F324" t="s">
        <v>779</v>
      </c>
      <c r="G324" s="3">
        <v>42996</v>
      </c>
      <c r="H324" s="3">
        <v>42996</v>
      </c>
      <c r="K324" t="s">
        <v>854</v>
      </c>
      <c r="L324" t="s">
        <v>858</v>
      </c>
      <c r="M324" t="s">
        <v>868</v>
      </c>
      <c r="N324" t="s">
        <v>870</v>
      </c>
      <c r="O324" t="s">
        <v>1180</v>
      </c>
      <c r="P324" t="s">
        <v>1414</v>
      </c>
      <c r="Q324" t="s">
        <v>1447</v>
      </c>
      <c r="R324" t="s">
        <v>1478</v>
      </c>
      <c r="S324">
        <v>11215</v>
      </c>
      <c r="T324" t="s">
        <v>1480</v>
      </c>
      <c r="U324" t="s">
        <v>1480</v>
      </c>
      <c r="V324" t="s">
        <v>1484</v>
      </c>
      <c r="W324" t="s">
        <v>1818</v>
      </c>
      <c r="X324">
        <v>19</v>
      </c>
      <c r="Y324" t="s">
        <v>1908</v>
      </c>
      <c r="AA324" t="s">
        <v>1917</v>
      </c>
      <c r="AB324" t="s">
        <v>1481</v>
      </c>
      <c r="AC324" t="s">
        <v>1481</v>
      </c>
      <c r="AE324" t="s">
        <v>1934</v>
      </c>
      <c r="AG324">
        <v>919</v>
      </c>
      <c r="AH324">
        <v>919</v>
      </c>
      <c r="AI324">
        <v>83.59999999999999</v>
      </c>
      <c r="AJ324" s="3">
        <v>22494</v>
      </c>
      <c r="AL324" t="s">
        <v>2431</v>
      </c>
      <c r="AM324">
        <v>25</v>
      </c>
      <c r="AN324" t="s">
        <v>2519</v>
      </c>
      <c r="AO324">
        <v>5</v>
      </c>
      <c r="AP324">
        <v>2</v>
      </c>
      <c r="AQ324">
        <v>60.42</v>
      </c>
      <c r="AT324" t="s">
        <v>2534</v>
      </c>
      <c r="AU324" t="s">
        <v>2035</v>
      </c>
      <c r="AV324" t="s">
        <v>2544</v>
      </c>
      <c r="AW324">
        <v>22440</v>
      </c>
      <c r="AY324" t="s">
        <v>1480</v>
      </c>
      <c r="BA324" t="s">
        <v>2702</v>
      </c>
      <c r="BD324" t="s">
        <v>2837</v>
      </c>
      <c r="BE324" s="3">
        <v>43530</v>
      </c>
    </row>
    <row r="325" spans="1:57">
      <c r="A325" s="1">
        <f>HYPERLINK("https://lsnyc.legalserver.org/matter/dynamic-profile/view/1866876","18-1866876")</f>
        <v>0</v>
      </c>
      <c r="B325" t="s">
        <v>59</v>
      </c>
      <c r="C325" t="s">
        <v>135</v>
      </c>
      <c r="D325" t="s">
        <v>161</v>
      </c>
      <c r="E325" t="s">
        <v>434</v>
      </c>
      <c r="F325" t="s">
        <v>583</v>
      </c>
      <c r="G325" s="3">
        <v>43229</v>
      </c>
      <c r="H325" s="3">
        <v>43229</v>
      </c>
      <c r="K325" t="s">
        <v>854</v>
      </c>
      <c r="L325" t="s">
        <v>858</v>
      </c>
      <c r="M325" t="s">
        <v>868</v>
      </c>
      <c r="N325" t="s">
        <v>869</v>
      </c>
      <c r="O325" t="s">
        <v>1181</v>
      </c>
      <c r="P325" t="s">
        <v>1282</v>
      </c>
      <c r="Q325" t="s">
        <v>1447</v>
      </c>
      <c r="R325" t="s">
        <v>1478</v>
      </c>
      <c r="S325">
        <v>11213</v>
      </c>
      <c r="T325" t="s">
        <v>1480</v>
      </c>
      <c r="U325" t="s">
        <v>1482</v>
      </c>
      <c r="V325" t="s">
        <v>1490</v>
      </c>
      <c r="W325" t="s">
        <v>1819</v>
      </c>
      <c r="X325">
        <v>13</v>
      </c>
      <c r="Y325" t="s">
        <v>1908</v>
      </c>
      <c r="AA325" t="s">
        <v>1917</v>
      </c>
      <c r="AB325" t="s">
        <v>1481</v>
      </c>
      <c r="AC325" t="s">
        <v>1481</v>
      </c>
      <c r="AE325" t="s">
        <v>1934</v>
      </c>
      <c r="AG325">
        <v>358</v>
      </c>
      <c r="AH325">
        <v>1609</v>
      </c>
      <c r="AI325">
        <v>32.75</v>
      </c>
      <c r="AJ325" s="3">
        <v>26736</v>
      </c>
      <c r="AL325" t="s">
        <v>2432</v>
      </c>
      <c r="AM325">
        <v>154</v>
      </c>
      <c r="AN325" t="s">
        <v>2519</v>
      </c>
      <c r="AO325">
        <v>2</v>
      </c>
      <c r="AP325">
        <v>0</v>
      </c>
      <c r="AQ325">
        <v>59.34</v>
      </c>
      <c r="AT325" t="s">
        <v>2535</v>
      </c>
      <c r="AU325" t="s">
        <v>2537</v>
      </c>
      <c r="AV325" t="s">
        <v>2544</v>
      </c>
      <c r="AW325">
        <v>9768</v>
      </c>
      <c r="AY325" t="s">
        <v>1481</v>
      </c>
      <c r="BA325" t="s">
        <v>2746</v>
      </c>
      <c r="BD325" t="s">
        <v>2830</v>
      </c>
      <c r="BE325" s="3">
        <v>43347</v>
      </c>
    </row>
    <row r="326" spans="1:57">
      <c r="A326" s="1">
        <f>HYPERLINK("https://lsnyc.legalserver.org/matter/dynamic-profile/view/1863939","18-1863939")</f>
        <v>0</v>
      </c>
      <c r="B326" t="s">
        <v>58</v>
      </c>
      <c r="C326" t="s">
        <v>80</v>
      </c>
      <c r="D326" t="s">
        <v>161</v>
      </c>
      <c r="E326" t="s">
        <v>435</v>
      </c>
      <c r="F326" t="s">
        <v>780</v>
      </c>
      <c r="G326" s="3">
        <v>43199</v>
      </c>
      <c r="H326" s="3">
        <v>43199</v>
      </c>
      <c r="K326" t="s">
        <v>854</v>
      </c>
      <c r="L326" t="s">
        <v>858</v>
      </c>
      <c r="M326" t="s">
        <v>868</v>
      </c>
      <c r="N326" t="s">
        <v>869</v>
      </c>
      <c r="O326" t="s">
        <v>1182</v>
      </c>
      <c r="P326" t="s">
        <v>1415</v>
      </c>
      <c r="Q326" t="s">
        <v>1449</v>
      </c>
      <c r="R326" t="s">
        <v>1478</v>
      </c>
      <c r="S326">
        <v>11432</v>
      </c>
      <c r="T326" t="s">
        <v>1480</v>
      </c>
      <c r="U326" t="s">
        <v>1482</v>
      </c>
      <c r="V326" t="s">
        <v>1483</v>
      </c>
      <c r="W326" t="s">
        <v>1820</v>
      </c>
      <c r="X326">
        <v>21</v>
      </c>
      <c r="Y326" t="s">
        <v>1908</v>
      </c>
      <c r="AA326" t="s">
        <v>1916</v>
      </c>
      <c r="AB326" t="s">
        <v>1481</v>
      </c>
      <c r="AC326" t="s">
        <v>1481</v>
      </c>
      <c r="AE326" t="s">
        <v>1934</v>
      </c>
      <c r="AG326">
        <v>0</v>
      </c>
      <c r="AH326">
        <v>824.92</v>
      </c>
      <c r="AI326">
        <v>55.5</v>
      </c>
      <c r="AJ326" s="3">
        <v>13019</v>
      </c>
      <c r="AL326" t="s">
        <v>2433</v>
      </c>
      <c r="AM326">
        <v>36</v>
      </c>
      <c r="AN326" t="s">
        <v>2519</v>
      </c>
      <c r="AO326">
        <v>1</v>
      </c>
      <c r="AP326">
        <v>0</v>
      </c>
      <c r="AQ326">
        <v>112.78</v>
      </c>
      <c r="AT326" t="s">
        <v>2535</v>
      </c>
      <c r="AU326" t="s">
        <v>2541</v>
      </c>
      <c r="AV326" t="s">
        <v>2545</v>
      </c>
      <c r="AW326">
        <v>13692</v>
      </c>
      <c r="BA326" t="s">
        <v>80</v>
      </c>
      <c r="BD326" t="s">
        <v>2877</v>
      </c>
      <c r="BE326" s="3">
        <v>43454</v>
      </c>
    </row>
    <row r="327" spans="1:57">
      <c r="A327" s="1">
        <f>HYPERLINK("https://lsnyc.legalserver.org/matter/dynamic-profile/view/1869441","18-1869441")</f>
        <v>0</v>
      </c>
      <c r="B327" t="s">
        <v>60</v>
      </c>
      <c r="C327" t="s">
        <v>136</v>
      </c>
      <c r="D327" t="s">
        <v>161</v>
      </c>
      <c r="E327" t="s">
        <v>436</v>
      </c>
      <c r="F327" t="s">
        <v>781</v>
      </c>
      <c r="G327" s="3">
        <v>43257</v>
      </c>
      <c r="H327" s="3">
        <v>43257</v>
      </c>
      <c r="K327" t="s">
        <v>854</v>
      </c>
      <c r="L327" t="s">
        <v>858</v>
      </c>
      <c r="M327" t="s">
        <v>868</v>
      </c>
      <c r="N327" t="s">
        <v>869</v>
      </c>
      <c r="O327" t="s">
        <v>1183</v>
      </c>
      <c r="P327" t="s">
        <v>1385</v>
      </c>
      <c r="Q327" t="s">
        <v>1448</v>
      </c>
      <c r="R327" t="s">
        <v>1478</v>
      </c>
      <c r="S327">
        <v>10467</v>
      </c>
      <c r="T327" t="s">
        <v>1480</v>
      </c>
      <c r="U327" t="s">
        <v>1480</v>
      </c>
      <c r="V327" t="s">
        <v>1486</v>
      </c>
      <c r="W327" t="s">
        <v>1821</v>
      </c>
      <c r="X327">
        <v>10</v>
      </c>
      <c r="Y327" t="s">
        <v>1908</v>
      </c>
      <c r="AA327" t="s">
        <v>1918</v>
      </c>
      <c r="AB327" t="s">
        <v>1481</v>
      </c>
      <c r="AC327" t="s">
        <v>1481</v>
      </c>
      <c r="AE327" t="s">
        <v>1934</v>
      </c>
      <c r="AF327" t="s">
        <v>1938</v>
      </c>
      <c r="AG327">
        <v>242</v>
      </c>
      <c r="AH327">
        <v>1061.16</v>
      </c>
      <c r="AI327">
        <v>18.6</v>
      </c>
      <c r="AJ327" s="3">
        <v>23338</v>
      </c>
      <c r="AK327" t="s">
        <v>2091</v>
      </c>
      <c r="AL327" t="s">
        <v>2434</v>
      </c>
      <c r="AM327">
        <v>40</v>
      </c>
      <c r="AN327" t="s">
        <v>2519</v>
      </c>
      <c r="AO327">
        <v>1</v>
      </c>
      <c r="AP327">
        <v>0</v>
      </c>
      <c r="AQ327">
        <v>82.73</v>
      </c>
      <c r="AT327" t="s">
        <v>2535</v>
      </c>
      <c r="AU327" t="s">
        <v>2538</v>
      </c>
      <c r="AV327" t="s">
        <v>2544</v>
      </c>
      <c r="AW327">
        <v>10044</v>
      </c>
      <c r="AX327" t="s">
        <v>2654</v>
      </c>
      <c r="AY327" t="s">
        <v>1480</v>
      </c>
      <c r="BA327" t="s">
        <v>2733</v>
      </c>
      <c r="BD327" t="s">
        <v>2801</v>
      </c>
      <c r="BE327" s="3">
        <v>43557</v>
      </c>
    </row>
    <row r="328" spans="1:57">
      <c r="A328" s="1">
        <f>HYPERLINK("https://lsnyc.legalserver.org/matter/dynamic-profile/view/1844676","17-1844676")</f>
        <v>0</v>
      </c>
      <c r="B328" t="s">
        <v>60</v>
      </c>
      <c r="C328" t="s">
        <v>136</v>
      </c>
      <c r="D328" t="s">
        <v>161</v>
      </c>
      <c r="E328" t="s">
        <v>295</v>
      </c>
      <c r="F328" t="s">
        <v>686</v>
      </c>
      <c r="G328" s="3">
        <v>42976</v>
      </c>
      <c r="H328" s="3">
        <v>42979</v>
      </c>
      <c r="K328" t="s">
        <v>854</v>
      </c>
      <c r="L328" t="s">
        <v>858</v>
      </c>
      <c r="M328" t="s">
        <v>868</v>
      </c>
      <c r="N328" t="s">
        <v>870</v>
      </c>
      <c r="O328" t="s">
        <v>1184</v>
      </c>
      <c r="P328" t="s">
        <v>1416</v>
      </c>
      <c r="Q328" t="s">
        <v>1448</v>
      </c>
      <c r="R328" t="s">
        <v>1478</v>
      </c>
      <c r="S328">
        <v>10462</v>
      </c>
      <c r="T328" t="s">
        <v>1480</v>
      </c>
      <c r="U328" t="s">
        <v>1482</v>
      </c>
      <c r="V328" t="s">
        <v>1483</v>
      </c>
      <c r="W328" t="s">
        <v>1822</v>
      </c>
      <c r="X328">
        <v>10</v>
      </c>
      <c r="Y328" t="s">
        <v>1908</v>
      </c>
      <c r="AA328" t="s">
        <v>1923</v>
      </c>
      <c r="AB328" t="s">
        <v>1481</v>
      </c>
      <c r="AE328" t="s">
        <v>1934</v>
      </c>
      <c r="AG328">
        <v>475</v>
      </c>
      <c r="AH328">
        <v>1300</v>
      </c>
      <c r="AI328">
        <v>55.9</v>
      </c>
      <c r="AJ328" s="3">
        <v>19391</v>
      </c>
      <c r="AL328" t="s">
        <v>2435</v>
      </c>
      <c r="AM328">
        <v>76</v>
      </c>
      <c r="AN328" t="s">
        <v>2519</v>
      </c>
      <c r="AO328">
        <v>1</v>
      </c>
      <c r="AP328">
        <v>0</v>
      </c>
      <c r="AQ328">
        <v>169.55</v>
      </c>
      <c r="AT328" t="s">
        <v>2535</v>
      </c>
      <c r="AU328" t="s">
        <v>2537</v>
      </c>
      <c r="AV328" t="s">
        <v>2545</v>
      </c>
      <c r="AW328">
        <v>20448</v>
      </c>
      <c r="AX328" t="s">
        <v>2655</v>
      </c>
      <c r="AY328" t="s">
        <v>1480</v>
      </c>
      <c r="AZ328" t="s">
        <v>2675</v>
      </c>
      <c r="BA328" t="s">
        <v>2722</v>
      </c>
      <c r="BD328" t="s">
        <v>2877</v>
      </c>
      <c r="BE328" s="3">
        <v>43614</v>
      </c>
    </row>
    <row r="329" spans="1:57">
      <c r="A329" s="1">
        <f>HYPERLINK("https://lsnyc.legalserver.org/matter/dynamic-profile/view/1863150","18-1863150")</f>
        <v>0</v>
      </c>
      <c r="B329" t="s">
        <v>60</v>
      </c>
      <c r="C329" t="s">
        <v>136</v>
      </c>
      <c r="D329" t="s">
        <v>161</v>
      </c>
      <c r="E329" t="s">
        <v>437</v>
      </c>
      <c r="F329" t="s">
        <v>782</v>
      </c>
      <c r="G329" s="3">
        <v>43189</v>
      </c>
      <c r="H329" s="3">
        <v>43194</v>
      </c>
      <c r="K329" t="s">
        <v>854</v>
      </c>
      <c r="L329" t="s">
        <v>858</v>
      </c>
      <c r="M329" t="s">
        <v>868</v>
      </c>
      <c r="N329" t="s">
        <v>869</v>
      </c>
      <c r="O329" t="s">
        <v>1185</v>
      </c>
      <c r="P329">
        <v>10</v>
      </c>
      <c r="Q329" t="s">
        <v>1448</v>
      </c>
      <c r="R329" t="s">
        <v>1478</v>
      </c>
      <c r="S329">
        <v>10457</v>
      </c>
      <c r="T329" t="s">
        <v>1480</v>
      </c>
      <c r="U329" t="s">
        <v>1482</v>
      </c>
      <c r="V329" t="s">
        <v>1486</v>
      </c>
      <c r="W329" t="s">
        <v>1823</v>
      </c>
      <c r="X329">
        <v>3</v>
      </c>
      <c r="Y329" t="s">
        <v>1908</v>
      </c>
      <c r="AA329" t="s">
        <v>1918</v>
      </c>
      <c r="AB329" t="s">
        <v>1481</v>
      </c>
      <c r="AE329" t="s">
        <v>1934</v>
      </c>
      <c r="AF329" t="s">
        <v>1938</v>
      </c>
      <c r="AG329">
        <v>0</v>
      </c>
      <c r="AH329">
        <v>1300</v>
      </c>
      <c r="AI329">
        <v>19.85</v>
      </c>
      <c r="AJ329" s="3">
        <v>33418</v>
      </c>
      <c r="AM329">
        <v>0</v>
      </c>
      <c r="AN329" t="s">
        <v>2528</v>
      </c>
      <c r="AO329">
        <v>1</v>
      </c>
      <c r="AP329">
        <v>0</v>
      </c>
      <c r="AQ329">
        <v>0</v>
      </c>
      <c r="AT329" t="s">
        <v>2535</v>
      </c>
      <c r="AU329" t="s">
        <v>2035</v>
      </c>
      <c r="AV329" t="s">
        <v>2545</v>
      </c>
      <c r="AW329">
        <v>0</v>
      </c>
      <c r="AY329" t="s">
        <v>1480</v>
      </c>
      <c r="AZ329" t="s">
        <v>2675</v>
      </c>
      <c r="BA329" t="s">
        <v>2722</v>
      </c>
      <c r="BD329" t="s">
        <v>2803</v>
      </c>
      <c r="BE329" s="3">
        <v>43376</v>
      </c>
    </row>
    <row r="330" spans="1:57">
      <c r="A330" s="1">
        <f>HYPERLINK("https://lsnyc.legalserver.org/matter/dynamic-profile/view/1864671","18-1864671")</f>
        <v>0</v>
      </c>
      <c r="B330" t="s">
        <v>59</v>
      </c>
      <c r="C330" t="s">
        <v>137</v>
      </c>
      <c r="D330" t="s">
        <v>161</v>
      </c>
      <c r="E330" t="s">
        <v>438</v>
      </c>
      <c r="F330" t="s">
        <v>783</v>
      </c>
      <c r="G330" s="3">
        <v>43206</v>
      </c>
      <c r="H330" s="3">
        <v>43206</v>
      </c>
      <c r="K330" t="s">
        <v>854</v>
      </c>
      <c r="L330" t="s">
        <v>858</v>
      </c>
      <c r="M330" t="s">
        <v>868</v>
      </c>
      <c r="N330" t="s">
        <v>869</v>
      </c>
      <c r="O330" t="s">
        <v>1186</v>
      </c>
      <c r="P330" t="s">
        <v>1417</v>
      </c>
      <c r="Q330" t="s">
        <v>1447</v>
      </c>
      <c r="R330" t="s">
        <v>1478</v>
      </c>
      <c r="S330">
        <v>11225</v>
      </c>
      <c r="T330" t="s">
        <v>1480</v>
      </c>
      <c r="U330" t="s">
        <v>1482</v>
      </c>
      <c r="V330" t="s">
        <v>1485</v>
      </c>
      <c r="W330" t="s">
        <v>1824</v>
      </c>
      <c r="X330">
        <v>25</v>
      </c>
      <c r="Y330" t="s">
        <v>1908</v>
      </c>
      <c r="AA330" t="s">
        <v>1921</v>
      </c>
      <c r="AB330" t="s">
        <v>1481</v>
      </c>
      <c r="AE330" t="s">
        <v>1934</v>
      </c>
      <c r="AG330">
        <v>699.45</v>
      </c>
      <c r="AH330">
        <v>699.45</v>
      </c>
      <c r="AI330">
        <v>45.75</v>
      </c>
      <c r="AJ330" s="3">
        <v>13145</v>
      </c>
      <c r="AM330">
        <v>100</v>
      </c>
      <c r="AN330" t="s">
        <v>2519</v>
      </c>
      <c r="AO330">
        <v>2</v>
      </c>
      <c r="AP330">
        <v>0</v>
      </c>
      <c r="AQ330">
        <v>229.6</v>
      </c>
      <c r="AR330" s="3">
        <v>43392</v>
      </c>
      <c r="AT330" t="s">
        <v>2535</v>
      </c>
      <c r="AV330" t="s">
        <v>2554</v>
      </c>
      <c r="AW330">
        <v>37792</v>
      </c>
      <c r="AX330" t="s">
        <v>1480</v>
      </c>
      <c r="BA330" t="s">
        <v>2741</v>
      </c>
      <c r="BD330" t="s">
        <v>2826</v>
      </c>
      <c r="BE330" s="3">
        <v>43671</v>
      </c>
    </row>
    <row r="331" spans="1:57">
      <c r="A331" s="1">
        <f>HYPERLINK("https://lsnyc.legalserver.org/matter/dynamic-profile/view/1833948","17-1833948")</f>
        <v>0</v>
      </c>
      <c r="B331" t="s">
        <v>60</v>
      </c>
      <c r="C331" t="s">
        <v>138</v>
      </c>
      <c r="D331" t="s">
        <v>161</v>
      </c>
      <c r="E331" t="s">
        <v>175</v>
      </c>
      <c r="F331" t="s">
        <v>784</v>
      </c>
      <c r="G331" s="3">
        <v>42852</v>
      </c>
      <c r="H331" s="3">
        <v>43218</v>
      </c>
      <c r="K331" t="s">
        <v>854</v>
      </c>
      <c r="L331" t="s">
        <v>858</v>
      </c>
      <c r="M331" t="s">
        <v>868</v>
      </c>
      <c r="N331" t="s">
        <v>870</v>
      </c>
      <c r="O331" t="s">
        <v>1187</v>
      </c>
      <c r="P331" t="s">
        <v>1418</v>
      </c>
      <c r="Q331" t="s">
        <v>1448</v>
      </c>
      <c r="R331" t="s">
        <v>1478</v>
      </c>
      <c r="S331">
        <v>10451</v>
      </c>
      <c r="T331" t="s">
        <v>1480</v>
      </c>
      <c r="U331" t="s">
        <v>1482</v>
      </c>
      <c r="V331" t="s">
        <v>1485</v>
      </c>
      <c r="W331" t="s">
        <v>1825</v>
      </c>
      <c r="X331">
        <v>40</v>
      </c>
      <c r="Y331" t="s">
        <v>1908</v>
      </c>
      <c r="AA331" t="s">
        <v>1923</v>
      </c>
      <c r="AB331" t="s">
        <v>1481</v>
      </c>
      <c r="AE331" t="s">
        <v>1934</v>
      </c>
      <c r="AG331">
        <v>861.28</v>
      </c>
      <c r="AH331">
        <v>861.28</v>
      </c>
      <c r="AI331">
        <v>90.2</v>
      </c>
      <c r="AJ331" s="3">
        <v>22479</v>
      </c>
      <c r="AL331" t="s">
        <v>2436</v>
      </c>
      <c r="AM331">
        <v>156</v>
      </c>
      <c r="AN331" t="s">
        <v>2519</v>
      </c>
      <c r="AO331">
        <v>1</v>
      </c>
      <c r="AP331">
        <v>1</v>
      </c>
      <c r="AQ331">
        <v>80.09999999999999</v>
      </c>
      <c r="AT331" t="s">
        <v>2536</v>
      </c>
      <c r="AU331" t="s">
        <v>2035</v>
      </c>
      <c r="AW331">
        <v>13008</v>
      </c>
      <c r="AY331" t="s">
        <v>1480</v>
      </c>
      <c r="AZ331" t="s">
        <v>2675</v>
      </c>
      <c r="BA331" t="s">
        <v>2723</v>
      </c>
      <c r="BD331" t="s">
        <v>2830</v>
      </c>
      <c r="BE331" s="3">
        <v>43630</v>
      </c>
    </row>
    <row r="332" spans="1:57">
      <c r="A332" s="1">
        <f>HYPERLINK("https://lsnyc.legalserver.org/matter/dynamic-profile/view/1867915","18-1867915")</f>
        <v>0</v>
      </c>
      <c r="B332" t="s">
        <v>60</v>
      </c>
      <c r="C332" t="s">
        <v>95</v>
      </c>
      <c r="D332" t="s">
        <v>161</v>
      </c>
      <c r="E332" t="s">
        <v>439</v>
      </c>
      <c r="F332" t="s">
        <v>785</v>
      </c>
      <c r="G332" s="3">
        <v>43241</v>
      </c>
      <c r="H332" s="3">
        <v>43241</v>
      </c>
      <c r="K332" t="s">
        <v>854</v>
      </c>
      <c r="L332" t="s">
        <v>858</v>
      </c>
      <c r="M332" t="s">
        <v>868</v>
      </c>
      <c r="N332" t="s">
        <v>869</v>
      </c>
      <c r="O332" t="s">
        <v>1188</v>
      </c>
      <c r="P332" t="s">
        <v>1419</v>
      </c>
      <c r="Q332" t="s">
        <v>1448</v>
      </c>
      <c r="R332" t="s">
        <v>1478</v>
      </c>
      <c r="S332">
        <v>10456</v>
      </c>
      <c r="T332" t="s">
        <v>1480</v>
      </c>
      <c r="U332" t="s">
        <v>1482</v>
      </c>
      <c r="V332" t="s">
        <v>1484</v>
      </c>
      <c r="W332" t="s">
        <v>1826</v>
      </c>
      <c r="X332">
        <v>3</v>
      </c>
      <c r="Y332" t="s">
        <v>1908</v>
      </c>
      <c r="AA332" t="s">
        <v>1923</v>
      </c>
      <c r="AB332" t="s">
        <v>1481</v>
      </c>
      <c r="AE332" t="s">
        <v>1934</v>
      </c>
      <c r="AG332">
        <v>612</v>
      </c>
      <c r="AH332">
        <v>1515</v>
      </c>
      <c r="AI332">
        <v>56.55</v>
      </c>
      <c r="AJ332" s="3">
        <v>29810</v>
      </c>
      <c r="AK332" t="s">
        <v>2092</v>
      </c>
      <c r="AL332" t="s">
        <v>2437</v>
      </c>
      <c r="AM332">
        <v>26</v>
      </c>
      <c r="AN332" t="s">
        <v>2519</v>
      </c>
      <c r="AO332">
        <v>2</v>
      </c>
      <c r="AP332">
        <v>1</v>
      </c>
      <c r="AQ332">
        <v>144.37</v>
      </c>
      <c r="AT332" t="s">
        <v>2534</v>
      </c>
      <c r="AU332" t="s">
        <v>2542</v>
      </c>
      <c r="AV332" t="s">
        <v>2544</v>
      </c>
      <c r="AW332">
        <v>30000</v>
      </c>
      <c r="AX332" t="s">
        <v>2635</v>
      </c>
      <c r="AY332" t="s">
        <v>1480</v>
      </c>
      <c r="BA332" t="s">
        <v>2747</v>
      </c>
      <c r="BD332" t="s">
        <v>2798</v>
      </c>
      <c r="BE332" s="3">
        <v>43654</v>
      </c>
    </row>
    <row r="333" spans="1:57">
      <c r="A333" s="1">
        <f>HYPERLINK("https://lsnyc.legalserver.org/matter/dynamic-profile/view/0782487","15-0782487")</f>
        <v>0</v>
      </c>
      <c r="B333" t="s">
        <v>60</v>
      </c>
      <c r="C333" t="s">
        <v>139</v>
      </c>
      <c r="D333" t="s">
        <v>161</v>
      </c>
      <c r="E333" t="s">
        <v>440</v>
      </c>
      <c r="F333" t="s">
        <v>767</v>
      </c>
      <c r="G333" s="3">
        <v>42193</v>
      </c>
      <c r="H333" s="3">
        <v>42222</v>
      </c>
      <c r="K333" t="s">
        <v>854</v>
      </c>
      <c r="L333" t="s">
        <v>858</v>
      </c>
      <c r="M333" t="s">
        <v>868</v>
      </c>
      <c r="N333" t="s">
        <v>869</v>
      </c>
      <c r="O333" t="s">
        <v>1189</v>
      </c>
      <c r="P333" t="s">
        <v>1420</v>
      </c>
      <c r="Q333" t="s">
        <v>1448</v>
      </c>
      <c r="R333" t="s">
        <v>1478</v>
      </c>
      <c r="S333">
        <v>10468</v>
      </c>
      <c r="T333" t="s">
        <v>1482</v>
      </c>
      <c r="U333" t="s">
        <v>1482</v>
      </c>
      <c r="W333" t="s">
        <v>1827</v>
      </c>
      <c r="X333">
        <v>0</v>
      </c>
      <c r="Y333" t="s">
        <v>1908</v>
      </c>
      <c r="AA333" t="s">
        <v>1918</v>
      </c>
      <c r="AB333" t="s">
        <v>1481</v>
      </c>
      <c r="AE333" t="s">
        <v>1934</v>
      </c>
      <c r="AG333">
        <v>0</v>
      </c>
      <c r="AH333">
        <v>0</v>
      </c>
      <c r="AI333">
        <v>102.43</v>
      </c>
      <c r="AJ333" s="3">
        <v>29829</v>
      </c>
      <c r="AL333" t="s">
        <v>2438</v>
      </c>
      <c r="AM333">
        <v>0</v>
      </c>
      <c r="AO333">
        <v>1</v>
      </c>
      <c r="AP333">
        <v>4</v>
      </c>
      <c r="AQ333">
        <v>30.96</v>
      </c>
      <c r="AV333" t="s">
        <v>2544</v>
      </c>
      <c r="AW333">
        <v>8796</v>
      </c>
      <c r="BA333" t="s">
        <v>2748</v>
      </c>
      <c r="BD333" t="s">
        <v>2801</v>
      </c>
      <c r="BE333" s="3">
        <v>43406</v>
      </c>
    </row>
    <row r="334" spans="1:57">
      <c r="A334" s="1">
        <f>HYPERLINK("https://lsnyc.legalserver.org/matter/dynamic-profile/view/1865316","18-1865316")</f>
        <v>0</v>
      </c>
      <c r="B334" t="s">
        <v>60</v>
      </c>
      <c r="C334" t="s">
        <v>140</v>
      </c>
      <c r="D334" t="s">
        <v>161</v>
      </c>
      <c r="E334" t="s">
        <v>441</v>
      </c>
      <c r="F334" t="s">
        <v>786</v>
      </c>
      <c r="G334" s="3">
        <v>43213</v>
      </c>
      <c r="H334" s="3">
        <v>43216</v>
      </c>
      <c r="K334" t="s">
        <v>854</v>
      </c>
      <c r="L334" t="s">
        <v>858</v>
      </c>
      <c r="M334" t="s">
        <v>868</v>
      </c>
      <c r="N334" t="s">
        <v>869</v>
      </c>
      <c r="O334" t="s">
        <v>1190</v>
      </c>
      <c r="P334" t="s">
        <v>1421</v>
      </c>
      <c r="Q334" t="s">
        <v>1448</v>
      </c>
      <c r="R334" t="s">
        <v>1478</v>
      </c>
      <c r="S334">
        <v>10468</v>
      </c>
      <c r="T334" t="s">
        <v>1480</v>
      </c>
      <c r="U334" t="s">
        <v>1482</v>
      </c>
      <c r="V334" t="s">
        <v>1486</v>
      </c>
      <c r="W334" t="s">
        <v>1828</v>
      </c>
      <c r="X334">
        <v>15</v>
      </c>
      <c r="Y334" t="s">
        <v>1908</v>
      </c>
      <c r="AA334" t="s">
        <v>1918</v>
      </c>
      <c r="AB334" t="s">
        <v>1481</v>
      </c>
      <c r="AC334" t="s">
        <v>1481</v>
      </c>
      <c r="AE334" t="s">
        <v>1934</v>
      </c>
      <c r="AG334">
        <v>1651.68</v>
      </c>
      <c r="AH334">
        <v>1651.68</v>
      </c>
      <c r="AI334">
        <v>22.3</v>
      </c>
      <c r="AJ334" s="3">
        <v>14402</v>
      </c>
      <c r="AL334" t="s">
        <v>2439</v>
      </c>
      <c r="AM334">
        <v>72</v>
      </c>
      <c r="AN334" t="s">
        <v>2519</v>
      </c>
      <c r="AO334">
        <v>4</v>
      </c>
      <c r="AP334">
        <v>1</v>
      </c>
      <c r="AQ334">
        <v>154.66</v>
      </c>
      <c r="AT334" t="s">
        <v>2536</v>
      </c>
      <c r="AU334" t="s">
        <v>2035</v>
      </c>
      <c r="AW334">
        <v>45500</v>
      </c>
      <c r="AY334" t="s">
        <v>1480</v>
      </c>
      <c r="AZ334" t="s">
        <v>2689</v>
      </c>
      <c r="BA334" t="s">
        <v>2740</v>
      </c>
      <c r="BD334" t="s">
        <v>2871</v>
      </c>
      <c r="BE334" s="3">
        <v>43536</v>
      </c>
    </row>
    <row r="335" spans="1:57">
      <c r="A335" s="1">
        <f>HYPERLINK("https://lsnyc.legalserver.org/matter/dynamic-profile/view/1871166","18-1871166")</f>
        <v>0</v>
      </c>
      <c r="B335" t="s">
        <v>60</v>
      </c>
      <c r="C335" t="s">
        <v>140</v>
      </c>
      <c r="D335" t="s">
        <v>161</v>
      </c>
      <c r="E335" t="s">
        <v>236</v>
      </c>
      <c r="F335" t="s">
        <v>787</v>
      </c>
      <c r="G335" s="3">
        <v>43278</v>
      </c>
      <c r="H335" s="3">
        <v>43278</v>
      </c>
      <c r="K335" t="s">
        <v>854</v>
      </c>
      <c r="L335" t="s">
        <v>858</v>
      </c>
      <c r="M335" t="s">
        <v>868</v>
      </c>
      <c r="N335" t="s">
        <v>869</v>
      </c>
      <c r="O335" t="s">
        <v>1191</v>
      </c>
      <c r="P335" t="s">
        <v>1422</v>
      </c>
      <c r="Q335" t="s">
        <v>1448</v>
      </c>
      <c r="R335" t="s">
        <v>1478</v>
      </c>
      <c r="S335">
        <v>10468</v>
      </c>
      <c r="T335" t="s">
        <v>1480</v>
      </c>
      <c r="U335" t="s">
        <v>1482</v>
      </c>
      <c r="V335" t="s">
        <v>1486</v>
      </c>
      <c r="W335" t="s">
        <v>1829</v>
      </c>
      <c r="X335">
        <v>43</v>
      </c>
      <c r="Y335" t="s">
        <v>1908</v>
      </c>
      <c r="AA335" t="s">
        <v>1918</v>
      </c>
      <c r="AB335" t="s">
        <v>1481</v>
      </c>
      <c r="AC335" t="s">
        <v>1481</v>
      </c>
      <c r="AE335" t="s">
        <v>1934</v>
      </c>
      <c r="AG335">
        <v>1387.36</v>
      </c>
      <c r="AH335">
        <v>1625.42</v>
      </c>
      <c r="AI335">
        <v>27.95</v>
      </c>
      <c r="AJ335" s="3">
        <v>15114</v>
      </c>
      <c r="AL335" t="s">
        <v>2440</v>
      </c>
      <c r="AM335">
        <v>0</v>
      </c>
      <c r="AN335" t="s">
        <v>2522</v>
      </c>
      <c r="AO335">
        <v>1</v>
      </c>
      <c r="AP335">
        <v>0</v>
      </c>
      <c r="AQ335">
        <v>205.11</v>
      </c>
      <c r="AT335" t="s">
        <v>2535</v>
      </c>
      <c r="AU335" t="s">
        <v>2541</v>
      </c>
      <c r="AV335" t="s">
        <v>2544</v>
      </c>
      <c r="AW335">
        <v>24900</v>
      </c>
      <c r="AY335" t="s">
        <v>1480</v>
      </c>
      <c r="AZ335" t="s">
        <v>2690</v>
      </c>
      <c r="BA335" t="s">
        <v>2740</v>
      </c>
      <c r="BD335" t="s">
        <v>2830</v>
      </c>
      <c r="BE335" s="3">
        <v>43658</v>
      </c>
    </row>
    <row r="336" spans="1:57">
      <c r="A336" s="1">
        <f>HYPERLINK("https://lsnyc.legalserver.org/matter/dynamic-profile/view/1870167","18-1870167")</f>
        <v>0</v>
      </c>
      <c r="B336" t="s">
        <v>60</v>
      </c>
      <c r="C336" t="s">
        <v>140</v>
      </c>
      <c r="D336" t="s">
        <v>161</v>
      </c>
      <c r="E336" t="s">
        <v>442</v>
      </c>
      <c r="F336" t="s">
        <v>720</v>
      </c>
      <c r="G336" s="3">
        <v>43264</v>
      </c>
      <c r="H336" s="3">
        <v>43272</v>
      </c>
      <c r="K336" t="s">
        <v>854</v>
      </c>
      <c r="L336" t="s">
        <v>858</v>
      </c>
      <c r="M336" t="s">
        <v>868</v>
      </c>
      <c r="N336" t="s">
        <v>870</v>
      </c>
      <c r="O336" t="s">
        <v>1192</v>
      </c>
      <c r="P336" t="s">
        <v>1296</v>
      </c>
      <c r="Q336" t="s">
        <v>1448</v>
      </c>
      <c r="R336" t="s">
        <v>1478</v>
      </c>
      <c r="S336">
        <v>10467</v>
      </c>
      <c r="T336" t="s">
        <v>1480</v>
      </c>
      <c r="U336" t="s">
        <v>1482</v>
      </c>
      <c r="V336" t="s">
        <v>1486</v>
      </c>
      <c r="W336" t="s">
        <v>1830</v>
      </c>
      <c r="X336">
        <v>22</v>
      </c>
      <c r="Y336" t="s">
        <v>1908</v>
      </c>
      <c r="AA336" t="s">
        <v>1918</v>
      </c>
      <c r="AB336" t="s">
        <v>1481</v>
      </c>
      <c r="AC336" t="s">
        <v>1481</v>
      </c>
      <c r="AE336" t="s">
        <v>1934</v>
      </c>
      <c r="AG336">
        <v>397</v>
      </c>
      <c r="AH336">
        <v>397</v>
      </c>
      <c r="AI336">
        <v>39.05</v>
      </c>
      <c r="AJ336" s="3">
        <v>35083</v>
      </c>
      <c r="AL336" t="s">
        <v>2441</v>
      </c>
      <c r="AM336">
        <v>733</v>
      </c>
      <c r="AN336" t="s">
        <v>2518</v>
      </c>
      <c r="AO336">
        <v>1</v>
      </c>
      <c r="AP336">
        <v>0</v>
      </c>
      <c r="AQ336">
        <v>180.98</v>
      </c>
      <c r="AT336" t="s">
        <v>2535</v>
      </c>
      <c r="AU336" t="s">
        <v>2035</v>
      </c>
      <c r="AV336" t="s">
        <v>2544</v>
      </c>
      <c r="AW336">
        <v>21970.84</v>
      </c>
      <c r="AY336" t="s">
        <v>1480</v>
      </c>
      <c r="AZ336" t="s">
        <v>2675</v>
      </c>
      <c r="BA336" t="s">
        <v>2740</v>
      </c>
      <c r="BD336" t="s">
        <v>2848</v>
      </c>
      <c r="BE336" s="3">
        <v>43619</v>
      </c>
    </row>
    <row r="337" spans="1:57">
      <c r="A337" s="1">
        <f>HYPERLINK("https://lsnyc.legalserver.org/matter/dynamic-profile/view/1868372","18-1868372")</f>
        <v>0</v>
      </c>
      <c r="B337" t="s">
        <v>59</v>
      </c>
      <c r="C337" t="s">
        <v>141</v>
      </c>
      <c r="D337" t="s">
        <v>161</v>
      </c>
      <c r="E337" t="s">
        <v>176</v>
      </c>
      <c r="F337" t="s">
        <v>788</v>
      </c>
      <c r="G337" s="3">
        <v>43249</v>
      </c>
      <c r="H337" s="3">
        <v>43249</v>
      </c>
      <c r="K337" t="s">
        <v>854</v>
      </c>
      <c r="L337" t="s">
        <v>858</v>
      </c>
      <c r="M337" t="s">
        <v>868</v>
      </c>
      <c r="N337" t="s">
        <v>869</v>
      </c>
      <c r="O337" t="s">
        <v>1193</v>
      </c>
      <c r="P337" t="s">
        <v>1320</v>
      </c>
      <c r="Q337" t="s">
        <v>1447</v>
      </c>
      <c r="R337" t="s">
        <v>1478</v>
      </c>
      <c r="S337">
        <v>11216</v>
      </c>
      <c r="T337" t="s">
        <v>1480</v>
      </c>
      <c r="U337" t="s">
        <v>1482</v>
      </c>
      <c r="V337" t="s">
        <v>1493</v>
      </c>
      <c r="W337" t="s">
        <v>1831</v>
      </c>
      <c r="X337">
        <v>29</v>
      </c>
      <c r="Y337" t="s">
        <v>1908</v>
      </c>
      <c r="AA337" t="s">
        <v>1921</v>
      </c>
      <c r="AB337" t="s">
        <v>1481</v>
      </c>
      <c r="AE337" t="s">
        <v>1934</v>
      </c>
      <c r="AG337">
        <v>0</v>
      </c>
      <c r="AH337">
        <v>0</v>
      </c>
      <c r="AI337">
        <v>9.1</v>
      </c>
      <c r="AJ337" s="3">
        <v>32361</v>
      </c>
      <c r="AL337" t="s">
        <v>2442</v>
      </c>
      <c r="AM337">
        <v>138</v>
      </c>
      <c r="AO337">
        <v>1</v>
      </c>
      <c r="AP337">
        <v>1</v>
      </c>
      <c r="AQ337">
        <v>20.63</v>
      </c>
      <c r="AT337" t="s">
        <v>2534</v>
      </c>
      <c r="AV337" t="s">
        <v>2544</v>
      </c>
      <c r="AW337">
        <v>3396</v>
      </c>
      <c r="AY337" t="s">
        <v>1480</v>
      </c>
      <c r="BA337" t="s">
        <v>2695</v>
      </c>
      <c r="BD337" t="s">
        <v>2812</v>
      </c>
      <c r="BE337" s="3">
        <v>43364</v>
      </c>
    </row>
    <row r="338" spans="1:57">
      <c r="A338" s="1">
        <f>HYPERLINK("https://lsnyc.legalserver.org/matter/dynamic-profile/view/0818027","16-0818027")</f>
        <v>0</v>
      </c>
      <c r="B338" t="s">
        <v>59</v>
      </c>
      <c r="C338" t="s">
        <v>71</v>
      </c>
      <c r="D338" t="s">
        <v>161</v>
      </c>
      <c r="E338" t="s">
        <v>443</v>
      </c>
      <c r="F338" t="s">
        <v>789</v>
      </c>
      <c r="G338" s="3">
        <v>42663</v>
      </c>
      <c r="H338" s="3">
        <v>42887</v>
      </c>
      <c r="K338" t="s">
        <v>854</v>
      </c>
      <c r="L338" t="s">
        <v>858</v>
      </c>
      <c r="M338" t="s">
        <v>868</v>
      </c>
      <c r="N338" t="s">
        <v>869</v>
      </c>
      <c r="O338" t="s">
        <v>1194</v>
      </c>
      <c r="P338" t="s">
        <v>1286</v>
      </c>
      <c r="Q338" t="s">
        <v>1447</v>
      </c>
      <c r="R338" t="s">
        <v>1478</v>
      </c>
      <c r="S338">
        <v>11225</v>
      </c>
      <c r="T338" t="s">
        <v>1480</v>
      </c>
      <c r="U338" t="s">
        <v>1482</v>
      </c>
      <c r="V338" t="s">
        <v>1486</v>
      </c>
      <c r="W338" t="s">
        <v>1832</v>
      </c>
      <c r="X338">
        <v>14</v>
      </c>
      <c r="Y338" t="s">
        <v>1908</v>
      </c>
      <c r="AA338" t="s">
        <v>1921</v>
      </c>
      <c r="AB338" t="s">
        <v>1481</v>
      </c>
      <c r="AC338" t="s">
        <v>1481</v>
      </c>
      <c r="AE338" t="s">
        <v>1934</v>
      </c>
      <c r="AG338">
        <v>0</v>
      </c>
      <c r="AH338">
        <v>1202.49</v>
      </c>
      <c r="AI338">
        <v>39.4</v>
      </c>
      <c r="AJ338" s="3">
        <v>24631</v>
      </c>
      <c r="AK338" t="s">
        <v>2093</v>
      </c>
      <c r="AL338" t="s">
        <v>2443</v>
      </c>
      <c r="AM338">
        <v>42</v>
      </c>
      <c r="AN338" t="s">
        <v>2529</v>
      </c>
      <c r="AO338">
        <v>1</v>
      </c>
      <c r="AP338">
        <v>1</v>
      </c>
      <c r="AQ338">
        <v>34.98</v>
      </c>
      <c r="AT338" t="s">
        <v>2534</v>
      </c>
      <c r="AU338" t="s">
        <v>2537</v>
      </c>
      <c r="AV338" t="s">
        <v>2544</v>
      </c>
      <c r="AW338">
        <v>5604</v>
      </c>
      <c r="AX338" t="s">
        <v>2656</v>
      </c>
      <c r="AY338" t="s">
        <v>1480</v>
      </c>
      <c r="AZ338" t="s">
        <v>2691</v>
      </c>
      <c r="BA338" t="s">
        <v>2701</v>
      </c>
      <c r="BB338" t="s">
        <v>2755</v>
      </c>
      <c r="BC338" t="s">
        <v>1495</v>
      </c>
      <c r="BD338" t="s">
        <v>1495</v>
      </c>
      <c r="BE338" s="3">
        <v>43299</v>
      </c>
    </row>
    <row r="339" spans="1:57">
      <c r="A339" s="1">
        <f>HYPERLINK("https://lsnyc.legalserver.org/matter/dynamic-profile/view/1856874","18-1856874")</f>
        <v>0</v>
      </c>
      <c r="B339" t="s">
        <v>59</v>
      </c>
      <c r="C339" t="s">
        <v>71</v>
      </c>
      <c r="D339" t="s">
        <v>161</v>
      </c>
      <c r="E339" t="s">
        <v>444</v>
      </c>
      <c r="F339" t="s">
        <v>595</v>
      </c>
      <c r="G339" s="3">
        <v>43122</v>
      </c>
      <c r="H339" s="3">
        <v>43281</v>
      </c>
      <c r="K339" t="s">
        <v>854</v>
      </c>
      <c r="L339" t="s">
        <v>858</v>
      </c>
      <c r="M339" t="s">
        <v>868</v>
      </c>
      <c r="N339" t="s">
        <v>870</v>
      </c>
      <c r="O339" t="s">
        <v>1195</v>
      </c>
      <c r="P339" t="s">
        <v>1423</v>
      </c>
      <c r="Q339" t="s">
        <v>1447</v>
      </c>
      <c r="R339" t="s">
        <v>1478</v>
      </c>
      <c r="S339">
        <v>11217</v>
      </c>
      <c r="T339" t="s">
        <v>1480</v>
      </c>
      <c r="U339" t="s">
        <v>1482</v>
      </c>
      <c r="V339" t="s">
        <v>1487</v>
      </c>
      <c r="W339" t="s">
        <v>1833</v>
      </c>
      <c r="X339">
        <v>5</v>
      </c>
      <c r="Y339" t="s">
        <v>1908</v>
      </c>
      <c r="AA339" t="s">
        <v>1917</v>
      </c>
      <c r="AB339" t="s">
        <v>1481</v>
      </c>
      <c r="AE339" t="s">
        <v>1934</v>
      </c>
      <c r="AG339">
        <v>639</v>
      </c>
      <c r="AH339">
        <v>705</v>
      </c>
      <c r="AI339">
        <v>52</v>
      </c>
      <c r="AJ339" s="3">
        <v>19130</v>
      </c>
      <c r="AL339" t="s">
        <v>2444</v>
      </c>
      <c r="AM339">
        <v>0</v>
      </c>
      <c r="AN339" t="s">
        <v>2519</v>
      </c>
      <c r="AO339">
        <v>1</v>
      </c>
      <c r="AP339">
        <v>0</v>
      </c>
      <c r="AQ339">
        <v>88.86</v>
      </c>
      <c r="AT339" t="s">
        <v>2535</v>
      </c>
      <c r="AV339" t="s">
        <v>2544</v>
      </c>
      <c r="AW339">
        <v>10716</v>
      </c>
      <c r="AY339" t="s">
        <v>1481</v>
      </c>
      <c r="BA339" t="s">
        <v>2703</v>
      </c>
      <c r="BB339" t="s">
        <v>2755</v>
      </c>
      <c r="BC339" t="s">
        <v>1495</v>
      </c>
      <c r="BD339" t="s">
        <v>2853</v>
      </c>
      <c r="BE339" s="3">
        <v>43657</v>
      </c>
    </row>
    <row r="340" spans="1:57">
      <c r="A340" s="1">
        <f>HYPERLINK("https://lsnyc.legalserver.org/matter/dynamic-profile/view/1867934","18-1867934")</f>
        <v>0</v>
      </c>
      <c r="B340" t="s">
        <v>60</v>
      </c>
      <c r="C340" t="s">
        <v>142</v>
      </c>
      <c r="D340" t="s">
        <v>161</v>
      </c>
      <c r="E340" t="s">
        <v>400</v>
      </c>
      <c r="F340" t="s">
        <v>633</v>
      </c>
      <c r="G340" s="3">
        <v>43236</v>
      </c>
      <c r="H340" s="3">
        <v>43236</v>
      </c>
      <c r="K340" t="s">
        <v>854</v>
      </c>
      <c r="L340" t="s">
        <v>858</v>
      </c>
      <c r="M340" t="s">
        <v>868</v>
      </c>
      <c r="N340" t="s">
        <v>869</v>
      </c>
      <c r="O340" t="s">
        <v>1196</v>
      </c>
      <c r="P340">
        <v>405</v>
      </c>
      <c r="Q340" t="s">
        <v>1448</v>
      </c>
      <c r="R340" t="s">
        <v>1478</v>
      </c>
      <c r="S340">
        <v>10473</v>
      </c>
      <c r="T340" t="s">
        <v>1480</v>
      </c>
      <c r="U340" t="s">
        <v>1482</v>
      </c>
      <c r="V340" t="s">
        <v>1486</v>
      </c>
      <c r="W340" t="s">
        <v>1834</v>
      </c>
      <c r="X340">
        <v>38</v>
      </c>
      <c r="Y340" t="s">
        <v>1908</v>
      </c>
      <c r="AA340" t="s">
        <v>1923</v>
      </c>
      <c r="AB340" t="s">
        <v>1481</v>
      </c>
      <c r="AC340" t="s">
        <v>1481</v>
      </c>
      <c r="AE340" t="s">
        <v>1934</v>
      </c>
      <c r="AG340">
        <v>500</v>
      </c>
      <c r="AH340">
        <v>1000</v>
      </c>
      <c r="AI340">
        <v>38.5</v>
      </c>
      <c r="AJ340" s="3">
        <v>19797</v>
      </c>
      <c r="AK340" t="s">
        <v>2094</v>
      </c>
      <c r="AL340" t="s">
        <v>2445</v>
      </c>
      <c r="AM340">
        <v>0</v>
      </c>
      <c r="AN340" t="s">
        <v>2522</v>
      </c>
      <c r="AO340">
        <v>1</v>
      </c>
      <c r="AP340">
        <v>0</v>
      </c>
      <c r="AQ340">
        <v>120.59</v>
      </c>
      <c r="AT340" t="s">
        <v>2535</v>
      </c>
      <c r="AU340" t="s">
        <v>2541</v>
      </c>
      <c r="AV340" t="s">
        <v>2544</v>
      </c>
      <c r="AW340">
        <v>14640</v>
      </c>
      <c r="AX340" t="s">
        <v>2657</v>
      </c>
      <c r="AY340" t="s">
        <v>1480</v>
      </c>
      <c r="AZ340" t="s">
        <v>2680</v>
      </c>
      <c r="BA340" t="s">
        <v>2737</v>
      </c>
      <c r="BD340" t="s">
        <v>1495</v>
      </c>
      <c r="BE340" s="3">
        <v>43606</v>
      </c>
    </row>
    <row r="341" spans="1:57">
      <c r="A341" s="1">
        <f>HYPERLINK("https://lsnyc.legalserver.org/matter/dynamic-profile/view/1834362","17-1834362")</f>
        <v>0</v>
      </c>
      <c r="B341" t="s">
        <v>57</v>
      </c>
      <c r="C341" t="s">
        <v>143</v>
      </c>
      <c r="D341" t="s">
        <v>161</v>
      </c>
      <c r="E341" t="s">
        <v>445</v>
      </c>
      <c r="F341" t="s">
        <v>790</v>
      </c>
      <c r="G341" s="3">
        <v>42857</v>
      </c>
      <c r="H341" s="3">
        <v>42790</v>
      </c>
      <c r="K341" t="s">
        <v>854</v>
      </c>
      <c r="L341" t="s">
        <v>858</v>
      </c>
      <c r="M341" t="s">
        <v>868</v>
      </c>
      <c r="N341" t="s">
        <v>870</v>
      </c>
      <c r="O341" t="s">
        <v>1197</v>
      </c>
      <c r="Q341" t="s">
        <v>1445</v>
      </c>
      <c r="R341" t="s">
        <v>1478</v>
      </c>
      <c r="S341">
        <v>10310</v>
      </c>
      <c r="T341" t="s">
        <v>1480</v>
      </c>
      <c r="U341" t="s">
        <v>1482</v>
      </c>
      <c r="V341" t="s">
        <v>1496</v>
      </c>
      <c r="W341" t="s">
        <v>1835</v>
      </c>
      <c r="X341">
        <v>2</v>
      </c>
      <c r="Y341" t="s">
        <v>1908</v>
      </c>
      <c r="AA341" t="s">
        <v>1925</v>
      </c>
      <c r="AB341" t="s">
        <v>1481</v>
      </c>
      <c r="AC341" t="s">
        <v>1481</v>
      </c>
      <c r="AE341" t="s">
        <v>1933</v>
      </c>
      <c r="AG341">
        <v>665</v>
      </c>
      <c r="AH341">
        <v>665</v>
      </c>
      <c r="AI341">
        <v>23.35</v>
      </c>
      <c r="AJ341" s="3">
        <v>32153</v>
      </c>
      <c r="AK341" t="s">
        <v>2095</v>
      </c>
      <c r="AL341" t="s">
        <v>2446</v>
      </c>
      <c r="AM341">
        <v>62</v>
      </c>
      <c r="AN341" t="s">
        <v>2524</v>
      </c>
      <c r="AO341">
        <v>2</v>
      </c>
      <c r="AP341">
        <v>5</v>
      </c>
      <c r="AQ341">
        <v>28</v>
      </c>
      <c r="AT341" t="s">
        <v>2534</v>
      </c>
      <c r="AV341" t="s">
        <v>2544</v>
      </c>
      <c r="AW341">
        <v>10400</v>
      </c>
      <c r="BA341" t="s">
        <v>2731</v>
      </c>
      <c r="BD341" t="s">
        <v>2851</v>
      </c>
      <c r="BE341" s="3">
        <v>43637</v>
      </c>
    </row>
    <row r="342" spans="1:57">
      <c r="A342" s="1">
        <f>HYPERLINK("https://lsnyc.legalserver.org/matter/dynamic-profile/view/1853024","17-1853024")</f>
        <v>0</v>
      </c>
      <c r="B342" t="s">
        <v>57</v>
      </c>
      <c r="C342" t="s">
        <v>143</v>
      </c>
      <c r="D342" t="s">
        <v>161</v>
      </c>
      <c r="E342" t="s">
        <v>446</v>
      </c>
      <c r="F342" t="s">
        <v>791</v>
      </c>
      <c r="G342" s="3">
        <v>43081</v>
      </c>
      <c r="H342" s="3">
        <v>43081</v>
      </c>
      <c r="K342" t="s">
        <v>854</v>
      </c>
      <c r="L342" t="s">
        <v>858</v>
      </c>
      <c r="M342" t="s">
        <v>868</v>
      </c>
      <c r="N342" t="s">
        <v>869</v>
      </c>
      <c r="O342" t="s">
        <v>1198</v>
      </c>
      <c r="P342" t="s">
        <v>1305</v>
      </c>
      <c r="Q342" t="s">
        <v>1445</v>
      </c>
      <c r="R342" t="s">
        <v>1478</v>
      </c>
      <c r="S342">
        <v>10306</v>
      </c>
      <c r="T342" t="s">
        <v>1480</v>
      </c>
      <c r="U342" t="s">
        <v>1480</v>
      </c>
      <c r="V342" t="s">
        <v>1483</v>
      </c>
      <c r="W342" t="s">
        <v>1836</v>
      </c>
      <c r="X342">
        <v>6</v>
      </c>
      <c r="Y342" t="s">
        <v>1908</v>
      </c>
      <c r="AA342" t="s">
        <v>1925</v>
      </c>
      <c r="AB342" t="s">
        <v>1481</v>
      </c>
      <c r="AC342" t="s">
        <v>1481</v>
      </c>
      <c r="AE342" t="s">
        <v>1934</v>
      </c>
      <c r="AF342" t="s">
        <v>1938</v>
      </c>
      <c r="AG342">
        <v>1565</v>
      </c>
      <c r="AH342">
        <v>1565</v>
      </c>
      <c r="AI342">
        <v>8</v>
      </c>
      <c r="AJ342" s="3">
        <v>22748</v>
      </c>
      <c r="AK342">
        <v>6.00486892339277e+18</v>
      </c>
      <c r="AL342" t="s">
        <v>2447</v>
      </c>
      <c r="AM342">
        <v>2</v>
      </c>
      <c r="AN342" t="s">
        <v>2520</v>
      </c>
      <c r="AO342">
        <v>3</v>
      </c>
      <c r="AP342">
        <v>1</v>
      </c>
      <c r="AQ342">
        <v>132.11</v>
      </c>
      <c r="AT342" t="s">
        <v>2534</v>
      </c>
      <c r="AU342" t="s">
        <v>2035</v>
      </c>
      <c r="AV342" t="s">
        <v>2544</v>
      </c>
      <c r="AW342">
        <v>32500</v>
      </c>
      <c r="AY342" t="s">
        <v>1480</v>
      </c>
      <c r="BA342" t="s">
        <v>2731</v>
      </c>
      <c r="BD342" t="s">
        <v>2827</v>
      </c>
      <c r="BE342" s="3">
        <v>43577</v>
      </c>
    </row>
    <row r="343" spans="1:57">
      <c r="A343" s="1">
        <f>HYPERLINK("https://lsnyc.legalserver.org/matter/dynamic-profile/view/1845056","17-1845056")</f>
        <v>0</v>
      </c>
      <c r="B343" t="s">
        <v>57</v>
      </c>
      <c r="C343" t="s">
        <v>143</v>
      </c>
      <c r="D343" t="s">
        <v>161</v>
      </c>
      <c r="E343" t="s">
        <v>447</v>
      </c>
      <c r="F343" t="s">
        <v>784</v>
      </c>
      <c r="G343" s="3">
        <v>42990</v>
      </c>
      <c r="H343" s="3">
        <v>42990</v>
      </c>
      <c r="K343" t="s">
        <v>854</v>
      </c>
      <c r="L343" t="s">
        <v>858</v>
      </c>
      <c r="M343" t="s">
        <v>868</v>
      </c>
      <c r="N343" t="s">
        <v>870</v>
      </c>
      <c r="O343" t="s">
        <v>1199</v>
      </c>
      <c r="P343">
        <v>2</v>
      </c>
      <c r="Q343" t="s">
        <v>1445</v>
      </c>
      <c r="R343" t="s">
        <v>1478</v>
      </c>
      <c r="S343">
        <v>10303</v>
      </c>
      <c r="T343" t="s">
        <v>1480</v>
      </c>
      <c r="U343" t="s">
        <v>1480</v>
      </c>
      <c r="V343" t="s">
        <v>1485</v>
      </c>
      <c r="W343" t="s">
        <v>1837</v>
      </c>
      <c r="X343">
        <v>4</v>
      </c>
      <c r="Y343" t="s">
        <v>1908</v>
      </c>
      <c r="AA343" t="s">
        <v>1915</v>
      </c>
      <c r="AB343" t="s">
        <v>1481</v>
      </c>
      <c r="AC343" t="s">
        <v>1481</v>
      </c>
      <c r="AE343" t="s">
        <v>1934</v>
      </c>
      <c r="AF343" t="s">
        <v>1938</v>
      </c>
      <c r="AG343">
        <v>457</v>
      </c>
      <c r="AH343">
        <v>1545</v>
      </c>
      <c r="AI343">
        <v>53.45</v>
      </c>
      <c r="AJ343" s="3">
        <v>25651</v>
      </c>
      <c r="AK343" t="s">
        <v>2096</v>
      </c>
      <c r="AL343" t="s">
        <v>2448</v>
      </c>
      <c r="AM343">
        <v>2</v>
      </c>
      <c r="AN343" t="s">
        <v>2520</v>
      </c>
      <c r="AO343">
        <v>2</v>
      </c>
      <c r="AP343">
        <v>0</v>
      </c>
      <c r="AQ343">
        <v>86.75</v>
      </c>
      <c r="AT343" t="s">
        <v>2535</v>
      </c>
      <c r="AU343" t="s">
        <v>2537</v>
      </c>
      <c r="AV343" t="s">
        <v>2544</v>
      </c>
      <c r="AW343">
        <v>39184</v>
      </c>
      <c r="BA343" t="s">
        <v>2731</v>
      </c>
      <c r="BD343" t="s">
        <v>2878</v>
      </c>
      <c r="BE343" s="3">
        <v>43607</v>
      </c>
    </row>
    <row r="344" spans="1:57">
      <c r="A344" s="1">
        <f>HYPERLINK("https://lsnyc.legalserver.org/matter/dynamic-profile/view/1858381","18-1858381")</f>
        <v>0</v>
      </c>
      <c r="B344" t="s">
        <v>57</v>
      </c>
      <c r="C344" t="s">
        <v>143</v>
      </c>
      <c r="D344" t="s">
        <v>161</v>
      </c>
      <c r="E344" t="s">
        <v>448</v>
      </c>
      <c r="F344" t="s">
        <v>792</v>
      </c>
      <c r="G344" s="3">
        <v>43138</v>
      </c>
      <c r="H344" s="3">
        <v>43138</v>
      </c>
      <c r="K344" t="s">
        <v>854</v>
      </c>
      <c r="L344" t="s">
        <v>858</v>
      </c>
      <c r="M344" t="s">
        <v>868</v>
      </c>
      <c r="N344" t="s">
        <v>869</v>
      </c>
      <c r="O344" t="s">
        <v>1200</v>
      </c>
      <c r="P344" t="s">
        <v>1331</v>
      </c>
      <c r="Q344" t="s">
        <v>1445</v>
      </c>
      <c r="R344" t="s">
        <v>1478</v>
      </c>
      <c r="S344">
        <v>10303</v>
      </c>
      <c r="T344" t="s">
        <v>1480</v>
      </c>
      <c r="U344" t="s">
        <v>1482</v>
      </c>
      <c r="V344" t="s">
        <v>1483</v>
      </c>
      <c r="W344" t="s">
        <v>1838</v>
      </c>
      <c r="X344">
        <v>3</v>
      </c>
      <c r="Y344" t="s">
        <v>1908</v>
      </c>
      <c r="AA344" t="s">
        <v>1915</v>
      </c>
      <c r="AB344" t="s">
        <v>1481</v>
      </c>
      <c r="AC344" t="s">
        <v>1481</v>
      </c>
      <c r="AE344" t="s">
        <v>1936</v>
      </c>
      <c r="AG344">
        <v>0</v>
      </c>
      <c r="AH344">
        <v>248</v>
      </c>
      <c r="AI344">
        <v>9.550000000000001</v>
      </c>
      <c r="AJ344" s="3">
        <v>31720</v>
      </c>
      <c r="AK344" t="s">
        <v>2097</v>
      </c>
      <c r="AL344" t="s">
        <v>2449</v>
      </c>
      <c r="AM344">
        <v>0</v>
      </c>
      <c r="AN344" t="s">
        <v>2529</v>
      </c>
      <c r="AO344">
        <v>1</v>
      </c>
      <c r="AP344">
        <v>1</v>
      </c>
      <c r="AQ344">
        <v>42.45</v>
      </c>
      <c r="AT344" t="s">
        <v>2534</v>
      </c>
      <c r="AU344" t="s">
        <v>2537</v>
      </c>
      <c r="AV344" t="s">
        <v>2544</v>
      </c>
      <c r="AW344">
        <v>6894</v>
      </c>
      <c r="AY344" t="s">
        <v>1480</v>
      </c>
      <c r="BA344" t="s">
        <v>2700</v>
      </c>
      <c r="BD344" t="s">
        <v>2879</v>
      </c>
      <c r="BE344" s="3">
        <v>43560</v>
      </c>
    </row>
    <row r="345" spans="1:57">
      <c r="A345" s="1">
        <f>HYPERLINK("https://lsnyc.legalserver.org/matter/dynamic-profile/view/1868034","18-1868034")</f>
        <v>0</v>
      </c>
      <c r="B345" t="s">
        <v>57</v>
      </c>
      <c r="C345" t="s">
        <v>144</v>
      </c>
      <c r="D345" t="s">
        <v>161</v>
      </c>
      <c r="E345" t="s">
        <v>449</v>
      </c>
      <c r="F345" t="s">
        <v>631</v>
      </c>
      <c r="G345" s="3">
        <v>43243</v>
      </c>
      <c r="H345" s="3">
        <v>43243</v>
      </c>
      <c r="K345" t="s">
        <v>854</v>
      </c>
      <c r="L345" t="s">
        <v>858</v>
      </c>
      <c r="M345" t="s">
        <v>868</v>
      </c>
      <c r="N345" t="s">
        <v>869</v>
      </c>
      <c r="O345" t="s">
        <v>1201</v>
      </c>
      <c r="P345" t="s">
        <v>1328</v>
      </c>
      <c r="Q345" t="s">
        <v>1445</v>
      </c>
      <c r="R345" t="s">
        <v>1478</v>
      </c>
      <c r="S345">
        <v>10302</v>
      </c>
      <c r="T345" t="s">
        <v>1480</v>
      </c>
      <c r="U345" t="s">
        <v>1482</v>
      </c>
      <c r="V345" t="s">
        <v>1483</v>
      </c>
      <c r="W345" t="s">
        <v>1839</v>
      </c>
      <c r="X345">
        <v>17</v>
      </c>
      <c r="Y345" t="s">
        <v>1908</v>
      </c>
      <c r="AA345" t="s">
        <v>1915</v>
      </c>
      <c r="AB345" t="s">
        <v>1481</v>
      </c>
      <c r="AC345" t="s">
        <v>1481</v>
      </c>
      <c r="AE345" t="s">
        <v>1934</v>
      </c>
      <c r="AG345">
        <v>753</v>
      </c>
      <c r="AH345">
        <v>1136.23</v>
      </c>
      <c r="AI345">
        <v>38.55</v>
      </c>
      <c r="AJ345" s="3">
        <v>18120</v>
      </c>
      <c r="AL345" t="s">
        <v>2450</v>
      </c>
      <c r="AM345">
        <v>13</v>
      </c>
      <c r="AN345" t="s">
        <v>2519</v>
      </c>
      <c r="AO345">
        <v>2</v>
      </c>
      <c r="AP345">
        <v>1</v>
      </c>
      <c r="AQ345">
        <v>85.29000000000001</v>
      </c>
      <c r="AT345" t="s">
        <v>2534</v>
      </c>
      <c r="AU345" t="s">
        <v>2035</v>
      </c>
      <c r="AV345" t="s">
        <v>2544</v>
      </c>
      <c r="AW345">
        <v>17724</v>
      </c>
      <c r="AY345" t="s">
        <v>1480</v>
      </c>
      <c r="BA345" t="s">
        <v>2693</v>
      </c>
      <c r="BD345" t="s">
        <v>2880</v>
      </c>
      <c r="BE345" s="3">
        <v>43649</v>
      </c>
    </row>
    <row r="346" spans="1:57">
      <c r="A346" s="1">
        <f>HYPERLINK("https://lsnyc.legalserver.org/matter/dynamic-profile/view/1852659","17-1852659")</f>
        <v>0</v>
      </c>
      <c r="B346" t="s">
        <v>59</v>
      </c>
      <c r="C346" t="s">
        <v>145</v>
      </c>
      <c r="D346" t="s">
        <v>161</v>
      </c>
      <c r="E346" t="s">
        <v>450</v>
      </c>
      <c r="F346" t="s">
        <v>793</v>
      </c>
      <c r="G346" s="3">
        <v>43074</v>
      </c>
      <c r="H346" s="3">
        <v>43132</v>
      </c>
      <c r="K346" t="s">
        <v>854</v>
      </c>
      <c r="L346" t="s">
        <v>858</v>
      </c>
      <c r="M346" t="s">
        <v>868</v>
      </c>
      <c r="N346" t="s">
        <v>870</v>
      </c>
      <c r="O346" t="s">
        <v>1202</v>
      </c>
      <c r="P346" t="s">
        <v>1345</v>
      </c>
      <c r="Q346" t="s">
        <v>1447</v>
      </c>
      <c r="R346" t="s">
        <v>1478</v>
      </c>
      <c r="S346">
        <v>11238</v>
      </c>
      <c r="T346" t="s">
        <v>1480</v>
      </c>
      <c r="U346" t="s">
        <v>1480</v>
      </c>
      <c r="V346" t="s">
        <v>1483</v>
      </c>
      <c r="X346">
        <v>26</v>
      </c>
      <c r="Y346" t="s">
        <v>1908</v>
      </c>
      <c r="AA346" t="s">
        <v>1917</v>
      </c>
      <c r="AB346" t="s">
        <v>1481</v>
      </c>
      <c r="AC346" t="s">
        <v>1481</v>
      </c>
      <c r="AD346" t="s">
        <v>1932</v>
      </c>
      <c r="AE346" t="s">
        <v>1934</v>
      </c>
      <c r="AG346">
        <v>847</v>
      </c>
      <c r="AH346">
        <v>847</v>
      </c>
      <c r="AI346">
        <v>24.75</v>
      </c>
      <c r="AJ346" s="3">
        <v>32948</v>
      </c>
      <c r="AL346" t="s">
        <v>2451</v>
      </c>
      <c r="AM346">
        <v>24</v>
      </c>
      <c r="AN346" t="s">
        <v>2519</v>
      </c>
      <c r="AO346">
        <v>1</v>
      </c>
      <c r="AP346">
        <v>1</v>
      </c>
      <c r="AQ346">
        <v>184.73</v>
      </c>
      <c r="AT346" t="s">
        <v>2535</v>
      </c>
      <c r="AU346" t="s">
        <v>2035</v>
      </c>
      <c r="AV346" t="s">
        <v>2544</v>
      </c>
      <c r="AW346">
        <v>30000</v>
      </c>
      <c r="AY346" t="s">
        <v>1480</v>
      </c>
      <c r="BA346" t="s">
        <v>2703</v>
      </c>
      <c r="BD346" t="s">
        <v>2810</v>
      </c>
      <c r="BE346" s="3">
        <v>43615</v>
      </c>
    </row>
    <row r="347" spans="1:57">
      <c r="A347" s="1">
        <f>HYPERLINK("https://lsnyc.legalserver.org/matter/dynamic-profile/view/1852509","17-1852509")</f>
        <v>0</v>
      </c>
      <c r="B347" t="s">
        <v>59</v>
      </c>
      <c r="C347" t="s">
        <v>145</v>
      </c>
      <c r="D347" t="s">
        <v>161</v>
      </c>
      <c r="E347" t="s">
        <v>451</v>
      </c>
      <c r="F347" t="s">
        <v>794</v>
      </c>
      <c r="G347" s="3">
        <v>43073</v>
      </c>
      <c r="H347" s="3">
        <v>43132</v>
      </c>
      <c r="K347" t="s">
        <v>854</v>
      </c>
      <c r="L347" t="s">
        <v>858</v>
      </c>
      <c r="M347" t="s">
        <v>868</v>
      </c>
      <c r="N347" t="s">
        <v>869</v>
      </c>
      <c r="O347" t="s">
        <v>1203</v>
      </c>
      <c r="P347" t="s">
        <v>1424</v>
      </c>
      <c r="Q347" t="s">
        <v>1447</v>
      </c>
      <c r="R347" t="s">
        <v>1478</v>
      </c>
      <c r="S347">
        <v>11230</v>
      </c>
      <c r="T347" t="s">
        <v>1480</v>
      </c>
      <c r="U347" t="s">
        <v>1482</v>
      </c>
      <c r="V347" t="s">
        <v>1488</v>
      </c>
      <c r="W347" t="s">
        <v>1840</v>
      </c>
      <c r="X347">
        <v>23</v>
      </c>
      <c r="Y347" t="s">
        <v>1908</v>
      </c>
      <c r="AA347" t="s">
        <v>1917</v>
      </c>
      <c r="AB347" t="s">
        <v>1481</v>
      </c>
      <c r="AC347" t="s">
        <v>1480</v>
      </c>
      <c r="AE347" t="s">
        <v>1936</v>
      </c>
      <c r="AG347">
        <v>1564.12</v>
      </c>
      <c r="AH347">
        <v>1564.12</v>
      </c>
      <c r="AI347">
        <v>56.6</v>
      </c>
      <c r="AJ347" s="3">
        <v>21604</v>
      </c>
      <c r="AK347">
        <v>25808522</v>
      </c>
      <c r="AL347" t="s">
        <v>2452</v>
      </c>
      <c r="AM347">
        <v>150</v>
      </c>
      <c r="AN347" t="s">
        <v>2519</v>
      </c>
      <c r="AO347">
        <v>2</v>
      </c>
      <c r="AP347">
        <v>0</v>
      </c>
      <c r="AQ347">
        <v>184.73</v>
      </c>
      <c r="AT347" t="s">
        <v>2535</v>
      </c>
      <c r="AU347" t="s">
        <v>2035</v>
      </c>
      <c r="AV347" t="s">
        <v>2544</v>
      </c>
      <c r="AW347">
        <v>30000</v>
      </c>
      <c r="AX347" t="s">
        <v>2562</v>
      </c>
      <c r="AY347" t="s">
        <v>1480</v>
      </c>
      <c r="BA347" t="s">
        <v>2749</v>
      </c>
      <c r="BD347" t="s">
        <v>2810</v>
      </c>
      <c r="BE347" s="3">
        <v>43542</v>
      </c>
    </row>
    <row r="348" spans="1:57">
      <c r="A348" s="1">
        <f>HYPERLINK("https://lsnyc.legalserver.org/matter/dynamic-profile/view/1863219","18-1863219")</f>
        <v>0</v>
      </c>
      <c r="B348" t="s">
        <v>59</v>
      </c>
      <c r="C348" t="s">
        <v>145</v>
      </c>
      <c r="D348" t="s">
        <v>161</v>
      </c>
      <c r="E348" t="s">
        <v>452</v>
      </c>
      <c r="F348" t="s">
        <v>795</v>
      </c>
      <c r="G348" s="3">
        <v>43188</v>
      </c>
      <c r="H348" s="3">
        <v>43191</v>
      </c>
      <c r="K348" t="s">
        <v>854</v>
      </c>
      <c r="L348" t="s">
        <v>858</v>
      </c>
      <c r="M348" t="s">
        <v>868</v>
      </c>
      <c r="N348" t="s">
        <v>869</v>
      </c>
      <c r="O348" t="s">
        <v>1204</v>
      </c>
      <c r="P348" t="s">
        <v>1425</v>
      </c>
      <c r="Q348" t="s">
        <v>1447</v>
      </c>
      <c r="R348" t="s">
        <v>1478</v>
      </c>
      <c r="S348">
        <v>11225</v>
      </c>
      <c r="T348" t="s">
        <v>1480</v>
      </c>
      <c r="U348" t="s">
        <v>1482</v>
      </c>
      <c r="V348" t="s">
        <v>1486</v>
      </c>
      <c r="W348" t="s">
        <v>1841</v>
      </c>
      <c r="X348">
        <v>4</v>
      </c>
      <c r="Y348" t="s">
        <v>1908</v>
      </c>
      <c r="AA348" t="s">
        <v>1921</v>
      </c>
      <c r="AB348" t="s">
        <v>1481</v>
      </c>
      <c r="AE348" t="s">
        <v>1934</v>
      </c>
      <c r="AG348">
        <v>1505</v>
      </c>
      <c r="AH348">
        <v>1505</v>
      </c>
      <c r="AI348">
        <v>70.84999999999999</v>
      </c>
      <c r="AJ348" s="3">
        <v>25769</v>
      </c>
      <c r="AL348" t="s">
        <v>2453</v>
      </c>
      <c r="AM348">
        <v>100</v>
      </c>
      <c r="AN348" t="s">
        <v>2519</v>
      </c>
      <c r="AO348">
        <v>2</v>
      </c>
      <c r="AP348">
        <v>3</v>
      </c>
      <c r="AQ348">
        <v>193.75</v>
      </c>
      <c r="AT348" t="s">
        <v>2536</v>
      </c>
      <c r="AU348" t="s">
        <v>2035</v>
      </c>
      <c r="AV348" t="s">
        <v>2544</v>
      </c>
      <c r="AW348">
        <v>57000</v>
      </c>
      <c r="BA348" t="s">
        <v>2701</v>
      </c>
      <c r="BD348" t="s">
        <v>2810</v>
      </c>
      <c r="BE348" s="3">
        <v>43615</v>
      </c>
    </row>
    <row r="349" spans="1:57">
      <c r="A349" s="1">
        <f>HYPERLINK("https://lsnyc.legalserver.org/matter/dynamic-profile/view/1863271","18-1863271")</f>
        <v>0</v>
      </c>
      <c r="B349" t="s">
        <v>59</v>
      </c>
      <c r="C349" t="s">
        <v>145</v>
      </c>
      <c r="D349" t="s">
        <v>161</v>
      </c>
      <c r="E349" t="s">
        <v>453</v>
      </c>
      <c r="F349" t="s">
        <v>175</v>
      </c>
      <c r="G349" s="3">
        <v>43188</v>
      </c>
      <c r="H349" s="3">
        <v>43221</v>
      </c>
      <c r="K349" t="s">
        <v>854</v>
      </c>
      <c r="L349" t="s">
        <v>858</v>
      </c>
      <c r="M349" t="s">
        <v>868</v>
      </c>
      <c r="N349" t="s">
        <v>869</v>
      </c>
      <c r="O349" t="s">
        <v>1205</v>
      </c>
      <c r="P349" t="s">
        <v>1426</v>
      </c>
      <c r="Q349" t="s">
        <v>1447</v>
      </c>
      <c r="R349" t="s">
        <v>1478</v>
      </c>
      <c r="S349">
        <v>11225</v>
      </c>
      <c r="T349" t="s">
        <v>1480</v>
      </c>
      <c r="U349" t="s">
        <v>1482</v>
      </c>
      <c r="W349" t="s">
        <v>1842</v>
      </c>
      <c r="X349">
        <v>20</v>
      </c>
      <c r="Y349" t="s">
        <v>1908</v>
      </c>
      <c r="AA349" t="s">
        <v>1921</v>
      </c>
      <c r="AB349" t="s">
        <v>1481</v>
      </c>
      <c r="AE349" t="s">
        <v>1934</v>
      </c>
      <c r="AG349">
        <v>0</v>
      </c>
      <c r="AH349">
        <v>118</v>
      </c>
      <c r="AI349">
        <v>17.55</v>
      </c>
      <c r="AJ349" s="3">
        <v>21482</v>
      </c>
      <c r="AK349" t="s">
        <v>2098</v>
      </c>
      <c r="AL349" t="s">
        <v>2454</v>
      </c>
      <c r="AM349">
        <v>0</v>
      </c>
      <c r="AO349">
        <v>1</v>
      </c>
      <c r="AP349">
        <v>0</v>
      </c>
      <c r="AQ349">
        <v>11.66</v>
      </c>
      <c r="AT349" t="s">
        <v>2535</v>
      </c>
      <c r="AU349" t="s">
        <v>1495</v>
      </c>
      <c r="AV349" t="s">
        <v>2544</v>
      </c>
      <c r="AW349">
        <v>1416</v>
      </c>
      <c r="BA349" t="s">
        <v>2701</v>
      </c>
      <c r="BD349" t="s">
        <v>2881</v>
      </c>
      <c r="BE349" s="3">
        <v>43539</v>
      </c>
    </row>
    <row r="350" spans="1:57">
      <c r="A350" s="1">
        <f>HYPERLINK("https://lsnyc.legalserver.org/matter/dynamic-profile/view/1848567","17-1848567")</f>
        <v>0</v>
      </c>
      <c r="B350" t="s">
        <v>59</v>
      </c>
      <c r="C350" t="s">
        <v>145</v>
      </c>
      <c r="D350" t="s">
        <v>161</v>
      </c>
      <c r="E350" t="s">
        <v>454</v>
      </c>
      <c r="F350" t="s">
        <v>690</v>
      </c>
      <c r="G350" s="3">
        <v>43021</v>
      </c>
      <c r="H350" s="3">
        <v>43021</v>
      </c>
      <c r="K350" t="s">
        <v>854</v>
      </c>
      <c r="L350" t="s">
        <v>858</v>
      </c>
      <c r="M350" t="s">
        <v>868</v>
      </c>
      <c r="N350" t="s">
        <v>869</v>
      </c>
      <c r="O350" t="s">
        <v>1206</v>
      </c>
      <c r="P350" t="s">
        <v>1328</v>
      </c>
      <c r="Q350" t="s">
        <v>1447</v>
      </c>
      <c r="R350" t="s">
        <v>1478</v>
      </c>
      <c r="S350">
        <v>11221</v>
      </c>
      <c r="T350" t="s">
        <v>1480</v>
      </c>
      <c r="U350" t="s">
        <v>1482</v>
      </c>
      <c r="V350" t="s">
        <v>1493</v>
      </c>
      <c r="W350" t="s">
        <v>1843</v>
      </c>
      <c r="X350">
        <v>14</v>
      </c>
      <c r="Y350" t="s">
        <v>1908</v>
      </c>
      <c r="AA350" t="s">
        <v>1921</v>
      </c>
      <c r="AB350" t="s">
        <v>1481</v>
      </c>
      <c r="AC350" t="s">
        <v>1481</v>
      </c>
      <c r="AE350" t="s">
        <v>1934</v>
      </c>
      <c r="AG350">
        <v>0</v>
      </c>
      <c r="AH350">
        <v>1356</v>
      </c>
      <c r="AI350">
        <v>36.75</v>
      </c>
      <c r="AJ350" s="3">
        <v>22497</v>
      </c>
      <c r="AK350" t="s">
        <v>2099</v>
      </c>
      <c r="AL350" t="s">
        <v>2455</v>
      </c>
      <c r="AM350">
        <v>8</v>
      </c>
      <c r="AN350" t="s">
        <v>2519</v>
      </c>
      <c r="AO350">
        <v>2</v>
      </c>
      <c r="AP350">
        <v>0</v>
      </c>
      <c r="AQ350">
        <v>91.11</v>
      </c>
      <c r="AT350" t="s">
        <v>2535</v>
      </c>
      <c r="AV350" t="s">
        <v>2544</v>
      </c>
      <c r="AW350">
        <v>14796</v>
      </c>
      <c r="AX350" t="s">
        <v>2569</v>
      </c>
      <c r="AY350" t="s">
        <v>1480</v>
      </c>
      <c r="BA350" t="s">
        <v>2695</v>
      </c>
      <c r="BD350" t="s">
        <v>2834</v>
      </c>
      <c r="BE350" s="3">
        <v>43256</v>
      </c>
    </row>
    <row r="351" spans="1:57">
      <c r="A351" s="1">
        <f>HYPERLINK("https://lsnyc.legalserver.org/matter/dynamic-profile/view/1863241","18-1863241")</f>
        <v>0</v>
      </c>
      <c r="B351" t="s">
        <v>59</v>
      </c>
      <c r="C351" t="s">
        <v>145</v>
      </c>
      <c r="D351" t="s">
        <v>161</v>
      </c>
      <c r="E351" t="s">
        <v>185</v>
      </c>
      <c r="F351" t="s">
        <v>796</v>
      </c>
      <c r="G351" s="3">
        <v>43192</v>
      </c>
      <c r="H351" s="3">
        <v>43221</v>
      </c>
      <c r="K351" t="s">
        <v>854</v>
      </c>
      <c r="L351" t="s">
        <v>858</v>
      </c>
      <c r="M351" t="s">
        <v>868</v>
      </c>
      <c r="N351" t="s">
        <v>869</v>
      </c>
      <c r="O351" t="s">
        <v>1207</v>
      </c>
      <c r="P351" t="s">
        <v>1332</v>
      </c>
      <c r="Q351" t="s">
        <v>1447</v>
      </c>
      <c r="R351" t="s">
        <v>1478</v>
      </c>
      <c r="S351">
        <v>11221</v>
      </c>
      <c r="T351" t="s">
        <v>1480</v>
      </c>
      <c r="U351" t="s">
        <v>1482</v>
      </c>
      <c r="V351" t="s">
        <v>1493</v>
      </c>
      <c r="W351" t="s">
        <v>1844</v>
      </c>
      <c r="X351">
        <v>10</v>
      </c>
      <c r="Y351" t="s">
        <v>1908</v>
      </c>
      <c r="AA351" t="s">
        <v>1921</v>
      </c>
      <c r="AB351" t="s">
        <v>1481</v>
      </c>
      <c r="AE351" t="s">
        <v>1934</v>
      </c>
      <c r="AG351">
        <v>565</v>
      </c>
      <c r="AH351">
        <v>1986</v>
      </c>
      <c r="AI351">
        <v>17</v>
      </c>
      <c r="AJ351" s="3">
        <v>26423</v>
      </c>
      <c r="AL351" t="s">
        <v>2456</v>
      </c>
      <c r="AM351">
        <v>4</v>
      </c>
      <c r="AO351">
        <v>3</v>
      </c>
      <c r="AP351">
        <v>1</v>
      </c>
      <c r="AQ351">
        <v>0</v>
      </c>
      <c r="AT351" t="s">
        <v>2534</v>
      </c>
      <c r="AU351" t="s">
        <v>2537</v>
      </c>
      <c r="AV351" t="s">
        <v>2544</v>
      </c>
      <c r="AW351">
        <v>0</v>
      </c>
      <c r="BA351" t="s">
        <v>2701</v>
      </c>
      <c r="BD351" t="s">
        <v>2797</v>
      </c>
      <c r="BE351" s="3">
        <v>43361</v>
      </c>
    </row>
    <row r="352" spans="1:57">
      <c r="A352" s="1">
        <f>HYPERLINK("https://lsnyc.legalserver.org/matter/dynamic-profile/view/1840243","17-1840243")</f>
        <v>0</v>
      </c>
      <c r="B352" t="s">
        <v>59</v>
      </c>
      <c r="C352" t="s">
        <v>145</v>
      </c>
      <c r="D352" t="s">
        <v>161</v>
      </c>
      <c r="E352" t="s">
        <v>305</v>
      </c>
      <c r="F352" t="s">
        <v>751</v>
      </c>
      <c r="G352" s="3">
        <v>42926</v>
      </c>
      <c r="H352" s="3">
        <v>42928</v>
      </c>
      <c r="K352" t="s">
        <v>854</v>
      </c>
      <c r="L352" t="s">
        <v>858</v>
      </c>
      <c r="M352" t="s">
        <v>868</v>
      </c>
      <c r="N352" t="s">
        <v>870</v>
      </c>
      <c r="O352" t="s">
        <v>1208</v>
      </c>
      <c r="P352">
        <v>8</v>
      </c>
      <c r="Q352" t="s">
        <v>1447</v>
      </c>
      <c r="R352" t="s">
        <v>1478</v>
      </c>
      <c r="S352">
        <v>11216</v>
      </c>
      <c r="T352" t="s">
        <v>1480</v>
      </c>
      <c r="U352" t="s">
        <v>1482</v>
      </c>
      <c r="V352" t="s">
        <v>1493</v>
      </c>
      <c r="W352" t="s">
        <v>1845</v>
      </c>
      <c r="X352">
        <v>40</v>
      </c>
      <c r="Y352" t="s">
        <v>1908</v>
      </c>
      <c r="AA352" t="s">
        <v>1921</v>
      </c>
      <c r="AB352" t="s">
        <v>1481</v>
      </c>
      <c r="AC352" t="s">
        <v>1481</v>
      </c>
      <c r="AE352" t="s">
        <v>1934</v>
      </c>
      <c r="AG352">
        <v>0</v>
      </c>
      <c r="AH352">
        <v>0</v>
      </c>
      <c r="AI352">
        <v>168.85</v>
      </c>
      <c r="AJ352" s="3">
        <v>12741</v>
      </c>
      <c r="AK352" t="s">
        <v>2100</v>
      </c>
      <c r="AM352">
        <v>8</v>
      </c>
      <c r="AN352" t="s">
        <v>2525</v>
      </c>
      <c r="AO352">
        <v>2</v>
      </c>
      <c r="AP352">
        <v>0</v>
      </c>
      <c r="AQ352">
        <v>48.03</v>
      </c>
      <c r="AT352" t="s">
        <v>2535</v>
      </c>
      <c r="AU352" t="s">
        <v>2035</v>
      </c>
      <c r="AV352" t="s">
        <v>2544</v>
      </c>
      <c r="AW352">
        <v>7800</v>
      </c>
      <c r="AX352" t="s">
        <v>2658</v>
      </c>
      <c r="AY352" t="s">
        <v>1480</v>
      </c>
      <c r="BA352" t="s">
        <v>2695</v>
      </c>
      <c r="BD352" t="s">
        <v>2826</v>
      </c>
      <c r="BE352" s="3">
        <v>43658</v>
      </c>
    </row>
    <row r="353" spans="1:57">
      <c r="A353" s="1">
        <f>HYPERLINK("https://lsnyc.legalserver.org/matter/dynamic-profile/view/1868288","18-1868288")</f>
        <v>0</v>
      </c>
      <c r="B353" t="s">
        <v>59</v>
      </c>
      <c r="C353" t="s">
        <v>145</v>
      </c>
      <c r="D353" t="s">
        <v>161</v>
      </c>
      <c r="E353" t="s">
        <v>455</v>
      </c>
      <c r="F353" t="s">
        <v>797</v>
      </c>
      <c r="G353" s="3">
        <v>43245</v>
      </c>
      <c r="H353" s="3">
        <v>43221</v>
      </c>
      <c r="K353" t="s">
        <v>854</v>
      </c>
      <c r="L353" t="s">
        <v>858</v>
      </c>
      <c r="M353" t="s">
        <v>868</v>
      </c>
      <c r="N353" t="s">
        <v>870</v>
      </c>
      <c r="O353" t="s">
        <v>1209</v>
      </c>
      <c r="Q353" t="s">
        <v>1447</v>
      </c>
      <c r="R353" t="s">
        <v>1478</v>
      </c>
      <c r="S353">
        <v>11216</v>
      </c>
      <c r="T353" t="s">
        <v>1480</v>
      </c>
      <c r="U353" t="s">
        <v>1482</v>
      </c>
      <c r="V353" t="s">
        <v>1493</v>
      </c>
      <c r="W353" t="s">
        <v>1846</v>
      </c>
      <c r="X353">
        <v>21</v>
      </c>
      <c r="Y353" t="s">
        <v>1908</v>
      </c>
      <c r="AA353" t="s">
        <v>1921</v>
      </c>
      <c r="AB353" t="s">
        <v>1481</v>
      </c>
      <c r="AC353" t="s">
        <v>1481</v>
      </c>
      <c r="AE353" t="s">
        <v>1934</v>
      </c>
      <c r="AG353">
        <v>1000</v>
      </c>
      <c r="AH353">
        <v>1000</v>
      </c>
      <c r="AI353">
        <v>32.1</v>
      </c>
      <c r="AJ353" s="3">
        <v>24720</v>
      </c>
      <c r="AL353" t="s">
        <v>2457</v>
      </c>
      <c r="AM353">
        <v>6</v>
      </c>
      <c r="AN353" t="s">
        <v>2519</v>
      </c>
      <c r="AO353">
        <v>1</v>
      </c>
      <c r="AP353">
        <v>1</v>
      </c>
      <c r="AQ353">
        <v>0</v>
      </c>
      <c r="AT353" t="s">
        <v>2534</v>
      </c>
      <c r="AU353" t="s">
        <v>2035</v>
      </c>
      <c r="AV353" t="s">
        <v>2544</v>
      </c>
      <c r="AW353">
        <v>0</v>
      </c>
      <c r="AY353" t="s">
        <v>1480</v>
      </c>
      <c r="BA353" t="s">
        <v>2695</v>
      </c>
      <c r="BD353" t="s">
        <v>2803</v>
      </c>
      <c r="BE353" s="3">
        <v>43574</v>
      </c>
    </row>
    <row r="354" spans="1:57">
      <c r="A354" s="1">
        <f>HYPERLINK("https://lsnyc.legalserver.org/matter/dynamic-profile/view/1863218","18-1863218")</f>
        <v>0</v>
      </c>
      <c r="B354" t="s">
        <v>59</v>
      </c>
      <c r="C354" t="s">
        <v>145</v>
      </c>
      <c r="D354" t="s">
        <v>161</v>
      </c>
      <c r="E354" t="s">
        <v>456</v>
      </c>
      <c r="F354" t="s">
        <v>798</v>
      </c>
      <c r="G354" s="3">
        <v>43192</v>
      </c>
      <c r="H354" s="3">
        <v>43192</v>
      </c>
      <c r="K354" t="s">
        <v>854</v>
      </c>
      <c r="L354" t="s">
        <v>858</v>
      </c>
      <c r="M354" t="s">
        <v>868</v>
      </c>
      <c r="N354" t="s">
        <v>869</v>
      </c>
      <c r="O354" t="s">
        <v>1210</v>
      </c>
      <c r="P354" t="s">
        <v>1427</v>
      </c>
      <c r="Q354" t="s">
        <v>1447</v>
      </c>
      <c r="R354" t="s">
        <v>1478</v>
      </c>
      <c r="S354">
        <v>11216</v>
      </c>
      <c r="T354" t="s">
        <v>1480</v>
      </c>
      <c r="U354" t="s">
        <v>1482</v>
      </c>
      <c r="V354" t="s">
        <v>1486</v>
      </c>
      <c r="W354" t="s">
        <v>1847</v>
      </c>
      <c r="X354">
        <v>29</v>
      </c>
      <c r="Y354" t="s">
        <v>1908</v>
      </c>
      <c r="AA354" t="s">
        <v>1921</v>
      </c>
      <c r="AB354" t="s">
        <v>1481</v>
      </c>
      <c r="AE354" t="s">
        <v>1934</v>
      </c>
      <c r="AG354">
        <v>345</v>
      </c>
      <c r="AH354">
        <v>689</v>
      </c>
      <c r="AI354">
        <v>38.25</v>
      </c>
      <c r="AJ354" s="3">
        <v>32583</v>
      </c>
      <c r="AL354" t="s">
        <v>2458</v>
      </c>
      <c r="AM354">
        <v>36</v>
      </c>
      <c r="AO354">
        <v>2</v>
      </c>
      <c r="AP354">
        <v>0</v>
      </c>
      <c r="AQ354">
        <v>71.97</v>
      </c>
      <c r="AT354" t="s">
        <v>2535</v>
      </c>
      <c r="AU354" t="s">
        <v>2537</v>
      </c>
      <c r="AV354" t="s">
        <v>2544</v>
      </c>
      <c r="AW354">
        <v>11847</v>
      </c>
      <c r="BA354" t="s">
        <v>2701</v>
      </c>
      <c r="BD354" t="s">
        <v>2882</v>
      </c>
      <c r="BE354" s="3">
        <v>43497</v>
      </c>
    </row>
    <row r="355" spans="1:57">
      <c r="A355" s="1">
        <f>HYPERLINK("https://lsnyc.legalserver.org/matter/dynamic-profile/view/1864514","18-1864514")</f>
        <v>0</v>
      </c>
      <c r="B355" t="s">
        <v>59</v>
      </c>
      <c r="C355" t="s">
        <v>145</v>
      </c>
      <c r="D355" t="s">
        <v>161</v>
      </c>
      <c r="E355" t="s">
        <v>457</v>
      </c>
      <c r="F355" t="s">
        <v>799</v>
      </c>
      <c r="G355" s="3">
        <v>43203</v>
      </c>
      <c r="H355" s="3">
        <v>43281</v>
      </c>
      <c r="K355" t="s">
        <v>854</v>
      </c>
      <c r="L355" t="s">
        <v>858</v>
      </c>
      <c r="M355" t="s">
        <v>868</v>
      </c>
      <c r="N355" t="s">
        <v>869</v>
      </c>
      <c r="O355" t="s">
        <v>1211</v>
      </c>
      <c r="Q355" t="s">
        <v>1447</v>
      </c>
      <c r="R355" t="s">
        <v>1478</v>
      </c>
      <c r="S355">
        <v>11216</v>
      </c>
      <c r="T355" t="s">
        <v>1480</v>
      </c>
      <c r="U355" t="s">
        <v>1482</v>
      </c>
      <c r="V355" t="s">
        <v>1487</v>
      </c>
      <c r="W355" t="s">
        <v>1848</v>
      </c>
      <c r="X355">
        <v>0</v>
      </c>
      <c r="Y355" t="s">
        <v>1908</v>
      </c>
      <c r="AA355" t="s">
        <v>1921</v>
      </c>
      <c r="AB355" t="s">
        <v>1481</v>
      </c>
      <c r="AC355" t="s">
        <v>1481</v>
      </c>
      <c r="AE355" t="s">
        <v>1934</v>
      </c>
      <c r="AG355">
        <v>1000</v>
      </c>
      <c r="AH355">
        <v>1000</v>
      </c>
      <c r="AI355">
        <v>50.8</v>
      </c>
      <c r="AJ355" s="3">
        <v>13562</v>
      </c>
      <c r="AM355">
        <v>0</v>
      </c>
      <c r="AO355">
        <v>1</v>
      </c>
      <c r="AP355">
        <v>0</v>
      </c>
      <c r="AQ355">
        <v>292.59</v>
      </c>
      <c r="AR355" s="3">
        <v>43298</v>
      </c>
      <c r="AT355" t="s">
        <v>2535</v>
      </c>
      <c r="AU355" t="s">
        <v>2035</v>
      </c>
      <c r="AV355" t="s">
        <v>2544</v>
      </c>
      <c r="AW355">
        <v>35520</v>
      </c>
      <c r="AY355" t="s">
        <v>1480</v>
      </c>
      <c r="BA355" t="s">
        <v>2703</v>
      </c>
      <c r="BD355" t="s">
        <v>2863</v>
      </c>
      <c r="BE355" s="3">
        <v>43615</v>
      </c>
    </row>
    <row r="356" spans="1:57">
      <c r="A356" s="1">
        <f>HYPERLINK("https://lsnyc.legalserver.org/matter/dynamic-profile/view/1843963","17-1843963")</f>
        <v>0</v>
      </c>
      <c r="B356" t="s">
        <v>59</v>
      </c>
      <c r="C356" t="s">
        <v>145</v>
      </c>
      <c r="D356" t="s">
        <v>161</v>
      </c>
      <c r="E356" t="s">
        <v>458</v>
      </c>
      <c r="F356" t="s">
        <v>800</v>
      </c>
      <c r="G356" s="3">
        <v>42968</v>
      </c>
      <c r="H356" s="3">
        <v>42979</v>
      </c>
      <c r="K356" t="s">
        <v>854</v>
      </c>
      <c r="L356" t="s">
        <v>858</v>
      </c>
      <c r="M356" t="s">
        <v>868</v>
      </c>
      <c r="N356" t="s">
        <v>870</v>
      </c>
      <c r="O356" t="s">
        <v>1212</v>
      </c>
      <c r="P356">
        <v>2</v>
      </c>
      <c r="Q356" t="s">
        <v>1447</v>
      </c>
      <c r="R356" t="s">
        <v>1478</v>
      </c>
      <c r="S356">
        <v>11214</v>
      </c>
      <c r="T356" t="s">
        <v>1480</v>
      </c>
      <c r="U356" t="s">
        <v>1482</v>
      </c>
      <c r="V356" t="s">
        <v>1484</v>
      </c>
      <c r="W356" t="s">
        <v>1849</v>
      </c>
      <c r="X356">
        <v>10</v>
      </c>
      <c r="Y356" t="s">
        <v>1908</v>
      </c>
      <c r="AA356" t="s">
        <v>1917</v>
      </c>
      <c r="AB356" t="s">
        <v>1481</v>
      </c>
      <c r="AC356" t="s">
        <v>1481</v>
      </c>
      <c r="AE356" t="s">
        <v>1934</v>
      </c>
      <c r="AG356">
        <v>689.9400000000001</v>
      </c>
      <c r="AH356">
        <v>689.9400000000001</v>
      </c>
      <c r="AI356">
        <v>56.7</v>
      </c>
      <c r="AJ356" s="3">
        <v>17579</v>
      </c>
      <c r="AL356" t="s">
        <v>2459</v>
      </c>
      <c r="AM356">
        <v>8</v>
      </c>
      <c r="AN356" t="s">
        <v>2527</v>
      </c>
      <c r="AO356">
        <v>1</v>
      </c>
      <c r="AP356">
        <v>0</v>
      </c>
      <c r="AQ356">
        <v>84.78</v>
      </c>
      <c r="AT356" t="s">
        <v>2535</v>
      </c>
      <c r="AU356" t="s">
        <v>2035</v>
      </c>
      <c r="AV356" t="s">
        <v>2544</v>
      </c>
      <c r="AW356">
        <v>10224</v>
      </c>
      <c r="AY356" t="s">
        <v>1480</v>
      </c>
      <c r="BA356" t="s">
        <v>2750</v>
      </c>
      <c r="BD356" t="s">
        <v>2799</v>
      </c>
      <c r="BE356" s="3">
        <v>43376</v>
      </c>
    </row>
    <row r="357" spans="1:57">
      <c r="A357" s="1">
        <f>HYPERLINK("https://lsnyc.legalserver.org/matter/dynamic-profile/view/1868234","18-1868234")</f>
        <v>0</v>
      </c>
      <c r="B357" t="s">
        <v>59</v>
      </c>
      <c r="C357" t="s">
        <v>145</v>
      </c>
      <c r="D357" t="s">
        <v>161</v>
      </c>
      <c r="E357" t="s">
        <v>459</v>
      </c>
      <c r="F357" t="s">
        <v>801</v>
      </c>
      <c r="G357" s="3">
        <v>43244</v>
      </c>
      <c r="H357" s="3">
        <v>43252</v>
      </c>
      <c r="K357" t="s">
        <v>854</v>
      </c>
      <c r="L357" t="s">
        <v>858</v>
      </c>
      <c r="M357" t="s">
        <v>868</v>
      </c>
      <c r="N357" t="s">
        <v>870</v>
      </c>
      <c r="O357" t="s">
        <v>1213</v>
      </c>
      <c r="P357">
        <v>6</v>
      </c>
      <c r="Q357" t="s">
        <v>1447</v>
      </c>
      <c r="R357" t="s">
        <v>1478</v>
      </c>
      <c r="S357">
        <v>11206</v>
      </c>
      <c r="T357" t="s">
        <v>1480</v>
      </c>
      <c r="U357" t="s">
        <v>1482</v>
      </c>
      <c r="V357" t="s">
        <v>1486</v>
      </c>
      <c r="W357" t="s">
        <v>1850</v>
      </c>
      <c r="X357">
        <v>14</v>
      </c>
      <c r="Y357" t="s">
        <v>1908</v>
      </c>
      <c r="AA357" t="s">
        <v>1917</v>
      </c>
      <c r="AB357" t="s">
        <v>1481</v>
      </c>
      <c r="AC357" t="s">
        <v>1481</v>
      </c>
      <c r="AE357" t="s">
        <v>1934</v>
      </c>
      <c r="AG357">
        <v>0</v>
      </c>
      <c r="AH357">
        <v>500</v>
      </c>
      <c r="AI357">
        <v>43.6</v>
      </c>
      <c r="AJ357" s="3">
        <v>22202</v>
      </c>
      <c r="AL357" t="s">
        <v>2460</v>
      </c>
      <c r="AM357">
        <v>7</v>
      </c>
      <c r="AN357" t="s">
        <v>2519</v>
      </c>
      <c r="AO357">
        <v>2</v>
      </c>
      <c r="AP357">
        <v>0</v>
      </c>
      <c r="AQ357">
        <v>145.81</v>
      </c>
      <c r="AT357" t="s">
        <v>2535</v>
      </c>
      <c r="AU357" t="s">
        <v>2035</v>
      </c>
      <c r="AV357" t="s">
        <v>2544</v>
      </c>
      <c r="AW357">
        <v>24000</v>
      </c>
      <c r="AY357" t="s">
        <v>1480</v>
      </c>
      <c r="BA357" t="s">
        <v>2695</v>
      </c>
      <c r="BD357" t="s">
        <v>2810</v>
      </c>
      <c r="BE357" s="3">
        <v>43425</v>
      </c>
    </row>
    <row r="358" spans="1:57">
      <c r="A358" s="1">
        <f>HYPERLINK("https://lsnyc.legalserver.org/matter/dynamic-profile/view/1861236","18-1861236")</f>
        <v>0</v>
      </c>
      <c r="B358" t="s">
        <v>58</v>
      </c>
      <c r="C358" t="s">
        <v>92</v>
      </c>
      <c r="D358" t="s">
        <v>161</v>
      </c>
      <c r="E358" t="s">
        <v>290</v>
      </c>
      <c r="F358" t="s">
        <v>802</v>
      </c>
      <c r="G358" s="3">
        <v>43171</v>
      </c>
      <c r="H358" s="3">
        <v>43171</v>
      </c>
      <c r="K358" t="s">
        <v>854</v>
      </c>
      <c r="L358" t="s">
        <v>858</v>
      </c>
      <c r="M358" t="s">
        <v>868</v>
      </c>
      <c r="N358" t="s">
        <v>869</v>
      </c>
      <c r="O358" t="s">
        <v>1214</v>
      </c>
      <c r="P358">
        <v>2</v>
      </c>
      <c r="Q358" t="s">
        <v>1449</v>
      </c>
      <c r="R358" t="s">
        <v>1478</v>
      </c>
      <c r="S358">
        <v>11435</v>
      </c>
      <c r="T358" t="s">
        <v>1480</v>
      </c>
      <c r="U358" t="s">
        <v>1480</v>
      </c>
      <c r="V358" t="s">
        <v>1483</v>
      </c>
      <c r="W358" t="s">
        <v>1851</v>
      </c>
      <c r="X358">
        <v>9</v>
      </c>
      <c r="Y358" t="s">
        <v>1908</v>
      </c>
      <c r="AA358" t="s">
        <v>1916</v>
      </c>
      <c r="AB358" t="s">
        <v>1481</v>
      </c>
      <c r="AC358" t="s">
        <v>1481</v>
      </c>
      <c r="AE358" t="s">
        <v>1934</v>
      </c>
      <c r="AG358">
        <v>500</v>
      </c>
      <c r="AH358">
        <v>1796.4</v>
      </c>
      <c r="AI358">
        <v>68.84999999999999</v>
      </c>
      <c r="AJ358" s="3">
        <v>21424</v>
      </c>
      <c r="AK358" t="s">
        <v>2101</v>
      </c>
      <c r="AL358" t="s">
        <v>2461</v>
      </c>
      <c r="AM358">
        <v>3</v>
      </c>
      <c r="AN358" t="s">
        <v>2519</v>
      </c>
      <c r="AO358">
        <v>1</v>
      </c>
      <c r="AP358">
        <v>2</v>
      </c>
      <c r="AQ358">
        <v>95.19</v>
      </c>
      <c r="AT358" t="s">
        <v>2534</v>
      </c>
      <c r="AU358" t="s">
        <v>2539</v>
      </c>
      <c r="AV358" t="s">
        <v>2544</v>
      </c>
      <c r="AW358">
        <v>19781</v>
      </c>
      <c r="AX358" t="s">
        <v>2659</v>
      </c>
      <c r="AY358" t="s">
        <v>1480</v>
      </c>
      <c r="BA358" t="s">
        <v>75</v>
      </c>
      <c r="BD358" t="s">
        <v>2883</v>
      </c>
      <c r="BE358" s="3">
        <v>43570</v>
      </c>
    </row>
    <row r="359" spans="1:57">
      <c r="A359" s="1">
        <f>HYPERLINK("https://lsnyc.legalserver.org/matter/dynamic-profile/view/1867238","18-1867238")</f>
        <v>0</v>
      </c>
      <c r="B359" t="s">
        <v>58</v>
      </c>
      <c r="C359" t="s">
        <v>92</v>
      </c>
      <c r="D359" t="s">
        <v>161</v>
      </c>
      <c r="E359" t="s">
        <v>460</v>
      </c>
      <c r="F359" t="s">
        <v>803</v>
      </c>
      <c r="G359" s="3">
        <v>43234</v>
      </c>
      <c r="H359" s="3">
        <v>43229</v>
      </c>
      <c r="K359" t="s">
        <v>854</v>
      </c>
      <c r="L359" t="s">
        <v>858</v>
      </c>
      <c r="M359" t="s">
        <v>868</v>
      </c>
      <c r="N359" t="s">
        <v>870</v>
      </c>
      <c r="O359" t="s">
        <v>1215</v>
      </c>
      <c r="P359" t="s">
        <v>1428</v>
      </c>
      <c r="Q359" t="s">
        <v>1467</v>
      </c>
      <c r="R359" t="s">
        <v>1478</v>
      </c>
      <c r="S359">
        <v>11373</v>
      </c>
      <c r="T359" t="s">
        <v>1480</v>
      </c>
      <c r="U359" t="s">
        <v>1480</v>
      </c>
      <c r="V359" t="s">
        <v>1486</v>
      </c>
      <c r="W359" t="s">
        <v>1852</v>
      </c>
      <c r="X359">
        <v>21</v>
      </c>
      <c r="Y359" t="s">
        <v>1908</v>
      </c>
      <c r="AA359" t="s">
        <v>1919</v>
      </c>
      <c r="AB359" t="s">
        <v>1481</v>
      </c>
      <c r="AC359" t="s">
        <v>1481</v>
      </c>
      <c r="AE359" t="s">
        <v>1934</v>
      </c>
      <c r="AF359" t="s">
        <v>1938</v>
      </c>
      <c r="AG359">
        <v>1162</v>
      </c>
      <c r="AH359">
        <v>1162</v>
      </c>
      <c r="AI359">
        <v>57</v>
      </c>
      <c r="AJ359" s="3">
        <v>27032</v>
      </c>
      <c r="AK359" t="s">
        <v>1978</v>
      </c>
      <c r="AL359" t="s">
        <v>2462</v>
      </c>
      <c r="AM359">
        <v>0</v>
      </c>
      <c r="AN359" t="s">
        <v>2519</v>
      </c>
      <c r="AO359">
        <v>2</v>
      </c>
      <c r="AP359">
        <v>0</v>
      </c>
      <c r="AQ359">
        <v>51.03</v>
      </c>
      <c r="AT359" t="s">
        <v>2535</v>
      </c>
      <c r="AU359" t="s">
        <v>2035</v>
      </c>
      <c r="AV359" t="s">
        <v>2544</v>
      </c>
      <c r="AW359">
        <v>8400</v>
      </c>
      <c r="AX359" t="s">
        <v>2590</v>
      </c>
      <c r="AY359" t="s">
        <v>1480</v>
      </c>
      <c r="BA359" t="s">
        <v>2718</v>
      </c>
      <c r="BD359" t="s">
        <v>2810</v>
      </c>
      <c r="BE359" s="3">
        <v>43594</v>
      </c>
    </row>
    <row r="360" spans="1:57">
      <c r="A360" s="1">
        <f>HYPERLINK("https://lsnyc.legalserver.org/matter/dynamic-profile/view/0827596","17-0827596")</f>
        <v>0</v>
      </c>
      <c r="B360" t="s">
        <v>59</v>
      </c>
      <c r="C360" t="s">
        <v>146</v>
      </c>
      <c r="D360" t="s">
        <v>161</v>
      </c>
      <c r="E360" t="s">
        <v>461</v>
      </c>
      <c r="F360" t="s">
        <v>804</v>
      </c>
      <c r="G360" s="3">
        <v>42781</v>
      </c>
      <c r="H360" s="3">
        <v>43252</v>
      </c>
      <c r="K360" t="s">
        <v>854</v>
      </c>
      <c r="L360" t="s">
        <v>858</v>
      </c>
      <c r="M360" t="s">
        <v>868</v>
      </c>
      <c r="N360" t="s">
        <v>870</v>
      </c>
      <c r="O360" t="s">
        <v>1216</v>
      </c>
      <c r="P360" t="s">
        <v>1429</v>
      </c>
      <c r="Q360" t="s">
        <v>1447</v>
      </c>
      <c r="R360" t="s">
        <v>1478</v>
      </c>
      <c r="S360">
        <v>11201</v>
      </c>
      <c r="T360" t="s">
        <v>1480</v>
      </c>
      <c r="U360" t="s">
        <v>1482</v>
      </c>
      <c r="V360" t="s">
        <v>1483</v>
      </c>
      <c r="W360" t="s">
        <v>1853</v>
      </c>
      <c r="X360">
        <v>47</v>
      </c>
      <c r="Y360" t="s">
        <v>1908</v>
      </c>
      <c r="AA360" t="s">
        <v>1917</v>
      </c>
      <c r="AB360" t="s">
        <v>1481</v>
      </c>
      <c r="AC360" t="s">
        <v>1481</v>
      </c>
      <c r="AE360" t="s">
        <v>1933</v>
      </c>
      <c r="AG360">
        <v>0</v>
      </c>
      <c r="AH360">
        <v>0</v>
      </c>
      <c r="AI360">
        <v>49.55</v>
      </c>
      <c r="AJ360" s="3">
        <v>22043</v>
      </c>
      <c r="AK360" t="s">
        <v>2102</v>
      </c>
      <c r="AL360" t="s">
        <v>2463</v>
      </c>
      <c r="AM360">
        <v>30</v>
      </c>
      <c r="AN360" t="s">
        <v>2524</v>
      </c>
      <c r="AO360">
        <v>1</v>
      </c>
      <c r="AP360">
        <v>0</v>
      </c>
      <c r="AQ360">
        <v>0</v>
      </c>
      <c r="AT360" t="s">
        <v>2535</v>
      </c>
      <c r="AU360" t="s">
        <v>2035</v>
      </c>
      <c r="AV360" t="s">
        <v>2544</v>
      </c>
      <c r="AW360">
        <v>0</v>
      </c>
      <c r="AY360" t="s">
        <v>1480</v>
      </c>
      <c r="BA360" t="s">
        <v>2701</v>
      </c>
      <c r="BD360" t="s">
        <v>2884</v>
      </c>
      <c r="BE360" s="3">
        <v>43580</v>
      </c>
    </row>
    <row r="361" spans="1:57">
      <c r="A361" s="1">
        <f>HYPERLINK("https://lsnyc.legalserver.org/matter/dynamic-profile/view/1866188","18-1866188")</f>
        <v>0</v>
      </c>
      <c r="B361" t="s">
        <v>58</v>
      </c>
      <c r="C361" t="s">
        <v>147</v>
      </c>
      <c r="D361" t="s">
        <v>161</v>
      </c>
      <c r="E361" t="s">
        <v>462</v>
      </c>
      <c r="F361" t="s">
        <v>805</v>
      </c>
      <c r="G361" s="3">
        <v>43222</v>
      </c>
      <c r="H361" s="3">
        <v>43222</v>
      </c>
      <c r="K361" t="s">
        <v>854</v>
      </c>
      <c r="L361" t="s">
        <v>858</v>
      </c>
      <c r="M361" t="s">
        <v>868</v>
      </c>
      <c r="N361" t="s">
        <v>870</v>
      </c>
      <c r="O361" t="s">
        <v>1217</v>
      </c>
      <c r="P361" t="s">
        <v>1292</v>
      </c>
      <c r="Q361" t="s">
        <v>1455</v>
      </c>
      <c r="R361" t="s">
        <v>1478</v>
      </c>
      <c r="S361">
        <v>11368</v>
      </c>
      <c r="T361" t="s">
        <v>1480</v>
      </c>
      <c r="U361" t="s">
        <v>1480</v>
      </c>
      <c r="V361" t="s">
        <v>1485</v>
      </c>
      <c r="W361" t="s">
        <v>1854</v>
      </c>
      <c r="X361">
        <v>23</v>
      </c>
      <c r="Y361" t="s">
        <v>1908</v>
      </c>
      <c r="AA361" t="s">
        <v>1916</v>
      </c>
      <c r="AB361" t="s">
        <v>1481</v>
      </c>
      <c r="AC361" t="s">
        <v>1481</v>
      </c>
      <c r="AE361" t="s">
        <v>1934</v>
      </c>
      <c r="AG361">
        <v>1162</v>
      </c>
      <c r="AH361">
        <v>1162</v>
      </c>
      <c r="AI361">
        <v>69.97</v>
      </c>
      <c r="AJ361" s="3">
        <v>19641</v>
      </c>
      <c r="AL361" t="s">
        <v>2464</v>
      </c>
      <c r="AM361">
        <v>224</v>
      </c>
      <c r="AN361" t="s">
        <v>2519</v>
      </c>
      <c r="AO361">
        <v>3</v>
      </c>
      <c r="AP361">
        <v>0</v>
      </c>
      <c r="AQ361">
        <v>492.78</v>
      </c>
      <c r="AT361" t="s">
        <v>2535</v>
      </c>
      <c r="AU361" t="s">
        <v>2035</v>
      </c>
      <c r="AV361" t="s">
        <v>2555</v>
      </c>
      <c r="AW361">
        <v>102400</v>
      </c>
      <c r="AY361" t="s">
        <v>1480</v>
      </c>
      <c r="BA361" t="s">
        <v>2718</v>
      </c>
      <c r="BD361" t="s">
        <v>2810</v>
      </c>
      <c r="BE361" s="3">
        <v>43626</v>
      </c>
    </row>
    <row r="362" spans="1:57">
      <c r="A362" s="1">
        <f>HYPERLINK("https://lsnyc.legalserver.org/matter/dynamic-profile/view/0824242","17-0824242")</f>
        <v>0</v>
      </c>
      <c r="B362" t="s">
        <v>58</v>
      </c>
      <c r="C362" t="s">
        <v>147</v>
      </c>
      <c r="D362" t="s">
        <v>161</v>
      </c>
      <c r="E362" t="s">
        <v>463</v>
      </c>
      <c r="F362" t="s">
        <v>806</v>
      </c>
      <c r="G362" s="3">
        <v>42745</v>
      </c>
      <c r="H362" s="3">
        <v>42745</v>
      </c>
      <c r="K362" t="s">
        <v>854</v>
      </c>
      <c r="L362" t="s">
        <v>858</v>
      </c>
      <c r="M362" t="s">
        <v>868</v>
      </c>
      <c r="N362" t="s">
        <v>869</v>
      </c>
      <c r="O362" t="s">
        <v>1218</v>
      </c>
      <c r="Q362" t="s">
        <v>1455</v>
      </c>
      <c r="R362" t="s">
        <v>1478</v>
      </c>
      <c r="S362">
        <v>11368</v>
      </c>
      <c r="T362" t="s">
        <v>1480</v>
      </c>
      <c r="U362" t="s">
        <v>1482</v>
      </c>
      <c r="V362" t="s">
        <v>1495</v>
      </c>
      <c r="W362" t="s">
        <v>1855</v>
      </c>
      <c r="X362">
        <v>18</v>
      </c>
      <c r="Y362" t="s">
        <v>1908</v>
      </c>
      <c r="AA362" t="s">
        <v>1916</v>
      </c>
      <c r="AB362" t="s">
        <v>1481</v>
      </c>
      <c r="AC362" t="s">
        <v>1481</v>
      </c>
      <c r="AE362" t="s">
        <v>1934</v>
      </c>
      <c r="AG362">
        <v>1083.71</v>
      </c>
      <c r="AH362">
        <v>1083.71</v>
      </c>
      <c r="AI362">
        <v>13.2</v>
      </c>
      <c r="AJ362" s="3">
        <v>32928</v>
      </c>
      <c r="AK362" t="s">
        <v>2103</v>
      </c>
      <c r="AL362" t="s">
        <v>2465</v>
      </c>
      <c r="AM362">
        <v>15</v>
      </c>
      <c r="AN362" t="s">
        <v>2519</v>
      </c>
      <c r="AO362">
        <v>2</v>
      </c>
      <c r="AP362">
        <v>4</v>
      </c>
      <c r="AQ362">
        <v>67.03</v>
      </c>
      <c r="AT362" t="s">
        <v>2534</v>
      </c>
      <c r="AU362" t="s">
        <v>2035</v>
      </c>
      <c r="AV362" t="s">
        <v>2545</v>
      </c>
      <c r="AW362">
        <v>21840</v>
      </c>
      <c r="AX362" t="s">
        <v>2562</v>
      </c>
      <c r="BA362" t="s">
        <v>75</v>
      </c>
      <c r="BD362" t="s">
        <v>2798</v>
      </c>
      <c r="BE362" s="3">
        <v>42856</v>
      </c>
    </row>
    <row r="363" spans="1:57">
      <c r="A363" s="1">
        <f>HYPERLINK("https://lsnyc.legalserver.org/matter/dynamic-profile/view/1862567","18-1862567")</f>
        <v>0</v>
      </c>
      <c r="B363" t="s">
        <v>59</v>
      </c>
      <c r="C363" t="s">
        <v>148</v>
      </c>
      <c r="D363" t="s">
        <v>161</v>
      </c>
      <c r="E363" t="s">
        <v>464</v>
      </c>
      <c r="F363" t="s">
        <v>807</v>
      </c>
      <c r="G363" s="3">
        <v>43185</v>
      </c>
      <c r="H363" s="3">
        <v>43185</v>
      </c>
      <c r="K363" t="s">
        <v>854</v>
      </c>
      <c r="L363" t="s">
        <v>858</v>
      </c>
      <c r="M363" t="s">
        <v>868</v>
      </c>
      <c r="N363" t="s">
        <v>869</v>
      </c>
      <c r="O363" t="s">
        <v>1219</v>
      </c>
      <c r="P363" t="s">
        <v>1275</v>
      </c>
      <c r="Q363" t="s">
        <v>1447</v>
      </c>
      <c r="R363" t="s">
        <v>1478</v>
      </c>
      <c r="S363">
        <v>11221</v>
      </c>
      <c r="T363" t="s">
        <v>1480</v>
      </c>
      <c r="U363" t="s">
        <v>1482</v>
      </c>
      <c r="V363" t="s">
        <v>1493</v>
      </c>
      <c r="W363" t="s">
        <v>1856</v>
      </c>
      <c r="X363">
        <v>31</v>
      </c>
      <c r="Y363" t="s">
        <v>1908</v>
      </c>
      <c r="AA363" t="s">
        <v>1921</v>
      </c>
      <c r="AB363" t="s">
        <v>1481</v>
      </c>
      <c r="AC363" t="s">
        <v>1481</v>
      </c>
      <c r="AE363" t="s">
        <v>1934</v>
      </c>
      <c r="AG363">
        <v>194</v>
      </c>
      <c r="AH363">
        <v>1094</v>
      </c>
      <c r="AI363">
        <v>61.75</v>
      </c>
      <c r="AJ363" s="3">
        <v>29197</v>
      </c>
      <c r="AK363" t="s">
        <v>2104</v>
      </c>
      <c r="AL363" t="s">
        <v>2466</v>
      </c>
      <c r="AM363">
        <v>6</v>
      </c>
      <c r="AN363" t="s">
        <v>2519</v>
      </c>
      <c r="AO363">
        <v>1</v>
      </c>
      <c r="AP363">
        <v>4</v>
      </c>
      <c r="AQ363">
        <v>58.8</v>
      </c>
      <c r="AT363" t="s">
        <v>2534</v>
      </c>
      <c r="AV363" t="s">
        <v>2544</v>
      </c>
      <c r="AW363">
        <v>17300</v>
      </c>
      <c r="AX363" t="s">
        <v>2660</v>
      </c>
      <c r="AY363" t="s">
        <v>1480</v>
      </c>
      <c r="BA363" t="s">
        <v>2695</v>
      </c>
      <c r="BD363" t="s">
        <v>2812</v>
      </c>
      <c r="BE363" s="3">
        <v>43594</v>
      </c>
    </row>
    <row r="364" spans="1:57">
      <c r="A364" s="1">
        <f>HYPERLINK("https://lsnyc.legalserver.org/matter/dynamic-profile/view/1833980","17-1833980")</f>
        <v>0</v>
      </c>
      <c r="B364" t="s">
        <v>59</v>
      </c>
      <c r="C364" t="s">
        <v>148</v>
      </c>
      <c r="D364" t="s">
        <v>161</v>
      </c>
      <c r="E364" t="s">
        <v>231</v>
      </c>
      <c r="F364" t="s">
        <v>808</v>
      </c>
      <c r="G364" s="3">
        <v>42852</v>
      </c>
      <c r="H364" s="3">
        <v>42864</v>
      </c>
      <c r="K364" t="s">
        <v>854</v>
      </c>
      <c r="L364" t="s">
        <v>858</v>
      </c>
      <c r="M364" t="s">
        <v>868</v>
      </c>
      <c r="N364" t="s">
        <v>870</v>
      </c>
      <c r="O364" t="s">
        <v>1220</v>
      </c>
      <c r="P364" t="s">
        <v>1377</v>
      </c>
      <c r="Q364" t="s">
        <v>1447</v>
      </c>
      <c r="R364" t="s">
        <v>1478</v>
      </c>
      <c r="S364">
        <v>11209</v>
      </c>
      <c r="T364" t="s">
        <v>1480</v>
      </c>
      <c r="U364" t="s">
        <v>1482</v>
      </c>
      <c r="V364" t="s">
        <v>1493</v>
      </c>
      <c r="W364" t="s">
        <v>1857</v>
      </c>
      <c r="X364">
        <v>15</v>
      </c>
      <c r="Y364" t="s">
        <v>1908</v>
      </c>
      <c r="AA364" t="s">
        <v>1921</v>
      </c>
      <c r="AB364" t="s">
        <v>1481</v>
      </c>
      <c r="AC364" t="s">
        <v>1481</v>
      </c>
      <c r="AE364" t="s">
        <v>1934</v>
      </c>
      <c r="AG364">
        <v>0</v>
      </c>
      <c r="AH364">
        <v>881.27</v>
      </c>
      <c r="AI364">
        <v>77.8</v>
      </c>
      <c r="AJ364" s="3">
        <v>24183</v>
      </c>
      <c r="AK364" t="s">
        <v>2105</v>
      </c>
      <c r="AL364" t="s">
        <v>2467</v>
      </c>
      <c r="AM364">
        <v>24</v>
      </c>
      <c r="AO364">
        <v>1</v>
      </c>
      <c r="AP364">
        <v>0</v>
      </c>
      <c r="AQ364">
        <v>0</v>
      </c>
      <c r="AT364" t="s">
        <v>2535</v>
      </c>
      <c r="AV364" t="s">
        <v>2544</v>
      </c>
      <c r="AW364">
        <v>0</v>
      </c>
      <c r="AX364" t="s">
        <v>2661</v>
      </c>
      <c r="AY364" t="s">
        <v>1480</v>
      </c>
      <c r="BA364" t="s">
        <v>2695</v>
      </c>
      <c r="BD364" t="s">
        <v>2803</v>
      </c>
      <c r="BE364" s="3">
        <v>43444</v>
      </c>
    </row>
    <row r="365" spans="1:57">
      <c r="A365" s="1">
        <f>HYPERLINK("https://lsnyc.legalserver.org/matter/dynamic-profile/view/1868168","18-1868168")</f>
        <v>0</v>
      </c>
      <c r="B365" t="s">
        <v>58</v>
      </c>
      <c r="C365" t="s">
        <v>99</v>
      </c>
      <c r="D365" t="s">
        <v>161</v>
      </c>
      <c r="E365" t="s">
        <v>465</v>
      </c>
      <c r="F365" t="s">
        <v>809</v>
      </c>
      <c r="G365" s="3">
        <v>43244</v>
      </c>
      <c r="H365" s="3">
        <v>43244</v>
      </c>
      <c r="K365" t="s">
        <v>854</v>
      </c>
      <c r="L365" t="s">
        <v>858</v>
      </c>
      <c r="M365" t="s">
        <v>868</v>
      </c>
      <c r="N365" t="s">
        <v>869</v>
      </c>
      <c r="O365" t="s">
        <v>1221</v>
      </c>
      <c r="P365" t="s">
        <v>1316</v>
      </c>
      <c r="Q365" t="s">
        <v>1476</v>
      </c>
      <c r="R365" t="s">
        <v>1478</v>
      </c>
      <c r="S365">
        <v>11365</v>
      </c>
      <c r="T365" t="s">
        <v>1480</v>
      </c>
      <c r="U365" t="s">
        <v>1480</v>
      </c>
      <c r="V365" t="s">
        <v>1491</v>
      </c>
      <c r="W365" t="s">
        <v>1858</v>
      </c>
      <c r="X365">
        <v>18</v>
      </c>
      <c r="Y365" t="s">
        <v>1908</v>
      </c>
      <c r="AA365" t="s">
        <v>1916</v>
      </c>
      <c r="AB365" t="s">
        <v>1481</v>
      </c>
      <c r="AC365" t="s">
        <v>1481</v>
      </c>
      <c r="AE365" t="s">
        <v>1933</v>
      </c>
      <c r="AF365" t="s">
        <v>1940</v>
      </c>
      <c r="AG365">
        <v>485</v>
      </c>
      <c r="AH365">
        <v>485</v>
      </c>
      <c r="AI365">
        <v>37.05</v>
      </c>
      <c r="AJ365" s="3">
        <v>20617</v>
      </c>
      <c r="AL365" t="s">
        <v>2468</v>
      </c>
      <c r="AM365">
        <v>28</v>
      </c>
      <c r="AN365" t="s">
        <v>2518</v>
      </c>
      <c r="AO365">
        <v>1</v>
      </c>
      <c r="AP365">
        <v>0</v>
      </c>
      <c r="AQ365">
        <v>88.17</v>
      </c>
      <c r="AT365" t="s">
        <v>2535</v>
      </c>
      <c r="AU365" t="s">
        <v>2035</v>
      </c>
      <c r="AV365" t="s">
        <v>2544</v>
      </c>
      <c r="AW365">
        <v>10704</v>
      </c>
      <c r="AX365" t="s">
        <v>2662</v>
      </c>
      <c r="AY365" t="s">
        <v>1480</v>
      </c>
      <c r="BA365" t="s">
        <v>2718</v>
      </c>
      <c r="BD365" t="s">
        <v>2830</v>
      </c>
      <c r="BE365" s="3">
        <v>43507</v>
      </c>
    </row>
    <row r="366" spans="1:57">
      <c r="A366" s="1">
        <f>HYPERLINK("https://lsnyc.legalserver.org/matter/dynamic-profile/view/1859812","18-1859812")</f>
        <v>0</v>
      </c>
      <c r="B366" t="s">
        <v>58</v>
      </c>
      <c r="C366" t="s">
        <v>63</v>
      </c>
      <c r="D366" t="s">
        <v>161</v>
      </c>
      <c r="E366" t="s">
        <v>462</v>
      </c>
      <c r="F366" t="s">
        <v>643</v>
      </c>
      <c r="G366" s="3">
        <v>43154</v>
      </c>
      <c r="H366" s="3">
        <v>43154</v>
      </c>
      <c r="K366" t="s">
        <v>854</v>
      </c>
      <c r="L366" t="s">
        <v>858</v>
      </c>
      <c r="M366" t="s">
        <v>868</v>
      </c>
      <c r="N366" t="s">
        <v>870</v>
      </c>
      <c r="O366" t="s">
        <v>1222</v>
      </c>
      <c r="P366" t="s">
        <v>1430</v>
      </c>
      <c r="Q366" t="s">
        <v>1449</v>
      </c>
      <c r="R366" t="s">
        <v>1478</v>
      </c>
      <c r="S366">
        <v>11432</v>
      </c>
      <c r="T366" t="s">
        <v>1480</v>
      </c>
      <c r="U366" t="s">
        <v>1480</v>
      </c>
      <c r="V366" t="s">
        <v>1488</v>
      </c>
      <c r="W366" t="s">
        <v>1859</v>
      </c>
      <c r="X366">
        <v>25</v>
      </c>
      <c r="Y366" t="s">
        <v>1908</v>
      </c>
      <c r="AA366" t="s">
        <v>1916</v>
      </c>
      <c r="AB366" t="s">
        <v>1481</v>
      </c>
      <c r="AC366" t="s">
        <v>1481</v>
      </c>
      <c r="AE366" t="s">
        <v>1934</v>
      </c>
      <c r="AF366" t="s">
        <v>1938</v>
      </c>
      <c r="AG366">
        <v>300</v>
      </c>
      <c r="AH366">
        <v>300</v>
      </c>
      <c r="AI366">
        <v>90.05</v>
      </c>
      <c r="AJ366" s="3">
        <v>23069</v>
      </c>
      <c r="AL366" t="s">
        <v>2469</v>
      </c>
      <c r="AM366">
        <v>108</v>
      </c>
      <c r="AO366">
        <v>1</v>
      </c>
      <c r="AP366">
        <v>0</v>
      </c>
      <c r="AQ366">
        <v>98.51000000000001</v>
      </c>
      <c r="AT366" t="s">
        <v>2535</v>
      </c>
      <c r="AU366" t="s">
        <v>2035</v>
      </c>
      <c r="AV366" t="s">
        <v>2544</v>
      </c>
      <c r="AW366">
        <v>11880</v>
      </c>
      <c r="AY366" t="s">
        <v>1480</v>
      </c>
      <c r="BA366" t="s">
        <v>2718</v>
      </c>
      <c r="BD366" t="s">
        <v>2830</v>
      </c>
      <c r="BE366" s="3">
        <v>43661</v>
      </c>
    </row>
    <row r="367" spans="1:57">
      <c r="A367" s="1">
        <f>HYPERLINK("https://lsnyc.legalserver.org/matter/dynamic-profile/view/1843589","17-1843589")</f>
        <v>0</v>
      </c>
      <c r="B367" t="s">
        <v>58</v>
      </c>
      <c r="C367" t="s">
        <v>63</v>
      </c>
      <c r="D367" t="s">
        <v>161</v>
      </c>
      <c r="E367" t="s">
        <v>466</v>
      </c>
      <c r="F367" t="s">
        <v>810</v>
      </c>
      <c r="G367" s="3">
        <v>42963</v>
      </c>
      <c r="H367" s="3">
        <v>42989</v>
      </c>
      <c r="K367" t="s">
        <v>854</v>
      </c>
      <c r="L367" t="s">
        <v>858</v>
      </c>
      <c r="M367" t="s">
        <v>868</v>
      </c>
      <c r="N367" t="s">
        <v>870</v>
      </c>
      <c r="O367" t="s">
        <v>1223</v>
      </c>
      <c r="P367" t="s">
        <v>1378</v>
      </c>
      <c r="Q367" t="s">
        <v>1454</v>
      </c>
      <c r="R367" t="s">
        <v>1478</v>
      </c>
      <c r="S367">
        <v>11385</v>
      </c>
      <c r="T367" t="s">
        <v>1480</v>
      </c>
      <c r="U367" t="s">
        <v>1482</v>
      </c>
      <c r="V367" t="s">
        <v>1489</v>
      </c>
      <c r="W367" t="s">
        <v>1860</v>
      </c>
      <c r="X367">
        <v>15</v>
      </c>
      <c r="Y367" t="s">
        <v>1908</v>
      </c>
      <c r="AA367" t="s">
        <v>1916</v>
      </c>
      <c r="AB367" t="s">
        <v>1481</v>
      </c>
      <c r="AC367" t="s">
        <v>1481</v>
      </c>
      <c r="AE367" t="s">
        <v>1934</v>
      </c>
      <c r="AG367">
        <v>1121</v>
      </c>
      <c r="AH367">
        <v>1121</v>
      </c>
      <c r="AI367">
        <v>50.55</v>
      </c>
      <c r="AJ367" s="3">
        <v>21662</v>
      </c>
      <c r="AL367" t="s">
        <v>2470</v>
      </c>
      <c r="AM367">
        <v>6</v>
      </c>
      <c r="AN367" t="s">
        <v>2519</v>
      </c>
      <c r="AO367">
        <v>3</v>
      </c>
      <c r="AP367">
        <v>0</v>
      </c>
      <c r="AQ367">
        <v>108.23</v>
      </c>
      <c r="AS367" t="s">
        <v>2532</v>
      </c>
      <c r="AT367" t="s">
        <v>2536</v>
      </c>
      <c r="AU367" t="s">
        <v>2035</v>
      </c>
      <c r="AV367" t="s">
        <v>2556</v>
      </c>
      <c r="AW367">
        <v>22100</v>
      </c>
      <c r="AY367" t="s">
        <v>1480</v>
      </c>
      <c r="BA367" t="s">
        <v>63</v>
      </c>
      <c r="BD367" t="s">
        <v>2810</v>
      </c>
      <c r="BE367" s="3">
        <v>43629</v>
      </c>
    </row>
    <row r="368" spans="1:57">
      <c r="A368" s="1">
        <f>HYPERLINK("https://lsnyc.legalserver.org/matter/dynamic-profile/view/1835538","17-1835538")</f>
        <v>0</v>
      </c>
      <c r="B368" t="s">
        <v>58</v>
      </c>
      <c r="C368" t="s">
        <v>63</v>
      </c>
      <c r="D368" t="s">
        <v>161</v>
      </c>
      <c r="E368" t="s">
        <v>467</v>
      </c>
      <c r="F368" t="s">
        <v>811</v>
      </c>
      <c r="G368" s="3">
        <v>42870</v>
      </c>
      <c r="H368" s="3">
        <v>42870</v>
      </c>
      <c r="K368" t="s">
        <v>854</v>
      </c>
      <c r="L368" t="s">
        <v>858</v>
      </c>
      <c r="M368" t="s">
        <v>868</v>
      </c>
      <c r="N368" t="s">
        <v>869</v>
      </c>
      <c r="O368" t="s">
        <v>1224</v>
      </c>
      <c r="P368" t="s">
        <v>1431</v>
      </c>
      <c r="Q368" t="s">
        <v>1446</v>
      </c>
      <c r="R368" t="s">
        <v>1478</v>
      </c>
      <c r="S368">
        <v>11106</v>
      </c>
      <c r="T368" t="s">
        <v>1480</v>
      </c>
      <c r="U368" t="s">
        <v>1482</v>
      </c>
      <c r="V368" t="s">
        <v>1484</v>
      </c>
      <c r="W368" t="s">
        <v>1861</v>
      </c>
      <c r="X368">
        <v>2</v>
      </c>
      <c r="Y368" t="s">
        <v>1908</v>
      </c>
      <c r="AA368" t="s">
        <v>1916</v>
      </c>
      <c r="AB368" t="s">
        <v>1481</v>
      </c>
      <c r="AC368" t="s">
        <v>1480</v>
      </c>
      <c r="AE368" t="s">
        <v>1934</v>
      </c>
      <c r="AG368">
        <v>744</v>
      </c>
      <c r="AH368">
        <v>744</v>
      </c>
      <c r="AI368">
        <v>27.85</v>
      </c>
      <c r="AJ368" s="3">
        <v>19682</v>
      </c>
      <c r="AL368" t="s">
        <v>2471</v>
      </c>
      <c r="AM368">
        <v>18</v>
      </c>
      <c r="AN368" t="s">
        <v>2519</v>
      </c>
      <c r="AO368">
        <v>2</v>
      </c>
      <c r="AP368">
        <v>2</v>
      </c>
      <c r="AQ368">
        <v>94.94</v>
      </c>
      <c r="AT368" t="s">
        <v>2534</v>
      </c>
      <c r="AU368" t="s">
        <v>2035</v>
      </c>
      <c r="AV368" t="s">
        <v>2544</v>
      </c>
      <c r="AW368">
        <v>23356</v>
      </c>
      <c r="AX368" t="s">
        <v>2571</v>
      </c>
      <c r="AY368" t="s">
        <v>1480</v>
      </c>
      <c r="BA368" t="s">
        <v>63</v>
      </c>
      <c r="BD368" t="s">
        <v>2885</v>
      </c>
      <c r="BE368" s="3">
        <v>43433</v>
      </c>
    </row>
    <row r="369" spans="1:57">
      <c r="A369" s="1">
        <f>HYPERLINK("https://lsnyc.legalserver.org/matter/dynamic-profile/view/0793723","15-0793723")</f>
        <v>0</v>
      </c>
      <c r="B369" t="s">
        <v>58</v>
      </c>
      <c r="C369" t="s">
        <v>63</v>
      </c>
      <c r="D369" t="s">
        <v>161</v>
      </c>
      <c r="E369" t="s">
        <v>468</v>
      </c>
      <c r="F369" t="s">
        <v>812</v>
      </c>
      <c r="G369" s="3">
        <v>42345</v>
      </c>
      <c r="H369" s="3">
        <v>42345</v>
      </c>
      <c r="K369" t="s">
        <v>854</v>
      </c>
      <c r="L369" t="s">
        <v>858</v>
      </c>
      <c r="M369" t="s">
        <v>868</v>
      </c>
      <c r="N369" t="s">
        <v>869</v>
      </c>
      <c r="O369" t="s">
        <v>1225</v>
      </c>
      <c r="P369" t="s">
        <v>1276</v>
      </c>
      <c r="Q369" t="s">
        <v>1446</v>
      </c>
      <c r="R369" t="s">
        <v>1478</v>
      </c>
      <c r="S369">
        <v>11105</v>
      </c>
      <c r="T369" t="s">
        <v>1481</v>
      </c>
      <c r="U369" t="s">
        <v>1482</v>
      </c>
      <c r="V369" t="s">
        <v>1485</v>
      </c>
      <c r="W369" t="s">
        <v>1862</v>
      </c>
      <c r="X369">
        <v>11</v>
      </c>
      <c r="Y369" t="s">
        <v>1908</v>
      </c>
      <c r="AA369" t="s">
        <v>1916</v>
      </c>
      <c r="AB369" t="s">
        <v>1481</v>
      </c>
      <c r="AC369" t="s">
        <v>1481</v>
      </c>
      <c r="AE369" t="s">
        <v>1934</v>
      </c>
      <c r="AG369">
        <v>976.2</v>
      </c>
      <c r="AH369">
        <v>976.2</v>
      </c>
      <c r="AI369">
        <v>1</v>
      </c>
      <c r="AJ369" s="3">
        <v>22213</v>
      </c>
      <c r="AK369" t="s">
        <v>2106</v>
      </c>
      <c r="AL369" t="s">
        <v>2472</v>
      </c>
      <c r="AM369">
        <v>100</v>
      </c>
      <c r="AN369" t="s">
        <v>2519</v>
      </c>
      <c r="AO369">
        <v>3</v>
      </c>
      <c r="AP369">
        <v>2</v>
      </c>
      <c r="AQ369">
        <v>20.59</v>
      </c>
      <c r="AT369" t="s">
        <v>2534</v>
      </c>
      <c r="AU369" t="s">
        <v>2539</v>
      </c>
      <c r="AV369" t="s">
        <v>2553</v>
      </c>
      <c r="AW369">
        <v>5850</v>
      </c>
      <c r="AX369" t="s">
        <v>2563</v>
      </c>
      <c r="AY369" t="s">
        <v>1480</v>
      </c>
      <c r="BA369" t="s">
        <v>63</v>
      </c>
      <c r="BD369" t="s">
        <v>2819</v>
      </c>
      <c r="BE369" s="3">
        <v>42346</v>
      </c>
    </row>
    <row r="370" spans="1:57">
      <c r="A370" s="1">
        <f>HYPERLINK("https://lsnyc.legalserver.org/matter/dynamic-profile/view/1868950","18-1868950")</f>
        <v>0</v>
      </c>
      <c r="B370" t="s">
        <v>60</v>
      </c>
      <c r="C370" t="s">
        <v>149</v>
      </c>
      <c r="D370" t="s">
        <v>161</v>
      </c>
      <c r="E370" t="s">
        <v>469</v>
      </c>
      <c r="F370" t="s">
        <v>559</v>
      </c>
      <c r="G370" s="3">
        <v>43250</v>
      </c>
      <c r="H370" s="3">
        <v>43250</v>
      </c>
      <c r="K370" t="s">
        <v>854</v>
      </c>
      <c r="L370" t="s">
        <v>858</v>
      </c>
      <c r="M370" t="s">
        <v>868</v>
      </c>
      <c r="N370" t="s">
        <v>869</v>
      </c>
      <c r="O370" t="s">
        <v>1226</v>
      </c>
      <c r="P370" t="s">
        <v>1332</v>
      </c>
      <c r="Q370" t="s">
        <v>1448</v>
      </c>
      <c r="R370" t="s">
        <v>1478</v>
      </c>
      <c r="S370">
        <v>10457</v>
      </c>
      <c r="T370" t="s">
        <v>1480</v>
      </c>
      <c r="U370" t="s">
        <v>1482</v>
      </c>
      <c r="V370" t="s">
        <v>1486</v>
      </c>
      <c r="W370" t="s">
        <v>1863</v>
      </c>
      <c r="X370">
        <v>0</v>
      </c>
      <c r="Y370" t="s">
        <v>1908</v>
      </c>
      <c r="AA370" t="s">
        <v>1918</v>
      </c>
      <c r="AB370" t="s">
        <v>1481</v>
      </c>
      <c r="AE370" t="s">
        <v>1934</v>
      </c>
      <c r="AG370">
        <v>0</v>
      </c>
      <c r="AH370">
        <v>0</v>
      </c>
      <c r="AI370">
        <v>25.2</v>
      </c>
      <c r="AJ370" s="3">
        <v>26644</v>
      </c>
      <c r="AK370" t="s">
        <v>2107</v>
      </c>
      <c r="AL370" t="s">
        <v>2473</v>
      </c>
      <c r="AM370">
        <v>0</v>
      </c>
      <c r="AO370">
        <v>2</v>
      </c>
      <c r="AP370">
        <v>1</v>
      </c>
      <c r="AQ370">
        <v>43.31</v>
      </c>
      <c r="AT370" t="s">
        <v>2534</v>
      </c>
      <c r="AU370" t="s">
        <v>2539</v>
      </c>
      <c r="AW370">
        <v>9000</v>
      </c>
      <c r="AX370" t="s">
        <v>2663</v>
      </c>
      <c r="AY370" t="s">
        <v>1480</v>
      </c>
      <c r="AZ370" t="s">
        <v>2675</v>
      </c>
      <c r="BA370" t="s">
        <v>2722</v>
      </c>
      <c r="BD370" t="s">
        <v>2801</v>
      </c>
      <c r="BE370" s="3">
        <v>43549</v>
      </c>
    </row>
    <row r="371" spans="1:57">
      <c r="A371" s="1">
        <f>HYPERLINK("https://lsnyc.legalserver.org/matter/dynamic-profile/view/1867864","18-1867864")</f>
        <v>0</v>
      </c>
      <c r="B371" t="s">
        <v>60</v>
      </c>
      <c r="C371" t="s">
        <v>149</v>
      </c>
      <c r="D371" t="s">
        <v>161</v>
      </c>
      <c r="E371" t="s">
        <v>470</v>
      </c>
      <c r="F371" t="s">
        <v>813</v>
      </c>
      <c r="G371" s="3">
        <v>43236</v>
      </c>
      <c r="H371" s="3">
        <v>43242</v>
      </c>
      <c r="K371" t="s">
        <v>854</v>
      </c>
      <c r="L371" t="s">
        <v>858</v>
      </c>
      <c r="M371" t="s">
        <v>868</v>
      </c>
      <c r="N371" t="s">
        <v>869</v>
      </c>
      <c r="O371" t="s">
        <v>1227</v>
      </c>
      <c r="P371" t="s">
        <v>1432</v>
      </c>
      <c r="Q371" t="s">
        <v>1448</v>
      </c>
      <c r="R371" t="s">
        <v>1478</v>
      </c>
      <c r="S371">
        <v>10454</v>
      </c>
      <c r="T371" t="s">
        <v>1480</v>
      </c>
      <c r="U371" t="s">
        <v>1482</v>
      </c>
      <c r="V371" t="s">
        <v>1486</v>
      </c>
      <c r="W371" t="s">
        <v>1864</v>
      </c>
      <c r="X371">
        <v>0</v>
      </c>
      <c r="Y371" t="s">
        <v>1908</v>
      </c>
      <c r="AA371" t="s">
        <v>1923</v>
      </c>
      <c r="AB371" t="s">
        <v>1481</v>
      </c>
      <c r="AE371" t="s">
        <v>1934</v>
      </c>
      <c r="AG371">
        <v>0</v>
      </c>
      <c r="AH371">
        <v>0</v>
      </c>
      <c r="AI371">
        <v>57.75</v>
      </c>
      <c r="AJ371" s="3">
        <v>23456</v>
      </c>
      <c r="AK371" t="s">
        <v>2108</v>
      </c>
      <c r="AL371" t="s">
        <v>2474</v>
      </c>
      <c r="AM371">
        <v>0</v>
      </c>
      <c r="AO371">
        <v>2</v>
      </c>
      <c r="AP371">
        <v>2</v>
      </c>
      <c r="AQ371">
        <v>63.75</v>
      </c>
      <c r="AT371" t="s">
        <v>2534</v>
      </c>
      <c r="AV371" t="s">
        <v>2544</v>
      </c>
      <c r="AW371">
        <v>16000</v>
      </c>
      <c r="AX371" t="s">
        <v>2664</v>
      </c>
      <c r="AY371" t="s">
        <v>1480</v>
      </c>
      <c r="AZ371" t="s">
        <v>2680</v>
      </c>
      <c r="BA371" t="s">
        <v>2722</v>
      </c>
      <c r="BD371" t="s">
        <v>2798</v>
      </c>
      <c r="BE371" s="3">
        <v>43517</v>
      </c>
    </row>
    <row r="372" spans="1:57">
      <c r="A372" s="1">
        <f>HYPERLINK("https://lsnyc.legalserver.org/matter/dynamic-profile/view/1855113","18-1855113")</f>
        <v>0</v>
      </c>
      <c r="B372" t="s">
        <v>61</v>
      </c>
      <c r="C372" t="s">
        <v>150</v>
      </c>
      <c r="D372" t="s">
        <v>161</v>
      </c>
      <c r="E372" t="s">
        <v>471</v>
      </c>
      <c r="F372" t="s">
        <v>234</v>
      </c>
      <c r="G372" s="3">
        <v>43103</v>
      </c>
      <c r="H372" s="3">
        <v>43191</v>
      </c>
      <c r="K372" t="s">
        <v>854</v>
      </c>
      <c r="L372" t="s">
        <v>858</v>
      </c>
      <c r="M372" t="s">
        <v>868</v>
      </c>
      <c r="N372" t="s">
        <v>870</v>
      </c>
      <c r="O372" t="s">
        <v>1228</v>
      </c>
      <c r="P372" t="s">
        <v>1292</v>
      </c>
      <c r="Q372" t="s">
        <v>1450</v>
      </c>
      <c r="R372" t="s">
        <v>1478</v>
      </c>
      <c r="S372">
        <v>10026</v>
      </c>
      <c r="T372" t="s">
        <v>1480</v>
      </c>
      <c r="U372" t="s">
        <v>1482</v>
      </c>
      <c r="V372" t="s">
        <v>1489</v>
      </c>
      <c r="W372" t="s">
        <v>1865</v>
      </c>
      <c r="X372">
        <v>33</v>
      </c>
      <c r="Y372" t="s">
        <v>1908</v>
      </c>
      <c r="AA372" t="s">
        <v>1920</v>
      </c>
      <c r="AB372" t="s">
        <v>1481</v>
      </c>
      <c r="AC372" t="s">
        <v>1481</v>
      </c>
      <c r="AE372" t="s">
        <v>1934</v>
      </c>
      <c r="AG372">
        <v>0</v>
      </c>
      <c r="AH372">
        <v>389</v>
      </c>
      <c r="AI372">
        <v>139.2</v>
      </c>
      <c r="AJ372" s="3">
        <v>28158</v>
      </c>
      <c r="AL372" t="s">
        <v>2475</v>
      </c>
      <c r="AM372">
        <v>0</v>
      </c>
      <c r="AN372" t="s">
        <v>2519</v>
      </c>
      <c r="AO372">
        <v>4</v>
      </c>
      <c r="AP372">
        <v>3</v>
      </c>
      <c r="AQ372">
        <v>1.1</v>
      </c>
      <c r="AS372" t="s">
        <v>2532</v>
      </c>
      <c r="AT372" t="s">
        <v>2534</v>
      </c>
      <c r="AU372" t="s">
        <v>2035</v>
      </c>
      <c r="AV372" t="s">
        <v>2544</v>
      </c>
      <c r="AW372">
        <v>408</v>
      </c>
      <c r="AY372" t="s">
        <v>1480</v>
      </c>
      <c r="BA372" t="s">
        <v>2728</v>
      </c>
      <c r="BD372" t="s">
        <v>2862</v>
      </c>
      <c r="BE372" s="3">
        <v>43643</v>
      </c>
    </row>
    <row r="373" spans="1:57">
      <c r="A373" s="1">
        <f>HYPERLINK("https://lsnyc.legalserver.org/matter/dynamic-profile/view/1864846","18-1864846")</f>
        <v>0</v>
      </c>
      <c r="B373" t="s">
        <v>59</v>
      </c>
      <c r="C373" t="s">
        <v>151</v>
      </c>
      <c r="D373" t="s">
        <v>161</v>
      </c>
      <c r="E373" t="s">
        <v>241</v>
      </c>
      <c r="F373" t="s">
        <v>802</v>
      </c>
      <c r="G373" s="3">
        <v>43207</v>
      </c>
      <c r="H373" s="3">
        <v>43221</v>
      </c>
      <c r="K373" t="s">
        <v>854</v>
      </c>
      <c r="L373" t="s">
        <v>858</v>
      </c>
      <c r="M373" t="s">
        <v>868</v>
      </c>
      <c r="N373" t="s">
        <v>869</v>
      </c>
      <c r="O373" t="s">
        <v>1229</v>
      </c>
      <c r="P373" t="s">
        <v>1433</v>
      </c>
      <c r="Q373" t="s">
        <v>1447</v>
      </c>
      <c r="R373" t="s">
        <v>1478</v>
      </c>
      <c r="S373">
        <v>11233</v>
      </c>
      <c r="T373" t="s">
        <v>1480</v>
      </c>
      <c r="U373" t="s">
        <v>1482</v>
      </c>
      <c r="W373" t="s">
        <v>1866</v>
      </c>
      <c r="X373">
        <v>-3</v>
      </c>
      <c r="Y373" t="s">
        <v>1908</v>
      </c>
      <c r="AA373" t="s">
        <v>1917</v>
      </c>
      <c r="AB373" t="s">
        <v>1481</v>
      </c>
      <c r="AD373" t="s">
        <v>1931</v>
      </c>
      <c r="AE373" t="s">
        <v>1934</v>
      </c>
      <c r="AG373">
        <v>0</v>
      </c>
      <c r="AH373">
        <v>790</v>
      </c>
      <c r="AI373">
        <v>69.20999999999999</v>
      </c>
      <c r="AJ373" s="3">
        <v>14994</v>
      </c>
      <c r="AL373" t="s">
        <v>2476</v>
      </c>
      <c r="AM373">
        <v>8</v>
      </c>
      <c r="AO373">
        <v>2</v>
      </c>
      <c r="AP373">
        <v>0</v>
      </c>
      <c r="AQ373">
        <v>68.17</v>
      </c>
      <c r="AT373" t="s">
        <v>2535</v>
      </c>
      <c r="AU373" t="s">
        <v>2035</v>
      </c>
      <c r="AV373" t="s">
        <v>2544</v>
      </c>
      <c r="AW373">
        <v>11220</v>
      </c>
      <c r="BA373" t="s">
        <v>2701</v>
      </c>
      <c r="BD373" t="s">
        <v>2830</v>
      </c>
      <c r="BE373" s="3">
        <v>43649</v>
      </c>
    </row>
    <row r="374" spans="1:57">
      <c r="A374" s="1">
        <f>HYPERLINK("https://lsnyc.legalserver.org/matter/dynamic-profile/view/1853994","17-1853994")</f>
        <v>0</v>
      </c>
      <c r="B374" t="s">
        <v>59</v>
      </c>
      <c r="C374" t="s">
        <v>151</v>
      </c>
      <c r="D374" t="s">
        <v>161</v>
      </c>
      <c r="E374" t="s">
        <v>164</v>
      </c>
      <c r="F374" t="s">
        <v>814</v>
      </c>
      <c r="G374" s="3">
        <v>43088</v>
      </c>
      <c r="H374" s="3">
        <v>43132</v>
      </c>
      <c r="K374" t="s">
        <v>854</v>
      </c>
      <c r="L374" t="s">
        <v>858</v>
      </c>
      <c r="M374" t="s">
        <v>868</v>
      </c>
      <c r="N374" t="s">
        <v>869</v>
      </c>
      <c r="O374" t="s">
        <v>1230</v>
      </c>
      <c r="P374" t="s">
        <v>1332</v>
      </c>
      <c r="Q374" t="s">
        <v>1447</v>
      </c>
      <c r="R374" t="s">
        <v>1478</v>
      </c>
      <c r="S374">
        <v>11229</v>
      </c>
      <c r="T374" t="s">
        <v>1480</v>
      </c>
      <c r="U374" t="s">
        <v>1482</v>
      </c>
      <c r="V374" t="s">
        <v>1485</v>
      </c>
      <c r="W374" t="s">
        <v>1867</v>
      </c>
      <c r="X374">
        <v>3</v>
      </c>
      <c r="Y374" t="s">
        <v>1908</v>
      </c>
      <c r="AA374" t="s">
        <v>1917</v>
      </c>
      <c r="AB374" t="s">
        <v>1481</v>
      </c>
      <c r="AC374" t="s">
        <v>1481</v>
      </c>
      <c r="AE374" t="s">
        <v>1934</v>
      </c>
      <c r="AG374">
        <v>1275</v>
      </c>
      <c r="AH374">
        <v>1275</v>
      </c>
      <c r="AI374">
        <v>106.86</v>
      </c>
      <c r="AJ374" s="3">
        <v>25793</v>
      </c>
      <c r="AL374" t="s">
        <v>2477</v>
      </c>
      <c r="AM374">
        <v>20</v>
      </c>
      <c r="AN374" t="s">
        <v>2519</v>
      </c>
      <c r="AO374">
        <v>1</v>
      </c>
      <c r="AP374">
        <v>0</v>
      </c>
      <c r="AQ374">
        <v>86.37</v>
      </c>
      <c r="AT374" t="s">
        <v>2535</v>
      </c>
      <c r="AU374" t="s">
        <v>2035</v>
      </c>
      <c r="AV374" t="s">
        <v>2544</v>
      </c>
      <c r="AW374">
        <v>10416</v>
      </c>
      <c r="BA374" t="s">
        <v>2703</v>
      </c>
      <c r="BD374" t="s">
        <v>2799</v>
      </c>
      <c r="BE374" s="3">
        <v>43649</v>
      </c>
    </row>
    <row r="375" spans="1:57">
      <c r="A375" s="1">
        <f>HYPERLINK("https://lsnyc.legalserver.org/matter/dynamic-profile/view/1860847","18-1860847")</f>
        <v>0</v>
      </c>
      <c r="B375" t="s">
        <v>59</v>
      </c>
      <c r="C375" t="s">
        <v>151</v>
      </c>
      <c r="D375" t="s">
        <v>161</v>
      </c>
      <c r="E375" t="s">
        <v>472</v>
      </c>
      <c r="F375" t="s">
        <v>175</v>
      </c>
      <c r="G375" s="3">
        <v>43165</v>
      </c>
      <c r="H375" s="3">
        <v>43221</v>
      </c>
      <c r="K375" t="s">
        <v>854</v>
      </c>
      <c r="L375" t="s">
        <v>858</v>
      </c>
      <c r="M375" t="s">
        <v>868</v>
      </c>
      <c r="N375" t="s">
        <v>870</v>
      </c>
      <c r="O375" t="s">
        <v>1109</v>
      </c>
      <c r="P375" t="s">
        <v>1434</v>
      </c>
      <c r="Q375" t="s">
        <v>1447</v>
      </c>
      <c r="R375" t="s">
        <v>1478</v>
      </c>
      <c r="S375">
        <v>11213</v>
      </c>
      <c r="T375" t="s">
        <v>1480</v>
      </c>
      <c r="U375" t="s">
        <v>1482</v>
      </c>
      <c r="V375" t="s">
        <v>1496</v>
      </c>
      <c r="W375" t="s">
        <v>1868</v>
      </c>
      <c r="X375">
        <v>18</v>
      </c>
      <c r="Y375" t="s">
        <v>1908</v>
      </c>
      <c r="AA375" t="s">
        <v>1917</v>
      </c>
      <c r="AB375" t="s">
        <v>1481</v>
      </c>
      <c r="AD375" t="s">
        <v>1931</v>
      </c>
      <c r="AE375" t="s">
        <v>1934</v>
      </c>
      <c r="AG375">
        <v>967.5</v>
      </c>
      <c r="AH375">
        <v>967.5</v>
      </c>
      <c r="AI375">
        <v>153.61</v>
      </c>
      <c r="AJ375" s="3">
        <v>21791</v>
      </c>
      <c r="AL375" t="s">
        <v>2478</v>
      </c>
      <c r="AM375">
        <v>100</v>
      </c>
      <c r="AN375" t="s">
        <v>2519</v>
      </c>
      <c r="AO375">
        <v>3</v>
      </c>
      <c r="AP375">
        <v>1</v>
      </c>
      <c r="AQ375">
        <v>191.24</v>
      </c>
      <c r="AT375" t="s">
        <v>2536</v>
      </c>
      <c r="AU375" t="s">
        <v>2035</v>
      </c>
      <c r="AV375" t="s">
        <v>2557</v>
      </c>
      <c r="AW375">
        <v>48000</v>
      </c>
      <c r="BA375" t="s">
        <v>2701</v>
      </c>
      <c r="BD375" t="s">
        <v>2810</v>
      </c>
      <c r="BE375" s="3">
        <v>43649</v>
      </c>
    </row>
    <row r="376" spans="1:57">
      <c r="A376" s="1">
        <f>HYPERLINK("https://lsnyc.legalserver.org/matter/dynamic-profile/view/1869264","18-1869264")</f>
        <v>0</v>
      </c>
      <c r="B376" t="s">
        <v>60</v>
      </c>
      <c r="C376" t="s">
        <v>152</v>
      </c>
      <c r="D376" t="s">
        <v>161</v>
      </c>
      <c r="E376" t="s">
        <v>473</v>
      </c>
      <c r="F376" t="s">
        <v>815</v>
      </c>
      <c r="G376" s="3">
        <v>43257</v>
      </c>
      <c r="H376" s="3">
        <v>43279</v>
      </c>
      <c r="K376" t="s">
        <v>854</v>
      </c>
      <c r="L376" t="s">
        <v>858</v>
      </c>
      <c r="M376" t="s">
        <v>868</v>
      </c>
      <c r="N376" t="s">
        <v>869</v>
      </c>
      <c r="O376" t="s">
        <v>1231</v>
      </c>
      <c r="P376" t="s">
        <v>1323</v>
      </c>
      <c r="Q376" t="s">
        <v>1448</v>
      </c>
      <c r="R376" t="s">
        <v>1478</v>
      </c>
      <c r="S376">
        <v>10472</v>
      </c>
      <c r="T376" t="s">
        <v>1480</v>
      </c>
      <c r="U376" t="s">
        <v>1482</v>
      </c>
      <c r="V376" t="s">
        <v>1485</v>
      </c>
      <c r="W376" t="s">
        <v>1869</v>
      </c>
      <c r="X376">
        <v>2</v>
      </c>
      <c r="Y376" t="s">
        <v>1908</v>
      </c>
      <c r="AA376" t="s">
        <v>1923</v>
      </c>
      <c r="AB376" t="s">
        <v>1481</v>
      </c>
      <c r="AC376" t="s">
        <v>1481</v>
      </c>
      <c r="AE376" t="s">
        <v>1934</v>
      </c>
      <c r="AG376">
        <v>300</v>
      </c>
      <c r="AH376">
        <v>1300</v>
      </c>
      <c r="AI376">
        <v>62.55</v>
      </c>
      <c r="AJ376" s="3">
        <v>34191</v>
      </c>
      <c r="AK376" t="s">
        <v>2109</v>
      </c>
      <c r="AM376">
        <v>0</v>
      </c>
      <c r="AN376" t="s">
        <v>2519</v>
      </c>
      <c r="AO376">
        <v>3</v>
      </c>
      <c r="AP376">
        <v>2</v>
      </c>
      <c r="AQ376">
        <v>29.98</v>
      </c>
      <c r="AT376" t="s">
        <v>2534</v>
      </c>
      <c r="AU376" t="s">
        <v>2539</v>
      </c>
      <c r="AV376" t="s">
        <v>2553</v>
      </c>
      <c r="AW376">
        <v>8820</v>
      </c>
      <c r="AX376" t="s">
        <v>2645</v>
      </c>
      <c r="AY376" t="s">
        <v>1480</v>
      </c>
      <c r="BA376" t="s">
        <v>2725</v>
      </c>
      <c r="BD376" t="s">
        <v>2830</v>
      </c>
      <c r="BE376" s="3">
        <v>43655</v>
      </c>
    </row>
    <row r="377" spans="1:57">
      <c r="A377" s="1">
        <f>HYPERLINK("https://lsnyc.legalserver.org/matter/dynamic-profile/view/1870727","18-1870727")</f>
        <v>0</v>
      </c>
      <c r="B377" t="s">
        <v>60</v>
      </c>
      <c r="C377" t="s">
        <v>152</v>
      </c>
      <c r="D377" t="s">
        <v>161</v>
      </c>
      <c r="E377" t="s">
        <v>474</v>
      </c>
      <c r="F377" t="s">
        <v>816</v>
      </c>
      <c r="G377" s="3">
        <v>43271</v>
      </c>
      <c r="H377" s="3">
        <v>43271</v>
      </c>
      <c r="K377" t="s">
        <v>854</v>
      </c>
      <c r="L377" t="s">
        <v>858</v>
      </c>
      <c r="M377" t="s">
        <v>868</v>
      </c>
      <c r="N377" t="s">
        <v>870</v>
      </c>
      <c r="O377" t="s">
        <v>1232</v>
      </c>
      <c r="P377">
        <v>804</v>
      </c>
      <c r="Q377" t="s">
        <v>1448</v>
      </c>
      <c r="R377" t="s">
        <v>1478</v>
      </c>
      <c r="S377">
        <v>10468</v>
      </c>
      <c r="T377" t="s">
        <v>1480</v>
      </c>
      <c r="U377" t="s">
        <v>1482</v>
      </c>
      <c r="V377" t="s">
        <v>1486</v>
      </c>
      <c r="W377" t="s">
        <v>1870</v>
      </c>
      <c r="X377">
        <v>3</v>
      </c>
      <c r="Y377" t="s">
        <v>1908</v>
      </c>
      <c r="AA377" t="s">
        <v>1918</v>
      </c>
      <c r="AB377" t="s">
        <v>1481</v>
      </c>
      <c r="AC377" t="s">
        <v>1481</v>
      </c>
      <c r="AE377" t="s">
        <v>1934</v>
      </c>
      <c r="AG377">
        <v>0</v>
      </c>
      <c r="AH377">
        <v>1147</v>
      </c>
      <c r="AI377">
        <v>24.2</v>
      </c>
      <c r="AJ377" s="3">
        <v>27904</v>
      </c>
      <c r="AK377" t="s">
        <v>2110</v>
      </c>
      <c r="AL377" t="s">
        <v>2479</v>
      </c>
      <c r="AM377">
        <v>0</v>
      </c>
      <c r="AO377">
        <v>1</v>
      </c>
      <c r="AP377">
        <v>0</v>
      </c>
      <c r="AQ377">
        <v>23.34</v>
      </c>
      <c r="AT377" t="s">
        <v>2535</v>
      </c>
      <c r="AW377">
        <v>2834</v>
      </c>
      <c r="AX377" t="s">
        <v>2665</v>
      </c>
      <c r="AY377" t="s">
        <v>1480</v>
      </c>
      <c r="AZ377" t="s">
        <v>2675</v>
      </c>
      <c r="BA377" t="s">
        <v>2722</v>
      </c>
      <c r="BD377" t="s">
        <v>2812</v>
      </c>
      <c r="BE377" s="3">
        <v>43654</v>
      </c>
    </row>
    <row r="378" spans="1:57">
      <c r="A378" s="1">
        <f>HYPERLINK("https://lsnyc.legalserver.org/matter/dynamic-profile/view/1859342","18-1859342")</f>
        <v>0</v>
      </c>
      <c r="B378" t="s">
        <v>60</v>
      </c>
      <c r="C378" t="s">
        <v>152</v>
      </c>
      <c r="D378" t="s">
        <v>161</v>
      </c>
      <c r="E378" t="s">
        <v>475</v>
      </c>
      <c r="F378" t="s">
        <v>817</v>
      </c>
      <c r="G378" s="3">
        <v>43151</v>
      </c>
      <c r="H378" s="3">
        <v>43174</v>
      </c>
      <c r="K378" t="s">
        <v>854</v>
      </c>
      <c r="L378" t="s">
        <v>858</v>
      </c>
      <c r="M378" t="s">
        <v>868</v>
      </c>
      <c r="N378" t="s">
        <v>869</v>
      </c>
      <c r="O378" t="s">
        <v>1233</v>
      </c>
      <c r="P378" t="s">
        <v>1435</v>
      </c>
      <c r="Q378" t="s">
        <v>1448</v>
      </c>
      <c r="R378" t="s">
        <v>1478</v>
      </c>
      <c r="S378">
        <v>10467</v>
      </c>
      <c r="T378" t="s">
        <v>1480</v>
      </c>
      <c r="U378" t="s">
        <v>1482</v>
      </c>
      <c r="V378" t="s">
        <v>1486</v>
      </c>
      <c r="W378" t="s">
        <v>1871</v>
      </c>
      <c r="X378">
        <v>18</v>
      </c>
      <c r="Y378" t="s">
        <v>1908</v>
      </c>
      <c r="AA378" t="s">
        <v>1918</v>
      </c>
      <c r="AB378" t="s">
        <v>1481</v>
      </c>
      <c r="AC378" t="s">
        <v>1481</v>
      </c>
      <c r="AE378" t="s">
        <v>1934</v>
      </c>
      <c r="AG378">
        <v>993.8099999999999</v>
      </c>
      <c r="AH378">
        <v>993.8099999999999</v>
      </c>
      <c r="AI378">
        <v>34.3</v>
      </c>
      <c r="AJ378" s="3">
        <v>20681</v>
      </c>
      <c r="AK378" t="s">
        <v>2111</v>
      </c>
      <c r="AL378" t="s">
        <v>2480</v>
      </c>
      <c r="AM378">
        <v>0</v>
      </c>
      <c r="AN378" t="s">
        <v>2519</v>
      </c>
      <c r="AO378">
        <v>1</v>
      </c>
      <c r="AP378">
        <v>0</v>
      </c>
      <c r="AQ378">
        <v>171</v>
      </c>
      <c r="AT378" t="s">
        <v>2535</v>
      </c>
      <c r="AU378" t="s">
        <v>2035</v>
      </c>
      <c r="AV378" t="s">
        <v>2544</v>
      </c>
      <c r="AW378">
        <v>20760</v>
      </c>
      <c r="AX378" t="s">
        <v>2666</v>
      </c>
      <c r="AY378" t="s">
        <v>1480</v>
      </c>
      <c r="AZ378" t="s">
        <v>2675</v>
      </c>
      <c r="BA378" t="s">
        <v>2740</v>
      </c>
      <c r="BD378" t="s">
        <v>2801</v>
      </c>
      <c r="BE378" s="3">
        <v>43546</v>
      </c>
    </row>
    <row r="379" spans="1:57">
      <c r="A379" s="1">
        <f>HYPERLINK("https://lsnyc.legalserver.org/matter/dynamic-profile/view/1862019","18-1862019")</f>
        <v>0</v>
      </c>
      <c r="B379" t="s">
        <v>60</v>
      </c>
      <c r="C379" t="s">
        <v>152</v>
      </c>
      <c r="D379" t="s">
        <v>161</v>
      </c>
      <c r="E379" t="s">
        <v>476</v>
      </c>
      <c r="F379" t="s">
        <v>818</v>
      </c>
      <c r="G379" s="3">
        <v>43178</v>
      </c>
      <c r="H379" s="3">
        <v>43178</v>
      </c>
      <c r="K379" t="s">
        <v>854</v>
      </c>
      <c r="L379" t="s">
        <v>858</v>
      </c>
      <c r="M379" t="s">
        <v>868</v>
      </c>
      <c r="N379" t="s">
        <v>869</v>
      </c>
      <c r="O379" t="s">
        <v>1234</v>
      </c>
      <c r="P379" t="s">
        <v>1436</v>
      </c>
      <c r="Q379" t="s">
        <v>1448</v>
      </c>
      <c r="R379" t="s">
        <v>1478</v>
      </c>
      <c r="S379">
        <v>10467</v>
      </c>
      <c r="T379" t="s">
        <v>1480</v>
      </c>
      <c r="U379" t="s">
        <v>1482</v>
      </c>
      <c r="V379" t="s">
        <v>1486</v>
      </c>
      <c r="W379" t="s">
        <v>1872</v>
      </c>
      <c r="X379">
        <v>2</v>
      </c>
      <c r="Y379" t="s">
        <v>1908</v>
      </c>
      <c r="AA379" t="s">
        <v>1918</v>
      </c>
      <c r="AB379" t="s">
        <v>1481</v>
      </c>
      <c r="AE379" t="s">
        <v>1934</v>
      </c>
      <c r="AG379">
        <v>226.14</v>
      </c>
      <c r="AH379">
        <v>1956</v>
      </c>
      <c r="AI379">
        <v>27.45</v>
      </c>
      <c r="AJ379" s="3">
        <v>26260</v>
      </c>
      <c r="AK379" t="s">
        <v>2112</v>
      </c>
      <c r="AL379" t="s">
        <v>2481</v>
      </c>
      <c r="AM379">
        <v>0</v>
      </c>
      <c r="AN379" t="s">
        <v>2519</v>
      </c>
      <c r="AO379">
        <v>1</v>
      </c>
      <c r="AP379">
        <v>2</v>
      </c>
      <c r="AQ379">
        <v>60.58</v>
      </c>
      <c r="AT379" t="s">
        <v>2534</v>
      </c>
      <c r="AU379" t="s">
        <v>2542</v>
      </c>
      <c r="AV379" t="s">
        <v>2544</v>
      </c>
      <c r="AW379">
        <v>12588</v>
      </c>
      <c r="AX379" t="s">
        <v>2667</v>
      </c>
      <c r="AY379" t="s">
        <v>1480</v>
      </c>
      <c r="AZ379" t="s">
        <v>2675</v>
      </c>
      <c r="BA379" t="s">
        <v>2723</v>
      </c>
      <c r="BD379" t="s">
        <v>2802</v>
      </c>
      <c r="BE379" s="3">
        <v>43556</v>
      </c>
    </row>
    <row r="380" spans="1:57">
      <c r="A380" s="1">
        <f>HYPERLINK("https://lsnyc.legalserver.org/matter/dynamic-profile/view/1863205","18-1863205")</f>
        <v>0</v>
      </c>
      <c r="B380" t="s">
        <v>60</v>
      </c>
      <c r="C380" t="s">
        <v>152</v>
      </c>
      <c r="D380" t="s">
        <v>161</v>
      </c>
      <c r="E380" t="s">
        <v>182</v>
      </c>
      <c r="F380" t="s">
        <v>819</v>
      </c>
      <c r="G380" s="3">
        <v>43189</v>
      </c>
      <c r="H380" s="3">
        <v>43189</v>
      </c>
      <c r="K380" t="s">
        <v>854</v>
      </c>
      <c r="L380" t="s">
        <v>858</v>
      </c>
      <c r="M380" t="s">
        <v>868</v>
      </c>
      <c r="N380" t="s">
        <v>869</v>
      </c>
      <c r="O380" t="s">
        <v>1235</v>
      </c>
      <c r="P380" t="s">
        <v>1310</v>
      </c>
      <c r="Q380" t="s">
        <v>1448</v>
      </c>
      <c r="R380" t="s">
        <v>1478</v>
      </c>
      <c r="S380">
        <v>10467</v>
      </c>
      <c r="T380" t="s">
        <v>1480</v>
      </c>
      <c r="U380" t="s">
        <v>1482</v>
      </c>
      <c r="V380" t="s">
        <v>1486</v>
      </c>
      <c r="W380" t="s">
        <v>1873</v>
      </c>
      <c r="X380">
        <v>6</v>
      </c>
      <c r="Y380" t="s">
        <v>1908</v>
      </c>
      <c r="AA380" t="s">
        <v>1918</v>
      </c>
      <c r="AB380" t="s">
        <v>1481</v>
      </c>
      <c r="AC380" t="s">
        <v>1481</v>
      </c>
      <c r="AE380" t="s">
        <v>1934</v>
      </c>
      <c r="AF380" t="s">
        <v>1938</v>
      </c>
      <c r="AG380">
        <v>280</v>
      </c>
      <c r="AH380">
        <v>0</v>
      </c>
      <c r="AI380">
        <v>8.800000000000001</v>
      </c>
      <c r="AJ380" s="3">
        <v>21277</v>
      </c>
      <c r="AK380" t="s">
        <v>2113</v>
      </c>
      <c r="AL380" t="s">
        <v>2482</v>
      </c>
      <c r="AM380">
        <v>0</v>
      </c>
      <c r="AN380" t="s">
        <v>2523</v>
      </c>
      <c r="AO380">
        <v>2</v>
      </c>
      <c r="AP380">
        <v>0</v>
      </c>
      <c r="AQ380">
        <v>65.34999999999999</v>
      </c>
      <c r="AT380" t="s">
        <v>2535</v>
      </c>
      <c r="AU380" t="s">
        <v>2537</v>
      </c>
      <c r="AW380">
        <v>10756</v>
      </c>
      <c r="AX380" t="s">
        <v>2585</v>
      </c>
      <c r="AY380" t="s">
        <v>1480</v>
      </c>
      <c r="BA380" t="s">
        <v>2722</v>
      </c>
      <c r="BD380" t="s">
        <v>2802</v>
      </c>
      <c r="BE380" s="3">
        <v>43542</v>
      </c>
    </row>
    <row r="381" spans="1:57">
      <c r="A381" s="1">
        <f>HYPERLINK("https://lsnyc.legalserver.org/matter/dynamic-profile/view/1868259","18-1868259")</f>
        <v>0</v>
      </c>
      <c r="B381" t="s">
        <v>60</v>
      </c>
      <c r="C381" t="s">
        <v>152</v>
      </c>
      <c r="D381" t="s">
        <v>161</v>
      </c>
      <c r="E381" t="s">
        <v>477</v>
      </c>
      <c r="F381" t="s">
        <v>754</v>
      </c>
      <c r="G381" s="3">
        <v>43244</v>
      </c>
      <c r="H381" s="3">
        <v>43244</v>
      </c>
      <c r="K381" t="s">
        <v>854</v>
      </c>
      <c r="L381" t="s">
        <v>858</v>
      </c>
      <c r="M381" t="s">
        <v>868</v>
      </c>
      <c r="N381" t="s">
        <v>869</v>
      </c>
      <c r="O381" t="s">
        <v>1236</v>
      </c>
      <c r="P381" t="s">
        <v>1346</v>
      </c>
      <c r="Q381" t="s">
        <v>1448</v>
      </c>
      <c r="R381" t="s">
        <v>1478</v>
      </c>
      <c r="S381">
        <v>10457</v>
      </c>
      <c r="T381" t="s">
        <v>1480</v>
      </c>
      <c r="U381" t="s">
        <v>1482</v>
      </c>
      <c r="V381" t="s">
        <v>1485</v>
      </c>
      <c r="W381" t="s">
        <v>1874</v>
      </c>
      <c r="X381">
        <v>6</v>
      </c>
      <c r="Y381" t="s">
        <v>1908</v>
      </c>
      <c r="AA381" t="s">
        <v>1918</v>
      </c>
      <c r="AB381" t="s">
        <v>1481</v>
      </c>
      <c r="AC381" t="s">
        <v>1481</v>
      </c>
      <c r="AE381" t="s">
        <v>1934</v>
      </c>
      <c r="AG381">
        <v>734</v>
      </c>
      <c r="AH381">
        <v>1400</v>
      </c>
      <c r="AI381">
        <v>11.7</v>
      </c>
      <c r="AJ381" s="3">
        <v>23910</v>
      </c>
      <c r="AK381" t="s">
        <v>2114</v>
      </c>
      <c r="AL381" t="s">
        <v>2483</v>
      </c>
      <c r="AM381">
        <v>0</v>
      </c>
      <c r="AN381" t="s">
        <v>2520</v>
      </c>
      <c r="AO381">
        <v>2</v>
      </c>
      <c r="AP381">
        <v>2</v>
      </c>
      <c r="AQ381">
        <v>28.54</v>
      </c>
      <c r="AT381" t="s">
        <v>2534</v>
      </c>
      <c r="AU381" t="s">
        <v>2539</v>
      </c>
      <c r="AV381" t="s">
        <v>2545</v>
      </c>
      <c r="AW381">
        <v>7164</v>
      </c>
      <c r="AX381" t="s">
        <v>2607</v>
      </c>
      <c r="AY381" t="s">
        <v>1480</v>
      </c>
      <c r="BA381" t="s">
        <v>152</v>
      </c>
      <c r="BD381" t="s">
        <v>2853</v>
      </c>
      <c r="BE381" s="3">
        <v>43495</v>
      </c>
    </row>
    <row r="382" spans="1:57">
      <c r="A382" s="1">
        <f>HYPERLINK("https://lsnyc.legalserver.org/matter/dynamic-profile/view/1862849","18-1862849")</f>
        <v>0</v>
      </c>
      <c r="B382" t="s">
        <v>60</v>
      </c>
      <c r="C382" t="s">
        <v>153</v>
      </c>
      <c r="D382" t="s">
        <v>161</v>
      </c>
      <c r="E382" t="s">
        <v>478</v>
      </c>
      <c r="F382" t="s">
        <v>649</v>
      </c>
      <c r="G382" s="3">
        <v>43187</v>
      </c>
      <c r="H382" s="3">
        <v>43187</v>
      </c>
      <c r="K382" t="s">
        <v>854</v>
      </c>
      <c r="L382" t="s">
        <v>858</v>
      </c>
      <c r="M382" t="s">
        <v>868</v>
      </c>
      <c r="N382" t="s">
        <v>869</v>
      </c>
      <c r="O382" t="s">
        <v>1237</v>
      </c>
      <c r="P382" t="s">
        <v>1437</v>
      </c>
      <c r="Q382" t="s">
        <v>1448</v>
      </c>
      <c r="R382" t="s">
        <v>1478</v>
      </c>
      <c r="S382">
        <v>10475</v>
      </c>
      <c r="T382" t="s">
        <v>1480</v>
      </c>
      <c r="U382" t="s">
        <v>1482</v>
      </c>
      <c r="V382" t="s">
        <v>1483</v>
      </c>
      <c r="W382" t="s">
        <v>1875</v>
      </c>
      <c r="X382">
        <v>20</v>
      </c>
      <c r="Y382" t="s">
        <v>1908</v>
      </c>
      <c r="AA382" t="s">
        <v>1923</v>
      </c>
      <c r="AB382" t="s">
        <v>1481</v>
      </c>
      <c r="AE382" t="s">
        <v>1934</v>
      </c>
      <c r="AG382">
        <v>1137.7</v>
      </c>
      <c r="AH382">
        <v>1137.7</v>
      </c>
      <c r="AI382">
        <v>64.2</v>
      </c>
      <c r="AJ382" s="3">
        <v>21900</v>
      </c>
      <c r="AK382" t="s">
        <v>2115</v>
      </c>
      <c r="AL382" t="s">
        <v>2484</v>
      </c>
      <c r="AM382">
        <v>0</v>
      </c>
      <c r="AN382" t="s">
        <v>2528</v>
      </c>
      <c r="AO382">
        <v>1</v>
      </c>
      <c r="AP382">
        <v>0</v>
      </c>
      <c r="AQ382">
        <v>19.6</v>
      </c>
      <c r="AT382" t="s">
        <v>2535</v>
      </c>
      <c r="AU382" t="s">
        <v>2035</v>
      </c>
      <c r="AV382" t="s">
        <v>2544</v>
      </c>
      <c r="AW382">
        <v>2379</v>
      </c>
      <c r="AX382" t="s">
        <v>2668</v>
      </c>
      <c r="AY382" t="s">
        <v>1480</v>
      </c>
      <c r="BA382" t="s">
        <v>2740</v>
      </c>
      <c r="BD382" t="s">
        <v>2886</v>
      </c>
      <c r="BE382" s="3">
        <v>43657</v>
      </c>
    </row>
    <row r="383" spans="1:57">
      <c r="A383" s="1">
        <f>HYPERLINK("https://lsnyc.legalserver.org/matter/dynamic-profile/view/1860885","18-1860885")</f>
        <v>0</v>
      </c>
      <c r="B383" t="s">
        <v>60</v>
      </c>
      <c r="C383" t="s">
        <v>153</v>
      </c>
      <c r="D383" t="s">
        <v>161</v>
      </c>
      <c r="E383" t="s">
        <v>479</v>
      </c>
      <c r="F383" t="s">
        <v>631</v>
      </c>
      <c r="G383" s="3">
        <v>43166</v>
      </c>
      <c r="H383" s="3">
        <v>43200</v>
      </c>
      <c r="K383" t="s">
        <v>854</v>
      </c>
      <c r="L383" t="s">
        <v>858</v>
      </c>
      <c r="M383" t="s">
        <v>868</v>
      </c>
      <c r="N383" t="s">
        <v>870</v>
      </c>
      <c r="O383" t="s">
        <v>1238</v>
      </c>
      <c r="P383" t="s">
        <v>1371</v>
      </c>
      <c r="Q383" t="s">
        <v>1448</v>
      </c>
      <c r="R383" t="s">
        <v>1478</v>
      </c>
      <c r="S383">
        <v>10456</v>
      </c>
      <c r="T383" t="s">
        <v>1480</v>
      </c>
      <c r="U383" t="s">
        <v>1482</v>
      </c>
      <c r="V383" t="s">
        <v>1485</v>
      </c>
      <c r="W383" t="s">
        <v>1876</v>
      </c>
      <c r="X383">
        <v>24</v>
      </c>
      <c r="Y383" t="s">
        <v>1908</v>
      </c>
      <c r="AA383" t="s">
        <v>1923</v>
      </c>
      <c r="AB383" t="s">
        <v>1481</v>
      </c>
      <c r="AC383" t="s">
        <v>1481</v>
      </c>
      <c r="AE383" t="s">
        <v>1934</v>
      </c>
      <c r="AG383">
        <v>31</v>
      </c>
      <c r="AH383">
        <v>31</v>
      </c>
      <c r="AI383">
        <v>47.2</v>
      </c>
      <c r="AJ383" s="3">
        <v>19596</v>
      </c>
      <c r="AL383" t="s">
        <v>2485</v>
      </c>
      <c r="AM383">
        <v>0</v>
      </c>
      <c r="AN383" t="s">
        <v>2519</v>
      </c>
      <c r="AO383">
        <v>1</v>
      </c>
      <c r="AP383">
        <v>0</v>
      </c>
      <c r="AQ383">
        <v>13.54</v>
      </c>
      <c r="AT383" t="s">
        <v>2535</v>
      </c>
      <c r="AU383" t="s">
        <v>2537</v>
      </c>
      <c r="AV383" t="s">
        <v>2544</v>
      </c>
      <c r="AW383">
        <v>1644</v>
      </c>
      <c r="AY383" t="s">
        <v>1480</v>
      </c>
      <c r="BA383" t="s">
        <v>2751</v>
      </c>
      <c r="BD383" t="s">
        <v>2887</v>
      </c>
      <c r="BE383" s="3">
        <v>43572</v>
      </c>
    </row>
    <row r="384" spans="1:57">
      <c r="A384" s="1">
        <f>HYPERLINK("https://lsnyc.legalserver.org/matter/dynamic-profile/view/1868136","18-1868136")</f>
        <v>0</v>
      </c>
      <c r="B384" t="s">
        <v>61</v>
      </c>
      <c r="C384" t="s">
        <v>81</v>
      </c>
      <c r="D384" t="s">
        <v>161</v>
      </c>
      <c r="E384" t="s">
        <v>480</v>
      </c>
      <c r="F384" t="s">
        <v>820</v>
      </c>
      <c r="G384" s="3">
        <v>43243</v>
      </c>
      <c r="H384" s="3">
        <v>43243</v>
      </c>
      <c r="K384" t="s">
        <v>854</v>
      </c>
      <c r="L384" t="s">
        <v>858</v>
      </c>
      <c r="M384" t="s">
        <v>868</v>
      </c>
      <c r="N384" t="s">
        <v>869</v>
      </c>
      <c r="O384" t="s">
        <v>1239</v>
      </c>
      <c r="P384" t="s">
        <v>1438</v>
      </c>
      <c r="Q384" t="s">
        <v>1450</v>
      </c>
      <c r="R384" t="s">
        <v>1478</v>
      </c>
      <c r="S384">
        <v>10027</v>
      </c>
      <c r="T384" t="s">
        <v>1480</v>
      </c>
      <c r="U384" t="s">
        <v>1482</v>
      </c>
      <c r="V384" t="s">
        <v>1486</v>
      </c>
      <c r="W384" t="s">
        <v>1877</v>
      </c>
      <c r="X384">
        <v>8</v>
      </c>
      <c r="Y384" t="s">
        <v>1908</v>
      </c>
      <c r="AA384" t="s">
        <v>1920</v>
      </c>
      <c r="AB384" t="s">
        <v>1481</v>
      </c>
      <c r="AC384" t="s">
        <v>1481</v>
      </c>
      <c r="AE384" t="s">
        <v>1934</v>
      </c>
      <c r="AG384">
        <v>145</v>
      </c>
      <c r="AH384">
        <v>145</v>
      </c>
      <c r="AI384">
        <v>77.2</v>
      </c>
      <c r="AJ384" s="3">
        <v>18851</v>
      </c>
      <c r="AL384" t="s">
        <v>2486</v>
      </c>
      <c r="AM384">
        <v>0</v>
      </c>
      <c r="AN384" t="s">
        <v>2523</v>
      </c>
      <c r="AO384">
        <v>1</v>
      </c>
      <c r="AP384">
        <v>0</v>
      </c>
      <c r="AQ384">
        <v>0</v>
      </c>
      <c r="AT384" t="s">
        <v>2535</v>
      </c>
      <c r="AU384" t="s">
        <v>2035</v>
      </c>
      <c r="AW384">
        <v>0</v>
      </c>
      <c r="AY384" t="s">
        <v>1480</v>
      </c>
      <c r="BA384" t="s">
        <v>2704</v>
      </c>
      <c r="BD384" t="s">
        <v>2803</v>
      </c>
      <c r="BE384" s="3">
        <v>43655</v>
      </c>
    </row>
    <row r="385" spans="1:57">
      <c r="A385" s="1">
        <f>HYPERLINK("https://lsnyc.legalserver.org/matter/dynamic-profile/view/1866840","18-1866840")</f>
        <v>0</v>
      </c>
      <c r="B385" t="s">
        <v>61</v>
      </c>
      <c r="C385" t="s">
        <v>81</v>
      </c>
      <c r="D385" t="s">
        <v>161</v>
      </c>
      <c r="E385" t="s">
        <v>481</v>
      </c>
      <c r="F385" t="s">
        <v>821</v>
      </c>
      <c r="G385" s="3">
        <v>43229</v>
      </c>
      <c r="H385" s="3">
        <v>43230</v>
      </c>
      <c r="K385" t="s">
        <v>854</v>
      </c>
      <c r="L385" t="s">
        <v>858</v>
      </c>
      <c r="M385" t="s">
        <v>868</v>
      </c>
      <c r="N385" t="s">
        <v>870</v>
      </c>
      <c r="O385" t="s">
        <v>1240</v>
      </c>
      <c r="P385" t="s">
        <v>1371</v>
      </c>
      <c r="Q385" t="s">
        <v>1450</v>
      </c>
      <c r="R385" t="s">
        <v>1478</v>
      </c>
      <c r="S385">
        <v>10026</v>
      </c>
      <c r="T385" t="s">
        <v>1480</v>
      </c>
      <c r="U385" t="s">
        <v>1482</v>
      </c>
      <c r="V385" t="s">
        <v>1483</v>
      </c>
      <c r="W385" t="s">
        <v>1878</v>
      </c>
      <c r="X385">
        <v>10</v>
      </c>
      <c r="Y385" t="s">
        <v>1908</v>
      </c>
      <c r="AA385" t="s">
        <v>1920</v>
      </c>
      <c r="AB385" t="s">
        <v>1481</v>
      </c>
      <c r="AC385" t="s">
        <v>1481</v>
      </c>
      <c r="AE385" t="s">
        <v>1934</v>
      </c>
      <c r="AG385">
        <v>376</v>
      </c>
      <c r="AH385">
        <v>1300</v>
      </c>
      <c r="AI385">
        <v>39.2</v>
      </c>
      <c r="AJ385" s="3">
        <v>17795</v>
      </c>
      <c r="AL385" t="s">
        <v>2487</v>
      </c>
      <c r="AM385">
        <v>0</v>
      </c>
      <c r="AN385" t="s">
        <v>2525</v>
      </c>
      <c r="AO385">
        <v>3</v>
      </c>
      <c r="AP385">
        <v>1</v>
      </c>
      <c r="AQ385">
        <v>44.65</v>
      </c>
      <c r="AT385" t="s">
        <v>2536</v>
      </c>
      <c r="AU385" t="s">
        <v>2537</v>
      </c>
      <c r="AV385" t="s">
        <v>2544</v>
      </c>
      <c r="AW385">
        <v>11208</v>
      </c>
      <c r="AY385" t="s">
        <v>1480</v>
      </c>
      <c r="BA385" t="s">
        <v>2699</v>
      </c>
      <c r="BD385" t="s">
        <v>2830</v>
      </c>
      <c r="BE385" s="3">
        <v>43643</v>
      </c>
    </row>
    <row r="386" spans="1:57">
      <c r="A386" s="1">
        <f>HYPERLINK("https://lsnyc.legalserver.org/matter/dynamic-profile/view/0820480","16-0820480")</f>
        <v>0</v>
      </c>
      <c r="B386" t="s">
        <v>59</v>
      </c>
      <c r="C386" t="s">
        <v>154</v>
      </c>
      <c r="D386" t="s">
        <v>161</v>
      </c>
      <c r="E386" t="s">
        <v>482</v>
      </c>
      <c r="F386" t="s">
        <v>822</v>
      </c>
      <c r="G386" s="3">
        <v>42696</v>
      </c>
      <c r="H386" s="3">
        <v>42887</v>
      </c>
      <c r="K386" t="s">
        <v>854</v>
      </c>
      <c r="L386" t="s">
        <v>858</v>
      </c>
      <c r="M386" t="s">
        <v>868</v>
      </c>
      <c r="N386" t="s">
        <v>870</v>
      </c>
      <c r="O386" t="s">
        <v>1241</v>
      </c>
      <c r="P386" t="s">
        <v>1439</v>
      </c>
      <c r="Q386" t="s">
        <v>1447</v>
      </c>
      <c r="R386" t="s">
        <v>1478</v>
      </c>
      <c r="S386">
        <v>11216</v>
      </c>
      <c r="T386" t="s">
        <v>1480</v>
      </c>
      <c r="U386" t="s">
        <v>1480</v>
      </c>
      <c r="V386" t="s">
        <v>1494</v>
      </c>
      <c r="W386" t="s">
        <v>1879</v>
      </c>
      <c r="X386">
        <v>14</v>
      </c>
      <c r="Y386" t="s">
        <v>1908</v>
      </c>
      <c r="AA386" t="s">
        <v>1921</v>
      </c>
      <c r="AB386" t="s">
        <v>1481</v>
      </c>
      <c r="AC386" t="s">
        <v>1481</v>
      </c>
      <c r="AE386" t="s">
        <v>1934</v>
      </c>
      <c r="AF386" t="s">
        <v>1938</v>
      </c>
      <c r="AG386">
        <v>549</v>
      </c>
      <c r="AH386">
        <v>1389</v>
      </c>
      <c r="AI386">
        <v>253.4</v>
      </c>
      <c r="AJ386" s="3">
        <v>23306</v>
      </c>
      <c r="AK386" t="s">
        <v>2116</v>
      </c>
      <c r="AL386" t="s">
        <v>2488</v>
      </c>
      <c r="AM386">
        <v>6</v>
      </c>
      <c r="AN386" t="s">
        <v>2520</v>
      </c>
      <c r="AO386">
        <v>3</v>
      </c>
      <c r="AP386">
        <v>3</v>
      </c>
      <c r="AQ386">
        <v>74.88</v>
      </c>
      <c r="AT386" t="s">
        <v>2534</v>
      </c>
      <c r="AU386" t="s">
        <v>2537</v>
      </c>
      <c r="AV386" t="s">
        <v>2544</v>
      </c>
      <c r="AW386">
        <v>24396</v>
      </c>
      <c r="AX386" t="s">
        <v>2669</v>
      </c>
      <c r="AY386" t="s">
        <v>1480</v>
      </c>
      <c r="BA386" t="s">
        <v>2752</v>
      </c>
      <c r="BB386" t="s">
        <v>2766</v>
      </c>
      <c r="BC386" t="s">
        <v>1495</v>
      </c>
      <c r="BD386" t="s">
        <v>2848</v>
      </c>
      <c r="BE386" s="3">
        <v>43658</v>
      </c>
    </row>
    <row r="387" spans="1:57">
      <c r="A387" s="1">
        <f>HYPERLINK("https://lsnyc.legalserver.org/matter/dynamic-profile/view/1850371","17-1850371")</f>
        <v>0</v>
      </c>
      <c r="B387" t="s">
        <v>59</v>
      </c>
      <c r="C387" t="s">
        <v>154</v>
      </c>
      <c r="D387" t="s">
        <v>161</v>
      </c>
      <c r="E387" t="s">
        <v>483</v>
      </c>
      <c r="F387" t="s">
        <v>823</v>
      </c>
      <c r="G387" s="3">
        <v>43041</v>
      </c>
      <c r="H387" s="3">
        <v>43045</v>
      </c>
      <c r="K387" t="s">
        <v>854</v>
      </c>
      <c r="L387" t="s">
        <v>858</v>
      </c>
      <c r="M387" t="s">
        <v>868</v>
      </c>
      <c r="N387" t="s">
        <v>869</v>
      </c>
      <c r="O387" t="s">
        <v>1242</v>
      </c>
      <c r="P387">
        <v>208</v>
      </c>
      <c r="Q387" t="s">
        <v>1447</v>
      </c>
      <c r="R387" t="s">
        <v>1478</v>
      </c>
      <c r="S387">
        <v>11216</v>
      </c>
      <c r="T387" t="s">
        <v>1480</v>
      </c>
      <c r="U387" t="s">
        <v>1480</v>
      </c>
      <c r="V387" t="s">
        <v>1493</v>
      </c>
      <c r="W387" t="s">
        <v>1880</v>
      </c>
      <c r="X387">
        <v>7</v>
      </c>
      <c r="Y387" t="s">
        <v>1908</v>
      </c>
      <c r="AA387" t="s">
        <v>1921</v>
      </c>
      <c r="AB387" t="s">
        <v>1481</v>
      </c>
      <c r="AC387" t="s">
        <v>1481</v>
      </c>
      <c r="AE387" t="s">
        <v>1934</v>
      </c>
      <c r="AG387">
        <v>199</v>
      </c>
      <c r="AH387">
        <v>0</v>
      </c>
      <c r="AI387">
        <v>34.6</v>
      </c>
      <c r="AJ387" s="3">
        <v>18736</v>
      </c>
      <c r="AK387" t="s">
        <v>2117</v>
      </c>
      <c r="AL387" t="s">
        <v>2489</v>
      </c>
      <c r="AM387">
        <v>31</v>
      </c>
      <c r="AN387" t="s">
        <v>2525</v>
      </c>
      <c r="AO387">
        <v>1</v>
      </c>
      <c r="AP387">
        <v>0</v>
      </c>
      <c r="AQ387">
        <v>83.58</v>
      </c>
      <c r="AT387" t="s">
        <v>2535</v>
      </c>
      <c r="AU387" t="s">
        <v>2537</v>
      </c>
      <c r="AV387" t="s">
        <v>2544</v>
      </c>
      <c r="AW387">
        <v>10080</v>
      </c>
      <c r="AX387" t="s">
        <v>2569</v>
      </c>
      <c r="AY387" t="s">
        <v>1480</v>
      </c>
      <c r="BA387" t="s">
        <v>2695</v>
      </c>
      <c r="BD387" t="s">
        <v>2807</v>
      </c>
      <c r="BE387" s="3">
        <v>43651</v>
      </c>
    </row>
    <row r="388" spans="1:57">
      <c r="A388" s="1">
        <f>HYPERLINK("https://lsnyc.legalserver.org/matter/dynamic-profile/view/1839184","17-1839184")</f>
        <v>0</v>
      </c>
      <c r="B388" t="s">
        <v>60</v>
      </c>
      <c r="C388" t="s">
        <v>67</v>
      </c>
      <c r="D388" t="s">
        <v>161</v>
      </c>
      <c r="E388" t="s">
        <v>484</v>
      </c>
      <c r="F388" t="s">
        <v>583</v>
      </c>
      <c r="G388" s="3">
        <v>42912</v>
      </c>
      <c r="H388" s="3">
        <v>43281</v>
      </c>
      <c r="K388" t="s">
        <v>854</v>
      </c>
      <c r="L388" t="s">
        <v>858</v>
      </c>
      <c r="M388" t="s">
        <v>868</v>
      </c>
      <c r="N388" t="s">
        <v>870</v>
      </c>
      <c r="O388" t="s">
        <v>1243</v>
      </c>
      <c r="P388">
        <v>28</v>
      </c>
      <c r="Q388" t="s">
        <v>1448</v>
      </c>
      <c r="R388" t="s">
        <v>1478</v>
      </c>
      <c r="S388">
        <v>10457</v>
      </c>
      <c r="T388" t="s">
        <v>1480</v>
      </c>
      <c r="U388" t="s">
        <v>1482</v>
      </c>
      <c r="V388" t="s">
        <v>1486</v>
      </c>
      <c r="W388" t="s">
        <v>1881</v>
      </c>
      <c r="X388">
        <v>3</v>
      </c>
      <c r="Y388" t="s">
        <v>1908</v>
      </c>
      <c r="AA388" t="s">
        <v>1918</v>
      </c>
      <c r="AB388" t="s">
        <v>1481</v>
      </c>
      <c r="AC388" t="s">
        <v>1481</v>
      </c>
      <c r="AE388" t="s">
        <v>1934</v>
      </c>
      <c r="AF388" t="s">
        <v>1938</v>
      </c>
      <c r="AG388">
        <v>420</v>
      </c>
      <c r="AH388">
        <v>1388</v>
      </c>
      <c r="AI388">
        <v>106.8</v>
      </c>
      <c r="AJ388" s="3">
        <v>28321</v>
      </c>
      <c r="AK388" t="s">
        <v>2118</v>
      </c>
      <c r="AL388" t="s">
        <v>2490</v>
      </c>
      <c r="AM388">
        <v>27</v>
      </c>
      <c r="AN388" t="s">
        <v>2519</v>
      </c>
      <c r="AO388">
        <v>2</v>
      </c>
      <c r="AP388">
        <v>5</v>
      </c>
      <c r="AQ388">
        <v>43.62</v>
      </c>
      <c r="AT388" t="s">
        <v>2534</v>
      </c>
      <c r="AU388" t="s">
        <v>2539</v>
      </c>
      <c r="AV388" t="s">
        <v>2544</v>
      </c>
      <c r="AW388">
        <v>16200</v>
      </c>
      <c r="AX388" t="s">
        <v>2670</v>
      </c>
      <c r="AY388" t="s">
        <v>1480</v>
      </c>
      <c r="AZ388" t="s">
        <v>2675</v>
      </c>
      <c r="BA388" t="s">
        <v>2723</v>
      </c>
      <c r="BD388" t="s">
        <v>2834</v>
      </c>
      <c r="BE388" s="3">
        <v>43658</v>
      </c>
    </row>
    <row r="389" spans="1:57">
      <c r="A389" s="1">
        <f>HYPERLINK("https://lsnyc.legalserver.org/matter/dynamic-profile/view/1870735","18-1870735")</f>
        <v>0</v>
      </c>
      <c r="B389" t="s">
        <v>60</v>
      </c>
      <c r="C389" t="s">
        <v>67</v>
      </c>
      <c r="D389" t="s">
        <v>161</v>
      </c>
      <c r="E389" t="s">
        <v>485</v>
      </c>
      <c r="F389" t="s">
        <v>824</v>
      </c>
      <c r="G389" s="3">
        <v>43271</v>
      </c>
      <c r="H389" s="3">
        <v>43271</v>
      </c>
      <c r="K389" t="s">
        <v>854</v>
      </c>
      <c r="L389" t="s">
        <v>858</v>
      </c>
      <c r="M389" t="s">
        <v>868</v>
      </c>
      <c r="N389" t="s">
        <v>869</v>
      </c>
      <c r="O389" t="s">
        <v>1244</v>
      </c>
      <c r="P389" t="s">
        <v>1275</v>
      </c>
      <c r="Q389" t="s">
        <v>1448</v>
      </c>
      <c r="R389" t="s">
        <v>1478</v>
      </c>
      <c r="S389">
        <v>10457</v>
      </c>
      <c r="T389" t="s">
        <v>1480</v>
      </c>
      <c r="U389" t="s">
        <v>1482</v>
      </c>
      <c r="V389" t="s">
        <v>1486</v>
      </c>
      <c r="W389" t="s">
        <v>1882</v>
      </c>
      <c r="X389">
        <v>4</v>
      </c>
      <c r="Y389" t="s">
        <v>1908</v>
      </c>
      <c r="AA389" t="s">
        <v>1918</v>
      </c>
      <c r="AB389" t="s">
        <v>1481</v>
      </c>
      <c r="AC389" t="s">
        <v>1481</v>
      </c>
      <c r="AE389" t="s">
        <v>1934</v>
      </c>
      <c r="AF389" t="s">
        <v>1938</v>
      </c>
      <c r="AG389">
        <v>1350</v>
      </c>
      <c r="AH389">
        <v>1350</v>
      </c>
      <c r="AI389">
        <v>30.05</v>
      </c>
      <c r="AJ389" s="3">
        <v>28769</v>
      </c>
      <c r="AK389" t="s">
        <v>2119</v>
      </c>
      <c r="AL389" t="s">
        <v>2491</v>
      </c>
      <c r="AM389">
        <v>69</v>
      </c>
      <c r="AN389" t="s">
        <v>2519</v>
      </c>
      <c r="AO389">
        <v>1</v>
      </c>
      <c r="AP389">
        <v>0</v>
      </c>
      <c r="AQ389">
        <v>316.71</v>
      </c>
      <c r="AR389" s="3">
        <v>43291</v>
      </c>
      <c r="AT389" t="s">
        <v>2535</v>
      </c>
      <c r="AU389" t="s">
        <v>2035</v>
      </c>
      <c r="AV389" t="s">
        <v>2545</v>
      </c>
      <c r="AW389">
        <v>38448</v>
      </c>
      <c r="AX389" t="s">
        <v>2671</v>
      </c>
      <c r="AY389" t="s">
        <v>1480</v>
      </c>
      <c r="AZ389" t="s">
        <v>2692</v>
      </c>
      <c r="BA389" t="s">
        <v>2722</v>
      </c>
      <c r="BD389" t="s">
        <v>2810</v>
      </c>
      <c r="BE389" s="3">
        <v>43614</v>
      </c>
    </row>
    <row r="390" spans="1:57">
      <c r="A390" s="1">
        <f>HYPERLINK("https://lsnyc.legalserver.org/matter/dynamic-profile/view/1862881","18-1862881")</f>
        <v>0</v>
      </c>
      <c r="B390" t="s">
        <v>60</v>
      </c>
      <c r="C390" t="s">
        <v>67</v>
      </c>
      <c r="D390" t="s">
        <v>161</v>
      </c>
      <c r="E390" t="s">
        <v>168</v>
      </c>
      <c r="F390" t="s">
        <v>825</v>
      </c>
      <c r="G390" s="3">
        <v>43187</v>
      </c>
      <c r="H390" s="3">
        <v>43191</v>
      </c>
      <c r="K390" t="s">
        <v>854</v>
      </c>
      <c r="L390" t="s">
        <v>858</v>
      </c>
      <c r="M390" t="s">
        <v>868</v>
      </c>
      <c r="N390" t="s">
        <v>869</v>
      </c>
      <c r="O390" t="s">
        <v>1245</v>
      </c>
      <c r="P390">
        <v>29</v>
      </c>
      <c r="Q390" t="s">
        <v>1448</v>
      </c>
      <c r="R390" t="s">
        <v>1478</v>
      </c>
      <c r="S390">
        <v>10455</v>
      </c>
      <c r="T390" t="s">
        <v>1480</v>
      </c>
      <c r="U390" t="s">
        <v>1482</v>
      </c>
      <c r="V390" t="s">
        <v>1485</v>
      </c>
      <c r="W390" t="s">
        <v>1883</v>
      </c>
      <c r="X390">
        <v>2</v>
      </c>
      <c r="Y390" t="s">
        <v>1908</v>
      </c>
      <c r="AA390" t="s">
        <v>1923</v>
      </c>
      <c r="AB390" t="s">
        <v>1481</v>
      </c>
      <c r="AC390" t="s">
        <v>1481</v>
      </c>
      <c r="AE390" t="s">
        <v>1934</v>
      </c>
      <c r="AG390">
        <v>969</v>
      </c>
      <c r="AH390">
        <v>969</v>
      </c>
      <c r="AI390">
        <v>33.7</v>
      </c>
      <c r="AJ390" s="3">
        <v>24891</v>
      </c>
      <c r="AL390" t="s">
        <v>2492</v>
      </c>
      <c r="AM390">
        <v>38</v>
      </c>
      <c r="AN390" t="s">
        <v>2523</v>
      </c>
      <c r="AO390">
        <v>2</v>
      </c>
      <c r="AP390">
        <v>0</v>
      </c>
      <c r="AQ390">
        <v>109.5</v>
      </c>
      <c r="AT390" t="s">
        <v>2535</v>
      </c>
      <c r="AU390" t="s">
        <v>2541</v>
      </c>
      <c r="AV390" t="s">
        <v>2544</v>
      </c>
      <c r="AW390">
        <v>18024</v>
      </c>
      <c r="AY390" t="s">
        <v>1480</v>
      </c>
      <c r="BA390" t="s">
        <v>2723</v>
      </c>
      <c r="BD390" t="s">
        <v>2799</v>
      </c>
      <c r="BE390" s="3">
        <v>43654</v>
      </c>
    </row>
    <row r="391" spans="1:57">
      <c r="A391" s="1">
        <f>HYPERLINK("https://lsnyc.legalserver.org/matter/dynamic-profile/view/1857609","18-1857609")</f>
        <v>0</v>
      </c>
      <c r="B391" t="s">
        <v>60</v>
      </c>
      <c r="C391" t="s">
        <v>155</v>
      </c>
      <c r="D391" t="s">
        <v>161</v>
      </c>
      <c r="E391" t="s">
        <v>169</v>
      </c>
      <c r="F391" t="s">
        <v>826</v>
      </c>
      <c r="G391" s="3">
        <v>43130</v>
      </c>
      <c r="H391" s="3">
        <v>43130</v>
      </c>
      <c r="K391" t="s">
        <v>854</v>
      </c>
      <c r="L391" t="s">
        <v>858</v>
      </c>
      <c r="M391" t="s">
        <v>868</v>
      </c>
      <c r="N391" t="s">
        <v>869</v>
      </c>
      <c r="O391" t="s">
        <v>1246</v>
      </c>
      <c r="P391" t="s">
        <v>1440</v>
      </c>
      <c r="Q391" t="s">
        <v>1448</v>
      </c>
      <c r="R391" t="s">
        <v>1478</v>
      </c>
      <c r="S391">
        <v>10461</v>
      </c>
      <c r="T391" t="s">
        <v>1480</v>
      </c>
      <c r="U391" t="s">
        <v>1482</v>
      </c>
      <c r="V391" t="s">
        <v>1485</v>
      </c>
      <c r="W391" t="s">
        <v>1884</v>
      </c>
      <c r="X391">
        <v>3</v>
      </c>
      <c r="Y391" t="s">
        <v>1908</v>
      </c>
      <c r="AA391" t="s">
        <v>1923</v>
      </c>
      <c r="AB391" t="s">
        <v>1481</v>
      </c>
      <c r="AC391" t="s">
        <v>1481</v>
      </c>
      <c r="AE391" t="s">
        <v>1934</v>
      </c>
      <c r="AG391">
        <v>1750</v>
      </c>
      <c r="AH391">
        <v>1750</v>
      </c>
      <c r="AI391">
        <v>30.7</v>
      </c>
      <c r="AJ391" s="3">
        <v>31375</v>
      </c>
      <c r="AL391" t="s">
        <v>2493</v>
      </c>
      <c r="AM391">
        <v>0</v>
      </c>
      <c r="AN391" t="s">
        <v>2519</v>
      </c>
      <c r="AO391">
        <v>2</v>
      </c>
      <c r="AP391">
        <v>3</v>
      </c>
      <c r="AQ391">
        <v>104.24</v>
      </c>
      <c r="AT391" t="s">
        <v>2536</v>
      </c>
      <c r="AV391" t="s">
        <v>2544</v>
      </c>
      <c r="AW391">
        <v>75000</v>
      </c>
      <c r="AX391" t="s">
        <v>2672</v>
      </c>
      <c r="AY391" t="s">
        <v>1480</v>
      </c>
      <c r="AZ391" t="s">
        <v>2675</v>
      </c>
      <c r="BA391" t="s">
        <v>2738</v>
      </c>
      <c r="BD391" t="s">
        <v>2810</v>
      </c>
      <c r="BE391" s="3">
        <v>43349</v>
      </c>
    </row>
    <row r="392" spans="1:57">
      <c r="A392" s="1">
        <f>HYPERLINK("https://lsnyc.legalserver.org/matter/dynamic-profile/view/1844730","17-1844730")</f>
        <v>0</v>
      </c>
      <c r="B392" t="s">
        <v>60</v>
      </c>
      <c r="C392" t="s">
        <v>155</v>
      </c>
      <c r="D392" t="s">
        <v>161</v>
      </c>
      <c r="E392" t="s">
        <v>486</v>
      </c>
      <c r="F392" t="s">
        <v>827</v>
      </c>
      <c r="G392" s="3">
        <v>42976</v>
      </c>
      <c r="H392" s="3">
        <v>42976</v>
      </c>
      <c r="K392" t="s">
        <v>854</v>
      </c>
      <c r="L392" t="s">
        <v>858</v>
      </c>
      <c r="M392" t="s">
        <v>868</v>
      </c>
      <c r="N392" t="s">
        <v>870</v>
      </c>
      <c r="O392" t="s">
        <v>1247</v>
      </c>
      <c r="P392" t="s">
        <v>1441</v>
      </c>
      <c r="Q392" t="s">
        <v>1448</v>
      </c>
      <c r="R392" t="s">
        <v>1478</v>
      </c>
      <c r="S392">
        <v>10458</v>
      </c>
      <c r="T392" t="s">
        <v>1480</v>
      </c>
      <c r="U392" t="s">
        <v>1480</v>
      </c>
      <c r="V392" t="s">
        <v>1494</v>
      </c>
      <c r="W392" t="s">
        <v>1885</v>
      </c>
      <c r="X392">
        <v>1</v>
      </c>
      <c r="Y392" t="s">
        <v>1908</v>
      </c>
      <c r="AA392" t="s">
        <v>1923</v>
      </c>
      <c r="AB392" t="s">
        <v>1481</v>
      </c>
      <c r="AC392" t="s">
        <v>1481</v>
      </c>
      <c r="AE392" t="s">
        <v>1934</v>
      </c>
      <c r="AG392">
        <v>246</v>
      </c>
      <c r="AH392">
        <v>800</v>
      </c>
      <c r="AI392">
        <v>39.1</v>
      </c>
      <c r="AJ392" s="3">
        <v>30523</v>
      </c>
      <c r="AK392" t="s">
        <v>2120</v>
      </c>
      <c r="AL392" t="s">
        <v>2494</v>
      </c>
      <c r="AM392">
        <v>6</v>
      </c>
      <c r="AN392" t="s">
        <v>2519</v>
      </c>
      <c r="AO392">
        <v>1</v>
      </c>
      <c r="AP392">
        <v>0</v>
      </c>
      <c r="AQ392">
        <v>82.79000000000001</v>
      </c>
      <c r="AT392" t="s">
        <v>2535</v>
      </c>
      <c r="AU392" t="s">
        <v>2543</v>
      </c>
      <c r="AV392" t="s">
        <v>2544</v>
      </c>
      <c r="AW392">
        <v>9984</v>
      </c>
      <c r="AX392" t="s">
        <v>2673</v>
      </c>
      <c r="AY392" t="s">
        <v>1480</v>
      </c>
      <c r="AZ392" t="s">
        <v>2675</v>
      </c>
      <c r="BA392" t="s">
        <v>2722</v>
      </c>
      <c r="BD392" t="s">
        <v>2801</v>
      </c>
      <c r="BE392" s="3">
        <v>43328</v>
      </c>
    </row>
    <row r="393" spans="1:57">
      <c r="A393" s="1">
        <f>HYPERLINK("https://lsnyc.legalserver.org/matter/dynamic-profile/view/1870815","18-1870815")</f>
        <v>0</v>
      </c>
      <c r="B393" t="s">
        <v>60</v>
      </c>
      <c r="C393" t="s">
        <v>155</v>
      </c>
      <c r="D393" t="s">
        <v>161</v>
      </c>
      <c r="E393" t="s">
        <v>482</v>
      </c>
      <c r="F393" t="s">
        <v>828</v>
      </c>
      <c r="G393" s="3">
        <v>43276</v>
      </c>
      <c r="H393" s="3">
        <v>43279</v>
      </c>
      <c r="K393" t="s">
        <v>854</v>
      </c>
      <c r="L393" t="s">
        <v>858</v>
      </c>
      <c r="M393" t="s">
        <v>868</v>
      </c>
      <c r="N393" t="s">
        <v>869</v>
      </c>
      <c r="O393" t="s">
        <v>1248</v>
      </c>
      <c r="P393" t="s">
        <v>1320</v>
      </c>
      <c r="Q393" t="s">
        <v>1448</v>
      </c>
      <c r="R393" t="s">
        <v>1478</v>
      </c>
      <c r="S393">
        <v>10457</v>
      </c>
      <c r="T393" t="s">
        <v>1480</v>
      </c>
      <c r="U393" t="s">
        <v>1480</v>
      </c>
      <c r="V393" t="s">
        <v>1488</v>
      </c>
      <c r="W393" t="s">
        <v>1886</v>
      </c>
      <c r="X393">
        <v>9</v>
      </c>
      <c r="Y393" t="s">
        <v>1908</v>
      </c>
      <c r="AA393" t="s">
        <v>1927</v>
      </c>
      <c r="AB393" t="s">
        <v>1481</v>
      </c>
      <c r="AE393" t="s">
        <v>1934</v>
      </c>
      <c r="AG393">
        <v>258</v>
      </c>
      <c r="AH393">
        <v>1242</v>
      </c>
      <c r="AI393">
        <v>3.3</v>
      </c>
      <c r="AJ393" s="3">
        <v>21399</v>
      </c>
      <c r="AK393" t="s">
        <v>2121</v>
      </c>
      <c r="AL393" t="s">
        <v>2495</v>
      </c>
      <c r="AM393">
        <v>54</v>
      </c>
      <c r="AN393" t="s">
        <v>2525</v>
      </c>
      <c r="AO393">
        <v>1</v>
      </c>
      <c r="AP393">
        <v>0</v>
      </c>
      <c r="AQ393">
        <v>85.11</v>
      </c>
      <c r="AT393" t="s">
        <v>2535</v>
      </c>
      <c r="AU393" t="s">
        <v>2537</v>
      </c>
      <c r="AV393" t="s">
        <v>2544</v>
      </c>
      <c r="AW393">
        <v>10332</v>
      </c>
      <c r="AX393" t="s">
        <v>2674</v>
      </c>
      <c r="AY393" t="s">
        <v>1480</v>
      </c>
      <c r="BA393" t="s">
        <v>2744</v>
      </c>
      <c r="BD393" t="s">
        <v>2801</v>
      </c>
      <c r="BE393" s="3">
        <v>43321</v>
      </c>
    </row>
    <row r="394" spans="1:57">
      <c r="A394" s="1">
        <f>HYPERLINK("https://lsnyc.legalserver.org/matter/dynamic-profile/view/1861540","18-1861540")</f>
        <v>0</v>
      </c>
      <c r="B394" t="s">
        <v>61</v>
      </c>
      <c r="C394" t="s">
        <v>156</v>
      </c>
      <c r="D394" t="s">
        <v>161</v>
      </c>
      <c r="E394" t="s">
        <v>487</v>
      </c>
      <c r="F394" t="s">
        <v>829</v>
      </c>
      <c r="G394" s="3">
        <v>43173</v>
      </c>
      <c r="H394" s="3">
        <v>43191</v>
      </c>
      <c r="K394" t="s">
        <v>854</v>
      </c>
      <c r="L394" t="s">
        <v>858</v>
      </c>
      <c r="M394" t="s">
        <v>868</v>
      </c>
      <c r="N394" t="s">
        <v>869</v>
      </c>
      <c r="O394" t="s">
        <v>1249</v>
      </c>
      <c r="P394" t="s">
        <v>1289</v>
      </c>
      <c r="Q394" t="s">
        <v>1450</v>
      </c>
      <c r="R394" t="s">
        <v>1478</v>
      </c>
      <c r="S394">
        <v>10039</v>
      </c>
      <c r="T394" t="s">
        <v>1480</v>
      </c>
      <c r="U394" t="s">
        <v>1482</v>
      </c>
      <c r="V394" t="s">
        <v>1483</v>
      </c>
      <c r="W394" t="s">
        <v>1887</v>
      </c>
      <c r="X394">
        <v>1</v>
      </c>
      <c r="Y394" t="s">
        <v>1908</v>
      </c>
      <c r="AA394" t="s">
        <v>1922</v>
      </c>
      <c r="AB394" t="s">
        <v>1481</v>
      </c>
      <c r="AE394" t="s">
        <v>1934</v>
      </c>
      <c r="AG394">
        <v>811</v>
      </c>
      <c r="AH394">
        <v>811</v>
      </c>
      <c r="AI394">
        <v>3.4</v>
      </c>
      <c r="AJ394" s="3">
        <v>24138</v>
      </c>
      <c r="AL394" t="s">
        <v>2496</v>
      </c>
      <c r="AM394">
        <v>0</v>
      </c>
      <c r="AN394" t="s">
        <v>2523</v>
      </c>
      <c r="AO394">
        <v>1</v>
      </c>
      <c r="AP394">
        <v>0</v>
      </c>
      <c r="AQ394">
        <v>31.16</v>
      </c>
      <c r="AT394" t="s">
        <v>2534</v>
      </c>
      <c r="AU394" t="s">
        <v>2540</v>
      </c>
      <c r="AV394" t="s">
        <v>2544</v>
      </c>
      <c r="AW394">
        <v>3783</v>
      </c>
      <c r="AY394" t="s">
        <v>1480</v>
      </c>
      <c r="BA394" t="s">
        <v>2704</v>
      </c>
      <c r="BD394" t="s">
        <v>2860</v>
      </c>
      <c r="BE394" s="3">
        <v>43264</v>
      </c>
    </row>
    <row r="395" spans="1:57">
      <c r="A395" s="1">
        <f>HYPERLINK("https://lsnyc.legalserver.org/matter/dynamic-profile/view/0756452","14-0756452")</f>
        <v>0</v>
      </c>
      <c r="B395" t="s">
        <v>61</v>
      </c>
      <c r="C395" t="s">
        <v>156</v>
      </c>
      <c r="D395" t="s">
        <v>161</v>
      </c>
      <c r="E395" t="s">
        <v>488</v>
      </c>
      <c r="F395" t="s">
        <v>541</v>
      </c>
      <c r="G395" s="3">
        <v>41803</v>
      </c>
      <c r="H395" s="3">
        <v>42370</v>
      </c>
      <c r="K395" t="s">
        <v>854</v>
      </c>
      <c r="L395" t="s">
        <v>858</v>
      </c>
      <c r="M395" t="s">
        <v>868</v>
      </c>
      <c r="N395" t="s">
        <v>870</v>
      </c>
      <c r="O395" t="s">
        <v>1250</v>
      </c>
      <c r="P395" t="s">
        <v>1311</v>
      </c>
      <c r="Q395" t="s">
        <v>1450</v>
      </c>
      <c r="R395" t="s">
        <v>1478</v>
      </c>
      <c r="S395">
        <v>10031</v>
      </c>
      <c r="T395" t="s">
        <v>1482</v>
      </c>
      <c r="U395" t="s">
        <v>1482</v>
      </c>
      <c r="V395" t="s">
        <v>1488</v>
      </c>
      <c r="W395" t="s">
        <v>1888</v>
      </c>
      <c r="X395">
        <v>27</v>
      </c>
      <c r="Y395" t="s">
        <v>1908</v>
      </c>
      <c r="AA395" t="s">
        <v>1922</v>
      </c>
      <c r="AB395" t="s">
        <v>1481</v>
      </c>
      <c r="AE395" t="s">
        <v>1934</v>
      </c>
      <c r="AG395">
        <v>720</v>
      </c>
      <c r="AH395">
        <v>720</v>
      </c>
      <c r="AI395">
        <v>162.65</v>
      </c>
      <c r="AJ395" s="3">
        <v>32453</v>
      </c>
      <c r="AL395" t="s">
        <v>2497</v>
      </c>
      <c r="AM395">
        <v>0</v>
      </c>
      <c r="AO395">
        <v>3</v>
      </c>
      <c r="AP395">
        <v>1</v>
      </c>
      <c r="AQ395">
        <v>61.9</v>
      </c>
      <c r="AT395" t="s">
        <v>2534</v>
      </c>
      <c r="AV395" t="s">
        <v>2544</v>
      </c>
      <c r="AW395">
        <v>14764</v>
      </c>
      <c r="BA395" t="s">
        <v>2720</v>
      </c>
      <c r="BD395" t="s">
        <v>2815</v>
      </c>
      <c r="BE395" s="3">
        <v>43592</v>
      </c>
    </row>
    <row r="396" spans="1:57">
      <c r="A396" s="1">
        <f>HYPERLINK("https://lsnyc.legalserver.org/matter/dynamic-profile/view/1868525","18-1868525")</f>
        <v>0</v>
      </c>
      <c r="B396" t="s">
        <v>61</v>
      </c>
      <c r="C396" t="s">
        <v>156</v>
      </c>
      <c r="D396" t="s">
        <v>161</v>
      </c>
      <c r="E396" t="s">
        <v>313</v>
      </c>
      <c r="F396" t="s">
        <v>767</v>
      </c>
      <c r="G396" s="3">
        <v>43250</v>
      </c>
      <c r="H396" s="3">
        <v>43250</v>
      </c>
      <c r="K396" t="s">
        <v>854</v>
      </c>
      <c r="L396" t="s">
        <v>858</v>
      </c>
      <c r="M396" t="s">
        <v>868</v>
      </c>
      <c r="N396" t="s">
        <v>869</v>
      </c>
      <c r="O396" t="s">
        <v>1251</v>
      </c>
      <c r="P396" t="s">
        <v>1310</v>
      </c>
      <c r="Q396" t="s">
        <v>1450</v>
      </c>
      <c r="R396" t="s">
        <v>1478</v>
      </c>
      <c r="S396">
        <v>10027</v>
      </c>
      <c r="T396" t="s">
        <v>1480</v>
      </c>
      <c r="U396" t="s">
        <v>1482</v>
      </c>
      <c r="V396" t="s">
        <v>1486</v>
      </c>
      <c r="X396">
        <v>1</v>
      </c>
      <c r="Y396" t="s">
        <v>1908</v>
      </c>
      <c r="AA396" t="s">
        <v>1920</v>
      </c>
      <c r="AB396" t="s">
        <v>1481</v>
      </c>
      <c r="AE396" t="s">
        <v>1934</v>
      </c>
      <c r="AG396">
        <v>463</v>
      </c>
      <c r="AH396">
        <v>1228</v>
      </c>
      <c r="AI396">
        <v>16.3</v>
      </c>
      <c r="AJ396" s="3">
        <v>23192</v>
      </c>
      <c r="AL396" t="s">
        <v>2498</v>
      </c>
      <c r="AM396">
        <v>0</v>
      </c>
      <c r="AO396">
        <v>1</v>
      </c>
      <c r="AP396">
        <v>0</v>
      </c>
      <c r="AQ396">
        <v>101.22</v>
      </c>
      <c r="AT396" t="s">
        <v>2535</v>
      </c>
      <c r="AU396" t="s">
        <v>2542</v>
      </c>
      <c r="AW396">
        <v>12288</v>
      </c>
      <c r="AY396" t="s">
        <v>1480</v>
      </c>
      <c r="BA396" t="s">
        <v>2704</v>
      </c>
      <c r="BD396" t="s">
        <v>2799</v>
      </c>
      <c r="BE396" s="3">
        <v>43571</v>
      </c>
    </row>
    <row r="397" spans="1:57">
      <c r="A397" s="1">
        <f>HYPERLINK("https://lsnyc.legalserver.org/matter/dynamic-profile/view/1861508","18-1861508")</f>
        <v>0</v>
      </c>
      <c r="B397" t="s">
        <v>61</v>
      </c>
      <c r="C397" t="s">
        <v>156</v>
      </c>
      <c r="D397" t="s">
        <v>161</v>
      </c>
      <c r="E397" t="s">
        <v>489</v>
      </c>
      <c r="F397" t="s">
        <v>631</v>
      </c>
      <c r="G397" s="3">
        <v>43173</v>
      </c>
      <c r="H397" s="3">
        <v>43191</v>
      </c>
      <c r="K397" t="s">
        <v>854</v>
      </c>
      <c r="L397" t="s">
        <v>858</v>
      </c>
      <c r="M397" t="s">
        <v>868</v>
      </c>
      <c r="N397" t="s">
        <v>869</v>
      </c>
      <c r="O397" t="s">
        <v>1252</v>
      </c>
      <c r="P397" t="s">
        <v>1294</v>
      </c>
      <c r="Q397" t="s">
        <v>1450</v>
      </c>
      <c r="R397" t="s">
        <v>1478</v>
      </c>
      <c r="S397">
        <v>10026</v>
      </c>
      <c r="T397" t="s">
        <v>1480</v>
      </c>
      <c r="U397" t="s">
        <v>1482</v>
      </c>
      <c r="W397" t="s">
        <v>1889</v>
      </c>
      <c r="X397">
        <v>2</v>
      </c>
      <c r="Y397" t="s">
        <v>1908</v>
      </c>
      <c r="AA397" t="s">
        <v>1920</v>
      </c>
      <c r="AB397" t="s">
        <v>1481</v>
      </c>
      <c r="AC397" t="s">
        <v>1481</v>
      </c>
      <c r="AE397" t="s">
        <v>1934</v>
      </c>
      <c r="AG397">
        <v>2000</v>
      </c>
      <c r="AH397">
        <v>2000</v>
      </c>
      <c r="AI397">
        <v>40.9</v>
      </c>
      <c r="AJ397" s="3">
        <v>32769</v>
      </c>
      <c r="AL397" t="s">
        <v>2499</v>
      </c>
      <c r="AM397">
        <v>0</v>
      </c>
      <c r="AN397" t="s">
        <v>2519</v>
      </c>
      <c r="AO397">
        <v>1</v>
      </c>
      <c r="AP397">
        <v>1</v>
      </c>
      <c r="AQ397">
        <v>145.81</v>
      </c>
      <c r="AT397" t="s">
        <v>2534</v>
      </c>
      <c r="AU397" t="s">
        <v>2539</v>
      </c>
      <c r="AV397" t="s">
        <v>2544</v>
      </c>
      <c r="AW397">
        <v>24000</v>
      </c>
      <c r="AY397" t="s">
        <v>1480</v>
      </c>
      <c r="BA397" t="s">
        <v>2704</v>
      </c>
      <c r="BD397" t="s">
        <v>2798</v>
      </c>
      <c r="BE397" s="3">
        <v>43626</v>
      </c>
    </row>
    <row r="398" spans="1:57">
      <c r="A398" s="1">
        <f>HYPERLINK("https://lsnyc.legalserver.org/matter/dynamic-profile/view/1869195","18-1869195")</f>
        <v>0</v>
      </c>
      <c r="B398" t="s">
        <v>61</v>
      </c>
      <c r="C398" t="s">
        <v>156</v>
      </c>
      <c r="D398" t="s">
        <v>161</v>
      </c>
      <c r="E398" t="s">
        <v>490</v>
      </c>
      <c r="F398" t="s">
        <v>830</v>
      </c>
      <c r="G398" s="3">
        <v>43257</v>
      </c>
      <c r="H398" s="3">
        <v>43258</v>
      </c>
      <c r="K398" t="s">
        <v>854</v>
      </c>
      <c r="L398" t="s">
        <v>858</v>
      </c>
      <c r="M398" t="s">
        <v>868</v>
      </c>
      <c r="N398" t="s">
        <v>869</v>
      </c>
      <c r="O398" t="s">
        <v>1253</v>
      </c>
      <c r="P398" t="s">
        <v>1336</v>
      </c>
      <c r="Q398" t="s">
        <v>1450</v>
      </c>
      <c r="R398" t="s">
        <v>1478</v>
      </c>
      <c r="S398">
        <v>10026</v>
      </c>
      <c r="T398" t="s">
        <v>1480</v>
      </c>
      <c r="U398" t="s">
        <v>1482</v>
      </c>
      <c r="V398" t="s">
        <v>1483</v>
      </c>
      <c r="W398" t="s">
        <v>1890</v>
      </c>
      <c r="X398">
        <v>25</v>
      </c>
      <c r="Y398" t="s">
        <v>1908</v>
      </c>
      <c r="AA398" t="s">
        <v>1920</v>
      </c>
      <c r="AB398" t="s">
        <v>1481</v>
      </c>
      <c r="AC398" t="s">
        <v>1481</v>
      </c>
      <c r="AE398" t="s">
        <v>1936</v>
      </c>
      <c r="AG398">
        <v>488</v>
      </c>
      <c r="AH398">
        <v>488</v>
      </c>
      <c r="AI398">
        <v>2.1</v>
      </c>
      <c r="AJ398" s="3">
        <v>33265</v>
      </c>
      <c r="AL398" t="s">
        <v>2500</v>
      </c>
      <c r="AM398">
        <v>0</v>
      </c>
      <c r="AN398" t="s">
        <v>2530</v>
      </c>
      <c r="AO398">
        <v>1</v>
      </c>
      <c r="AP398">
        <v>1</v>
      </c>
      <c r="AQ398">
        <v>126.37</v>
      </c>
      <c r="AT398" t="s">
        <v>2536</v>
      </c>
      <c r="AU398" t="s">
        <v>2035</v>
      </c>
      <c r="AV398" t="s">
        <v>2544</v>
      </c>
      <c r="AW398">
        <v>20800</v>
      </c>
      <c r="AY398" t="s">
        <v>1480</v>
      </c>
      <c r="BA398" t="s">
        <v>2699</v>
      </c>
      <c r="BD398" t="s">
        <v>2810</v>
      </c>
      <c r="BE398" s="3">
        <v>43350</v>
      </c>
    </row>
    <row r="399" spans="1:57">
      <c r="A399" s="1">
        <f>HYPERLINK("https://lsnyc.legalserver.org/matter/dynamic-profile/view/1869323","18-1869323")</f>
        <v>0</v>
      </c>
      <c r="B399" t="s">
        <v>60</v>
      </c>
      <c r="C399" t="s">
        <v>157</v>
      </c>
      <c r="D399" t="s">
        <v>161</v>
      </c>
      <c r="E399" t="s">
        <v>491</v>
      </c>
      <c r="F399" t="s">
        <v>831</v>
      </c>
      <c r="G399" s="3">
        <v>43258</v>
      </c>
      <c r="H399" s="3">
        <v>43258</v>
      </c>
      <c r="K399" t="s">
        <v>854</v>
      </c>
      <c r="L399" t="s">
        <v>858</v>
      </c>
      <c r="M399" t="s">
        <v>868</v>
      </c>
      <c r="N399" t="s">
        <v>869</v>
      </c>
      <c r="O399" t="s">
        <v>1254</v>
      </c>
      <c r="P399" t="s">
        <v>1270</v>
      </c>
      <c r="Q399" t="s">
        <v>1448</v>
      </c>
      <c r="R399" t="s">
        <v>1478</v>
      </c>
      <c r="S399">
        <v>10453</v>
      </c>
      <c r="T399" t="s">
        <v>1480</v>
      </c>
      <c r="U399" t="s">
        <v>1482</v>
      </c>
      <c r="V399" t="s">
        <v>1483</v>
      </c>
      <c r="W399" t="s">
        <v>1891</v>
      </c>
      <c r="X399">
        <v>14</v>
      </c>
      <c r="Y399" t="s">
        <v>1908</v>
      </c>
      <c r="AA399" t="s">
        <v>1923</v>
      </c>
      <c r="AB399" t="s">
        <v>1481</v>
      </c>
      <c r="AE399" t="s">
        <v>1934</v>
      </c>
      <c r="AG399">
        <v>0</v>
      </c>
      <c r="AH399">
        <v>1032</v>
      </c>
      <c r="AI399">
        <v>88.18000000000001</v>
      </c>
      <c r="AJ399" s="3">
        <v>29764</v>
      </c>
      <c r="AK399" t="s">
        <v>2122</v>
      </c>
      <c r="AL399" t="s">
        <v>2501</v>
      </c>
      <c r="AM399">
        <v>20</v>
      </c>
      <c r="AN399" t="s">
        <v>2519</v>
      </c>
      <c r="AO399">
        <v>2</v>
      </c>
      <c r="AP399">
        <v>0</v>
      </c>
      <c r="AQ399">
        <v>53.95</v>
      </c>
      <c r="AT399" t="s">
        <v>2535</v>
      </c>
      <c r="AU399" t="s">
        <v>2035</v>
      </c>
      <c r="AV399" t="s">
        <v>2544</v>
      </c>
      <c r="AW399">
        <v>8880</v>
      </c>
      <c r="AX399" t="s">
        <v>2648</v>
      </c>
      <c r="AY399" t="s">
        <v>1480</v>
      </c>
      <c r="AZ399" t="s">
        <v>2675</v>
      </c>
      <c r="BA399" t="s">
        <v>2723</v>
      </c>
      <c r="BD399" t="s">
        <v>2802</v>
      </c>
      <c r="BE399" s="3">
        <v>43637</v>
      </c>
    </row>
    <row r="400" spans="1:57">
      <c r="A400" s="1">
        <f>HYPERLINK("https://lsnyc.legalserver.org/matter/dynamic-profile/view/1861517","18-1861517")</f>
        <v>0</v>
      </c>
      <c r="B400" t="s">
        <v>59</v>
      </c>
      <c r="C400" t="s">
        <v>158</v>
      </c>
      <c r="D400" t="s">
        <v>161</v>
      </c>
      <c r="E400" t="s">
        <v>492</v>
      </c>
      <c r="F400" t="s">
        <v>832</v>
      </c>
      <c r="G400" s="3">
        <v>43173</v>
      </c>
      <c r="H400" s="3">
        <v>43173</v>
      </c>
      <c r="K400" t="s">
        <v>854</v>
      </c>
      <c r="L400" t="s">
        <v>858</v>
      </c>
      <c r="M400" t="s">
        <v>868</v>
      </c>
      <c r="N400" t="s">
        <v>869</v>
      </c>
      <c r="O400" t="s">
        <v>1255</v>
      </c>
      <c r="P400" t="s">
        <v>1371</v>
      </c>
      <c r="Q400" t="s">
        <v>1447</v>
      </c>
      <c r="R400" t="s">
        <v>1478</v>
      </c>
      <c r="S400">
        <v>11235</v>
      </c>
      <c r="T400" t="s">
        <v>1480</v>
      </c>
      <c r="U400" t="s">
        <v>1482</v>
      </c>
      <c r="V400" t="s">
        <v>1486</v>
      </c>
      <c r="W400" t="s">
        <v>1892</v>
      </c>
      <c r="X400">
        <v>60</v>
      </c>
      <c r="Y400" t="s">
        <v>1908</v>
      </c>
      <c r="AA400" t="s">
        <v>1917</v>
      </c>
      <c r="AB400" t="s">
        <v>1481</v>
      </c>
      <c r="AC400" t="s">
        <v>1481</v>
      </c>
      <c r="AE400" t="s">
        <v>1934</v>
      </c>
      <c r="AG400">
        <v>835.34</v>
      </c>
      <c r="AH400">
        <v>835.34</v>
      </c>
      <c r="AI400">
        <v>22.32</v>
      </c>
      <c r="AJ400" s="3">
        <v>12830</v>
      </c>
      <c r="AK400" t="s">
        <v>2123</v>
      </c>
      <c r="AL400" t="s">
        <v>2502</v>
      </c>
      <c r="AM400">
        <v>0</v>
      </c>
      <c r="AN400" t="s">
        <v>2528</v>
      </c>
      <c r="AO400">
        <v>1</v>
      </c>
      <c r="AP400">
        <v>0</v>
      </c>
      <c r="AQ400">
        <v>105.77</v>
      </c>
      <c r="AT400" t="s">
        <v>2535</v>
      </c>
      <c r="AV400" t="s">
        <v>2544</v>
      </c>
      <c r="AW400">
        <v>12840</v>
      </c>
      <c r="AY400" t="s">
        <v>1480</v>
      </c>
      <c r="BA400" t="s">
        <v>2695</v>
      </c>
      <c r="BD400" t="s">
        <v>2853</v>
      </c>
      <c r="BE400" s="3">
        <v>43417</v>
      </c>
    </row>
    <row r="401" spans="1:57">
      <c r="A401" s="1">
        <f>HYPERLINK("https://lsnyc.legalserver.org/matter/dynamic-profile/view/1855405","18-1855405")</f>
        <v>0</v>
      </c>
      <c r="B401" t="s">
        <v>59</v>
      </c>
      <c r="C401" t="s">
        <v>158</v>
      </c>
      <c r="D401" t="s">
        <v>161</v>
      </c>
      <c r="E401" t="s">
        <v>493</v>
      </c>
      <c r="F401" t="s">
        <v>833</v>
      </c>
      <c r="G401" s="3">
        <v>43116</v>
      </c>
      <c r="H401" s="3">
        <v>43191</v>
      </c>
      <c r="K401" t="s">
        <v>854</v>
      </c>
      <c r="L401" t="s">
        <v>858</v>
      </c>
      <c r="M401" t="s">
        <v>868</v>
      </c>
      <c r="N401" t="s">
        <v>870</v>
      </c>
      <c r="O401" t="s">
        <v>1256</v>
      </c>
      <c r="P401" t="s">
        <v>1313</v>
      </c>
      <c r="Q401" t="s">
        <v>1447</v>
      </c>
      <c r="R401" t="s">
        <v>1478</v>
      </c>
      <c r="S401">
        <v>11219</v>
      </c>
      <c r="T401" t="s">
        <v>1480</v>
      </c>
      <c r="U401" t="s">
        <v>1482</v>
      </c>
      <c r="V401" t="s">
        <v>1485</v>
      </c>
      <c r="W401" t="s">
        <v>1893</v>
      </c>
      <c r="X401">
        <v>13</v>
      </c>
      <c r="Y401" t="s">
        <v>1908</v>
      </c>
      <c r="AA401" t="s">
        <v>1917</v>
      </c>
      <c r="AB401" t="s">
        <v>1481</v>
      </c>
      <c r="AC401" t="s">
        <v>1481</v>
      </c>
      <c r="AE401" t="s">
        <v>1934</v>
      </c>
      <c r="AG401">
        <v>0</v>
      </c>
      <c r="AH401">
        <v>0</v>
      </c>
      <c r="AI401">
        <v>12.7</v>
      </c>
      <c r="AJ401" s="3">
        <v>25964</v>
      </c>
      <c r="AL401" t="s">
        <v>2503</v>
      </c>
      <c r="AM401">
        <v>24</v>
      </c>
      <c r="AN401" t="s">
        <v>2519</v>
      </c>
      <c r="AO401">
        <v>3</v>
      </c>
      <c r="AP401">
        <v>0</v>
      </c>
      <c r="AQ401">
        <v>102.84</v>
      </c>
      <c r="AU401" t="s">
        <v>2035</v>
      </c>
      <c r="AV401" t="s">
        <v>2547</v>
      </c>
      <c r="AW401">
        <v>21000</v>
      </c>
      <c r="AY401" t="s">
        <v>1480</v>
      </c>
      <c r="BA401" t="s">
        <v>2703</v>
      </c>
      <c r="BD401" t="s">
        <v>2810</v>
      </c>
      <c r="BE401" s="3">
        <v>43255</v>
      </c>
    </row>
    <row r="402" spans="1:57">
      <c r="A402" s="1">
        <f>HYPERLINK("https://lsnyc.legalserver.org/matter/dynamic-profile/view/1861092","18-1861092")</f>
        <v>0</v>
      </c>
      <c r="B402" t="s">
        <v>59</v>
      </c>
      <c r="C402" t="s">
        <v>158</v>
      </c>
      <c r="D402" t="s">
        <v>161</v>
      </c>
      <c r="E402" t="s">
        <v>494</v>
      </c>
      <c r="F402" t="s">
        <v>834</v>
      </c>
      <c r="G402" s="3">
        <v>43167</v>
      </c>
      <c r="H402" s="3">
        <v>43191</v>
      </c>
      <c r="K402" t="s">
        <v>854</v>
      </c>
      <c r="L402" t="s">
        <v>858</v>
      </c>
      <c r="M402" t="s">
        <v>868</v>
      </c>
      <c r="N402" t="s">
        <v>869</v>
      </c>
      <c r="O402" t="s">
        <v>1257</v>
      </c>
      <c r="P402" t="s">
        <v>1442</v>
      </c>
      <c r="Q402" t="s">
        <v>1447</v>
      </c>
      <c r="R402" t="s">
        <v>1478</v>
      </c>
      <c r="S402">
        <v>11218</v>
      </c>
      <c r="T402" t="s">
        <v>1480</v>
      </c>
      <c r="U402" t="s">
        <v>1482</v>
      </c>
      <c r="V402" t="s">
        <v>1485</v>
      </c>
      <c r="W402" t="s">
        <v>1894</v>
      </c>
      <c r="X402">
        <v>19</v>
      </c>
      <c r="Y402" t="s">
        <v>1908</v>
      </c>
      <c r="AA402" t="s">
        <v>1917</v>
      </c>
      <c r="AB402" t="s">
        <v>1481</v>
      </c>
      <c r="AC402" t="s">
        <v>1481</v>
      </c>
      <c r="AE402" t="s">
        <v>1934</v>
      </c>
      <c r="AG402">
        <v>994.86</v>
      </c>
      <c r="AH402">
        <v>994.86</v>
      </c>
      <c r="AI402">
        <v>67.8</v>
      </c>
      <c r="AJ402" s="3">
        <v>23180</v>
      </c>
      <c r="AK402" t="s">
        <v>2124</v>
      </c>
      <c r="AL402" t="s">
        <v>2504</v>
      </c>
      <c r="AM402">
        <v>56</v>
      </c>
      <c r="AN402" t="s">
        <v>2519</v>
      </c>
      <c r="AO402">
        <v>1</v>
      </c>
      <c r="AP402">
        <v>1</v>
      </c>
      <c r="AQ402">
        <v>109.36</v>
      </c>
      <c r="AT402" t="s">
        <v>2535</v>
      </c>
      <c r="AU402" t="s">
        <v>2537</v>
      </c>
      <c r="AV402" t="s">
        <v>2553</v>
      </c>
      <c r="AW402">
        <v>18000</v>
      </c>
      <c r="BA402" t="s">
        <v>2702</v>
      </c>
      <c r="BD402" t="s">
        <v>2801</v>
      </c>
      <c r="BE402" s="3">
        <v>43635</v>
      </c>
    </row>
    <row r="403" spans="1:57">
      <c r="A403" s="1">
        <f>HYPERLINK("https://lsnyc.legalserver.org/matter/dynamic-profile/view/1847491","17-1847491")</f>
        <v>0</v>
      </c>
      <c r="B403" t="s">
        <v>59</v>
      </c>
      <c r="C403" t="s">
        <v>158</v>
      </c>
      <c r="D403" t="s">
        <v>161</v>
      </c>
      <c r="E403" t="s">
        <v>495</v>
      </c>
      <c r="F403" t="s">
        <v>835</v>
      </c>
      <c r="G403" s="3">
        <v>43010</v>
      </c>
      <c r="H403" s="3">
        <v>43132</v>
      </c>
      <c r="K403" t="s">
        <v>854</v>
      </c>
      <c r="L403" t="s">
        <v>858</v>
      </c>
      <c r="M403" t="s">
        <v>868</v>
      </c>
      <c r="N403" t="s">
        <v>869</v>
      </c>
      <c r="O403" t="s">
        <v>1258</v>
      </c>
      <c r="Q403" t="s">
        <v>1447</v>
      </c>
      <c r="R403" t="s">
        <v>1478</v>
      </c>
      <c r="S403">
        <v>11215</v>
      </c>
      <c r="T403" t="s">
        <v>1480</v>
      </c>
      <c r="U403" t="s">
        <v>1482</v>
      </c>
      <c r="V403" t="s">
        <v>1485</v>
      </c>
      <c r="W403" t="s">
        <v>1895</v>
      </c>
      <c r="X403">
        <v>20</v>
      </c>
      <c r="Y403" t="s">
        <v>1908</v>
      </c>
      <c r="AA403" t="s">
        <v>1917</v>
      </c>
      <c r="AB403" t="s">
        <v>1481</v>
      </c>
      <c r="AE403" t="s">
        <v>1934</v>
      </c>
      <c r="AG403">
        <v>1050</v>
      </c>
      <c r="AH403">
        <v>1050</v>
      </c>
      <c r="AI403">
        <v>38.47</v>
      </c>
      <c r="AJ403" s="3">
        <v>18925</v>
      </c>
      <c r="AL403" t="s">
        <v>2505</v>
      </c>
      <c r="AM403">
        <v>6</v>
      </c>
      <c r="AN403" t="s">
        <v>2519</v>
      </c>
      <c r="AO403">
        <v>3</v>
      </c>
      <c r="AP403">
        <v>0</v>
      </c>
      <c r="AQ403">
        <v>66.98999999999999</v>
      </c>
      <c r="AU403" t="s">
        <v>2035</v>
      </c>
      <c r="AV403" t="s">
        <v>2545</v>
      </c>
      <c r="AW403">
        <v>13680</v>
      </c>
      <c r="BA403" t="s">
        <v>2702</v>
      </c>
      <c r="BD403" t="s">
        <v>2888</v>
      </c>
      <c r="BE403" s="3">
        <v>43557</v>
      </c>
    </row>
    <row r="404" spans="1:57">
      <c r="A404" s="1">
        <f>HYPERLINK("https://lsnyc.legalserver.org/matter/dynamic-profile/view/1861494","18-1861494")</f>
        <v>0</v>
      </c>
      <c r="B404" t="s">
        <v>59</v>
      </c>
      <c r="C404" t="s">
        <v>158</v>
      </c>
      <c r="D404" t="s">
        <v>161</v>
      </c>
      <c r="E404" t="s">
        <v>496</v>
      </c>
      <c r="F404" t="s">
        <v>836</v>
      </c>
      <c r="G404" s="3">
        <v>43173</v>
      </c>
      <c r="H404" s="3">
        <v>43173</v>
      </c>
      <c r="K404" t="s">
        <v>854</v>
      </c>
      <c r="L404" t="s">
        <v>858</v>
      </c>
      <c r="M404" t="s">
        <v>868</v>
      </c>
      <c r="N404" t="s">
        <v>869</v>
      </c>
      <c r="O404" t="s">
        <v>1259</v>
      </c>
      <c r="P404" t="s">
        <v>1443</v>
      </c>
      <c r="Q404" t="s">
        <v>1447</v>
      </c>
      <c r="R404" t="s">
        <v>1478</v>
      </c>
      <c r="S404">
        <v>11201</v>
      </c>
      <c r="T404" t="s">
        <v>1480</v>
      </c>
      <c r="U404" t="s">
        <v>1482</v>
      </c>
      <c r="V404" t="s">
        <v>1486</v>
      </c>
      <c r="W404" t="s">
        <v>1896</v>
      </c>
      <c r="X404">
        <v>0</v>
      </c>
      <c r="Y404" t="s">
        <v>1908</v>
      </c>
      <c r="AA404" t="s">
        <v>1917</v>
      </c>
      <c r="AB404" t="s">
        <v>1481</v>
      </c>
      <c r="AC404" t="s">
        <v>1481</v>
      </c>
      <c r="AE404" t="s">
        <v>1933</v>
      </c>
      <c r="AG404">
        <v>0</v>
      </c>
      <c r="AH404">
        <v>565</v>
      </c>
      <c r="AI404">
        <v>11.85</v>
      </c>
      <c r="AJ404" s="3">
        <v>32422</v>
      </c>
      <c r="AK404" t="s">
        <v>2125</v>
      </c>
      <c r="AL404" t="s">
        <v>2506</v>
      </c>
      <c r="AM404">
        <v>140</v>
      </c>
      <c r="AN404" t="s">
        <v>2518</v>
      </c>
      <c r="AO404">
        <v>2</v>
      </c>
      <c r="AP404">
        <v>4</v>
      </c>
      <c r="AQ404">
        <v>67.58</v>
      </c>
      <c r="AT404" t="s">
        <v>2534</v>
      </c>
      <c r="AV404" t="s">
        <v>2544</v>
      </c>
      <c r="AW404">
        <v>22800</v>
      </c>
      <c r="AX404" t="s">
        <v>2569</v>
      </c>
      <c r="AY404" t="s">
        <v>1480</v>
      </c>
      <c r="BA404" t="s">
        <v>2695</v>
      </c>
      <c r="BD404" t="s">
        <v>2830</v>
      </c>
      <c r="BE404" s="3">
        <v>43637</v>
      </c>
    </row>
    <row r="405" spans="1:57">
      <c r="A405" s="1">
        <f>HYPERLINK("https://lsnyc.legalserver.org/matter/dynamic-profile/view/1849662","17-1849662")</f>
        <v>0</v>
      </c>
      <c r="B405" t="s">
        <v>59</v>
      </c>
      <c r="C405" t="s">
        <v>159</v>
      </c>
      <c r="D405" t="s">
        <v>161</v>
      </c>
      <c r="E405" t="s">
        <v>497</v>
      </c>
      <c r="F405" t="s">
        <v>837</v>
      </c>
      <c r="G405" s="3">
        <v>43033</v>
      </c>
      <c r="H405" s="3">
        <v>43281</v>
      </c>
      <c r="K405" t="s">
        <v>854</v>
      </c>
      <c r="L405" t="s">
        <v>858</v>
      </c>
      <c r="M405" t="s">
        <v>868</v>
      </c>
      <c r="N405" t="s">
        <v>870</v>
      </c>
      <c r="O405" t="s">
        <v>1260</v>
      </c>
      <c r="Q405" t="s">
        <v>1447</v>
      </c>
      <c r="R405" t="s">
        <v>1478</v>
      </c>
      <c r="S405">
        <v>11213</v>
      </c>
      <c r="T405" t="s">
        <v>1480</v>
      </c>
      <c r="U405" t="s">
        <v>1482</v>
      </c>
      <c r="V405" t="s">
        <v>1487</v>
      </c>
      <c r="W405" t="s">
        <v>1897</v>
      </c>
      <c r="X405">
        <v>7</v>
      </c>
      <c r="Y405" t="s">
        <v>1908</v>
      </c>
      <c r="AA405" t="s">
        <v>1917</v>
      </c>
      <c r="AB405" t="s">
        <v>1481</v>
      </c>
      <c r="AC405" t="s">
        <v>1481</v>
      </c>
      <c r="AE405" t="s">
        <v>1934</v>
      </c>
      <c r="AG405">
        <v>1195.48</v>
      </c>
      <c r="AH405">
        <v>1195.48</v>
      </c>
      <c r="AI405">
        <v>37.5</v>
      </c>
      <c r="AJ405" s="3">
        <v>26726</v>
      </c>
      <c r="AK405" t="s">
        <v>2126</v>
      </c>
      <c r="AL405" t="s">
        <v>2507</v>
      </c>
      <c r="AM405">
        <v>23</v>
      </c>
      <c r="AN405" t="s">
        <v>2519</v>
      </c>
      <c r="AO405">
        <v>4</v>
      </c>
      <c r="AP405">
        <v>2</v>
      </c>
      <c r="AQ405">
        <v>55.22</v>
      </c>
      <c r="AT405" t="s">
        <v>2534</v>
      </c>
      <c r="AU405" t="s">
        <v>2035</v>
      </c>
      <c r="AV405" t="s">
        <v>2545</v>
      </c>
      <c r="AW405">
        <v>18200</v>
      </c>
      <c r="AY405" t="s">
        <v>1481</v>
      </c>
      <c r="BA405" t="s">
        <v>2703</v>
      </c>
      <c r="BD405" t="s">
        <v>2798</v>
      </c>
      <c r="BE405" s="3">
        <v>43605</v>
      </c>
    </row>
    <row r="406" spans="1:57">
      <c r="A406" s="1">
        <f>HYPERLINK("https://lsnyc.legalserver.org/matter/dynamic-profile/view/1868568","18-1868568")</f>
        <v>0</v>
      </c>
      <c r="B406" t="s">
        <v>61</v>
      </c>
      <c r="C406" t="s">
        <v>76</v>
      </c>
      <c r="D406" t="s">
        <v>161</v>
      </c>
      <c r="E406" t="s">
        <v>498</v>
      </c>
      <c r="F406" t="s">
        <v>838</v>
      </c>
      <c r="G406" s="3">
        <v>43250</v>
      </c>
      <c r="H406" s="3">
        <v>43252</v>
      </c>
      <c r="K406" t="s">
        <v>854</v>
      </c>
      <c r="L406" t="s">
        <v>858</v>
      </c>
      <c r="M406" t="s">
        <v>868</v>
      </c>
      <c r="N406" t="s">
        <v>869</v>
      </c>
      <c r="O406" t="s">
        <v>1261</v>
      </c>
      <c r="P406" t="s">
        <v>1444</v>
      </c>
      <c r="Q406" t="s">
        <v>1448</v>
      </c>
      <c r="R406" t="s">
        <v>1478</v>
      </c>
      <c r="S406">
        <v>10463</v>
      </c>
      <c r="T406" t="s">
        <v>1480</v>
      </c>
      <c r="U406" t="s">
        <v>1482</v>
      </c>
      <c r="V406" t="s">
        <v>1489</v>
      </c>
      <c r="W406" t="s">
        <v>1898</v>
      </c>
      <c r="X406">
        <v>2</v>
      </c>
      <c r="Y406" t="s">
        <v>1908</v>
      </c>
      <c r="AA406" t="s">
        <v>1922</v>
      </c>
      <c r="AB406" t="s">
        <v>1481</v>
      </c>
      <c r="AC406" t="s">
        <v>1481</v>
      </c>
      <c r="AE406" t="s">
        <v>1933</v>
      </c>
      <c r="AG406">
        <v>1268</v>
      </c>
      <c r="AH406">
        <v>1268</v>
      </c>
      <c r="AI406">
        <v>13.25</v>
      </c>
      <c r="AJ406" s="3">
        <v>30867</v>
      </c>
      <c r="AL406" t="s">
        <v>2508</v>
      </c>
      <c r="AM406">
        <v>0</v>
      </c>
      <c r="AN406" t="s">
        <v>2523</v>
      </c>
      <c r="AO406">
        <v>1</v>
      </c>
      <c r="AP406">
        <v>1</v>
      </c>
      <c r="AQ406">
        <v>22.9</v>
      </c>
      <c r="AT406" t="s">
        <v>2534</v>
      </c>
      <c r="AU406" t="s">
        <v>2035</v>
      </c>
      <c r="AV406" t="s">
        <v>2545</v>
      </c>
      <c r="AW406">
        <v>3770</v>
      </c>
      <c r="AY406" t="s">
        <v>1480</v>
      </c>
      <c r="BA406" t="s">
        <v>2699</v>
      </c>
      <c r="BD406" t="s">
        <v>2860</v>
      </c>
      <c r="BE406" s="3">
        <v>43259</v>
      </c>
    </row>
    <row r="407" spans="1:57">
      <c r="A407" s="1">
        <f>HYPERLINK("https://lsnyc.legalserver.org/matter/dynamic-profile/view/0816844","16-0816844")</f>
        <v>0</v>
      </c>
      <c r="B407" t="s">
        <v>61</v>
      </c>
      <c r="C407" t="s">
        <v>76</v>
      </c>
      <c r="D407" t="s">
        <v>161</v>
      </c>
      <c r="E407" t="s">
        <v>499</v>
      </c>
      <c r="F407" t="s">
        <v>839</v>
      </c>
      <c r="G407" s="3">
        <v>42648</v>
      </c>
      <c r="H407" s="3">
        <v>43252</v>
      </c>
      <c r="K407" t="s">
        <v>854</v>
      </c>
      <c r="L407" t="s">
        <v>858</v>
      </c>
      <c r="M407" t="s">
        <v>868</v>
      </c>
      <c r="N407" t="s">
        <v>870</v>
      </c>
      <c r="O407" t="s">
        <v>912</v>
      </c>
      <c r="P407" t="s">
        <v>1310</v>
      </c>
      <c r="Q407" t="s">
        <v>1450</v>
      </c>
      <c r="R407" t="s">
        <v>1478</v>
      </c>
      <c r="S407">
        <v>10027</v>
      </c>
      <c r="T407" t="s">
        <v>1482</v>
      </c>
      <c r="U407" t="s">
        <v>1482</v>
      </c>
      <c r="V407" t="s">
        <v>1486</v>
      </c>
      <c r="W407" t="s">
        <v>1899</v>
      </c>
      <c r="X407">
        <v>37</v>
      </c>
      <c r="Y407" t="s">
        <v>1908</v>
      </c>
      <c r="AA407" t="s">
        <v>1920</v>
      </c>
      <c r="AB407" t="s">
        <v>1481</v>
      </c>
      <c r="AE407" t="s">
        <v>1934</v>
      </c>
      <c r="AG407">
        <v>0</v>
      </c>
      <c r="AH407">
        <v>457</v>
      </c>
      <c r="AI407">
        <v>50.44</v>
      </c>
      <c r="AJ407" s="3">
        <v>16129</v>
      </c>
      <c r="AL407" t="s">
        <v>2509</v>
      </c>
      <c r="AM407">
        <v>0</v>
      </c>
      <c r="AN407" t="s">
        <v>2523</v>
      </c>
      <c r="AO407">
        <v>1</v>
      </c>
      <c r="AP407">
        <v>0</v>
      </c>
      <c r="AQ407">
        <v>84.65000000000001</v>
      </c>
      <c r="AT407" t="s">
        <v>2535</v>
      </c>
      <c r="AV407" t="s">
        <v>2544</v>
      </c>
      <c r="AW407">
        <v>10056</v>
      </c>
      <c r="BA407" t="s">
        <v>2713</v>
      </c>
      <c r="BD407" t="s">
        <v>2801</v>
      </c>
      <c r="BE407" s="3">
        <v>43322</v>
      </c>
    </row>
    <row r="408" spans="1:57">
      <c r="A408" s="1">
        <f>HYPERLINK("https://lsnyc.legalserver.org/matter/dynamic-profile/view/0818463","16-0818463")</f>
        <v>0</v>
      </c>
      <c r="B408" t="s">
        <v>61</v>
      </c>
      <c r="C408" t="s">
        <v>76</v>
      </c>
      <c r="D408" t="s">
        <v>161</v>
      </c>
      <c r="E408" t="s">
        <v>500</v>
      </c>
      <c r="F408" t="s">
        <v>840</v>
      </c>
      <c r="G408" s="3">
        <v>42669</v>
      </c>
      <c r="H408" s="3">
        <v>43252</v>
      </c>
      <c r="K408" t="s">
        <v>854</v>
      </c>
      <c r="L408" t="s">
        <v>858</v>
      </c>
      <c r="M408" t="s">
        <v>868</v>
      </c>
      <c r="N408" t="s">
        <v>870</v>
      </c>
      <c r="O408" t="s">
        <v>1262</v>
      </c>
      <c r="P408">
        <v>3</v>
      </c>
      <c r="Q408" t="s">
        <v>1450</v>
      </c>
      <c r="R408" t="s">
        <v>1478</v>
      </c>
      <c r="S408">
        <v>10027</v>
      </c>
      <c r="T408" t="s">
        <v>1482</v>
      </c>
      <c r="U408" t="s">
        <v>1482</v>
      </c>
      <c r="V408" t="s">
        <v>1489</v>
      </c>
      <c r="W408" t="s">
        <v>1900</v>
      </c>
      <c r="X408">
        <v>4</v>
      </c>
      <c r="Y408" t="s">
        <v>1908</v>
      </c>
      <c r="AA408" t="s">
        <v>1920</v>
      </c>
      <c r="AB408" t="s">
        <v>1481</v>
      </c>
      <c r="AC408" t="s">
        <v>1481</v>
      </c>
      <c r="AE408" t="s">
        <v>1934</v>
      </c>
      <c r="AG408">
        <v>210</v>
      </c>
      <c r="AH408">
        <v>210</v>
      </c>
      <c r="AI408">
        <v>76.97</v>
      </c>
      <c r="AJ408" s="3">
        <v>27114</v>
      </c>
      <c r="AL408" t="s">
        <v>2510</v>
      </c>
      <c r="AM408">
        <v>0</v>
      </c>
      <c r="AN408" t="s">
        <v>2523</v>
      </c>
      <c r="AO408">
        <v>1</v>
      </c>
      <c r="AP408">
        <v>1</v>
      </c>
      <c r="AQ408">
        <v>52.43</v>
      </c>
      <c r="AT408" t="s">
        <v>2534</v>
      </c>
      <c r="AV408" t="s">
        <v>2544</v>
      </c>
      <c r="AW408">
        <v>8400</v>
      </c>
      <c r="BA408" t="s">
        <v>68</v>
      </c>
      <c r="BD408" t="s">
        <v>2801</v>
      </c>
      <c r="BE408" s="3">
        <v>43552</v>
      </c>
    </row>
    <row r="409" spans="1:57">
      <c r="A409" s="1">
        <f>HYPERLINK("https://lsnyc.legalserver.org/matter/dynamic-profile/view/0823119","16-0823119")</f>
        <v>0</v>
      </c>
      <c r="B409" t="s">
        <v>61</v>
      </c>
      <c r="C409" t="s">
        <v>76</v>
      </c>
      <c r="D409" t="s">
        <v>161</v>
      </c>
      <c r="E409" t="s">
        <v>501</v>
      </c>
      <c r="F409" t="s">
        <v>841</v>
      </c>
      <c r="G409" s="3">
        <v>42726</v>
      </c>
      <c r="H409" s="3">
        <v>42726</v>
      </c>
      <c r="K409" t="s">
        <v>854</v>
      </c>
      <c r="L409" t="s">
        <v>858</v>
      </c>
      <c r="M409" t="s">
        <v>868</v>
      </c>
      <c r="N409" t="s">
        <v>869</v>
      </c>
      <c r="O409" t="s">
        <v>1263</v>
      </c>
      <c r="P409" t="s">
        <v>1289</v>
      </c>
      <c r="Q409" t="s">
        <v>1450</v>
      </c>
      <c r="R409" t="s">
        <v>1478</v>
      </c>
      <c r="S409">
        <v>10027</v>
      </c>
      <c r="T409" t="s">
        <v>1482</v>
      </c>
      <c r="U409" t="s">
        <v>1482</v>
      </c>
      <c r="V409" t="s">
        <v>1486</v>
      </c>
      <c r="W409" t="s">
        <v>1901</v>
      </c>
      <c r="X409">
        <v>16</v>
      </c>
      <c r="Y409" t="s">
        <v>1908</v>
      </c>
      <c r="AA409" t="s">
        <v>1920</v>
      </c>
      <c r="AB409" t="s">
        <v>1481</v>
      </c>
      <c r="AE409" t="s">
        <v>1934</v>
      </c>
      <c r="AG409">
        <v>857.74</v>
      </c>
      <c r="AH409">
        <v>857.74</v>
      </c>
      <c r="AI409">
        <v>28.45</v>
      </c>
      <c r="AJ409" s="3">
        <v>22249</v>
      </c>
      <c r="AL409" t="s">
        <v>2511</v>
      </c>
      <c r="AM409">
        <v>0</v>
      </c>
      <c r="AN409" t="s">
        <v>2519</v>
      </c>
      <c r="AO409">
        <v>1</v>
      </c>
      <c r="AP409">
        <v>0</v>
      </c>
      <c r="AQ409">
        <v>74.04000000000001</v>
      </c>
      <c r="AT409" t="s">
        <v>2535</v>
      </c>
      <c r="AV409" t="s">
        <v>2544</v>
      </c>
      <c r="AW409">
        <v>8796</v>
      </c>
      <c r="BA409" t="s">
        <v>2713</v>
      </c>
      <c r="BD409" t="s">
        <v>2801</v>
      </c>
      <c r="BE409" s="3">
        <v>42998</v>
      </c>
    </row>
    <row r="410" spans="1:57">
      <c r="A410" s="1">
        <f>HYPERLINK("https://lsnyc.legalserver.org/matter/dynamic-profile/view/1870513","18-1870513")</f>
        <v>0</v>
      </c>
      <c r="B410" t="s">
        <v>61</v>
      </c>
      <c r="C410" t="s">
        <v>76</v>
      </c>
      <c r="D410" t="s">
        <v>161</v>
      </c>
      <c r="E410" t="s">
        <v>502</v>
      </c>
      <c r="F410" t="s">
        <v>842</v>
      </c>
      <c r="G410" s="3">
        <v>43271</v>
      </c>
      <c r="H410" s="3">
        <v>43271</v>
      </c>
      <c r="K410" t="s">
        <v>854</v>
      </c>
      <c r="L410" t="s">
        <v>858</v>
      </c>
      <c r="M410" t="s">
        <v>868</v>
      </c>
      <c r="N410" t="s">
        <v>869</v>
      </c>
      <c r="O410" t="s">
        <v>1264</v>
      </c>
      <c r="P410" t="s">
        <v>1270</v>
      </c>
      <c r="Q410" t="s">
        <v>1450</v>
      </c>
      <c r="R410" t="s">
        <v>1478</v>
      </c>
      <c r="S410">
        <v>10027</v>
      </c>
      <c r="T410" t="s">
        <v>1480</v>
      </c>
      <c r="U410" t="s">
        <v>1482</v>
      </c>
      <c r="V410" t="s">
        <v>1486</v>
      </c>
      <c r="W410" t="s">
        <v>1902</v>
      </c>
      <c r="X410">
        <v>10</v>
      </c>
      <c r="Y410" t="s">
        <v>1908</v>
      </c>
      <c r="AA410" t="s">
        <v>1920</v>
      </c>
      <c r="AB410" t="s">
        <v>1481</v>
      </c>
      <c r="AC410" t="s">
        <v>1481</v>
      </c>
      <c r="AE410" t="s">
        <v>1934</v>
      </c>
      <c r="AG410">
        <v>1070.19</v>
      </c>
      <c r="AH410">
        <v>1070.19</v>
      </c>
      <c r="AI410">
        <v>4</v>
      </c>
      <c r="AJ410" s="3">
        <v>27752</v>
      </c>
      <c r="AL410" t="s">
        <v>2512</v>
      </c>
      <c r="AM410">
        <v>0</v>
      </c>
      <c r="AN410" t="s">
        <v>2523</v>
      </c>
      <c r="AO410">
        <v>2</v>
      </c>
      <c r="AP410">
        <v>2</v>
      </c>
      <c r="AQ410">
        <v>138.65</v>
      </c>
      <c r="AT410" t="s">
        <v>2536</v>
      </c>
      <c r="AU410" t="s">
        <v>2035</v>
      </c>
      <c r="AW410">
        <v>34800</v>
      </c>
      <c r="AY410" t="s">
        <v>1480</v>
      </c>
      <c r="BA410" t="s">
        <v>2704</v>
      </c>
      <c r="BD410" t="s">
        <v>2831</v>
      </c>
      <c r="BE410" s="3">
        <v>43318</v>
      </c>
    </row>
    <row r="411" spans="1:57">
      <c r="A411" s="1">
        <f>HYPERLINK("https://lsnyc.legalserver.org/matter/dynamic-profile/view/0829536","17-0829536")</f>
        <v>0</v>
      </c>
      <c r="B411" t="s">
        <v>61</v>
      </c>
      <c r="C411" t="s">
        <v>76</v>
      </c>
      <c r="D411" t="s">
        <v>161</v>
      </c>
      <c r="E411" t="s">
        <v>503</v>
      </c>
      <c r="F411" t="s">
        <v>843</v>
      </c>
      <c r="G411" s="3">
        <v>42802</v>
      </c>
      <c r="H411" s="3">
        <v>43252</v>
      </c>
      <c r="K411" t="s">
        <v>854</v>
      </c>
      <c r="L411" t="s">
        <v>858</v>
      </c>
      <c r="M411" t="s">
        <v>868</v>
      </c>
      <c r="N411" t="s">
        <v>869</v>
      </c>
      <c r="O411" t="s">
        <v>1265</v>
      </c>
      <c r="P411" t="s">
        <v>1270</v>
      </c>
      <c r="Q411" t="s">
        <v>1450</v>
      </c>
      <c r="R411" t="s">
        <v>1478</v>
      </c>
      <c r="S411">
        <v>10026</v>
      </c>
      <c r="T411" t="s">
        <v>1482</v>
      </c>
      <c r="U411" t="s">
        <v>1482</v>
      </c>
      <c r="V411" t="s">
        <v>1486</v>
      </c>
      <c r="W411" t="s">
        <v>1903</v>
      </c>
      <c r="X411">
        <v>15</v>
      </c>
      <c r="Y411" t="s">
        <v>1908</v>
      </c>
      <c r="AA411" t="s">
        <v>1920</v>
      </c>
      <c r="AB411" t="s">
        <v>1481</v>
      </c>
      <c r="AE411" t="s">
        <v>1934</v>
      </c>
      <c r="AG411">
        <v>1108.87</v>
      </c>
      <c r="AH411">
        <v>1108.87</v>
      </c>
      <c r="AI411">
        <v>86.87</v>
      </c>
      <c r="AJ411" s="3">
        <v>31377</v>
      </c>
      <c r="AK411" t="s">
        <v>2127</v>
      </c>
      <c r="AL411" t="s">
        <v>2513</v>
      </c>
      <c r="AM411">
        <v>10</v>
      </c>
      <c r="AN411" t="s">
        <v>2519</v>
      </c>
      <c r="AO411">
        <v>1</v>
      </c>
      <c r="AP411">
        <v>2</v>
      </c>
      <c r="AQ411">
        <v>78.34999999999999</v>
      </c>
      <c r="AT411" t="s">
        <v>2535</v>
      </c>
      <c r="AU411" t="s">
        <v>2539</v>
      </c>
      <c r="AV411" t="s">
        <v>2544</v>
      </c>
      <c r="AW411">
        <v>16000</v>
      </c>
      <c r="BA411" t="s">
        <v>2713</v>
      </c>
      <c r="BD411" t="s">
        <v>2798</v>
      </c>
      <c r="BE411" s="3">
        <v>43545</v>
      </c>
    </row>
    <row r="412" spans="1:57">
      <c r="A412" s="1">
        <f>HYPERLINK("https://lsnyc.legalserver.org/matter/dynamic-profile/view/1841747","17-1841747")</f>
        <v>0</v>
      </c>
      <c r="B412" t="s">
        <v>61</v>
      </c>
      <c r="C412" t="s">
        <v>76</v>
      </c>
      <c r="D412" t="s">
        <v>161</v>
      </c>
      <c r="E412" t="s">
        <v>504</v>
      </c>
      <c r="F412" t="s">
        <v>844</v>
      </c>
      <c r="G412" s="3">
        <v>42942</v>
      </c>
      <c r="H412" s="3">
        <v>42979</v>
      </c>
      <c r="K412" t="s">
        <v>854</v>
      </c>
      <c r="L412" t="s">
        <v>858</v>
      </c>
      <c r="M412" t="s">
        <v>868</v>
      </c>
      <c r="N412" t="s">
        <v>869</v>
      </c>
      <c r="O412" t="s">
        <v>1266</v>
      </c>
      <c r="P412" t="s">
        <v>1289</v>
      </c>
      <c r="Q412" t="s">
        <v>1450</v>
      </c>
      <c r="R412" t="s">
        <v>1478</v>
      </c>
      <c r="S412">
        <v>10026</v>
      </c>
      <c r="T412" t="s">
        <v>1480</v>
      </c>
      <c r="U412" t="s">
        <v>1482</v>
      </c>
      <c r="V412" t="s">
        <v>1486</v>
      </c>
      <c r="W412" t="s">
        <v>1904</v>
      </c>
      <c r="X412">
        <v>6</v>
      </c>
      <c r="Y412" t="s">
        <v>1908</v>
      </c>
      <c r="AA412" t="s">
        <v>1920</v>
      </c>
      <c r="AB412" t="s">
        <v>1481</v>
      </c>
      <c r="AC412" t="s">
        <v>1481</v>
      </c>
      <c r="AE412" t="s">
        <v>1934</v>
      </c>
      <c r="AG412">
        <v>648</v>
      </c>
      <c r="AH412">
        <v>648</v>
      </c>
      <c r="AI412">
        <v>21.35</v>
      </c>
      <c r="AJ412" s="3">
        <v>31969</v>
      </c>
      <c r="AL412" t="s">
        <v>2514</v>
      </c>
      <c r="AM412">
        <v>0</v>
      </c>
      <c r="AN412" t="s">
        <v>2523</v>
      </c>
      <c r="AO412">
        <v>1</v>
      </c>
      <c r="AP412">
        <v>1</v>
      </c>
      <c r="AQ412">
        <v>0</v>
      </c>
      <c r="AT412" t="s">
        <v>2536</v>
      </c>
      <c r="AU412" t="s">
        <v>2537</v>
      </c>
      <c r="AV412" t="s">
        <v>2544</v>
      </c>
      <c r="AW412">
        <v>0</v>
      </c>
      <c r="AY412" t="s">
        <v>1480</v>
      </c>
      <c r="BA412" t="s">
        <v>2713</v>
      </c>
      <c r="BD412" t="s">
        <v>2803</v>
      </c>
      <c r="BE412" s="3">
        <v>43328</v>
      </c>
    </row>
    <row r="413" spans="1:57">
      <c r="A413" s="1">
        <f>HYPERLINK("https://lsnyc.legalserver.org/matter/dynamic-profile/view/1843192","17-1843192")</f>
        <v>0</v>
      </c>
      <c r="B413" t="s">
        <v>61</v>
      </c>
      <c r="C413" t="s">
        <v>76</v>
      </c>
      <c r="D413" t="s">
        <v>161</v>
      </c>
      <c r="E413" t="s">
        <v>505</v>
      </c>
      <c r="F413" t="s">
        <v>845</v>
      </c>
      <c r="G413" s="3">
        <v>42958</v>
      </c>
      <c r="H413" s="3">
        <v>42979</v>
      </c>
      <c r="K413" t="s">
        <v>854</v>
      </c>
      <c r="L413" t="s">
        <v>858</v>
      </c>
      <c r="M413" t="s">
        <v>868</v>
      </c>
      <c r="N413" t="s">
        <v>869</v>
      </c>
      <c r="O413" t="s">
        <v>1267</v>
      </c>
      <c r="P413" t="s">
        <v>1270</v>
      </c>
      <c r="Q413" t="s">
        <v>1450</v>
      </c>
      <c r="R413" t="s">
        <v>1478</v>
      </c>
      <c r="S413">
        <v>10026</v>
      </c>
      <c r="T413" t="s">
        <v>1480</v>
      </c>
      <c r="U413" t="s">
        <v>1482</v>
      </c>
      <c r="V413" t="s">
        <v>1485</v>
      </c>
      <c r="W413" t="s">
        <v>1905</v>
      </c>
      <c r="X413">
        <v>23</v>
      </c>
      <c r="Y413" t="s">
        <v>1908</v>
      </c>
      <c r="AA413" t="s">
        <v>1920</v>
      </c>
      <c r="AB413" t="s">
        <v>1481</v>
      </c>
      <c r="AC413" t="s">
        <v>1481</v>
      </c>
      <c r="AE413" t="s">
        <v>1933</v>
      </c>
      <c r="AG413">
        <v>150</v>
      </c>
      <c r="AH413">
        <v>1132.31</v>
      </c>
      <c r="AI413">
        <v>20.7</v>
      </c>
      <c r="AJ413" s="3">
        <v>25066</v>
      </c>
      <c r="AL413" t="s">
        <v>2515</v>
      </c>
      <c r="AM413">
        <v>0</v>
      </c>
      <c r="AN413" t="s">
        <v>2524</v>
      </c>
      <c r="AO413">
        <v>2</v>
      </c>
      <c r="AP413">
        <v>0</v>
      </c>
      <c r="AQ413">
        <v>0</v>
      </c>
      <c r="AT413" t="s">
        <v>2535</v>
      </c>
      <c r="AU413" t="s">
        <v>2537</v>
      </c>
      <c r="AV413" t="s">
        <v>2544</v>
      </c>
      <c r="AW413">
        <v>0</v>
      </c>
      <c r="AY413" t="s">
        <v>1480</v>
      </c>
      <c r="BA413" t="s">
        <v>104</v>
      </c>
      <c r="BD413" t="s">
        <v>2803</v>
      </c>
      <c r="BE413" s="3">
        <v>43154</v>
      </c>
    </row>
    <row r="414" spans="1:57">
      <c r="A414" s="1">
        <f>HYPERLINK("https://lsnyc.legalserver.org/matter/dynamic-profile/view/1864393","18-1864393")</f>
        <v>0</v>
      </c>
      <c r="B414" t="s">
        <v>61</v>
      </c>
      <c r="C414" t="s">
        <v>76</v>
      </c>
      <c r="D414" t="s">
        <v>161</v>
      </c>
      <c r="E414" t="s">
        <v>506</v>
      </c>
      <c r="F414" t="s">
        <v>846</v>
      </c>
      <c r="G414" s="3">
        <v>43202</v>
      </c>
      <c r="H414" s="3">
        <v>43202</v>
      </c>
      <c r="K414" t="s">
        <v>854</v>
      </c>
      <c r="L414" t="s">
        <v>858</v>
      </c>
      <c r="M414" t="s">
        <v>868</v>
      </c>
      <c r="N414" t="s">
        <v>870</v>
      </c>
      <c r="O414" t="s">
        <v>1268</v>
      </c>
      <c r="P414">
        <v>209</v>
      </c>
      <c r="Q414" t="s">
        <v>1450</v>
      </c>
      <c r="R414" t="s">
        <v>1478</v>
      </c>
      <c r="S414">
        <v>10025</v>
      </c>
      <c r="T414" t="s">
        <v>1480</v>
      </c>
      <c r="U414" t="s">
        <v>1482</v>
      </c>
      <c r="V414" t="s">
        <v>1485</v>
      </c>
      <c r="W414" t="s">
        <v>1906</v>
      </c>
      <c r="X414">
        <v>1</v>
      </c>
      <c r="Y414" t="s">
        <v>1908</v>
      </c>
      <c r="AA414" t="s">
        <v>1920</v>
      </c>
      <c r="AB414" t="s">
        <v>1481</v>
      </c>
      <c r="AC414" t="s">
        <v>1481</v>
      </c>
      <c r="AE414" t="s">
        <v>1934</v>
      </c>
      <c r="AG414">
        <v>867</v>
      </c>
      <c r="AH414">
        <v>867</v>
      </c>
      <c r="AI414">
        <v>70.40000000000001</v>
      </c>
      <c r="AJ414" s="3">
        <v>23533</v>
      </c>
      <c r="AL414" t="s">
        <v>2516</v>
      </c>
      <c r="AM414">
        <v>430</v>
      </c>
      <c r="AN414" t="s">
        <v>2519</v>
      </c>
      <c r="AO414">
        <v>1</v>
      </c>
      <c r="AP414">
        <v>0</v>
      </c>
      <c r="AQ414">
        <v>85.67</v>
      </c>
      <c r="AT414" t="s">
        <v>2535</v>
      </c>
      <c r="AU414" t="s">
        <v>2537</v>
      </c>
      <c r="AV414" t="s">
        <v>2544</v>
      </c>
      <c r="AW414">
        <v>10400</v>
      </c>
      <c r="AY414" t="s">
        <v>1480</v>
      </c>
      <c r="BA414" t="s">
        <v>2699</v>
      </c>
      <c r="BD414" t="s">
        <v>2810</v>
      </c>
      <c r="BE414" s="3">
        <v>43649</v>
      </c>
    </row>
    <row r="415" spans="1:57">
      <c r="A415" s="1">
        <f>HYPERLINK("https://lsnyc.legalserver.org/matter/dynamic-profile/view/1859591","18-1859591")</f>
        <v>0</v>
      </c>
      <c r="B415" t="s">
        <v>61</v>
      </c>
      <c r="C415" t="s">
        <v>76</v>
      </c>
      <c r="D415" t="s">
        <v>161</v>
      </c>
      <c r="E415" t="s">
        <v>507</v>
      </c>
      <c r="F415" t="s">
        <v>847</v>
      </c>
      <c r="G415" s="3">
        <v>43152</v>
      </c>
      <c r="H415" s="3">
        <v>43160</v>
      </c>
      <c r="K415" t="s">
        <v>854</v>
      </c>
      <c r="L415" t="s">
        <v>858</v>
      </c>
      <c r="M415" t="s">
        <v>868</v>
      </c>
      <c r="N415" t="s">
        <v>870</v>
      </c>
      <c r="O415" t="s">
        <v>1269</v>
      </c>
      <c r="P415">
        <v>12</v>
      </c>
      <c r="Q415" t="s">
        <v>1450</v>
      </c>
      <c r="R415" t="s">
        <v>1478</v>
      </c>
      <c r="S415">
        <v>10002</v>
      </c>
      <c r="T415" t="s">
        <v>1480</v>
      </c>
      <c r="U415" t="s">
        <v>1482</v>
      </c>
      <c r="V415" t="s">
        <v>1489</v>
      </c>
      <c r="W415" t="s">
        <v>1907</v>
      </c>
      <c r="X415">
        <v>30</v>
      </c>
      <c r="Y415" t="s">
        <v>1908</v>
      </c>
      <c r="AA415" t="s">
        <v>1922</v>
      </c>
      <c r="AB415" t="s">
        <v>1481</v>
      </c>
      <c r="AC415" t="s">
        <v>1481</v>
      </c>
      <c r="AE415" t="s">
        <v>1934</v>
      </c>
      <c r="AG415">
        <v>550</v>
      </c>
      <c r="AH415">
        <v>1177.12</v>
      </c>
      <c r="AI415">
        <v>51.8</v>
      </c>
      <c r="AJ415" s="3">
        <v>19736</v>
      </c>
      <c r="AL415" t="s">
        <v>2517</v>
      </c>
      <c r="AM415">
        <v>18</v>
      </c>
      <c r="AN415" t="s">
        <v>2519</v>
      </c>
      <c r="AO415">
        <v>3</v>
      </c>
      <c r="AP415">
        <v>0</v>
      </c>
      <c r="AQ415">
        <v>122.85</v>
      </c>
      <c r="AT415" t="s">
        <v>2535</v>
      </c>
      <c r="AU415" t="s">
        <v>2541</v>
      </c>
      <c r="AV415" t="s">
        <v>2544</v>
      </c>
      <c r="AW415">
        <v>25528</v>
      </c>
      <c r="AY415" t="s">
        <v>1480</v>
      </c>
      <c r="BA415" t="s">
        <v>2699</v>
      </c>
      <c r="BD415" t="s">
        <v>2848</v>
      </c>
      <c r="BE415" s="3">
        <v>43321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Pre-FY19HRAUA&amp;NonUAMissingOut7-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2019-07-15T17:02:51Z</dcterms:created>
  <dcterms:modified xsi:type="dcterms:W3CDTF">2019-07-15T17:02:51Z</dcterms:modified>
</cp:coreProperties>
</file>