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<sst xmlns="http://schemas.openxmlformats.org/spreadsheetml/2006/main" count="3372" uniqueCount="588">
  <si>
    <t>Hyperlinked Case #</t>
  </si>
  <si>
    <t>Office</t>
  </si>
  <si>
    <t>Primary Advocate</t>
  </si>
  <si>
    <t>Client Name</t>
  </si>
  <si>
    <t>Employment Tier Category</t>
  </si>
  <si>
    <t>Needs DHCI?</t>
  </si>
  <si>
    <t>Exclude due to Income?</t>
  </si>
  <si>
    <t>HRA Service Type</t>
  </si>
  <si>
    <t>HRA Proceeding Type</t>
  </si>
  <si>
    <t>QLS</t>
  </si>
  <si>
    <t>MLS</t>
  </si>
  <si>
    <t>BkLS</t>
  </si>
  <si>
    <t>LSU</t>
  </si>
  <si>
    <t>BxLS</t>
  </si>
  <si>
    <t>SILS</t>
  </si>
  <si>
    <t>Lebron, Fernando</t>
  </si>
  <si>
    <t>Brito, Victor</t>
  </si>
  <si>
    <t>Salk, Nicole</t>
  </si>
  <si>
    <t>Wilkins, Amanda</t>
  </si>
  <si>
    <t>Odoemene, Udoka</t>
  </si>
  <si>
    <t>Katz, Cindy</t>
  </si>
  <si>
    <t>Rosner, Julia</t>
  </si>
  <si>
    <t>Surette, Gibb</t>
  </si>
  <si>
    <t>Goldman, Caitlin</t>
  </si>
  <si>
    <t>Cook, Veronica</t>
  </si>
  <si>
    <t>Dranoff, Sarah</t>
  </si>
  <si>
    <t>Alba, Sarah</t>
  </si>
  <si>
    <t>Nacinovich, Anne</t>
  </si>
  <si>
    <t>Martinez Alonzo, Washcarina</t>
  </si>
  <si>
    <t>Garcia, Alexandra</t>
  </si>
  <si>
    <t>Abrigo, Jose</t>
  </si>
  <si>
    <t>Elmore, Josh</t>
  </si>
  <si>
    <t>Schryver, Erik</t>
  </si>
  <si>
    <t>Bowman, Cathy</t>
  </si>
  <si>
    <t>Christy, Dana</t>
  </si>
  <si>
    <t>Mouzon, Eboney</t>
  </si>
  <si>
    <t>McGraw, Daniel</t>
  </si>
  <si>
    <t>Montes, Sheila</t>
  </si>
  <si>
    <t>Pierre-louis, Ariel</t>
  </si>
  <si>
    <t>Mvunga, Teresa</t>
  </si>
  <si>
    <t>Lugo, Francis</t>
  </si>
  <si>
    <t>Flores, Rosa Marie</t>
  </si>
  <si>
    <t>Green, James</t>
  </si>
  <si>
    <t>Grillo, allison</t>
  </si>
  <si>
    <t>Higgins, Gary</t>
  </si>
  <si>
    <t>Reboredo, Gabriel</t>
  </si>
  <si>
    <t>Flores, Ivette</t>
  </si>
  <si>
    <t>Smalls, Rameses</t>
  </si>
  <si>
    <t>Romanelli, Kathy</t>
  </si>
  <si>
    <t>Walker, Arkies</t>
  </si>
  <si>
    <t>Lugo, William A</t>
  </si>
  <si>
    <t>ROSS, RONALD</t>
  </si>
  <si>
    <t>Campbell, Lillian</t>
  </si>
  <si>
    <t>Johnson, Sonya</t>
  </si>
  <si>
    <t>Shala, Malinda</t>
  </si>
  <si>
    <t>Wong, Kiara</t>
  </si>
  <si>
    <t>Tarius, Beverly</t>
  </si>
  <si>
    <t>Chiloloma, Precious M</t>
  </si>
  <si>
    <t>McCray, Michael</t>
  </si>
  <si>
    <t>Crocco, Marie</t>
  </si>
  <si>
    <t>McCarthy, Coleen</t>
  </si>
  <si>
    <t>Vargas, Massiel</t>
  </si>
  <si>
    <t>Figueroa, Luceilinn</t>
  </si>
  <si>
    <t>Nunez, Jose</t>
  </si>
  <si>
    <t>Sylla, Mahamadou</t>
  </si>
  <si>
    <t>Smith, Trevel</t>
  </si>
  <si>
    <t>Elumeze, Anthony</t>
  </si>
  <si>
    <t>Martinez, Wanda</t>
  </si>
  <si>
    <t>Taylor, Eric</t>
  </si>
  <si>
    <t>Chang, Peter</t>
  </si>
  <si>
    <t>McCoy, Theron</t>
  </si>
  <si>
    <t>Campillo, Lydia</t>
  </si>
  <si>
    <t>Cauchi, Michel</t>
  </si>
  <si>
    <t>Noel, Zoila</t>
  </si>
  <si>
    <t>Lugo, Marisol</t>
  </si>
  <si>
    <t>Forster, David</t>
  </si>
  <si>
    <t>Ahmed, Zabe</t>
  </si>
  <si>
    <t>Nkombe, Ginette</t>
  </si>
  <si>
    <t>Oreilly, Kenson</t>
  </si>
  <si>
    <t>Riaz, Sadia</t>
  </si>
  <si>
    <t>Moore, Isaiah</t>
  </si>
  <si>
    <t>Gonzalez, Sonia</t>
  </si>
  <si>
    <t>Majumder, Saimoon</t>
  </si>
  <si>
    <t>Caban, Madeline</t>
  </si>
  <si>
    <t>Morgovskiy, Roman</t>
  </si>
  <si>
    <t>Billups, Paula</t>
  </si>
  <si>
    <t>Vera, Laura</t>
  </si>
  <si>
    <t>Robbins, Dawn</t>
  </si>
  <si>
    <t>Perez, Jefferson</t>
  </si>
  <si>
    <t>Hamani, Amina</t>
  </si>
  <si>
    <t>Hernandez, Adrian</t>
  </si>
  <si>
    <t>Garcia, Maria</t>
  </si>
  <si>
    <t>Sanchez, Joshua A</t>
  </si>
  <si>
    <t>Dadwah, Ronson</t>
  </si>
  <si>
    <t>Singh-Ramkisson, Sunardaye</t>
  </si>
  <si>
    <t>Nunez Andino, Cynthia</t>
  </si>
  <si>
    <t>Brady, Shaina</t>
  </si>
  <si>
    <t>Hyland, DAniel</t>
  </si>
  <si>
    <t>Torres, Christian</t>
  </si>
  <si>
    <t>Bernes, Millard</t>
  </si>
  <si>
    <t>Meade, Katherine</t>
  </si>
  <si>
    <t>Sukhnanan, Janet</t>
  </si>
  <si>
    <t>Elaktaa, Aesha</t>
  </si>
  <si>
    <t>Akram, Amirah</t>
  </si>
  <si>
    <t>Alvarado, Keila</t>
  </si>
  <si>
    <t>Castillo, Idalis</t>
  </si>
  <si>
    <t>Sanchez, Alma</t>
  </si>
  <si>
    <t>Akhtab, Mageedah</t>
  </si>
  <si>
    <t>Pimentel, Manuel</t>
  </si>
  <si>
    <t>Ahmed, Misbah</t>
  </si>
  <si>
    <t>Blackwood, Mesha</t>
  </si>
  <si>
    <t>King, George W</t>
  </si>
  <si>
    <t>Evans, Liz</t>
  </si>
  <si>
    <t>Ozbek, Janet</t>
  </si>
  <si>
    <t>King, Ebony</t>
  </si>
  <si>
    <t>Rivera, Andre</t>
  </si>
  <si>
    <t>St. Phard, Medgine J</t>
  </si>
  <si>
    <t>Roberts, Claudine</t>
  </si>
  <si>
    <t>Singh, Himat</t>
  </si>
  <si>
    <t>Ayinde, Afeez</t>
  </si>
  <si>
    <t>Flores, Veronica</t>
  </si>
  <si>
    <t>Lyubarova, Surayyo</t>
  </si>
  <si>
    <t>Shelly, Denise</t>
  </si>
  <si>
    <t>Osby, Kenneth</t>
  </si>
  <si>
    <t>Taveras, Freddy</t>
  </si>
  <si>
    <t>Sayles, Monique</t>
  </si>
  <si>
    <t>Sanchez, Jose</t>
  </si>
  <si>
    <t>JENKINS, ANGELLA</t>
  </si>
  <si>
    <t>Barton, Megan</t>
  </si>
  <si>
    <t>Coca, Engels B</t>
  </si>
  <si>
    <t>Crawford, Natasha</t>
  </si>
  <si>
    <t>Bogdan, Alexandra</t>
  </si>
  <si>
    <t>Taheri, Reza</t>
  </si>
  <si>
    <t>Siri, Eustaquio</t>
  </si>
  <si>
    <t>Sastre, Selina</t>
  </si>
  <si>
    <t>Galan-Batista, David</t>
  </si>
  <si>
    <t>Situ, David</t>
  </si>
  <si>
    <t>Stewart, Lynda</t>
  </si>
  <si>
    <t>Paige, Angela M</t>
  </si>
  <si>
    <t>De Las Salas, Jovanna</t>
  </si>
  <si>
    <t>Rich, Michael</t>
  </si>
  <si>
    <t>Chacon, Mauricio</t>
  </si>
  <si>
    <t>Michaud, Merab L</t>
  </si>
  <si>
    <t>Lewis, Steffon</t>
  </si>
  <si>
    <t>Prowell, Adiyemi</t>
  </si>
  <si>
    <t>Isaac, Eva</t>
  </si>
  <si>
    <t>Marquez, Daniel</t>
  </si>
  <si>
    <t>Davidov, Susan</t>
  </si>
  <si>
    <t>Ortega, Carlos</t>
  </si>
  <si>
    <t>Anthony, Lesley</t>
  </si>
  <si>
    <t>Sewell, Megan</t>
  </si>
  <si>
    <t>Parker, Ashanti C</t>
  </si>
  <si>
    <t>Perez, David</t>
  </si>
  <si>
    <t>Johnson, Shakena</t>
  </si>
  <si>
    <t>Kalinik, Mikhail</t>
  </si>
  <si>
    <t>Shine, Towanda</t>
  </si>
  <si>
    <t>Rojas, Yarenmy</t>
  </si>
  <si>
    <t>Dhaheri, Sami</t>
  </si>
  <si>
    <t>Fonseca, Omari</t>
  </si>
  <si>
    <t>Hernandez, Herbert M</t>
  </si>
  <si>
    <t>Herring, Naquan</t>
  </si>
  <si>
    <t>Pettiway, Barbara</t>
  </si>
  <si>
    <t>Reed, Ryheem</t>
  </si>
  <si>
    <t>Herrera, Albert</t>
  </si>
  <si>
    <t>Priestley, Ulani</t>
  </si>
  <si>
    <t>Amazan, Dieudila</t>
  </si>
  <si>
    <t>Cepeda, Yenny</t>
  </si>
  <si>
    <t>Lewis, Melika</t>
  </si>
  <si>
    <t>Best, Tyhesia</t>
  </si>
  <si>
    <t>Gordon, Mark</t>
  </si>
  <si>
    <t>Arocho, Mary</t>
  </si>
  <si>
    <t>Roman, Leisha</t>
  </si>
  <si>
    <t>Smith, Brandon</t>
  </si>
  <si>
    <t>Zapata, Raul I</t>
  </si>
  <si>
    <t>Gontijo-Davis, Marina</t>
  </si>
  <si>
    <t>Valencia, Jeannie</t>
  </si>
  <si>
    <t>Williams, Michael Wayne</t>
  </si>
  <si>
    <t>Scott, Justin</t>
  </si>
  <si>
    <t>Jackson, Crystal</t>
  </si>
  <si>
    <t>Machado, Michael</t>
  </si>
  <si>
    <t>Angel, Spencer</t>
  </si>
  <si>
    <t>Avin, Lys</t>
  </si>
  <si>
    <t>Vidals, Alberto</t>
  </si>
  <si>
    <t>Walker, Denise V</t>
  </si>
  <si>
    <t>Lopez, Gonzalo</t>
  </si>
  <si>
    <t>Rivera, Ivonne</t>
  </si>
  <si>
    <t>Cuellar, Erik</t>
  </si>
  <si>
    <t>Peralta, Aura D</t>
  </si>
  <si>
    <t>Kimba, Kailou</t>
  </si>
  <si>
    <t>Fernandez, Anaise</t>
  </si>
  <si>
    <t>Torrez, Pablo</t>
  </si>
  <si>
    <t>Goold, Morgan J</t>
  </si>
  <si>
    <t>Ross, Cornel</t>
  </si>
  <si>
    <t>Violante, Suzette</t>
  </si>
  <si>
    <t>Coriglino, Diane</t>
  </si>
  <si>
    <t>Levine, Michael</t>
  </si>
  <si>
    <t>Ackman, Raphael</t>
  </si>
  <si>
    <t>Moran, Kelly</t>
  </si>
  <si>
    <t>Gessler, Katerina</t>
  </si>
  <si>
    <t>Krohmer, Berenice</t>
  </si>
  <si>
    <t>Flores, Felix</t>
  </si>
  <si>
    <t>Davis, Bruce</t>
  </si>
  <si>
    <t>Williams, Eugene</t>
  </si>
  <si>
    <t>Orr, Jonathan</t>
  </si>
  <si>
    <t>Sibblies, Meckann</t>
  </si>
  <si>
    <t>Shah, Pankil</t>
  </si>
  <si>
    <t>Silva, Stephen</t>
  </si>
  <si>
    <t>Germain, Claire</t>
  </si>
  <si>
    <t>Feliz, Maxi</t>
  </si>
  <si>
    <t>Pineiro, Jason</t>
  </si>
  <si>
    <t>Saar, Angela</t>
  </si>
  <si>
    <t>Gueorguiev, Wendi</t>
  </si>
  <si>
    <t>Oppenhenier, Paul</t>
  </si>
  <si>
    <t>Mahario-Keene, Desrine</t>
  </si>
  <si>
    <t>Walker, Melisa</t>
  </si>
  <si>
    <t>Zioba, Raymond</t>
  </si>
  <si>
    <t>Thomas, Andre</t>
  </si>
  <si>
    <t>Altamirano, Rosemonde</t>
  </si>
  <si>
    <t>Zimba, Pamela M</t>
  </si>
  <si>
    <t>Mun, Seung</t>
  </si>
  <si>
    <t>Bermudez, Juan</t>
  </si>
  <si>
    <t>Mangual, Omayra</t>
  </si>
  <si>
    <t>Quian, Tesha</t>
  </si>
  <si>
    <t>Perez, Julio</t>
  </si>
  <si>
    <t>Mohamed, Acklema s</t>
  </si>
  <si>
    <t>Davis, David A</t>
  </si>
  <si>
    <t>Dixon, Carmen M</t>
  </si>
  <si>
    <t>Hippner-Wasilewski, Hanna</t>
  </si>
  <si>
    <t>Martinez, Dominga</t>
  </si>
  <si>
    <t>Barnes, James</t>
  </si>
  <si>
    <t>Osei-Tutu, Nana</t>
  </si>
  <si>
    <t>John, Lakeish</t>
  </si>
  <si>
    <t>Meza, Michael</t>
  </si>
  <si>
    <t>St. Remy, Emmanuel</t>
  </si>
  <si>
    <t>Diagne, Papa O</t>
  </si>
  <si>
    <t>Gonzalez, Victor M</t>
  </si>
  <si>
    <t>Rosario, Eddy</t>
  </si>
  <si>
    <t>Sessoms, Linda</t>
  </si>
  <si>
    <t>Funaro, Michael</t>
  </si>
  <si>
    <t>Altamirano, Rosemond</t>
  </si>
  <si>
    <t>Williams, Lisa J</t>
  </si>
  <si>
    <t>Dinardo, Rocco</t>
  </si>
  <si>
    <t>DeJesus, Anna</t>
  </si>
  <si>
    <t>Fata, Annette</t>
  </si>
  <si>
    <t>Reyes Olmeda, Jose</t>
  </si>
  <si>
    <t>Shen, Yunli</t>
  </si>
  <si>
    <t>Jaimattie, Rocky</t>
  </si>
  <si>
    <t>Carim Jr, Don Michael</t>
  </si>
  <si>
    <t>Gomez, Wendy</t>
  </si>
  <si>
    <t>Speakes, Damaris</t>
  </si>
  <si>
    <t>Turner, Michael</t>
  </si>
  <si>
    <t>Maynard, Shomari N</t>
  </si>
  <si>
    <t>Jimenez, Leocadio</t>
  </si>
  <si>
    <t>Mcewan, Triton</t>
  </si>
  <si>
    <t>Abdurakhmanov, Sobirjon</t>
  </si>
  <si>
    <t>Ackerman, Michael J</t>
  </si>
  <si>
    <t>Reed, Stefen</t>
  </si>
  <si>
    <t>Alleyne, Cordell</t>
  </si>
  <si>
    <t>Machado, Evelyn</t>
  </si>
  <si>
    <t>Blackman, Delcita</t>
  </si>
  <si>
    <t>Russo, Anne Marie</t>
  </si>
  <si>
    <t>Mayomi, David</t>
  </si>
  <si>
    <t>Jones, Kiesha</t>
  </si>
  <si>
    <t>Grant, Katrina</t>
  </si>
  <si>
    <t>Caraballo, Angel</t>
  </si>
  <si>
    <t>Santacruz, Jose</t>
  </si>
  <si>
    <t>Flores, Diana</t>
  </si>
  <si>
    <t>Hoo, Julia</t>
  </si>
  <si>
    <t>Lovelace, Bejahda</t>
  </si>
  <si>
    <t>Sobers, Michael</t>
  </si>
  <si>
    <t>Mcindoo, Maria</t>
  </si>
  <si>
    <t>Cortes, Carmelita</t>
  </si>
  <si>
    <t>Webb, Jinell A</t>
  </si>
  <si>
    <t>Romero, Humberto</t>
  </si>
  <si>
    <t>Hodge, Warren</t>
  </si>
  <si>
    <t>Salem, Fatima</t>
  </si>
  <si>
    <t>Smith, Sharnay</t>
  </si>
  <si>
    <t>Vasquez, Julia</t>
  </si>
  <si>
    <t>Coard, Elijah</t>
  </si>
  <si>
    <t>Vega, Humberto</t>
  </si>
  <si>
    <t>Perez, Gabrielle</t>
  </si>
  <si>
    <t>Korets, Oksana</t>
  </si>
  <si>
    <t>Burger, Shawna</t>
  </si>
  <si>
    <t>Paredes, Ana D.</t>
  </si>
  <si>
    <t>Tavarez, Ramon</t>
  </si>
  <si>
    <t>Simmons, Charles</t>
  </si>
  <si>
    <t>Pierre Louis, Sophonia</t>
  </si>
  <si>
    <t>Ashley, Weston</t>
  </si>
  <si>
    <t>Oddo, Lorraine</t>
  </si>
  <si>
    <t>Komar, Sondia</t>
  </si>
  <si>
    <t>Strobel, Fay</t>
  </si>
  <si>
    <t>Irby, Gladys</t>
  </si>
  <si>
    <t>Jones, Trammel</t>
  </si>
  <si>
    <t>Lliguichusca, Veronica</t>
  </si>
  <si>
    <t>Cowsh, Walter</t>
  </si>
  <si>
    <t>Jimenez, Leopoldo</t>
  </si>
  <si>
    <t>Pekovitch, Sarah</t>
  </si>
  <si>
    <t>Dasilva, Asberth</t>
  </si>
  <si>
    <t>Doman, Linda</t>
  </si>
  <si>
    <t>Santos, Nolberto</t>
  </si>
  <si>
    <t>Keddy, Carol A</t>
  </si>
  <si>
    <t>Rosa, Moraima</t>
  </si>
  <si>
    <t>Chen, Yue Ming</t>
  </si>
  <si>
    <t>Arena, Giovanni</t>
  </si>
  <si>
    <t>Gawinowska, Elzbieta</t>
  </si>
  <si>
    <t>Langerholc, Boris</t>
  </si>
  <si>
    <t>Leandro, Ana</t>
  </si>
  <si>
    <t>Jameson, Linda</t>
  </si>
  <si>
    <t>Mohan, Vednandre</t>
  </si>
  <si>
    <t>Lavington, Vance A</t>
  </si>
  <si>
    <t>McFarlene, Janice</t>
  </si>
  <si>
    <t>Yeinstein, Hadassaa</t>
  </si>
  <si>
    <t>City, Martha</t>
  </si>
  <si>
    <t>Small, Alison</t>
  </si>
  <si>
    <t>Galley, Stephen</t>
  </si>
  <si>
    <t>Epole, Noelle</t>
  </si>
  <si>
    <t>Pagan, Janine</t>
  </si>
  <si>
    <t>Endres, Alexandra</t>
  </si>
  <si>
    <t>Fanfair, Lattasha</t>
  </si>
  <si>
    <t>Jimenez, Jennifer</t>
  </si>
  <si>
    <t>Mayfield, Elizabeth</t>
  </si>
  <si>
    <t>Chen, Zhen</t>
  </si>
  <si>
    <t>Johnson, Philip</t>
  </si>
  <si>
    <t>Estremera, Josiah​ A</t>
  </si>
  <si>
    <t>Ramirez, Nohemi</t>
  </si>
  <si>
    <t>Martin, Monique</t>
  </si>
  <si>
    <t>Tang, Mei Su</t>
  </si>
  <si>
    <t>Jones, Samantha M</t>
  </si>
  <si>
    <t>Johnson, Gregory</t>
  </si>
  <si>
    <t>Maksumova, Bella</t>
  </si>
  <si>
    <t>Hagley, Michelle</t>
  </si>
  <si>
    <t>Herrera, Argentina</t>
  </si>
  <si>
    <t>Ramirez, Denia</t>
  </si>
  <si>
    <t>Noel, Katiana</t>
  </si>
  <si>
    <t>Reyes, Luis</t>
  </si>
  <si>
    <t>Connerney, Erica</t>
  </si>
  <si>
    <t>Khan-Ali, Rafiah</t>
  </si>
  <si>
    <t>Jerome, Clifford</t>
  </si>
  <si>
    <t>Victor-Garrido, Charlina</t>
  </si>
  <si>
    <t>Payne, Wayne</t>
  </si>
  <si>
    <t>Ficklin, Denise</t>
  </si>
  <si>
    <t>Torres, Elizabeth</t>
  </si>
  <si>
    <t>Agafonova, Tatiana</t>
  </si>
  <si>
    <t>Gonzalez, Diana</t>
  </si>
  <si>
    <t>Moya, Rafael</t>
  </si>
  <si>
    <t>Mclen, Warren</t>
  </si>
  <si>
    <t>Zanova, Zulfiya</t>
  </si>
  <si>
    <t>McCants, Nicole</t>
  </si>
  <si>
    <t>Donohue jr, Vincent T</t>
  </si>
  <si>
    <t>Leake, Federica Viola</t>
  </si>
  <si>
    <t>Green, Morris</t>
  </si>
  <si>
    <t>Barnes, Sashawni</t>
  </si>
  <si>
    <t>Sofer, Kobi</t>
  </si>
  <si>
    <t>Ara, Dilshad</t>
  </si>
  <si>
    <t>Van Cooten, Ariella</t>
  </si>
  <si>
    <t>Castillo, Jennifer</t>
  </si>
  <si>
    <t>Williams, Danielle E</t>
  </si>
  <si>
    <t>Roswell, Juneka</t>
  </si>
  <si>
    <t>Dojillo, Julie</t>
  </si>
  <si>
    <t>Rainbow, Hope</t>
  </si>
  <si>
    <t>Suarez, Patricia</t>
  </si>
  <si>
    <t>Salcedo, Juan F</t>
  </si>
  <si>
    <t>Best, Timothy</t>
  </si>
  <si>
    <t>Tinsley, Terry</t>
  </si>
  <si>
    <t>Pierre, Mallie</t>
  </si>
  <si>
    <t>Torres, Angel</t>
  </si>
  <si>
    <t>Khan, Mohammed</t>
  </si>
  <si>
    <t>Nettles, Donte</t>
  </si>
  <si>
    <t>Lovett, Stephanie</t>
  </si>
  <si>
    <t>Bond, Douglas</t>
  </si>
  <si>
    <t>Marte, Reimy</t>
  </si>
  <si>
    <t>Acosta, Juan</t>
  </si>
  <si>
    <t>Royal, Evadney</t>
  </si>
  <si>
    <t>Liu, Wei Long</t>
  </si>
  <si>
    <t>Roach, Dara</t>
  </si>
  <si>
    <t>Aybar, Angela</t>
  </si>
  <si>
    <t>Nesmith, Tiana</t>
  </si>
  <si>
    <t>Fulcinelli, Elena</t>
  </si>
  <si>
    <t>Bhuiyan, Sajada</t>
  </si>
  <si>
    <t>Cordero, Patricia</t>
  </si>
  <si>
    <t>Bautista, Racio</t>
  </si>
  <si>
    <t>Lewis, David</t>
  </si>
  <si>
    <t>Perez, Yamileth</t>
  </si>
  <si>
    <t>Rodriguez, Renato</t>
  </si>
  <si>
    <t>Delva, Eric</t>
  </si>
  <si>
    <t>Venture, Leslie</t>
  </si>
  <si>
    <t>Saleh, Keroles</t>
  </si>
  <si>
    <t>Ramos, Olga</t>
  </si>
  <si>
    <t>Harrison, Andrew</t>
  </si>
  <si>
    <t>Santamaria, Nelson</t>
  </si>
  <si>
    <t>Michel, Wideling</t>
  </si>
  <si>
    <t>Medley, Shanee</t>
  </si>
  <si>
    <t>Riddick, Deborah</t>
  </si>
  <si>
    <t>Pierre, Kieram</t>
  </si>
  <si>
    <t>Nicholas, Catulle</t>
  </si>
  <si>
    <t>Belizaire, Adiles</t>
  </si>
  <si>
    <t>Gaviola, Grilie</t>
  </si>
  <si>
    <t>Lee Sin, Stace-Ann</t>
  </si>
  <si>
    <t>Gonzalez, Aida</t>
  </si>
  <si>
    <t>Abdul-Hakim, Tamela</t>
  </si>
  <si>
    <t>Smith, Randy</t>
  </si>
  <si>
    <t>Wiggins, Sheena</t>
  </si>
  <si>
    <t>Hernandez, Teodoro</t>
  </si>
  <si>
    <t>Carr, Elwood</t>
  </si>
  <si>
    <t>Martinez, Maribel</t>
  </si>
  <si>
    <t>Bagu, Julie</t>
  </si>
  <si>
    <t>Lee, Edward</t>
  </si>
  <si>
    <t>Inglese, John</t>
  </si>
  <si>
    <t>Adams, Necilynn</t>
  </si>
  <si>
    <t>Forbes, Angela Gordon</t>
  </si>
  <si>
    <t>Zverev, Evgeny</t>
  </si>
  <si>
    <t>Schiavone, Joseph</t>
  </si>
  <si>
    <t>Reyes, Robert</t>
  </si>
  <si>
    <t>Ricks, Wilbert</t>
  </si>
  <si>
    <t>Rhanes, Lavette</t>
  </si>
  <si>
    <t>Westbrook, Arthur</t>
  </si>
  <si>
    <t>Mendez, Estenio</t>
  </si>
  <si>
    <t>Kigler, Matthew</t>
  </si>
  <si>
    <t>Clayton, Carl</t>
  </si>
  <si>
    <t>Wright, Janegila</t>
  </si>
  <si>
    <t>Cooper, Garrick</t>
  </si>
  <si>
    <t>Mitchell, Chanel</t>
  </si>
  <si>
    <t>Miles, George</t>
  </si>
  <si>
    <t>Mino, Marcel</t>
  </si>
  <si>
    <t>Gordon, Novlin</t>
  </si>
  <si>
    <t>Thompson, Martin</t>
  </si>
  <si>
    <t>Freydson, Gabriel</t>
  </si>
  <si>
    <t>Niniyokindi, Ella</t>
  </si>
  <si>
    <t>Blevins, Peter</t>
  </si>
  <si>
    <t>Gonzalez, James</t>
  </si>
  <si>
    <t>Soto, Jose</t>
  </si>
  <si>
    <t>Gunnip, Shannon</t>
  </si>
  <si>
    <t>Dorcilhomme, Myrtho</t>
  </si>
  <si>
    <t>Eastman, Colin S</t>
  </si>
  <si>
    <t>Hendre, Jaya N</t>
  </si>
  <si>
    <t>Odigie, Stephanie</t>
  </si>
  <si>
    <t>Suarez, Aldolfo</t>
  </si>
  <si>
    <t>Pierre, Yvane</t>
  </si>
  <si>
    <t>Black, Anthony</t>
  </si>
  <si>
    <t>Osborne, Bruce</t>
  </si>
  <si>
    <t>Gagliardi, Gerard</t>
  </si>
  <si>
    <t>Tyler, Sheila</t>
  </si>
  <si>
    <t>Anaya Jr., Charles</t>
  </si>
  <si>
    <t>Montgomery, Byron</t>
  </si>
  <si>
    <t>Schafer, Ozden</t>
  </si>
  <si>
    <t>Rosemond, Loubine</t>
  </si>
  <si>
    <t>Live, Nyeisha</t>
  </si>
  <si>
    <t>Williams, Gem</t>
  </si>
  <si>
    <t>Rivera, Stephen</t>
  </si>
  <si>
    <t>Gonzalez, Roberto</t>
  </si>
  <si>
    <t>Perez, Alina</t>
  </si>
  <si>
    <t>Chappel, Jasmine</t>
  </si>
  <si>
    <t>Bernardez, Sheyleth</t>
  </si>
  <si>
    <t>Arsoc, Mile</t>
  </si>
  <si>
    <t>Murillo, Billy</t>
  </si>
  <si>
    <t>Capetillo, Georgina</t>
  </si>
  <si>
    <t>Roman, Ruben</t>
  </si>
  <si>
    <t>Carter, Tobias</t>
  </si>
  <si>
    <t>Barrera, Mauricio</t>
  </si>
  <si>
    <t>Burns, Alicia</t>
  </si>
  <si>
    <t>Akher, Maleka S.</t>
  </si>
  <si>
    <t>Shimonov, Uriel</t>
  </si>
  <si>
    <t>Liu, Elaine</t>
  </si>
  <si>
    <t>Cifres, Jeanfran</t>
  </si>
  <si>
    <t>Jenga, Jade</t>
  </si>
  <si>
    <t>Johnson, Dwight</t>
  </si>
  <si>
    <t>Delossantos, Carlos</t>
  </si>
  <si>
    <t>Patent, Marina</t>
  </si>
  <si>
    <t>Espada, Angel A</t>
  </si>
  <si>
    <t>Scott, Octayvia</t>
  </si>
  <si>
    <t>Scott, Quincy</t>
  </si>
  <si>
    <t>Wallace, Patricia</t>
  </si>
  <si>
    <t>Gimenez, Menard</t>
  </si>
  <si>
    <t>Movshovich, Ruslan</t>
  </si>
  <si>
    <t>Leonimm, John</t>
  </si>
  <si>
    <t>Gordon, Shaunor</t>
  </si>
  <si>
    <t>Ali, Emel</t>
  </si>
  <si>
    <t>Sigin, Zhanna</t>
  </si>
  <si>
    <t>Castillo, Nelson</t>
  </si>
  <si>
    <t>Lanton, Paul</t>
  </si>
  <si>
    <t>Castillo, Emely</t>
  </si>
  <si>
    <t>Mushieva, Esther</t>
  </si>
  <si>
    <t>Sillah, Fatoumata</t>
  </si>
  <si>
    <t>Frenkel, Ludmila</t>
  </si>
  <si>
    <t>Arena, Jiovanni</t>
  </si>
  <si>
    <t>Lambacker, Elizabeth</t>
  </si>
  <si>
    <t>Donoghue, Barbara</t>
  </si>
  <si>
    <t>Kemp, Kecia</t>
  </si>
  <si>
    <t>Mitchell, Alicia</t>
  </si>
  <si>
    <t>Johnson, Pamela</t>
  </si>
  <si>
    <t>Stone, Rebecca</t>
  </si>
  <si>
    <t>Santiago, Brian</t>
  </si>
  <si>
    <t>Thompson, Keith</t>
  </si>
  <si>
    <t>McCoy, Keisha</t>
  </si>
  <si>
    <t>Zaman, Saad</t>
  </si>
  <si>
    <t>Bernal, John</t>
  </si>
  <si>
    <t>Rodjinske, Ryan</t>
  </si>
  <si>
    <t>Diaz, Guadalupe</t>
  </si>
  <si>
    <t>Garcia, Cassandra</t>
  </si>
  <si>
    <t>Santos, Cristina</t>
  </si>
  <si>
    <t>Mcklin, Richrad</t>
  </si>
  <si>
    <t>Gavaris, John</t>
  </si>
  <si>
    <t>Lind, Karim</t>
  </si>
  <si>
    <t>Moore, Derrick</t>
  </si>
  <si>
    <t>McConney-Bingham, Elizabeth</t>
  </si>
  <si>
    <t>Hood, Duane</t>
  </si>
  <si>
    <t>Antoine, Myrlene</t>
  </si>
  <si>
    <t>Balber, Kate V</t>
  </si>
  <si>
    <t>Grigg, Edwin</t>
  </si>
  <si>
    <t>Tupas, Jonathan</t>
  </si>
  <si>
    <t>Kim, Ted</t>
  </si>
  <si>
    <t>Fagundez Quiros, Juan</t>
  </si>
  <si>
    <t>Suarez, Josefa</t>
  </si>
  <si>
    <t>Galindo, Oneida</t>
  </si>
  <si>
    <t>Adekoya, Kevin</t>
  </si>
  <si>
    <t>Huggins, Dawnta</t>
  </si>
  <si>
    <t>Terwilliger, Samuel L</t>
  </si>
  <si>
    <t>Martinez, Victor M</t>
  </si>
  <si>
    <t>Sultana, Sharmin</t>
  </si>
  <si>
    <t>Grey, Logan</t>
  </si>
  <si>
    <t>Talbert, Lamar</t>
  </si>
  <si>
    <t>David, Anthony</t>
  </si>
  <si>
    <t>Jones, Destiny</t>
  </si>
  <si>
    <t>Wraich, Sajid</t>
  </si>
  <si>
    <t>Twitty, Nigel</t>
  </si>
  <si>
    <t>Khoshab, Soheil</t>
  </si>
  <si>
    <t>Rivera, Bernadette</t>
  </si>
  <si>
    <t>Cruz, Luis R</t>
  </si>
  <si>
    <t>Torres, Jose</t>
  </si>
  <si>
    <t>Bennett, Patricia</t>
  </si>
  <si>
    <t>McHugh, Michael</t>
  </si>
  <si>
    <t>Armstrong, Antonie</t>
  </si>
  <si>
    <t>Christakis, Gregorios</t>
  </si>
  <si>
    <t>Reyes, Patricia</t>
  </si>
  <si>
    <t>Johnson, Cherise L</t>
  </si>
  <si>
    <t>Coleman, Arnold</t>
  </si>
  <si>
    <t>Schwartz, Howard</t>
  </si>
  <si>
    <t>Douglas, Delva</t>
  </si>
  <si>
    <t>Garcia, Alejandra</t>
  </si>
  <si>
    <t>Strickland, Tara</t>
  </si>
  <si>
    <t>Anderson, Marvin</t>
  </si>
  <si>
    <t>Kumari, Sangeeta</t>
  </si>
  <si>
    <t>Stevens, Bernard</t>
  </si>
  <si>
    <t>Yournet, Rafael</t>
  </si>
  <si>
    <t>Guerrero Estrada, Alfredo</t>
  </si>
  <si>
    <t>Glover, Shontique</t>
  </si>
  <si>
    <t>Niamji, Damar S</t>
  </si>
  <si>
    <t>Sterling, Althea</t>
  </si>
  <si>
    <t>Williams, Gladwin B</t>
  </si>
  <si>
    <t>Rodriguez, Sandra</t>
  </si>
  <si>
    <t>Castillo-Jason, Josefina</t>
  </si>
  <si>
    <t>Jannat, Gul</t>
  </si>
  <si>
    <t>Kalman, Vincent</t>
  </si>
  <si>
    <t>Selsey, Thomas</t>
  </si>
  <si>
    <t>Williams, Nicole</t>
  </si>
  <si>
    <t>Gashi, Naim</t>
  </si>
  <si>
    <t>Haynes, Nakeda</t>
  </si>
  <si>
    <t>Purvis, Paulette</t>
  </si>
  <si>
    <t>Sterling, Jodi</t>
  </si>
  <si>
    <t>Murphy, Patricia</t>
  </si>
  <si>
    <t>Lopez, Ida</t>
  </si>
  <si>
    <t>Sanchez, Vincente M</t>
  </si>
  <si>
    <t>Castillo, Saira Y</t>
  </si>
  <si>
    <t>Blake, Michelle</t>
  </si>
  <si>
    <t>Perez, Nelson</t>
  </si>
  <si>
    <t>Mousavi, Mahnav</t>
  </si>
  <si>
    <t>Woychowski, Roxanne</t>
  </si>
  <si>
    <t>Quinones, Hilaria J</t>
  </si>
  <si>
    <t>Woods, Nashon</t>
  </si>
  <si>
    <t>Barralaga, Rodrigo</t>
  </si>
  <si>
    <t>Pataeham, Peter</t>
  </si>
  <si>
    <t>Vasquez, Jose</t>
  </si>
  <si>
    <t>Ramirez, Christopher</t>
  </si>
  <si>
    <t>Polanski, Cristina</t>
  </si>
  <si>
    <t>Advice-No Retainer</t>
  </si>
  <si>
    <t>Advice-Investigation Retainer</t>
  </si>
  <si>
    <t>Admin Rep (Non-UI)</t>
  </si>
  <si>
    <t>UI Representation</t>
  </si>
  <si>
    <t>Litigation</t>
  </si>
  <si>
    <t>Demand Letter-Negotiation</t>
  </si>
  <si>
    <t>Needs DHCI Form</t>
  </si>
  <si>
    <t>Test</t>
  </si>
  <si>
    <t>Needs Income Waiver</t>
  </si>
  <si>
    <t>***Needs Cleanup***</t>
  </si>
  <si>
    <t>B</t>
  </si>
  <si>
    <t>T1</t>
  </si>
  <si>
    <t>T2</t>
  </si>
  <si>
    <t>EMP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</si>
</sst>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54"/>
  <sheetViews>
    <sheetView tabSelected="1" workbookViewId="0"/>
  </sheetViews>
  <sheetFormatPr defaultRowHeight="15"/>
  <cols>
    <col min="1" max="1" width="20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f>HYPERLINK("https://cms.ls-nyc.org/matter/dynamic-profile/view/1902228","19-1902228")</f>
        <v>0</v>
      </c>
      <c r="B2" t="s">
        <v>9</v>
      </c>
      <c r="C2" t="s">
        <v>15</v>
      </c>
      <c r="D2" t="s">
        <v>34</v>
      </c>
      <c r="F2" t="s">
        <v>580</v>
      </c>
      <c r="H2" t="s">
        <v>583</v>
      </c>
      <c r="I2" t="s">
        <v>587</v>
      </c>
    </row>
    <row r="3" spans="1:9">
      <c r="A3" s="1">
        <f>HYPERLINK("https://cms.ls-nyc.org/matter/dynamic-profile/view/1901886","19-1901886")</f>
        <v>0</v>
      </c>
      <c r="B3" t="s">
        <v>10</v>
      </c>
      <c r="C3" t="s">
        <v>16</v>
      </c>
      <c r="D3" t="s">
        <v>35</v>
      </c>
      <c r="E3" t="s">
        <v>574</v>
      </c>
      <c r="H3" t="s">
        <v>584</v>
      </c>
      <c r="I3" t="s">
        <v>587</v>
      </c>
    </row>
    <row r="4" spans="1:9">
      <c r="A4" s="1">
        <f>HYPERLINK("https://cms.ls-nyc.org/matter/dynamic-profile/view/1901851","19-1901851")</f>
        <v>0</v>
      </c>
      <c r="B4" t="s">
        <v>11</v>
      </c>
      <c r="C4" t="s">
        <v>17</v>
      </c>
      <c r="D4" t="s">
        <v>36</v>
      </c>
      <c r="H4" t="s">
        <v>583</v>
      </c>
      <c r="I4" t="s">
        <v>587</v>
      </c>
    </row>
    <row r="5" spans="1:9">
      <c r="A5" s="1">
        <f>HYPERLINK("https://cms.ls-nyc.org/matter/dynamic-profile/view/1901661","19-1901661")</f>
        <v>0</v>
      </c>
      <c r="B5" t="s">
        <v>11</v>
      </c>
      <c r="C5" t="s">
        <v>18</v>
      </c>
      <c r="D5" t="s">
        <v>37</v>
      </c>
      <c r="E5" t="s">
        <v>574</v>
      </c>
      <c r="H5" t="s">
        <v>584</v>
      </c>
      <c r="I5" t="s">
        <v>587</v>
      </c>
    </row>
    <row r="6" spans="1:9">
      <c r="A6" s="1">
        <f>HYPERLINK("https://cms.ls-nyc.org/matter/dynamic-profile/view/1901588","19-1901588")</f>
        <v>0</v>
      </c>
      <c r="B6" t="s">
        <v>11</v>
      </c>
      <c r="C6" t="s">
        <v>19</v>
      </c>
      <c r="D6" t="s">
        <v>38</v>
      </c>
      <c r="F6" t="s">
        <v>580</v>
      </c>
      <c r="H6" t="s">
        <v>583</v>
      </c>
      <c r="I6" t="s">
        <v>587</v>
      </c>
    </row>
    <row r="7" spans="1:9">
      <c r="A7" s="1">
        <f>HYPERLINK("https://cms.ls-nyc.org/matter/dynamic-profile/view/1901620","19-1901620")</f>
        <v>0</v>
      </c>
      <c r="B7" t="s">
        <v>10</v>
      </c>
      <c r="C7" t="s">
        <v>16</v>
      </c>
      <c r="D7" t="s">
        <v>39</v>
      </c>
      <c r="E7" t="s">
        <v>575</v>
      </c>
      <c r="H7" t="s">
        <v>585</v>
      </c>
      <c r="I7" t="s">
        <v>587</v>
      </c>
    </row>
    <row r="8" spans="1:9">
      <c r="A8" s="1">
        <f>HYPERLINK("https://cms.ls-nyc.org/matter/dynamic-profile/view/1901633","19-1901633")</f>
        <v>0</v>
      </c>
      <c r="B8" t="s">
        <v>11</v>
      </c>
      <c r="C8" t="s">
        <v>19</v>
      </c>
      <c r="D8" t="s">
        <v>40</v>
      </c>
      <c r="F8" t="s">
        <v>580</v>
      </c>
      <c r="H8" t="s">
        <v>583</v>
      </c>
      <c r="I8" t="s">
        <v>587</v>
      </c>
    </row>
    <row r="9" spans="1:9">
      <c r="A9" s="1">
        <f>HYPERLINK("https://cms.ls-nyc.org/matter/dynamic-profile/view/1901638","19-1901638")</f>
        <v>0</v>
      </c>
      <c r="B9" t="s">
        <v>11</v>
      </c>
      <c r="C9" t="s">
        <v>18</v>
      </c>
      <c r="D9" t="s">
        <v>41</v>
      </c>
      <c r="F9" t="s">
        <v>580</v>
      </c>
      <c r="H9" t="s">
        <v>583</v>
      </c>
      <c r="I9" t="s">
        <v>587</v>
      </c>
    </row>
    <row r="10" spans="1:9">
      <c r="A10" s="1">
        <f>HYPERLINK("https://cms.ls-nyc.org/matter/dynamic-profile/view/1901648","19-1901648")</f>
        <v>0</v>
      </c>
      <c r="B10" t="s">
        <v>11</v>
      </c>
      <c r="C10" t="s">
        <v>19</v>
      </c>
      <c r="D10" t="s">
        <v>42</v>
      </c>
      <c r="F10" t="s">
        <v>580</v>
      </c>
      <c r="H10" t="s">
        <v>583</v>
      </c>
      <c r="I10" t="s">
        <v>587</v>
      </c>
    </row>
    <row r="11" spans="1:9">
      <c r="A11" s="1">
        <f>HYPERLINK("https://cms.ls-nyc.org/matter/dynamic-profile/view/1901708","19-1901708")</f>
        <v>0</v>
      </c>
      <c r="B11" t="s">
        <v>9</v>
      </c>
      <c r="C11" t="s">
        <v>20</v>
      </c>
      <c r="D11" t="s">
        <v>43</v>
      </c>
      <c r="F11" t="s">
        <v>580</v>
      </c>
      <c r="H11" t="s">
        <v>583</v>
      </c>
      <c r="I11" t="s">
        <v>587</v>
      </c>
    </row>
    <row r="12" spans="1:9">
      <c r="A12" s="1">
        <f>HYPERLINK("https://cms.ls-nyc.org/matter/dynamic-profile/view/1901463","19-1901463")</f>
        <v>0</v>
      </c>
      <c r="B12" t="s">
        <v>10</v>
      </c>
      <c r="C12" t="s">
        <v>21</v>
      </c>
      <c r="D12" t="s">
        <v>44</v>
      </c>
      <c r="F12" t="s">
        <v>580</v>
      </c>
      <c r="H12" t="s">
        <v>583</v>
      </c>
      <c r="I12" t="s">
        <v>587</v>
      </c>
    </row>
    <row r="13" spans="1:9">
      <c r="A13" s="1">
        <f>HYPERLINK("https://cms.ls-nyc.org/matter/dynamic-profile/view/1901469","19-1901469")</f>
        <v>0</v>
      </c>
      <c r="B13" t="s">
        <v>10</v>
      </c>
      <c r="C13" t="s">
        <v>16</v>
      </c>
      <c r="D13" t="s">
        <v>45</v>
      </c>
      <c r="E13" t="s">
        <v>574</v>
      </c>
      <c r="H13" t="s">
        <v>584</v>
      </c>
      <c r="I13" t="s">
        <v>587</v>
      </c>
    </row>
    <row r="14" spans="1:9">
      <c r="A14" s="1">
        <f>HYPERLINK("https://cms.ls-nyc.org/matter/dynamic-profile/view/1901309","19-1901309")</f>
        <v>0</v>
      </c>
      <c r="B14" t="s">
        <v>11</v>
      </c>
      <c r="C14" t="s">
        <v>18</v>
      </c>
      <c r="D14" t="s">
        <v>46</v>
      </c>
      <c r="F14" t="s">
        <v>580</v>
      </c>
      <c r="H14" t="s">
        <v>583</v>
      </c>
      <c r="I14" t="s">
        <v>587</v>
      </c>
    </row>
    <row r="15" spans="1:9">
      <c r="A15" s="1">
        <f>HYPERLINK("https://cms.ls-nyc.org/matter/dynamic-profile/view/1901311","19-1901311")</f>
        <v>0</v>
      </c>
      <c r="B15" t="s">
        <v>11</v>
      </c>
      <c r="C15" t="s">
        <v>19</v>
      </c>
      <c r="D15" t="s">
        <v>47</v>
      </c>
      <c r="F15" t="s">
        <v>580</v>
      </c>
      <c r="H15" t="s">
        <v>583</v>
      </c>
      <c r="I15" t="s">
        <v>587</v>
      </c>
    </row>
    <row r="16" spans="1:9">
      <c r="A16" s="1">
        <f>HYPERLINK("https://cms.ls-nyc.org/matter/dynamic-profile/view/1901349","19-1901349")</f>
        <v>0</v>
      </c>
      <c r="B16" t="s">
        <v>10</v>
      </c>
      <c r="C16" t="s">
        <v>16</v>
      </c>
      <c r="D16" t="s">
        <v>48</v>
      </c>
      <c r="F16" t="s">
        <v>580</v>
      </c>
      <c r="H16" t="s">
        <v>583</v>
      </c>
      <c r="I16" t="s">
        <v>587</v>
      </c>
    </row>
    <row r="17" spans="1:9">
      <c r="A17" s="1">
        <f>HYPERLINK("https://cms.ls-nyc.org/matter/dynamic-profile/view/1901352","19-1901352")</f>
        <v>0</v>
      </c>
      <c r="B17" t="s">
        <v>10</v>
      </c>
      <c r="C17" t="s">
        <v>16</v>
      </c>
      <c r="D17" t="s">
        <v>49</v>
      </c>
      <c r="F17" t="s">
        <v>580</v>
      </c>
      <c r="H17" t="s">
        <v>583</v>
      </c>
      <c r="I17" t="s">
        <v>587</v>
      </c>
    </row>
    <row r="18" spans="1:9">
      <c r="A18" s="1">
        <f>HYPERLINK("https://cms.ls-nyc.org/matter/dynamic-profile/view/1901383","19-1901383")</f>
        <v>0</v>
      </c>
      <c r="B18" t="s">
        <v>10</v>
      </c>
      <c r="C18" t="s">
        <v>21</v>
      </c>
      <c r="D18" t="s">
        <v>50</v>
      </c>
      <c r="F18" t="s">
        <v>580</v>
      </c>
      <c r="H18" t="s">
        <v>583</v>
      </c>
      <c r="I18" t="s">
        <v>587</v>
      </c>
    </row>
    <row r="19" spans="1:9">
      <c r="A19" s="1">
        <f>HYPERLINK("https://cms.ls-nyc.org/matter/dynamic-profile/view/1901202","19-1901202")</f>
        <v>0</v>
      </c>
      <c r="B19" t="s">
        <v>9</v>
      </c>
      <c r="C19" t="s">
        <v>15</v>
      </c>
      <c r="D19" t="s">
        <v>51</v>
      </c>
      <c r="F19" t="s">
        <v>580</v>
      </c>
      <c r="H19" t="s">
        <v>583</v>
      </c>
      <c r="I19" t="s">
        <v>587</v>
      </c>
    </row>
    <row r="20" spans="1:9">
      <c r="A20" s="1">
        <f>HYPERLINK("https://cms.ls-nyc.org/matter/dynamic-profile/view/1901232","19-1901232")</f>
        <v>0</v>
      </c>
      <c r="B20" t="s">
        <v>11</v>
      </c>
      <c r="C20" t="s">
        <v>19</v>
      </c>
      <c r="D20" t="s">
        <v>52</v>
      </c>
      <c r="F20" t="s">
        <v>580</v>
      </c>
      <c r="H20" t="s">
        <v>583</v>
      </c>
      <c r="I20" t="s">
        <v>587</v>
      </c>
    </row>
    <row r="21" spans="1:9">
      <c r="A21" s="1">
        <f>HYPERLINK("https://cms.ls-nyc.org/matter/dynamic-profile/view/1901136","19-1901136")</f>
        <v>0</v>
      </c>
      <c r="B21" t="s">
        <v>11</v>
      </c>
      <c r="C21" t="s">
        <v>18</v>
      </c>
      <c r="D21" t="s">
        <v>53</v>
      </c>
      <c r="E21" t="s">
        <v>574</v>
      </c>
      <c r="H21" t="s">
        <v>584</v>
      </c>
      <c r="I21" t="s">
        <v>587</v>
      </c>
    </row>
    <row r="22" spans="1:9">
      <c r="A22" s="1">
        <f>HYPERLINK("https://cms.ls-nyc.org/matter/dynamic-profile/view/1901079","19-1901079")</f>
        <v>0</v>
      </c>
      <c r="B22" t="s">
        <v>9</v>
      </c>
      <c r="C22" t="s">
        <v>15</v>
      </c>
      <c r="D22" t="s">
        <v>54</v>
      </c>
      <c r="F22" t="s">
        <v>580</v>
      </c>
      <c r="H22" t="s">
        <v>583</v>
      </c>
      <c r="I22" t="s">
        <v>587</v>
      </c>
    </row>
    <row r="23" spans="1:9">
      <c r="A23" s="1">
        <f>HYPERLINK("https://cms.ls-nyc.org/matter/dynamic-profile/view/1901084","19-1901084")</f>
        <v>0</v>
      </c>
      <c r="B23" t="s">
        <v>10</v>
      </c>
      <c r="C23" t="s">
        <v>21</v>
      </c>
      <c r="D23" t="s">
        <v>55</v>
      </c>
      <c r="F23" t="s">
        <v>580</v>
      </c>
      <c r="G23" t="s">
        <v>582</v>
      </c>
      <c r="H23" t="s">
        <v>583</v>
      </c>
      <c r="I23" t="s">
        <v>587</v>
      </c>
    </row>
    <row r="24" spans="1:9">
      <c r="A24" s="1">
        <f>HYPERLINK("https://cms.ls-nyc.org/matter/dynamic-profile/view/1901119","19-1901119")</f>
        <v>0</v>
      </c>
      <c r="B24" t="s">
        <v>11</v>
      </c>
      <c r="C24" t="s">
        <v>18</v>
      </c>
      <c r="D24" t="s">
        <v>56</v>
      </c>
      <c r="F24" t="s">
        <v>580</v>
      </c>
      <c r="H24" t="s">
        <v>583</v>
      </c>
      <c r="I24" t="s">
        <v>587</v>
      </c>
    </row>
    <row r="25" spans="1:9">
      <c r="A25" s="1">
        <f>HYPERLINK("https://cms.ls-nyc.org/matter/dynamic-profile/view/1901158","19-1901158")</f>
        <v>0</v>
      </c>
      <c r="B25" t="s">
        <v>9</v>
      </c>
      <c r="C25" t="s">
        <v>15</v>
      </c>
      <c r="D25" t="s">
        <v>57</v>
      </c>
      <c r="F25" t="s">
        <v>580</v>
      </c>
      <c r="H25" t="s">
        <v>583</v>
      </c>
      <c r="I25" t="s">
        <v>587</v>
      </c>
    </row>
    <row r="26" spans="1:9">
      <c r="A26" s="1">
        <f>HYPERLINK("https://cms.ls-nyc.org/matter/dynamic-profile/view/1901000","19-1901000")</f>
        <v>0</v>
      </c>
      <c r="B26" t="s">
        <v>10</v>
      </c>
      <c r="C26" t="s">
        <v>16</v>
      </c>
      <c r="D26" t="s">
        <v>58</v>
      </c>
      <c r="E26" t="s">
        <v>574</v>
      </c>
      <c r="H26" t="s">
        <v>584</v>
      </c>
      <c r="I26" t="s">
        <v>587</v>
      </c>
    </row>
    <row r="27" spans="1:9">
      <c r="A27" s="1">
        <f>HYPERLINK("https://cms.ls-nyc.org/matter/dynamic-profile/view/1901010","19-1901010")</f>
        <v>0</v>
      </c>
      <c r="B27" t="s">
        <v>10</v>
      </c>
      <c r="C27" t="s">
        <v>16</v>
      </c>
      <c r="D27" t="s">
        <v>59</v>
      </c>
      <c r="E27" t="s">
        <v>574</v>
      </c>
      <c r="H27" t="s">
        <v>584</v>
      </c>
      <c r="I27" t="s">
        <v>587</v>
      </c>
    </row>
    <row r="28" spans="1:9">
      <c r="A28" s="1">
        <f>HYPERLINK("https://cms.ls-nyc.org/matter/dynamic-profile/view/1900877","19-1900877")</f>
        <v>0</v>
      </c>
      <c r="B28" t="s">
        <v>10</v>
      </c>
      <c r="C28" t="s">
        <v>16</v>
      </c>
      <c r="D28" t="s">
        <v>60</v>
      </c>
      <c r="E28" t="s">
        <v>575</v>
      </c>
      <c r="H28" t="s">
        <v>585</v>
      </c>
      <c r="I28" t="s">
        <v>587</v>
      </c>
    </row>
    <row r="29" spans="1:9">
      <c r="A29" s="1">
        <f>HYPERLINK("https://cms.ls-nyc.org/matter/dynamic-profile/view/1900681","19-1900681")</f>
        <v>0</v>
      </c>
      <c r="B29" t="s">
        <v>10</v>
      </c>
      <c r="C29" t="s">
        <v>16</v>
      </c>
      <c r="D29" t="s">
        <v>61</v>
      </c>
      <c r="E29" t="s">
        <v>575</v>
      </c>
      <c r="H29" t="s">
        <v>585</v>
      </c>
      <c r="I29" t="s">
        <v>587</v>
      </c>
    </row>
    <row r="30" spans="1:9">
      <c r="A30" s="1">
        <f>HYPERLINK("https://cms.ls-nyc.org/matter/dynamic-profile/view/1900689","19-1900689")</f>
        <v>0</v>
      </c>
      <c r="B30" t="s">
        <v>10</v>
      </c>
      <c r="C30" t="s">
        <v>16</v>
      </c>
      <c r="D30" t="s">
        <v>62</v>
      </c>
      <c r="E30" t="s">
        <v>574</v>
      </c>
      <c r="H30" t="s">
        <v>584</v>
      </c>
      <c r="I30" t="s">
        <v>587</v>
      </c>
    </row>
    <row r="31" spans="1:9">
      <c r="A31" s="1">
        <f>HYPERLINK("https://cms.ls-nyc.org/matter/dynamic-profile/view/1900438","19-1900438")</f>
        <v>0</v>
      </c>
      <c r="B31" t="s">
        <v>11</v>
      </c>
      <c r="C31" t="s">
        <v>19</v>
      </c>
      <c r="D31" t="s">
        <v>63</v>
      </c>
      <c r="F31" t="s">
        <v>580</v>
      </c>
      <c r="H31" t="s">
        <v>583</v>
      </c>
      <c r="I31" t="s">
        <v>587</v>
      </c>
    </row>
    <row r="32" spans="1:9">
      <c r="A32" s="1">
        <f>HYPERLINK("https://cms.ls-nyc.org/matter/dynamic-profile/view/1900615","19-1900615")</f>
        <v>0</v>
      </c>
      <c r="B32" t="s">
        <v>11</v>
      </c>
      <c r="C32" t="s">
        <v>22</v>
      </c>
      <c r="D32" t="s">
        <v>64</v>
      </c>
      <c r="F32" t="s">
        <v>580</v>
      </c>
      <c r="H32" t="s">
        <v>583</v>
      </c>
      <c r="I32" t="s">
        <v>587</v>
      </c>
    </row>
    <row r="33" spans="1:9">
      <c r="A33" s="1">
        <f>HYPERLINK("https://cms.ls-nyc.org/matter/dynamic-profile/view/1900622","19-1900622")</f>
        <v>0</v>
      </c>
      <c r="B33" t="s">
        <v>11</v>
      </c>
      <c r="C33" t="s">
        <v>19</v>
      </c>
      <c r="D33" t="s">
        <v>65</v>
      </c>
      <c r="F33" t="s">
        <v>580</v>
      </c>
      <c r="H33" t="s">
        <v>583</v>
      </c>
      <c r="I33" t="s">
        <v>587</v>
      </c>
    </row>
    <row r="34" spans="1:9">
      <c r="A34" s="1">
        <f>HYPERLINK("https://cms.ls-nyc.org/matter/dynamic-profile/view/1900391","19-1900391")</f>
        <v>0</v>
      </c>
      <c r="B34" t="s">
        <v>11</v>
      </c>
      <c r="C34" t="s">
        <v>18</v>
      </c>
      <c r="D34" t="s">
        <v>66</v>
      </c>
      <c r="F34" t="s">
        <v>580</v>
      </c>
      <c r="H34" t="s">
        <v>583</v>
      </c>
      <c r="I34" t="s">
        <v>587</v>
      </c>
    </row>
    <row r="35" spans="1:9">
      <c r="A35" s="1">
        <f>HYPERLINK("https://cms.ls-nyc.org/matter/dynamic-profile/view/1900426","19-1900426")</f>
        <v>0</v>
      </c>
      <c r="B35" t="s">
        <v>10</v>
      </c>
      <c r="C35" t="s">
        <v>16</v>
      </c>
      <c r="D35" t="s">
        <v>67</v>
      </c>
      <c r="E35" t="s">
        <v>574</v>
      </c>
      <c r="H35" t="s">
        <v>584</v>
      </c>
      <c r="I35" t="s">
        <v>587</v>
      </c>
    </row>
    <row r="36" spans="1:9">
      <c r="A36" s="1">
        <f>HYPERLINK("https://cms.ls-nyc.org/matter/dynamic-profile/view/1900441","19-1900441")</f>
        <v>0</v>
      </c>
      <c r="B36" t="s">
        <v>10</v>
      </c>
      <c r="C36" t="s">
        <v>16</v>
      </c>
      <c r="D36" t="s">
        <v>68</v>
      </c>
      <c r="F36" t="s">
        <v>580</v>
      </c>
      <c r="G36" t="s">
        <v>582</v>
      </c>
      <c r="H36" t="s">
        <v>583</v>
      </c>
      <c r="I36" t="s">
        <v>587</v>
      </c>
    </row>
    <row r="37" spans="1:9">
      <c r="A37" s="1">
        <f>HYPERLINK("https://cms.ls-nyc.org/matter/dynamic-profile/view/1900443","19-1900443")</f>
        <v>0</v>
      </c>
      <c r="B37" t="s">
        <v>10</v>
      </c>
      <c r="C37" t="s">
        <v>21</v>
      </c>
      <c r="D37" t="s">
        <v>69</v>
      </c>
      <c r="F37" t="s">
        <v>580</v>
      </c>
      <c r="H37" t="s">
        <v>583</v>
      </c>
      <c r="I37" t="s">
        <v>587</v>
      </c>
    </row>
    <row r="38" spans="1:9">
      <c r="A38" s="1">
        <f>HYPERLINK("https://cms.ls-nyc.org/matter/dynamic-profile/view/1900467","19-1900467")</f>
        <v>0</v>
      </c>
      <c r="B38" t="s">
        <v>11</v>
      </c>
      <c r="C38" t="s">
        <v>19</v>
      </c>
      <c r="D38" t="s">
        <v>70</v>
      </c>
      <c r="F38" t="s">
        <v>580</v>
      </c>
      <c r="H38" t="s">
        <v>583</v>
      </c>
      <c r="I38" t="s">
        <v>587</v>
      </c>
    </row>
    <row r="39" spans="1:9">
      <c r="A39" s="1">
        <f>HYPERLINK("https://cms.ls-nyc.org/matter/dynamic-profile/view/1900469","19-1900469")</f>
        <v>0</v>
      </c>
      <c r="B39" t="s">
        <v>10</v>
      </c>
      <c r="C39" t="s">
        <v>21</v>
      </c>
      <c r="D39" t="s">
        <v>71</v>
      </c>
      <c r="F39" t="s">
        <v>580</v>
      </c>
      <c r="H39" t="s">
        <v>583</v>
      </c>
      <c r="I39" t="s">
        <v>587</v>
      </c>
    </row>
    <row r="40" spans="1:9">
      <c r="A40" s="1">
        <f>HYPERLINK("https://cms.ls-nyc.org/matter/dynamic-profile/view/1900492","19-1900492")</f>
        <v>0</v>
      </c>
      <c r="B40" t="s">
        <v>10</v>
      </c>
      <c r="C40" t="s">
        <v>21</v>
      </c>
      <c r="D40" t="s">
        <v>72</v>
      </c>
      <c r="F40" t="s">
        <v>580</v>
      </c>
      <c r="H40" t="s">
        <v>583</v>
      </c>
      <c r="I40" t="s">
        <v>587</v>
      </c>
    </row>
    <row r="41" spans="1:9">
      <c r="A41" s="1">
        <f>HYPERLINK("https://cms.ls-nyc.org/matter/dynamic-profile/view/1900332","19-1900332")</f>
        <v>0</v>
      </c>
      <c r="B41" t="s">
        <v>11</v>
      </c>
      <c r="C41" t="s">
        <v>18</v>
      </c>
      <c r="D41" t="s">
        <v>73</v>
      </c>
      <c r="F41" t="s">
        <v>580</v>
      </c>
      <c r="H41" t="s">
        <v>583</v>
      </c>
      <c r="I41" t="s">
        <v>587</v>
      </c>
    </row>
    <row r="42" spans="1:9">
      <c r="A42" s="1">
        <f>HYPERLINK("https://cms.ls-nyc.org/matter/dynamic-profile/view/1900335","19-1900335")</f>
        <v>0</v>
      </c>
      <c r="B42" t="s">
        <v>12</v>
      </c>
      <c r="C42" t="s">
        <v>18</v>
      </c>
      <c r="D42" t="s">
        <v>74</v>
      </c>
      <c r="F42" t="s">
        <v>580</v>
      </c>
      <c r="H42" t="s">
        <v>583</v>
      </c>
      <c r="I42" t="s">
        <v>587</v>
      </c>
    </row>
    <row r="43" spans="1:9">
      <c r="A43" s="1">
        <f>HYPERLINK("https://cms.ls-nyc.org/matter/dynamic-profile/view/1900355","19-1900355")</f>
        <v>0</v>
      </c>
      <c r="B43" t="s">
        <v>11</v>
      </c>
      <c r="C43" t="s">
        <v>22</v>
      </c>
      <c r="D43" t="s">
        <v>75</v>
      </c>
      <c r="F43" t="s">
        <v>580</v>
      </c>
      <c r="H43" t="s">
        <v>583</v>
      </c>
      <c r="I43" t="s">
        <v>587</v>
      </c>
    </row>
    <row r="44" spans="1:9">
      <c r="A44" s="1">
        <f>HYPERLINK("https://cms.ls-nyc.org/matter/dynamic-profile/view/1900105","19-1900105")</f>
        <v>0</v>
      </c>
      <c r="B44" t="s">
        <v>9</v>
      </c>
      <c r="C44" t="s">
        <v>15</v>
      </c>
      <c r="D44" t="s">
        <v>76</v>
      </c>
      <c r="E44" t="s">
        <v>574</v>
      </c>
      <c r="H44" t="s">
        <v>584</v>
      </c>
      <c r="I44" t="s">
        <v>587</v>
      </c>
    </row>
    <row r="45" spans="1:9">
      <c r="A45" s="1">
        <f>HYPERLINK("https://cms.ls-nyc.org/matter/dynamic-profile/view/1900126","19-1900126")</f>
        <v>0</v>
      </c>
      <c r="B45" t="s">
        <v>10</v>
      </c>
      <c r="C45" t="s">
        <v>16</v>
      </c>
      <c r="D45" t="s">
        <v>77</v>
      </c>
      <c r="F45" t="s">
        <v>580</v>
      </c>
      <c r="H45" t="s">
        <v>583</v>
      </c>
      <c r="I45" t="s">
        <v>587</v>
      </c>
    </row>
    <row r="46" spans="1:9">
      <c r="A46" s="1">
        <f>HYPERLINK("https://cms.ls-nyc.org/matter/dynamic-profile/view/1900134","19-1900134")</f>
        <v>0</v>
      </c>
      <c r="B46" t="s">
        <v>9</v>
      </c>
      <c r="C46" t="s">
        <v>15</v>
      </c>
      <c r="D46" t="s">
        <v>78</v>
      </c>
      <c r="E46" t="s">
        <v>574</v>
      </c>
      <c r="H46" t="s">
        <v>584</v>
      </c>
      <c r="I46" t="s">
        <v>587</v>
      </c>
    </row>
    <row r="47" spans="1:9">
      <c r="A47" s="1">
        <f>HYPERLINK("https://cms.ls-nyc.org/matter/dynamic-profile/view/1900153","19-1900153")</f>
        <v>0</v>
      </c>
      <c r="B47" t="s">
        <v>11</v>
      </c>
      <c r="C47" t="s">
        <v>18</v>
      </c>
      <c r="D47" t="s">
        <v>79</v>
      </c>
      <c r="F47" t="s">
        <v>580</v>
      </c>
      <c r="H47" t="s">
        <v>583</v>
      </c>
      <c r="I47" t="s">
        <v>587</v>
      </c>
    </row>
    <row r="48" spans="1:9">
      <c r="A48" s="1">
        <f>HYPERLINK("https://cms.ls-nyc.org/matter/dynamic-profile/view/1900029","19-1900029")</f>
        <v>0</v>
      </c>
      <c r="B48" t="s">
        <v>11</v>
      </c>
      <c r="C48" t="s">
        <v>19</v>
      </c>
      <c r="D48" t="s">
        <v>80</v>
      </c>
      <c r="E48" t="s">
        <v>574</v>
      </c>
      <c r="H48" t="s">
        <v>584</v>
      </c>
      <c r="I48" t="s">
        <v>587</v>
      </c>
    </row>
    <row r="49" spans="1:9">
      <c r="A49" s="1">
        <f>HYPERLINK("https://cms.ls-nyc.org/matter/dynamic-profile/view/1900044","19-1900044")</f>
        <v>0</v>
      </c>
      <c r="B49" t="s">
        <v>10</v>
      </c>
      <c r="C49" t="s">
        <v>21</v>
      </c>
      <c r="D49" t="s">
        <v>81</v>
      </c>
      <c r="E49" t="s">
        <v>574</v>
      </c>
      <c r="H49" t="s">
        <v>584</v>
      </c>
      <c r="I49" t="s">
        <v>587</v>
      </c>
    </row>
    <row r="50" spans="1:9">
      <c r="A50" s="1">
        <f>HYPERLINK("https://cms.ls-nyc.org/matter/dynamic-profile/view/1899941","19-1899941")</f>
        <v>0</v>
      </c>
      <c r="B50" t="s">
        <v>11</v>
      </c>
      <c r="C50" t="s">
        <v>17</v>
      </c>
      <c r="D50" t="s">
        <v>82</v>
      </c>
      <c r="F50" t="s">
        <v>580</v>
      </c>
      <c r="H50" t="s">
        <v>583</v>
      </c>
      <c r="I50" t="s">
        <v>587</v>
      </c>
    </row>
    <row r="51" spans="1:9">
      <c r="A51" s="1">
        <f>HYPERLINK("https://cms.ls-nyc.org/matter/dynamic-profile/view/1899943","19-1899943")</f>
        <v>0</v>
      </c>
      <c r="B51" t="s">
        <v>10</v>
      </c>
      <c r="C51" t="s">
        <v>21</v>
      </c>
      <c r="D51" t="s">
        <v>83</v>
      </c>
      <c r="H51" t="s">
        <v>583</v>
      </c>
      <c r="I51" t="s">
        <v>587</v>
      </c>
    </row>
    <row r="52" spans="1:9">
      <c r="A52" s="1">
        <f>HYPERLINK("https://cms.ls-nyc.org/matter/dynamic-profile/view/1899989","19-1899989")</f>
        <v>0</v>
      </c>
      <c r="B52" t="s">
        <v>11</v>
      </c>
      <c r="C52" t="s">
        <v>18</v>
      </c>
      <c r="D52" t="s">
        <v>84</v>
      </c>
      <c r="F52" t="s">
        <v>580</v>
      </c>
      <c r="H52" t="s">
        <v>583</v>
      </c>
      <c r="I52" t="s">
        <v>587</v>
      </c>
    </row>
    <row r="53" spans="1:9">
      <c r="A53" s="1">
        <f>HYPERLINK("https://cms.ls-nyc.org/matter/dynamic-profile/view/1899898","19-1899898")</f>
        <v>0</v>
      </c>
      <c r="B53" t="s">
        <v>11</v>
      </c>
      <c r="C53" t="s">
        <v>18</v>
      </c>
      <c r="D53" t="s">
        <v>85</v>
      </c>
      <c r="E53" t="s">
        <v>574</v>
      </c>
      <c r="H53" t="s">
        <v>584</v>
      </c>
      <c r="I53" t="s">
        <v>587</v>
      </c>
    </row>
    <row r="54" spans="1:9">
      <c r="A54" s="1">
        <f>HYPERLINK("https://cms.ls-nyc.org/matter/dynamic-profile/view/1899811","19-1899811")</f>
        <v>0</v>
      </c>
      <c r="B54" t="s">
        <v>10</v>
      </c>
      <c r="C54" t="s">
        <v>16</v>
      </c>
      <c r="D54" t="s">
        <v>86</v>
      </c>
      <c r="E54" t="s">
        <v>574</v>
      </c>
      <c r="H54" t="s">
        <v>584</v>
      </c>
      <c r="I54" t="s">
        <v>587</v>
      </c>
    </row>
    <row r="55" spans="1:9">
      <c r="A55" s="1">
        <f>HYPERLINK("https://cms.ls-nyc.org/matter/dynamic-profile/view/1899897","19-1899897")</f>
        <v>0</v>
      </c>
      <c r="B55" t="s">
        <v>11</v>
      </c>
      <c r="C55" t="s">
        <v>18</v>
      </c>
      <c r="D55" t="s">
        <v>87</v>
      </c>
      <c r="F55" t="s">
        <v>580</v>
      </c>
      <c r="H55" t="s">
        <v>583</v>
      </c>
      <c r="I55" t="s">
        <v>587</v>
      </c>
    </row>
    <row r="56" spans="1:9">
      <c r="A56" s="1">
        <f>HYPERLINK("https://cms.ls-nyc.org/matter/dynamic-profile/view/1899693","19-1899693")</f>
        <v>0</v>
      </c>
      <c r="B56" t="s">
        <v>10</v>
      </c>
      <c r="C56" t="s">
        <v>16</v>
      </c>
      <c r="D56" t="s">
        <v>88</v>
      </c>
      <c r="E56" t="s">
        <v>574</v>
      </c>
      <c r="H56" t="s">
        <v>584</v>
      </c>
      <c r="I56" t="s">
        <v>587</v>
      </c>
    </row>
    <row r="57" spans="1:9">
      <c r="A57" s="1">
        <f>HYPERLINK("https://cms.ls-nyc.org/matter/dynamic-profile/view/1899729","19-1899729")</f>
        <v>0</v>
      </c>
      <c r="B57" t="s">
        <v>10</v>
      </c>
      <c r="C57" t="s">
        <v>23</v>
      </c>
      <c r="D57" t="s">
        <v>89</v>
      </c>
      <c r="E57" t="s">
        <v>576</v>
      </c>
      <c r="H57" t="s">
        <v>586</v>
      </c>
      <c r="I57" t="s">
        <v>587</v>
      </c>
    </row>
    <row r="58" spans="1:9">
      <c r="A58" s="1">
        <f>HYPERLINK("https://cms.ls-nyc.org/matter/dynamic-profile/view/1899760","19-1899760")</f>
        <v>0</v>
      </c>
      <c r="B58" t="s">
        <v>11</v>
      </c>
      <c r="C58" t="s">
        <v>18</v>
      </c>
      <c r="D58" t="s">
        <v>90</v>
      </c>
      <c r="F58" t="s">
        <v>580</v>
      </c>
      <c r="H58" t="s">
        <v>583</v>
      </c>
      <c r="I58" t="s">
        <v>587</v>
      </c>
    </row>
    <row r="59" spans="1:9">
      <c r="A59" s="1">
        <f>HYPERLINK("https://cms.ls-nyc.org/matter/dynamic-profile/view/1899604","19-1899604")</f>
        <v>0</v>
      </c>
      <c r="B59" t="s">
        <v>10</v>
      </c>
      <c r="C59" t="s">
        <v>21</v>
      </c>
      <c r="D59" t="s">
        <v>83</v>
      </c>
      <c r="F59" t="s">
        <v>580</v>
      </c>
      <c r="H59" t="s">
        <v>583</v>
      </c>
      <c r="I59" t="s">
        <v>587</v>
      </c>
    </row>
    <row r="60" spans="1:9">
      <c r="A60" s="1">
        <f>HYPERLINK("https://cms.ls-nyc.org/matter/dynamic-profile/view/1899655","19-1899655")</f>
        <v>0</v>
      </c>
      <c r="B60" t="s">
        <v>10</v>
      </c>
      <c r="C60" t="s">
        <v>21</v>
      </c>
      <c r="D60" t="s">
        <v>91</v>
      </c>
      <c r="E60" t="s">
        <v>575</v>
      </c>
      <c r="F60" t="s">
        <v>580</v>
      </c>
      <c r="H60" t="s">
        <v>585</v>
      </c>
      <c r="I60" t="s">
        <v>587</v>
      </c>
    </row>
    <row r="61" spans="1:9">
      <c r="A61" s="1">
        <f>HYPERLINK("https://cms.ls-nyc.org/matter/dynamic-profile/view/1899568","19-1899568")</f>
        <v>0</v>
      </c>
      <c r="B61" t="s">
        <v>12</v>
      </c>
      <c r="C61" t="s">
        <v>16</v>
      </c>
      <c r="D61" t="s">
        <v>92</v>
      </c>
      <c r="F61" t="s">
        <v>580</v>
      </c>
      <c r="H61" t="s">
        <v>583</v>
      </c>
      <c r="I61" t="s">
        <v>587</v>
      </c>
    </row>
    <row r="62" spans="1:9">
      <c r="A62" s="1">
        <f>HYPERLINK("https://cms.ls-nyc.org/matter/dynamic-profile/view/1899571","19-1899571")</f>
        <v>0</v>
      </c>
      <c r="B62" t="s">
        <v>9</v>
      </c>
      <c r="C62" t="s">
        <v>15</v>
      </c>
      <c r="D62" t="s">
        <v>93</v>
      </c>
      <c r="E62" t="s">
        <v>574</v>
      </c>
      <c r="H62" t="s">
        <v>584</v>
      </c>
      <c r="I62" t="s">
        <v>587</v>
      </c>
    </row>
    <row r="63" spans="1:9">
      <c r="A63" s="1">
        <f>HYPERLINK("https://cms.ls-nyc.org/matter/dynamic-profile/view/1899603","19-1899603")</f>
        <v>0</v>
      </c>
      <c r="B63" t="s">
        <v>9</v>
      </c>
      <c r="C63" t="s">
        <v>15</v>
      </c>
      <c r="D63" t="s">
        <v>94</v>
      </c>
      <c r="E63" t="s">
        <v>574</v>
      </c>
      <c r="H63" t="s">
        <v>584</v>
      </c>
      <c r="I63" t="s">
        <v>587</v>
      </c>
    </row>
    <row r="64" spans="1:9">
      <c r="A64" s="1">
        <f>HYPERLINK("https://cms.ls-nyc.org/matter/dynamic-profile/view/1899463","19-1899463")</f>
        <v>0</v>
      </c>
      <c r="B64" t="s">
        <v>11</v>
      </c>
      <c r="C64" t="s">
        <v>19</v>
      </c>
      <c r="D64" t="s">
        <v>95</v>
      </c>
      <c r="E64" t="s">
        <v>574</v>
      </c>
      <c r="H64" t="s">
        <v>584</v>
      </c>
      <c r="I64" t="s">
        <v>587</v>
      </c>
    </row>
    <row r="65" spans="1:9">
      <c r="A65" s="1">
        <f>HYPERLINK("https://cms.ls-nyc.org/matter/dynamic-profile/view/1899413","19-1899413")</f>
        <v>0</v>
      </c>
      <c r="B65" t="s">
        <v>10</v>
      </c>
      <c r="C65" t="s">
        <v>21</v>
      </c>
      <c r="D65" t="s">
        <v>96</v>
      </c>
      <c r="F65" t="s">
        <v>580</v>
      </c>
      <c r="H65" t="s">
        <v>583</v>
      </c>
      <c r="I65" t="s">
        <v>587</v>
      </c>
    </row>
    <row r="66" spans="1:9">
      <c r="A66" s="1">
        <f>HYPERLINK("https://cms.ls-nyc.org/matter/dynamic-profile/view/1899434","19-1899434")</f>
        <v>0</v>
      </c>
      <c r="B66" t="s">
        <v>10</v>
      </c>
      <c r="C66" t="s">
        <v>16</v>
      </c>
      <c r="D66" t="s">
        <v>97</v>
      </c>
      <c r="E66" t="s">
        <v>574</v>
      </c>
      <c r="H66" t="s">
        <v>584</v>
      </c>
      <c r="I66" t="s">
        <v>587</v>
      </c>
    </row>
    <row r="67" spans="1:9">
      <c r="A67" s="1">
        <f>HYPERLINK("https://cms.ls-nyc.org/matter/dynamic-profile/view/1899447","19-1899447")</f>
        <v>0</v>
      </c>
      <c r="B67" t="s">
        <v>10</v>
      </c>
      <c r="C67" t="s">
        <v>16</v>
      </c>
      <c r="D67" t="s">
        <v>98</v>
      </c>
      <c r="F67" t="s">
        <v>580</v>
      </c>
      <c r="H67" t="s">
        <v>583</v>
      </c>
      <c r="I67" t="s">
        <v>587</v>
      </c>
    </row>
    <row r="68" spans="1:9">
      <c r="A68" s="1">
        <f>HYPERLINK("https://cms.ls-nyc.org/matter/dynamic-profile/view/1899497","19-1899497")</f>
        <v>0</v>
      </c>
      <c r="B68" t="s">
        <v>11</v>
      </c>
      <c r="C68" t="s">
        <v>19</v>
      </c>
      <c r="D68" t="s">
        <v>99</v>
      </c>
      <c r="F68" t="s">
        <v>580</v>
      </c>
      <c r="H68" t="s">
        <v>583</v>
      </c>
      <c r="I68" t="s">
        <v>587</v>
      </c>
    </row>
    <row r="69" spans="1:9">
      <c r="A69" s="1">
        <f>HYPERLINK("https://cms.ls-nyc.org/matter/dynamic-profile/view/1899391","19-1899391")</f>
        <v>0</v>
      </c>
      <c r="B69" t="s">
        <v>11</v>
      </c>
      <c r="C69" t="s">
        <v>18</v>
      </c>
      <c r="D69" t="s">
        <v>100</v>
      </c>
      <c r="E69" t="s">
        <v>574</v>
      </c>
      <c r="H69" t="s">
        <v>584</v>
      </c>
      <c r="I69" t="s">
        <v>587</v>
      </c>
    </row>
    <row r="70" spans="1:9">
      <c r="A70" s="1">
        <f>HYPERLINK("https://cms.ls-nyc.org/matter/dynamic-profile/view/1899386","19-1899386")</f>
        <v>0</v>
      </c>
      <c r="B70" t="s">
        <v>11</v>
      </c>
      <c r="C70" t="s">
        <v>18</v>
      </c>
      <c r="D70" t="s">
        <v>66</v>
      </c>
      <c r="E70" t="s">
        <v>574</v>
      </c>
      <c r="H70" t="s">
        <v>584</v>
      </c>
      <c r="I70" t="s">
        <v>587</v>
      </c>
    </row>
    <row r="71" spans="1:9">
      <c r="A71" s="1">
        <f>HYPERLINK("https://cms.ls-nyc.org/matter/dynamic-profile/view/1899355","19-1899355")</f>
        <v>0</v>
      </c>
      <c r="B71" t="s">
        <v>11</v>
      </c>
      <c r="C71" t="s">
        <v>18</v>
      </c>
      <c r="D71" t="s">
        <v>101</v>
      </c>
      <c r="F71" t="s">
        <v>580</v>
      </c>
      <c r="H71" t="s">
        <v>583</v>
      </c>
      <c r="I71" t="s">
        <v>587</v>
      </c>
    </row>
    <row r="72" spans="1:9">
      <c r="A72" s="1">
        <f>HYPERLINK("https://cms.ls-nyc.org/matter/dynamic-profile/view/1899361","19-1899361")</f>
        <v>0</v>
      </c>
      <c r="B72" t="s">
        <v>10</v>
      </c>
      <c r="C72" t="s">
        <v>16</v>
      </c>
      <c r="D72" t="s">
        <v>102</v>
      </c>
      <c r="E72" t="s">
        <v>575</v>
      </c>
      <c r="H72" t="s">
        <v>585</v>
      </c>
      <c r="I72" t="s">
        <v>587</v>
      </c>
    </row>
    <row r="73" spans="1:9">
      <c r="A73" s="1">
        <f>HYPERLINK("https://cms.ls-nyc.org/matter/dynamic-profile/view/1899369","19-1899369")</f>
        <v>0</v>
      </c>
      <c r="B73" t="s">
        <v>10</v>
      </c>
      <c r="C73" t="s">
        <v>16</v>
      </c>
      <c r="D73" t="s">
        <v>103</v>
      </c>
      <c r="F73" t="s">
        <v>580</v>
      </c>
      <c r="H73" t="s">
        <v>583</v>
      </c>
      <c r="I73" t="s">
        <v>587</v>
      </c>
    </row>
    <row r="74" spans="1:9">
      <c r="A74" s="1">
        <f>HYPERLINK("https://cms.ls-nyc.org/matter/dynamic-profile/view/1899377","19-1899377")</f>
        <v>0</v>
      </c>
      <c r="B74" t="s">
        <v>10</v>
      </c>
      <c r="C74" t="s">
        <v>21</v>
      </c>
      <c r="D74" t="s">
        <v>104</v>
      </c>
      <c r="F74" t="s">
        <v>580</v>
      </c>
      <c r="H74" t="s">
        <v>583</v>
      </c>
      <c r="I74" t="s">
        <v>587</v>
      </c>
    </row>
    <row r="75" spans="1:9">
      <c r="A75" s="1">
        <f>HYPERLINK("https://cms.ls-nyc.org/matter/dynamic-profile/view/1899198","19-1899198")</f>
        <v>0</v>
      </c>
      <c r="B75" t="s">
        <v>11</v>
      </c>
      <c r="C75" t="s">
        <v>19</v>
      </c>
      <c r="D75" t="s">
        <v>74</v>
      </c>
      <c r="F75" t="s">
        <v>580</v>
      </c>
      <c r="H75" t="s">
        <v>583</v>
      </c>
      <c r="I75" t="s">
        <v>587</v>
      </c>
    </row>
    <row r="76" spans="1:9">
      <c r="A76" s="1">
        <f>HYPERLINK("https://cms.ls-nyc.org/matter/dynamic-profile/view/1899167","19-1899167")</f>
        <v>0</v>
      </c>
      <c r="B76" t="s">
        <v>10</v>
      </c>
      <c r="C76" t="s">
        <v>16</v>
      </c>
      <c r="D76" t="s">
        <v>105</v>
      </c>
      <c r="F76" t="s">
        <v>580</v>
      </c>
      <c r="H76" t="s">
        <v>583</v>
      </c>
      <c r="I76" t="s">
        <v>587</v>
      </c>
    </row>
    <row r="77" spans="1:9">
      <c r="A77" s="1">
        <f>HYPERLINK("https://cms.ls-nyc.org/matter/dynamic-profile/view/1899174","19-1899174")</f>
        <v>0</v>
      </c>
      <c r="B77" t="s">
        <v>10</v>
      </c>
      <c r="C77" t="s">
        <v>16</v>
      </c>
      <c r="D77" t="s">
        <v>106</v>
      </c>
      <c r="E77" t="s">
        <v>574</v>
      </c>
      <c r="H77" t="s">
        <v>584</v>
      </c>
      <c r="I77" t="s">
        <v>587</v>
      </c>
    </row>
    <row r="78" spans="1:9">
      <c r="A78" s="1">
        <f>HYPERLINK("https://cms.ls-nyc.org/matter/dynamic-profile/view/1898944","19-1898944")</f>
        <v>0</v>
      </c>
      <c r="B78" t="s">
        <v>11</v>
      </c>
      <c r="C78" t="s">
        <v>19</v>
      </c>
      <c r="D78" t="s">
        <v>107</v>
      </c>
      <c r="E78" t="s">
        <v>574</v>
      </c>
      <c r="H78" t="s">
        <v>584</v>
      </c>
      <c r="I78" t="s">
        <v>587</v>
      </c>
    </row>
    <row r="79" spans="1:9">
      <c r="A79" s="1">
        <f>HYPERLINK("https://cms.ls-nyc.org/matter/dynamic-profile/view/1898977","19-1898977")</f>
        <v>0</v>
      </c>
      <c r="B79" t="s">
        <v>10</v>
      </c>
      <c r="C79" t="s">
        <v>21</v>
      </c>
      <c r="D79" t="s">
        <v>108</v>
      </c>
      <c r="F79" t="s">
        <v>580</v>
      </c>
      <c r="H79" t="s">
        <v>583</v>
      </c>
      <c r="I79" t="s">
        <v>587</v>
      </c>
    </row>
    <row r="80" spans="1:9">
      <c r="A80" s="1">
        <f>HYPERLINK("https://cms.ls-nyc.org/matter/dynamic-profile/view/1898994","19-1898994")</f>
        <v>0</v>
      </c>
      <c r="B80" t="s">
        <v>9</v>
      </c>
      <c r="C80" t="s">
        <v>15</v>
      </c>
      <c r="D80" t="s">
        <v>109</v>
      </c>
      <c r="E80" t="s">
        <v>574</v>
      </c>
      <c r="H80" t="s">
        <v>584</v>
      </c>
      <c r="I80" t="s">
        <v>587</v>
      </c>
    </row>
    <row r="81" spans="1:9">
      <c r="A81" s="1">
        <f>HYPERLINK("https://cms.ls-nyc.org/matter/dynamic-profile/view/1899018","19-1899018")</f>
        <v>0</v>
      </c>
      <c r="B81" t="s">
        <v>11</v>
      </c>
      <c r="C81" t="s">
        <v>19</v>
      </c>
      <c r="D81" t="s">
        <v>110</v>
      </c>
      <c r="F81" t="s">
        <v>580</v>
      </c>
      <c r="H81" t="s">
        <v>583</v>
      </c>
      <c r="I81" t="s">
        <v>587</v>
      </c>
    </row>
    <row r="82" spans="1:9">
      <c r="A82" s="1">
        <f>HYPERLINK("https://cms.ls-nyc.org/matter/dynamic-profile/view/1899024","19-1899024")</f>
        <v>0</v>
      </c>
      <c r="B82" t="s">
        <v>11</v>
      </c>
      <c r="C82" t="s">
        <v>19</v>
      </c>
      <c r="D82" t="s">
        <v>111</v>
      </c>
      <c r="F82" t="s">
        <v>580</v>
      </c>
      <c r="H82" t="s">
        <v>583</v>
      </c>
      <c r="I82" t="s">
        <v>587</v>
      </c>
    </row>
    <row r="83" spans="1:9">
      <c r="A83" s="1">
        <f>HYPERLINK("https://cms.ls-nyc.org/matter/dynamic-profile/view/1898879","19-1898879")</f>
        <v>0</v>
      </c>
      <c r="B83" t="s">
        <v>11</v>
      </c>
      <c r="C83" t="s">
        <v>17</v>
      </c>
      <c r="D83" t="s">
        <v>112</v>
      </c>
      <c r="E83" t="s">
        <v>574</v>
      </c>
      <c r="H83" t="s">
        <v>584</v>
      </c>
      <c r="I83" t="s">
        <v>587</v>
      </c>
    </row>
    <row r="84" spans="1:9">
      <c r="A84" s="1">
        <f>HYPERLINK("https://cms.ls-nyc.org/matter/dynamic-profile/view/1898905","19-1898905")</f>
        <v>0</v>
      </c>
      <c r="B84" t="s">
        <v>9</v>
      </c>
      <c r="C84" t="s">
        <v>15</v>
      </c>
      <c r="D84" t="s">
        <v>113</v>
      </c>
      <c r="F84" t="s">
        <v>580</v>
      </c>
      <c r="H84" t="s">
        <v>583</v>
      </c>
      <c r="I84" t="s">
        <v>587</v>
      </c>
    </row>
    <row r="85" spans="1:9">
      <c r="A85" s="1">
        <f>HYPERLINK("https://cms.ls-nyc.org/matter/dynamic-profile/view/1898777","19-1898777")</f>
        <v>0</v>
      </c>
      <c r="B85" t="s">
        <v>11</v>
      </c>
      <c r="C85" t="s">
        <v>18</v>
      </c>
      <c r="D85" t="s">
        <v>114</v>
      </c>
      <c r="E85" t="s">
        <v>574</v>
      </c>
      <c r="H85" t="s">
        <v>584</v>
      </c>
      <c r="I85" t="s">
        <v>587</v>
      </c>
    </row>
    <row r="86" spans="1:9">
      <c r="A86" s="1">
        <f>HYPERLINK("https://cms.ls-nyc.org/matter/dynamic-profile/view/1898742","19-1898742")</f>
        <v>0</v>
      </c>
      <c r="B86" t="s">
        <v>10</v>
      </c>
      <c r="C86" t="s">
        <v>16</v>
      </c>
      <c r="D86" t="s">
        <v>115</v>
      </c>
      <c r="F86" t="s">
        <v>580</v>
      </c>
      <c r="H86" t="s">
        <v>583</v>
      </c>
      <c r="I86" t="s">
        <v>587</v>
      </c>
    </row>
    <row r="87" spans="1:9">
      <c r="A87" s="1">
        <f>HYPERLINK("https://cms.ls-nyc.org/matter/dynamic-profile/view/1898789","19-1898789")</f>
        <v>0</v>
      </c>
      <c r="B87" t="s">
        <v>11</v>
      </c>
      <c r="C87" t="s">
        <v>19</v>
      </c>
      <c r="D87" t="s">
        <v>116</v>
      </c>
      <c r="F87" t="s">
        <v>580</v>
      </c>
      <c r="H87" t="s">
        <v>583</v>
      </c>
      <c r="I87" t="s">
        <v>587</v>
      </c>
    </row>
    <row r="88" spans="1:9">
      <c r="A88" s="1">
        <f>HYPERLINK("https://cms.ls-nyc.org/matter/dynamic-profile/view/1898527","19-1898527")</f>
        <v>0</v>
      </c>
      <c r="B88" t="s">
        <v>10</v>
      </c>
      <c r="C88" t="s">
        <v>16</v>
      </c>
      <c r="D88" t="s">
        <v>117</v>
      </c>
      <c r="E88" t="s">
        <v>574</v>
      </c>
      <c r="H88" t="s">
        <v>584</v>
      </c>
      <c r="I88" t="s">
        <v>587</v>
      </c>
    </row>
    <row r="89" spans="1:9">
      <c r="A89" s="1">
        <f>HYPERLINK("https://cms.ls-nyc.org/matter/dynamic-profile/view/1898557","19-1898557")</f>
        <v>0</v>
      </c>
      <c r="B89" t="s">
        <v>11</v>
      </c>
      <c r="C89" t="s">
        <v>19</v>
      </c>
      <c r="D89" t="s">
        <v>118</v>
      </c>
      <c r="E89" t="s">
        <v>575</v>
      </c>
      <c r="H89" t="s">
        <v>585</v>
      </c>
      <c r="I89" t="s">
        <v>587</v>
      </c>
    </row>
    <row r="90" spans="1:9">
      <c r="A90" s="1">
        <f>HYPERLINK("https://cms.ls-nyc.org/matter/dynamic-profile/view/1898579","19-1898579")</f>
        <v>0</v>
      </c>
      <c r="B90" t="s">
        <v>10</v>
      </c>
      <c r="C90" t="s">
        <v>16</v>
      </c>
      <c r="D90" t="s">
        <v>119</v>
      </c>
      <c r="E90" t="s">
        <v>574</v>
      </c>
      <c r="H90" t="s">
        <v>584</v>
      </c>
      <c r="I90" t="s">
        <v>587</v>
      </c>
    </row>
    <row r="91" spans="1:9">
      <c r="A91" s="1">
        <f>HYPERLINK("https://cms.ls-nyc.org/matter/dynamic-profile/view/1898581","19-1898581")</f>
        <v>0</v>
      </c>
      <c r="B91" t="s">
        <v>10</v>
      </c>
      <c r="C91" t="s">
        <v>16</v>
      </c>
      <c r="D91" t="s">
        <v>120</v>
      </c>
      <c r="F91" t="s">
        <v>580</v>
      </c>
      <c r="H91" t="s">
        <v>583</v>
      </c>
      <c r="I91" t="s">
        <v>587</v>
      </c>
    </row>
    <row r="92" spans="1:9">
      <c r="A92" s="1">
        <f>HYPERLINK("https://cms.ls-nyc.org/matter/dynamic-profile/view/1898401","19-1898401")</f>
        <v>0</v>
      </c>
      <c r="B92" t="s">
        <v>10</v>
      </c>
      <c r="C92" t="s">
        <v>21</v>
      </c>
      <c r="D92" t="s">
        <v>121</v>
      </c>
      <c r="E92" t="s">
        <v>574</v>
      </c>
      <c r="H92" t="s">
        <v>584</v>
      </c>
      <c r="I92" t="s">
        <v>587</v>
      </c>
    </row>
    <row r="93" spans="1:9">
      <c r="A93" s="1">
        <f>HYPERLINK("https://cms.ls-nyc.org/matter/dynamic-profile/view/1898382","19-1898382")</f>
        <v>0</v>
      </c>
      <c r="B93" t="s">
        <v>10</v>
      </c>
      <c r="C93" t="s">
        <v>16</v>
      </c>
      <c r="D93" t="s">
        <v>122</v>
      </c>
      <c r="E93" t="s">
        <v>575</v>
      </c>
      <c r="H93" t="s">
        <v>585</v>
      </c>
      <c r="I93" t="s">
        <v>587</v>
      </c>
    </row>
    <row r="94" spans="1:9">
      <c r="A94" s="1">
        <f>HYPERLINK("https://cms.ls-nyc.org/matter/dynamic-profile/view/1898362","19-1898362")</f>
        <v>0</v>
      </c>
      <c r="B94" t="s">
        <v>11</v>
      </c>
      <c r="C94" t="s">
        <v>18</v>
      </c>
      <c r="D94" t="s">
        <v>123</v>
      </c>
      <c r="E94" t="s">
        <v>574</v>
      </c>
      <c r="H94" t="s">
        <v>584</v>
      </c>
      <c r="I94" t="s">
        <v>587</v>
      </c>
    </row>
    <row r="95" spans="1:9">
      <c r="A95" s="1">
        <f>HYPERLINK("https://cms.ls-nyc.org/matter/dynamic-profile/view/1898397","19-1898397")</f>
        <v>0</v>
      </c>
      <c r="B95" t="s">
        <v>10</v>
      </c>
      <c r="C95" t="s">
        <v>21</v>
      </c>
      <c r="D95" t="s">
        <v>124</v>
      </c>
      <c r="F95" t="s">
        <v>580</v>
      </c>
      <c r="H95" t="s">
        <v>583</v>
      </c>
      <c r="I95" t="s">
        <v>587</v>
      </c>
    </row>
    <row r="96" spans="1:9">
      <c r="A96" s="1">
        <f>HYPERLINK("https://cms.ls-nyc.org/matter/dynamic-profile/view/1898432","19-1898432")</f>
        <v>0</v>
      </c>
      <c r="B96" t="s">
        <v>10</v>
      </c>
      <c r="C96" t="s">
        <v>16</v>
      </c>
      <c r="D96" t="s">
        <v>125</v>
      </c>
      <c r="E96" t="s">
        <v>575</v>
      </c>
      <c r="H96" t="s">
        <v>585</v>
      </c>
      <c r="I96" t="s">
        <v>587</v>
      </c>
    </row>
    <row r="97" spans="1:9">
      <c r="A97" s="1">
        <f>HYPERLINK("https://cms.ls-nyc.org/matter/dynamic-profile/view/1898433","19-1898433")</f>
        <v>0</v>
      </c>
      <c r="B97" t="s">
        <v>11</v>
      </c>
      <c r="C97" t="s">
        <v>22</v>
      </c>
      <c r="D97" t="s">
        <v>126</v>
      </c>
      <c r="F97" t="s">
        <v>580</v>
      </c>
      <c r="H97" t="s">
        <v>583</v>
      </c>
      <c r="I97" t="s">
        <v>587</v>
      </c>
    </row>
    <row r="98" spans="1:9">
      <c r="A98" s="1">
        <f>HYPERLINK("https://cms.ls-nyc.org/matter/dynamic-profile/view/1898299","19-1898299")</f>
        <v>0</v>
      </c>
      <c r="B98" t="s">
        <v>11</v>
      </c>
      <c r="C98" t="s">
        <v>19</v>
      </c>
      <c r="D98" t="s">
        <v>127</v>
      </c>
      <c r="E98" t="s">
        <v>574</v>
      </c>
      <c r="H98" t="s">
        <v>584</v>
      </c>
      <c r="I98" t="s">
        <v>587</v>
      </c>
    </row>
    <row r="99" spans="1:9">
      <c r="A99" s="1">
        <f>HYPERLINK("https://cms.ls-nyc.org/matter/dynamic-profile/view/1898310","19-1898310")</f>
        <v>0</v>
      </c>
      <c r="B99" t="s">
        <v>11</v>
      </c>
      <c r="C99" t="s">
        <v>19</v>
      </c>
      <c r="D99" t="s">
        <v>128</v>
      </c>
      <c r="E99" t="s">
        <v>574</v>
      </c>
      <c r="H99" t="s">
        <v>584</v>
      </c>
      <c r="I99" t="s">
        <v>587</v>
      </c>
    </row>
    <row r="100" spans="1:9">
      <c r="A100" s="1">
        <f>HYPERLINK("https://cms.ls-nyc.org/matter/dynamic-profile/view/1898196","19-1898196")</f>
        <v>0</v>
      </c>
      <c r="B100" t="s">
        <v>11</v>
      </c>
      <c r="C100" t="s">
        <v>18</v>
      </c>
      <c r="D100" t="s">
        <v>129</v>
      </c>
      <c r="F100" t="s">
        <v>580</v>
      </c>
      <c r="H100" t="s">
        <v>583</v>
      </c>
      <c r="I100" t="s">
        <v>587</v>
      </c>
    </row>
    <row r="101" spans="1:9">
      <c r="A101" s="1">
        <f>HYPERLINK("https://cms.ls-nyc.org/matter/dynamic-profile/view/1898078","19-1898078")</f>
        <v>0</v>
      </c>
      <c r="B101" t="s">
        <v>10</v>
      </c>
      <c r="C101" t="s">
        <v>16</v>
      </c>
      <c r="D101" t="s">
        <v>130</v>
      </c>
      <c r="E101" t="s">
        <v>575</v>
      </c>
      <c r="H101" t="s">
        <v>585</v>
      </c>
      <c r="I101" t="s">
        <v>587</v>
      </c>
    </row>
    <row r="102" spans="1:9">
      <c r="A102" s="1">
        <f>HYPERLINK("https://cms.ls-nyc.org/matter/dynamic-profile/view/1897894","19-1897894")</f>
        <v>0</v>
      </c>
      <c r="B102" t="s">
        <v>11</v>
      </c>
      <c r="C102" t="s">
        <v>18</v>
      </c>
      <c r="D102" t="s">
        <v>131</v>
      </c>
      <c r="E102" t="s">
        <v>574</v>
      </c>
      <c r="G102" t="s">
        <v>582</v>
      </c>
      <c r="H102" t="s">
        <v>584</v>
      </c>
      <c r="I102" t="s">
        <v>587</v>
      </c>
    </row>
    <row r="103" spans="1:9">
      <c r="A103" s="1">
        <f>HYPERLINK("https://cms.ls-nyc.org/matter/dynamic-profile/view/1897846","19-1897846")</f>
        <v>0</v>
      </c>
      <c r="B103" t="s">
        <v>11</v>
      </c>
      <c r="C103" t="s">
        <v>18</v>
      </c>
      <c r="D103" t="s">
        <v>132</v>
      </c>
      <c r="E103" t="s">
        <v>574</v>
      </c>
      <c r="G103" t="s">
        <v>582</v>
      </c>
      <c r="H103" t="s">
        <v>584</v>
      </c>
      <c r="I103" t="s">
        <v>587</v>
      </c>
    </row>
    <row r="104" spans="1:9">
      <c r="A104" s="1">
        <f>HYPERLINK("https://cms.ls-nyc.org/matter/dynamic-profile/view/1897818","19-1897818")</f>
        <v>0</v>
      </c>
      <c r="B104" t="s">
        <v>11</v>
      </c>
      <c r="C104" t="s">
        <v>22</v>
      </c>
      <c r="D104" t="s">
        <v>133</v>
      </c>
      <c r="F104" t="s">
        <v>580</v>
      </c>
      <c r="H104" t="s">
        <v>583</v>
      </c>
      <c r="I104" t="s">
        <v>587</v>
      </c>
    </row>
    <row r="105" spans="1:9">
      <c r="A105" s="1">
        <f>HYPERLINK("https://cms.ls-nyc.org/matter/dynamic-profile/view/1897879","19-1897879")</f>
        <v>0</v>
      </c>
      <c r="B105" t="s">
        <v>10</v>
      </c>
      <c r="C105" t="s">
        <v>16</v>
      </c>
      <c r="D105" t="s">
        <v>134</v>
      </c>
      <c r="E105" t="s">
        <v>575</v>
      </c>
      <c r="H105" t="s">
        <v>585</v>
      </c>
      <c r="I105" t="s">
        <v>587</v>
      </c>
    </row>
    <row r="106" spans="1:9">
      <c r="A106" s="1">
        <f>HYPERLINK("https://cms.ls-nyc.org/matter/dynamic-profile/view/1897882","19-1897882")</f>
        <v>0</v>
      </c>
      <c r="B106" t="s">
        <v>10</v>
      </c>
      <c r="C106" t="s">
        <v>16</v>
      </c>
      <c r="D106" t="s">
        <v>135</v>
      </c>
      <c r="E106" t="s">
        <v>574</v>
      </c>
      <c r="H106" t="s">
        <v>584</v>
      </c>
      <c r="I106" t="s">
        <v>587</v>
      </c>
    </row>
    <row r="107" spans="1:9">
      <c r="A107" s="1">
        <f>HYPERLINK("https://cms.ls-nyc.org/matter/dynamic-profile/view/1897891","19-1897891")</f>
        <v>0</v>
      </c>
      <c r="B107" t="s">
        <v>9</v>
      </c>
      <c r="C107" t="s">
        <v>15</v>
      </c>
      <c r="D107" t="s">
        <v>136</v>
      </c>
      <c r="E107" t="s">
        <v>577</v>
      </c>
      <c r="F107" t="s">
        <v>580</v>
      </c>
      <c r="H107" t="s">
        <v>585</v>
      </c>
      <c r="I107" t="s">
        <v>587</v>
      </c>
    </row>
    <row r="108" spans="1:9">
      <c r="A108" s="1">
        <f>HYPERLINK("https://cms.ls-nyc.org/matter/dynamic-profile/view/1897903","19-1897903")</f>
        <v>0</v>
      </c>
      <c r="B108" t="s">
        <v>10</v>
      </c>
      <c r="C108" t="s">
        <v>21</v>
      </c>
      <c r="D108" t="s">
        <v>137</v>
      </c>
      <c r="F108" t="s">
        <v>580</v>
      </c>
      <c r="H108" t="s">
        <v>583</v>
      </c>
      <c r="I108" t="s">
        <v>587</v>
      </c>
    </row>
    <row r="109" spans="1:9">
      <c r="A109" s="1">
        <f>HYPERLINK("https://cms.ls-nyc.org/matter/dynamic-profile/view/1897933","19-1897933")</f>
        <v>0</v>
      </c>
      <c r="B109" t="s">
        <v>11</v>
      </c>
      <c r="C109" t="s">
        <v>18</v>
      </c>
      <c r="D109" t="s">
        <v>138</v>
      </c>
      <c r="F109" t="s">
        <v>580</v>
      </c>
      <c r="H109" t="s">
        <v>583</v>
      </c>
      <c r="I109" t="s">
        <v>587</v>
      </c>
    </row>
    <row r="110" spans="1:9">
      <c r="A110" s="1">
        <f>HYPERLINK("https://cms.ls-nyc.org/matter/dynamic-profile/view/1897728","19-1897728")</f>
        <v>0</v>
      </c>
      <c r="B110" t="s">
        <v>11</v>
      </c>
      <c r="C110" t="s">
        <v>18</v>
      </c>
      <c r="D110" t="s">
        <v>139</v>
      </c>
      <c r="E110" t="s">
        <v>574</v>
      </c>
      <c r="H110" t="s">
        <v>584</v>
      </c>
      <c r="I110" t="s">
        <v>587</v>
      </c>
    </row>
    <row r="111" spans="1:9">
      <c r="A111" s="1">
        <f>HYPERLINK("https://cms.ls-nyc.org/matter/dynamic-profile/view/1897754","19-1897754")</f>
        <v>0</v>
      </c>
      <c r="B111" t="s">
        <v>9</v>
      </c>
      <c r="C111" t="s">
        <v>15</v>
      </c>
      <c r="D111" t="s">
        <v>140</v>
      </c>
      <c r="E111" t="s">
        <v>574</v>
      </c>
      <c r="H111" t="s">
        <v>584</v>
      </c>
      <c r="I111" t="s">
        <v>587</v>
      </c>
    </row>
    <row r="112" spans="1:9">
      <c r="A112" s="1">
        <f>HYPERLINK("https://cms.ls-nyc.org/matter/dynamic-profile/view/1897786","19-1897786")</f>
        <v>0</v>
      </c>
      <c r="B112" t="s">
        <v>10</v>
      </c>
      <c r="C112" t="s">
        <v>16</v>
      </c>
      <c r="D112" t="s">
        <v>141</v>
      </c>
      <c r="E112" t="s">
        <v>577</v>
      </c>
      <c r="H112" t="s">
        <v>585</v>
      </c>
      <c r="I112" t="s">
        <v>587</v>
      </c>
    </row>
    <row r="113" spans="1:9">
      <c r="A113" s="1">
        <f>HYPERLINK("https://cms.ls-nyc.org/matter/dynamic-profile/view/1897621","19-1897621")</f>
        <v>0</v>
      </c>
      <c r="B113" t="s">
        <v>11</v>
      </c>
      <c r="C113" t="s">
        <v>22</v>
      </c>
      <c r="D113" t="s">
        <v>142</v>
      </c>
      <c r="E113" t="s">
        <v>577</v>
      </c>
      <c r="H113" t="s">
        <v>585</v>
      </c>
      <c r="I113" t="s">
        <v>587</v>
      </c>
    </row>
    <row r="114" spans="1:9">
      <c r="A114" s="1">
        <f>HYPERLINK("https://cms.ls-nyc.org/matter/dynamic-profile/view/1897668","19-1897668")</f>
        <v>0</v>
      </c>
      <c r="B114" t="s">
        <v>11</v>
      </c>
      <c r="C114" t="s">
        <v>18</v>
      </c>
      <c r="D114" t="s">
        <v>143</v>
      </c>
      <c r="F114" t="s">
        <v>580</v>
      </c>
      <c r="H114" t="s">
        <v>583</v>
      </c>
      <c r="I114" t="s">
        <v>587</v>
      </c>
    </row>
    <row r="115" spans="1:9">
      <c r="A115" s="1">
        <f>HYPERLINK("https://cms.ls-nyc.org/matter/dynamic-profile/view/1897538","19-1897538")</f>
        <v>0</v>
      </c>
      <c r="B115" t="s">
        <v>11</v>
      </c>
      <c r="C115" t="s">
        <v>18</v>
      </c>
      <c r="D115" t="s">
        <v>144</v>
      </c>
      <c r="E115" t="s">
        <v>574</v>
      </c>
      <c r="H115" t="s">
        <v>584</v>
      </c>
      <c r="I115" t="s">
        <v>587</v>
      </c>
    </row>
    <row r="116" spans="1:9">
      <c r="A116" s="1">
        <f>HYPERLINK("https://cms.ls-nyc.org/matter/dynamic-profile/view/1897474","19-1897474")</f>
        <v>0</v>
      </c>
      <c r="B116" t="s">
        <v>9</v>
      </c>
      <c r="C116" t="s">
        <v>15</v>
      </c>
      <c r="D116" t="s">
        <v>145</v>
      </c>
      <c r="F116" t="s">
        <v>580</v>
      </c>
      <c r="H116" t="s">
        <v>583</v>
      </c>
      <c r="I116" t="s">
        <v>587</v>
      </c>
    </row>
    <row r="117" spans="1:9">
      <c r="A117" s="1">
        <f>HYPERLINK("https://cms.ls-nyc.org/matter/dynamic-profile/view/1897491","19-1897491")</f>
        <v>0</v>
      </c>
      <c r="B117" t="s">
        <v>11</v>
      </c>
      <c r="C117" t="s">
        <v>18</v>
      </c>
      <c r="D117" t="s">
        <v>146</v>
      </c>
      <c r="F117" t="s">
        <v>580</v>
      </c>
      <c r="H117" t="s">
        <v>583</v>
      </c>
      <c r="I117" t="s">
        <v>587</v>
      </c>
    </row>
    <row r="118" spans="1:9">
      <c r="A118" s="1">
        <f>HYPERLINK("https://cms.ls-nyc.org/matter/dynamic-profile/view/1897386","19-1897386")</f>
        <v>0</v>
      </c>
      <c r="B118" t="s">
        <v>11</v>
      </c>
      <c r="C118" t="s">
        <v>19</v>
      </c>
      <c r="D118" t="s">
        <v>147</v>
      </c>
      <c r="E118" t="s">
        <v>574</v>
      </c>
      <c r="H118" t="s">
        <v>584</v>
      </c>
      <c r="I118" t="s">
        <v>587</v>
      </c>
    </row>
    <row r="119" spans="1:9">
      <c r="A119" s="1">
        <f>HYPERLINK("https://cms.ls-nyc.org/matter/dynamic-profile/view/1897351","19-1897351")</f>
        <v>0</v>
      </c>
      <c r="B119" t="s">
        <v>10</v>
      </c>
      <c r="C119" t="s">
        <v>16</v>
      </c>
      <c r="D119" t="s">
        <v>148</v>
      </c>
      <c r="E119" t="s">
        <v>574</v>
      </c>
      <c r="H119" t="s">
        <v>584</v>
      </c>
      <c r="I119" t="s">
        <v>587</v>
      </c>
    </row>
    <row r="120" spans="1:9">
      <c r="A120" s="1">
        <f>HYPERLINK("https://cms.ls-nyc.org/matter/dynamic-profile/view/1897128","19-1897128")</f>
        <v>0</v>
      </c>
      <c r="B120" t="s">
        <v>11</v>
      </c>
      <c r="C120" t="s">
        <v>17</v>
      </c>
      <c r="D120" t="s">
        <v>149</v>
      </c>
      <c r="E120" t="s">
        <v>574</v>
      </c>
      <c r="H120" t="s">
        <v>584</v>
      </c>
      <c r="I120" t="s">
        <v>587</v>
      </c>
    </row>
    <row r="121" spans="1:9">
      <c r="A121" s="1">
        <f>HYPERLINK("https://cms.ls-nyc.org/matter/dynamic-profile/view/1897019","19-1897019")</f>
        <v>0</v>
      </c>
      <c r="B121" t="s">
        <v>11</v>
      </c>
      <c r="C121" t="s">
        <v>18</v>
      </c>
      <c r="D121" t="s">
        <v>144</v>
      </c>
      <c r="E121" t="s">
        <v>574</v>
      </c>
      <c r="H121" t="s">
        <v>584</v>
      </c>
      <c r="I121" t="s">
        <v>587</v>
      </c>
    </row>
    <row r="122" spans="1:9">
      <c r="A122" s="1">
        <f>HYPERLINK("https://cms.ls-nyc.org/matter/dynamic-profile/view/1896989","19-1896989")</f>
        <v>0</v>
      </c>
      <c r="B122" t="s">
        <v>11</v>
      </c>
      <c r="C122" t="s">
        <v>19</v>
      </c>
      <c r="D122" t="s">
        <v>150</v>
      </c>
      <c r="E122" t="s">
        <v>574</v>
      </c>
      <c r="H122" t="s">
        <v>584</v>
      </c>
      <c r="I122" t="s">
        <v>587</v>
      </c>
    </row>
    <row r="123" spans="1:9">
      <c r="A123" s="1">
        <f>HYPERLINK("https://cms.ls-nyc.org/matter/dynamic-profile/view/1896991","19-1896991")</f>
        <v>0</v>
      </c>
      <c r="B123" t="s">
        <v>11</v>
      </c>
      <c r="C123" t="s">
        <v>18</v>
      </c>
      <c r="D123" t="s">
        <v>151</v>
      </c>
      <c r="E123" t="s">
        <v>574</v>
      </c>
      <c r="H123" t="s">
        <v>584</v>
      </c>
      <c r="I123" t="s">
        <v>587</v>
      </c>
    </row>
    <row r="124" spans="1:9">
      <c r="A124" s="1">
        <f>HYPERLINK("https://cms.ls-nyc.org/matter/dynamic-profile/view/1897010","19-1897010")</f>
        <v>0</v>
      </c>
      <c r="B124" t="s">
        <v>10</v>
      </c>
      <c r="C124" t="s">
        <v>24</v>
      </c>
      <c r="D124" t="s">
        <v>152</v>
      </c>
      <c r="E124" t="s">
        <v>574</v>
      </c>
      <c r="H124" t="s">
        <v>584</v>
      </c>
      <c r="I124" t="s">
        <v>587</v>
      </c>
    </row>
    <row r="125" spans="1:9">
      <c r="A125" s="1">
        <f>HYPERLINK("https://cms.ls-nyc.org/matter/dynamic-profile/view/1897044","19-1897044")</f>
        <v>0</v>
      </c>
      <c r="B125" t="s">
        <v>11</v>
      </c>
      <c r="C125" t="s">
        <v>18</v>
      </c>
      <c r="D125" t="s">
        <v>153</v>
      </c>
      <c r="F125" t="s">
        <v>580</v>
      </c>
      <c r="H125" t="s">
        <v>583</v>
      </c>
      <c r="I125" t="s">
        <v>587</v>
      </c>
    </row>
    <row r="126" spans="1:9">
      <c r="A126" s="1">
        <f>HYPERLINK("https://cms.ls-nyc.org/matter/dynamic-profile/view/1897068","19-1897068")</f>
        <v>0</v>
      </c>
      <c r="B126" t="s">
        <v>9</v>
      </c>
      <c r="C126" t="s">
        <v>15</v>
      </c>
      <c r="D126" t="s">
        <v>154</v>
      </c>
      <c r="F126" t="s">
        <v>580</v>
      </c>
      <c r="H126" t="s">
        <v>583</v>
      </c>
      <c r="I126" t="s">
        <v>587</v>
      </c>
    </row>
    <row r="127" spans="1:9">
      <c r="A127" s="1">
        <f>HYPERLINK("https://cms.ls-nyc.org/matter/dynamic-profile/view/1896935","19-1896935")</f>
        <v>0</v>
      </c>
      <c r="B127" t="s">
        <v>11</v>
      </c>
      <c r="C127" t="s">
        <v>18</v>
      </c>
      <c r="D127" t="s">
        <v>155</v>
      </c>
      <c r="E127" t="s">
        <v>574</v>
      </c>
      <c r="H127" t="s">
        <v>584</v>
      </c>
      <c r="I127" t="s">
        <v>587</v>
      </c>
    </row>
    <row r="128" spans="1:9">
      <c r="A128" s="1">
        <f>HYPERLINK("https://cms.ls-nyc.org/matter/dynamic-profile/view/1896655","19-1896655")</f>
        <v>0</v>
      </c>
      <c r="B128" t="s">
        <v>9</v>
      </c>
      <c r="C128" t="s">
        <v>15</v>
      </c>
      <c r="D128" t="s">
        <v>156</v>
      </c>
      <c r="F128" t="s">
        <v>580</v>
      </c>
      <c r="H128" t="s">
        <v>583</v>
      </c>
      <c r="I128" t="s">
        <v>587</v>
      </c>
    </row>
    <row r="129" spans="1:9">
      <c r="A129" s="1">
        <f>HYPERLINK("https://cms.ls-nyc.org/matter/dynamic-profile/view/1896703","19-1896703")</f>
        <v>0</v>
      </c>
      <c r="B129" t="s">
        <v>11</v>
      </c>
      <c r="C129" t="s">
        <v>19</v>
      </c>
      <c r="D129" t="s">
        <v>157</v>
      </c>
      <c r="E129" t="s">
        <v>574</v>
      </c>
      <c r="H129" t="s">
        <v>584</v>
      </c>
      <c r="I129" t="s">
        <v>587</v>
      </c>
    </row>
    <row r="130" spans="1:9">
      <c r="A130" s="1">
        <f>HYPERLINK("https://cms.ls-nyc.org/matter/dynamic-profile/view/1896601","19-1896601")</f>
        <v>0</v>
      </c>
      <c r="B130" t="s">
        <v>12</v>
      </c>
      <c r="C130" t="s">
        <v>18</v>
      </c>
      <c r="D130" t="s">
        <v>158</v>
      </c>
      <c r="E130" t="s">
        <v>574</v>
      </c>
      <c r="H130" t="s">
        <v>584</v>
      </c>
      <c r="I130" t="s">
        <v>587</v>
      </c>
    </row>
    <row r="131" spans="1:9">
      <c r="A131" s="1">
        <f>HYPERLINK("https://cms.ls-nyc.org/matter/dynamic-profile/view/1896473","19-1896473")</f>
        <v>0</v>
      </c>
      <c r="B131" t="s">
        <v>11</v>
      </c>
      <c r="C131" t="s">
        <v>19</v>
      </c>
      <c r="D131" t="s">
        <v>159</v>
      </c>
      <c r="E131" t="s">
        <v>574</v>
      </c>
      <c r="H131" t="s">
        <v>584</v>
      </c>
      <c r="I131" t="s">
        <v>587</v>
      </c>
    </row>
    <row r="132" spans="1:9">
      <c r="A132" s="1">
        <f>HYPERLINK("https://cms.ls-nyc.org/matter/dynamic-profile/view/1896586","19-1896586")</f>
        <v>0</v>
      </c>
      <c r="B132" t="s">
        <v>11</v>
      </c>
      <c r="C132" t="s">
        <v>19</v>
      </c>
      <c r="D132" t="s">
        <v>160</v>
      </c>
      <c r="E132" t="s">
        <v>574</v>
      </c>
      <c r="H132" t="s">
        <v>584</v>
      </c>
      <c r="I132" t="s">
        <v>587</v>
      </c>
    </row>
    <row r="133" spans="1:9">
      <c r="A133" s="1">
        <f>HYPERLINK("https://cms.ls-nyc.org/matter/dynamic-profile/view/1897316","19-1897316")</f>
        <v>0</v>
      </c>
      <c r="B133" t="s">
        <v>10</v>
      </c>
      <c r="C133" t="s">
        <v>21</v>
      </c>
      <c r="D133" t="s">
        <v>161</v>
      </c>
      <c r="E133" t="s">
        <v>575</v>
      </c>
      <c r="H133" t="s">
        <v>585</v>
      </c>
      <c r="I133" t="s">
        <v>587</v>
      </c>
    </row>
    <row r="134" spans="1:9">
      <c r="A134" s="1">
        <f>HYPERLINK("https://cms.ls-nyc.org/matter/dynamic-profile/view/1896530","19-1896530")</f>
        <v>0</v>
      </c>
      <c r="B134" t="s">
        <v>9</v>
      </c>
      <c r="C134" t="s">
        <v>15</v>
      </c>
      <c r="D134" t="s">
        <v>162</v>
      </c>
      <c r="E134" t="s">
        <v>574</v>
      </c>
      <c r="H134" t="s">
        <v>584</v>
      </c>
      <c r="I134" t="s">
        <v>587</v>
      </c>
    </row>
    <row r="135" spans="1:9">
      <c r="A135" s="1">
        <f>HYPERLINK("https://cms.ls-nyc.org/matter/dynamic-profile/view/1896547","19-1896547")</f>
        <v>0</v>
      </c>
      <c r="B135" t="s">
        <v>11</v>
      </c>
      <c r="C135" t="s">
        <v>18</v>
      </c>
      <c r="D135" t="s">
        <v>163</v>
      </c>
      <c r="F135" t="s">
        <v>580</v>
      </c>
      <c r="H135" t="s">
        <v>583</v>
      </c>
      <c r="I135" t="s">
        <v>587</v>
      </c>
    </row>
    <row r="136" spans="1:9">
      <c r="A136" s="1">
        <f>HYPERLINK("https://cms.ls-nyc.org/matter/dynamic-profile/view/1896568","19-1896568")</f>
        <v>0</v>
      </c>
      <c r="B136" t="s">
        <v>10</v>
      </c>
      <c r="C136" t="s">
        <v>16</v>
      </c>
      <c r="D136" t="s">
        <v>164</v>
      </c>
      <c r="E136" t="s">
        <v>574</v>
      </c>
      <c r="H136" t="s">
        <v>584</v>
      </c>
      <c r="I136" t="s">
        <v>587</v>
      </c>
    </row>
    <row r="137" spans="1:9">
      <c r="A137" s="1">
        <f>HYPERLINK("https://cms.ls-nyc.org/matter/dynamic-profile/view/1896590","19-1896590")</f>
        <v>0</v>
      </c>
      <c r="B137" t="s">
        <v>11</v>
      </c>
      <c r="C137" t="s">
        <v>17</v>
      </c>
      <c r="D137" t="s">
        <v>165</v>
      </c>
      <c r="E137" t="s">
        <v>576</v>
      </c>
      <c r="H137" t="s">
        <v>586</v>
      </c>
      <c r="I137" t="s">
        <v>587</v>
      </c>
    </row>
    <row r="138" spans="1:9">
      <c r="A138" s="1">
        <f>HYPERLINK("https://cms.ls-nyc.org/matter/dynamic-profile/view/1897324","19-1897324")</f>
        <v>0</v>
      </c>
      <c r="B138" t="s">
        <v>10</v>
      </c>
      <c r="C138" t="s">
        <v>21</v>
      </c>
      <c r="D138" t="s">
        <v>166</v>
      </c>
      <c r="H138" t="s">
        <v>583</v>
      </c>
      <c r="I138" t="s">
        <v>587</v>
      </c>
    </row>
    <row r="139" spans="1:9">
      <c r="A139" s="1">
        <f>HYPERLINK("https://cms.ls-nyc.org/matter/dynamic-profile/view/1896415","19-1896415")</f>
        <v>0</v>
      </c>
      <c r="B139" t="s">
        <v>11</v>
      </c>
      <c r="C139" t="s">
        <v>25</v>
      </c>
      <c r="D139" t="s">
        <v>167</v>
      </c>
      <c r="E139" t="s">
        <v>574</v>
      </c>
      <c r="H139" t="s">
        <v>584</v>
      </c>
      <c r="I139" t="s">
        <v>587</v>
      </c>
    </row>
    <row r="140" spans="1:9">
      <c r="A140" s="1">
        <f>HYPERLINK("https://cms.ls-nyc.org/matter/dynamic-profile/view/1896315","19-1896315")</f>
        <v>0</v>
      </c>
      <c r="B140" t="s">
        <v>10</v>
      </c>
      <c r="C140" t="s">
        <v>21</v>
      </c>
      <c r="D140" t="s">
        <v>168</v>
      </c>
      <c r="H140" t="s">
        <v>583</v>
      </c>
      <c r="I140" t="s">
        <v>587</v>
      </c>
    </row>
    <row r="141" spans="1:9">
      <c r="A141" s="1">
        <f>HYPERLINK("https://cms.ls-nyc.org/matter/dynamic-profile/view/1896343","19-1896343")</f>
        <v>0</v>
      </c>
      <c r="B141" t="s">
        <v>10</v>
      </c>
      <c r="C141" t="s">
        <v>16</v>
      </c>
      <c r="D141" t="s">
        <v>169</v>
      </c>
      <c r="E141" t="s">
        <v>574</v>
      </c>
      <c r="H141" t="s">
        <v>584</v>
      </c>
      <c r="I141" t="s">
        <v>587</v>
      </c>
    </row>
    <row r="142" spans="1:9">
      <c r="A142" s="1">
        <f>HYPERLINK("https://cms.ls-nyc.org/matter/dynamic-profile/view/1896394","19-1896394")</f>
        <v>0</v>
      </c>
      <c r="B142" t="s">
        <v>9</v>
      </c>
      <c r="C142" t="s">
        <v>15</v>
      </c>
      <c r="D142" t="s">
        <v>170</v>
      </c>
      <c r="F142" t="s">
        <v>580</v>
      </c>
      <c r="H142" t="s">
        <v>583</v>
      </c>
      <c r="I142" t="s">
        <v>587</v>
      </c>
    </row>
    <row r="143" spans="1:9">
      <c r="A143" s="1">
        <f>HYPERLINK("https://cms.ls-nyc.org/matter/dynamic-profile/view/1896246","19-1896246")</f>
        <v>0</v>
      </c>
      <c r="B143" t="s">
        <v>12</v>
      </c>
      <c r="C143" t="s">
        <v>21</v>
      </c>
      <c r="D143" t="s">
        <v>171</v>
      </c>
      <c r="E143" t="s">
        <v>574</v>
      </c>
      <c r="H143" t="s">
        <v>584</v>
      </c>
      <c r="I143" t="s">
        <v>587</v>
      </c>
    </row>
    <row r="144" spans="1:9">
      <c r="A144" s="1">
        <f>HYPERLINK("https://cms.ls-nyc.org/matter/dynamic-profile/view/1896236","19-1896236")</f>
        <v>0</v>
      </c>
      <c r="B144" t="s">
        <v>11</v>
      </c>
      <c r="C144" t="s">
        <v>18</v>
      </c>
      <c r="D144" t="s">
        <v>172</v>
      </c>
      <c r="E144" t="s">
        <v>574</v>
      </c>
      <c r="H144" t="s">
        <v>584</v>
      </c>
      <c r="I144" t="s">
        <v>587</v>
      </c>
    </row>
    <row r="145" spans="1:9">
      <c r="A145" s="1">
        <f>HYPERLINK("https://cms.ls-nyc.org/matter/dynamic-profile/view/1896196","19-1896196")</f>
        <v>0</v>
      </c>
      <c r="B145" t="s">
        <v>11</v>
      </c>
      <c r="C145" t="s">
        <v>18</v>
      </c>
      <c r="D145" t="s">
        <v>173</v>
      </c>
      <c r="E145" t="s">
        <v>574</v>
      </c>
      <c r="H145" t="s">
        <v>584</v>
      </c>
      <c r="I145" t="s">
        <v>587</v>
      </c>
    </row>
    <row r="146" spans="1:9">
      <c r="A146" s="1">
        <f>HYPERLINK("https://cms.ls-nyc.org/matter/dynamic-profile/view/1896138","19-1896138")</f>
        <v>0</v>
      </c>
      <c r="B146" t="s">
        <v>10</v>
      </c>
      <c r="C146" t="s">
        <v>21</v>
      </c>
      <c r="D146" t="s">
        <v>174</v>
      </c>
      <c r="E146" t="s">
        <v>575</v>
      </c>
      <c r="H146" t="s">
        <v>585</v>
      </c>
      <c r="I146" t="s">
        <v>587</v>
      </c>
    </row>
    <row r="147" spans="1:9">
      <c r="A147" s="1">
        <f>HYPERLINK("https://cms.ls-nyc.org/matter/dynamic-profile/view/1896189","19-1896189")</f>
        <v>0</v>
      </c>
      <c r="B147" t="s">
        <v>9</v>
      </c>
      <c r="C147" t="s">
        <v>15</v>
      </c>
      <c r="D147" t="s">
        <v>175</v>
      </c>
      <c r="E147" t="s">
        <v>574</v>
      </c>
      <c r="H147" t="s">
        <v>584</v>
      </c>
      <c r="I147" t="s">
        <v>587</v>
      </c>
    </row>
    <row r="148" spans="1:9">
      <c r="A148" s="1">
        <f>HYPERLINK("https://cms.ls-nyc.org/matter/dynamic-profile/view/1896073","19-1896073")</f>
        <v>0</v>
      </c>
      <c r="B148" t="s">
        <v>12</v>
      </c>
      <c r="C148" t="s">
        <v>18</v>
      </c>
      <c r="D148" t="s">
        <v>176</v>
      </c>
      <c r="E148" t="s">
        <v>574</v>
      </c>
      <c r="H148" t="s">
        <v>584</v>
      </c>
      <c r="I148" t="s">
        <v>587</v>
      </c>
    </row>
    <row r="149" spans="1:9">
      <c r="A149" s="1">
        <f>HYPERLINK("https://cms.ls-nyc.org/matter/dynamic-profile/view/1896088","19-1896088")</f>
        <v>0</v>
      </c>
      <c r="B149" t="s">
        <v>11</v>
      </c>
      <c r="C149" t="s">
        <v>19</v>
      </c>
      <c r="D149" t="s">
        <v>177</v>
      </c>
      <c r="E149" t="s">
        <v>574</v>
      </c>
      <c r="H149" t="s">
        <v>584</v>
      </c>
      <c r="I149" t="s">
        <v>587</v>
      </c>
    </row>
    <row r="150" spans="1:9">
      <c r="A150" s="1">
        <f>HYPERLINK("https://cms.ls-nyc.org/matter/dynamic-profile/view/1895965","19-1895965")</f>
        <v>0</v>
      </c>
      <c r="B150" t="s">
        <v>11</v>
      </c>
      <c r="C150" t="s">
        <v>19</v>
      </c>
      <c r="D150" t="s">
        <v>178</v>
      </c>
      <c r="E150" t="s">
        <v>574</v>
      </c>
      <c r="H150" t="s">
        <v>584</v>
      </c>
      <c r="I150" t="s">
        <v>587</v>
      </c>
    </row>
    <row r="151" spans="1:9">
      <c r="A151" s="1">
        <f>HYPERLINK("https://cms.ls-nyc.org/matter/dynamic-profile/view/1895951","19-1895951")</f>
        <v>0</v>
      </c>
      <c r="B151" t="s">
        <v>11</v>
      </c>
      <c r="C151" t="s">
        <v>19</v>
      </c>
      <c r="D151" t="s">
        <v>179</v>
      </c>
      <c r="E151" t="s">
        <v>574</v>
      </c>
      <c r="H151" t="s">
        <v>584</v>
      </c>
      <c r="I151" t="s">
        <v>587</v>
      </c>
    </row>
    <row r="152" spans="1:9">
      <c r="A152" s="1">
        <f>HYPERLINK("https://cms.ls-nyc.org/matter/dynamic-profile/view/1895941","19-1895941")</f>
        <v>0</v>
      </c>
      <c r="B152" t="s">
        <v>10</v>
      </c>
      <c r="C152" t="s">
        <v>16</v>
      </c>
      <c r="D152" t="s">
        <v>180</v>
      </c>
      <c r="E152" t="s">
        <v>574</v>
      </c>
      <c r="H152" t="s">
        <v>584</v>
      </c>
      <c r="I152" t="s">
        <v>587</v>
      </c>
    </row>
    <row r="153" spans="1:9">
      <c r="A153" s="1">
        <f>HYPERLINK("https://cms.ls-nyc.org/matter/dynamic-profile/view/1895603","19-1895603")</f>
        <v>0</v>
      </c>
      <c r="B153" t="s">
        <v>9</v>
      </c>
      <c r="C153" t="s">
        <v>15</v>
      </c>
      <c r="D153" t="s">
        <v>181</v>
      </c>
      <c r="F153" t="s">
        <v>580</v>
      </c>
      <c r="H153" t="s">
        <v>583</v>
      </c>
      <c r="I153" t="s">
        <v>587</v>
      </c>
    </row>
    <row r="154" spans="1:9">
      <c r="A154" s="1">
        <f>HYPERLINK("https://cms.ls-nyc.org/matter/dynamic-profile/view/1895614","19-1895614")</f>
        <v>0</v>
      </c>
      <c r="B154" t="s">
        <v>11</v>
      </c>
      <c r="C154" t="s">
        <v>22</v>
      </c>
      <c r="D154" t="s">
        <v>182</v>
      </c>
      <c r="F154" t="s">
        <v>580</v>
      </c>
      <c r="H154" t="s">
        <v>583</v>
      </c>
      <c r="I154" t="s">
        <v>587</v>
      </c>
    </row>
    <row r="155" spans="1:9">
      <c r="A155" s="1">
        <f>HYPERLINK("https://cms.ls-nyc.org/matter/dynamic-profile/view/1895684","19-1895684")</f>
        <v>0</v>
      </c>
      <c r="B155" t="s">
        <v>9</v>
      </c>
      <c r="C155" t="s">
        <v>15</v>
      </c>
      <c r="D155" t="s">
        <v>183</v>
      </c>
      <c r="F155" t="s">
        <v>580</v>
      </c>
      <c r="H155" t="s">
        <v>583</v>
      </c>
      <c r="I155" t="s">
        <v>587</v>
      </c>
    </row>
    <row r="156" spans="1:9">
      <c r="A156" s="1">
        <f>HYPERLINK("https://cms.ls-nyc.org/matter/dynamic-profile/view/1895495","19-1895495")</f>
        <v>0</v>
      </c>
      <c r="B156" t="s">
        <v>10</v>
      </c>
      <c r="C156" t="s">
        <v>21</v>
      </c>
      <c r="D156" t="s">
        <v>184</v>
      </c>
      <c r="E156" t="s">
        <v>574</v>
      </c>
      <c r="H156" t="s">
        <v>584</v>
      </c>
      <c r="I156" t="s">
        <v>587</v>
      </c>
    </row>
    <row r="157" spans="1:9">
      <c r="A157" s="1">
        <f>HYPERLINK("https://cms.ls-nyc.org/matter/dynamic-profile/view/1895498","19-1895498")</f>
        <v>0</v>
      </c>
      <c r="B157" t="s">
        <v>11</v>
      </c>
      <c r="C157" t="s">
        <v>19</v>
      </c>
      <c r="D157" t="s">
        <v>185</v>
      </c>
      <c r="E157" t="s">
        <v>574</v>
      </c>
      <c r="H157" t="s">
        <v>584</v>
      </c>
      <c r="I157" t="s">
        <v>587</v>
      </c>
    </row>
    <row r="158" spans="1:9">
      <c r="A158" s="1">
        <f>HYPERLINK("https://cms.ls-nyc.org/matter/dynamic-profile/view/1895480","19-1895480")</f>
        <v>0</v>
      </c>
      <c r="B158" t="s">
        <v>10</v>
      </c>
      <c r="C158" t="s">
        <v>16</v>
      </c>
      <c r="D158" t="s">
        <v>186</v>
      </c>
      <c r="E158" t="s">
        <v>574</v>
      </c>
      <c r="H158" t="s">
        <v>584</v>
      </c>
      <c r="I158" t="s">
        <v>587</v>
      </c>
    </row>
    <row r="159" spans="1:9">
      <c r="A159" s="1">
        <f>HYPERLINK("https://cms.ls-nyc.org/matter/dynamic-profile/view/1895257","19-1895257")</f>
        <v>0</v>
      </c>
      <c r="B159" t="s">
        <v>9</v>
      </c>
      <c r="C159" t="s">
        <v>15</v>
      </c>
      <c r="D159" t="s">
        <v>187</v>
      </c>
      <c r="E159" t="s">
        <v>577</v>
      </c>
      <c r="G159" t="s">
        <v>582</v>
      </c>
      <c r="H159" t="s">
        <v>585</v>
      </c>
      <c r="I159" t="s">
        <v>587</v>
      </c>
    </row>
    <row r="160" spans="1:9">
      <c r="A160" s="1">
        <f>HYPERLINK("https://cms.ls-nyc.org/matter/dynamic-profile/view/1895232","19-1895232")</f>
        <v>0</v>
      </c>
      <c r="B160" t="s">
        <v>11</v>
      </c>
      <c r="C160" t="s">
        <v>19</v>
      </c>
      <c r="D160" t="s">
        <v>188</v>
      </c>
      <c r="E160" t="s">
        <v>574</v>
      </c>
      <c r="H160" t="s">
        <v>584</v>
      </c>
      <c r="I160" t="s">
        <v>587</v>
      </c>
    </row>
    <row r="161" spans="1:9">
      <c r="A161" s="1">
        <f>HYPERLINK("https://cms.ls-nyc.org/matter/dynamic-profile/view/1895134","19-1895134")</f>
        <v>0</v>
      </c>
      <c r="B161" t="s">
        <v>10</v>
      </c>
      <c r="C161" t="s">
        <v>21</v>
      </c>
      <c r="D161" t="s">
        <v>189</v>
      </c>
      <c r="F161" t="s">
        <v>580</v>
      </c>
      <c r="H161" t="s">
        <v>583</v>
      </c>
      <c r="I161" t="s">
        <v>587</v>
      </c>
    </row>
    <row r="162" spans="1:9">
      <c r="A162" s="1">
        <f>HYPERLINK("https://cms.ls-nyc.org/matter/dynamic-profile/view/1895145","19-1895145")</f>
        <v>0</v>
      </c>
      <c r="B162" t="s">
        <v>9</v>
      </c>
      <c r="C162" t="s">
        <v>15</v>
      </c>
      <c r="D162" t="s">
        <v>190</v>
      </c>
      <c r="F162" t="s">
        <v>580</v>
      </c>
      <c r="H162" t="s">
        <v>583</v>
      </c>
      <c r="I162" t="s">
        <v>587</v>
      </c>
    </row>
    <row r="163" spans="1:9">
      <c r="A163" s="1">
        <f>HYPERLINK("https://cms.ls-nyc.org/matter/dynamic-profile/view/1895094","19-1895094")</f>
        <v>0</v>
      </c>
      <c r="B163" t="s">
        <v>10</v>
      </c>
      <c r="C163" t="s">
        <v>16</v>
      </c>
      <c r="D163" t="s">
        <v>191</v>
      </c>
      <c r="E163" t="s">
        <v>574</v>
      </c>
      <c r="H163" t="s">
        <v>584</v>
      </c>
      <c r="I163" t="s">
        <v>587</v>
      </c>
    </row>
    <row r="164" spans="1:9">
      <c r="A164" s="1">
        <f>HYPERLINK("https://cms.ls-nyc.org/matter/dynamic-profile/view/1895021","19-1895021")</f>
        <v>0</v>
      </c>
      <c r="B164" t="s">
        <v>9</v>
      </c>
      <c r="C164" t="s">
        <v>15</v>
      </c>
      <c r="D164" t="s">
        <v>192</v>
      </c>
      <c r="H164" t="s">
        <v>583</v>
      </c>
      <c r="I164" t="s">
        <v>587</v>
      </c>
    </row>
    <row r="165" spans="1:9">
      <c r="A165" s="1">
        <f>HYPERLINK("https://cms.ls-nyc.org/matter/dynamic-profile/view/1895017","19-1895017")</f>
        <v>0</v>
      </c>
      <c r="B165" t="s">
        <v>10</v>
      </c>
      <c r="C165" t="s">
        <v>16</v>
      </c>
      <c r="D165" t="s">
        <v>193</v>
      </c>
      <c r="F165" t="s">
        <v>580</v>
      </c>
      <c r="G165" t="s">
        <v>582</v>
      </c>
      <c r="H165" t="s">
        <v>583</v>
      </c>
      <c r="I165" t="s">
        <v>587</v>
      </c>
    </row>
    <row r="166" spans="1:9">
      <c r="A166" s="1">
        <f>HYPERLINK("https://cms.ls-nyc.org/matter/dynamic-profile/view/1895104","19-1895104")</f>
        <v>0</v>
      </c>
      <c r="B166" t="s">
        <v>10</v>
      </c>
      <c r="C166" t="s">
        <v>16</v>
      </c>
      <c r="D166" t="s">
        <v>194</v>
      </c>
      <c r="E166" t="s">
        <v>574</v>
      </c>
      <c r="H166" t="s">
        <v>584</v>
      </c>
      <c r="I166" t="s">
        <v>587</v>
      </c>
    </row>
    <row r="167" spans="1:9">
      <c r="A167" s="1">
        <f>HYPERLINK("https://cms.ls-nyc.org/matter/dynamic-profile/view/1894966","19-1894966")</f>
        <v>0</v>
      </c>
      <c r="B167" t="s">
        <v>11</v>
      </c>
      <c r="C167" t="s">
        <v>18</v>
      </c>
      <c r="D167" t="s">
        <v>158</v>
      </c>
      <c r="E167" t="s">
        <v>574</v>
      </c>
      <c r="H167" t="s">
        <v>584</v>
      </c>
      <c r="I167" t="s">
        <v>587</v>
      </c>
    </row>
    <row r="168" spans="1:9">
      <c r="A168" s="1">
        <f>HYPERLINK("https://cms.ls-nyc.org/matter/dynamic-profile/view/1894870","19-1894870")</f>
        <v>0</v>
      </c>
      <c r="B168" t="s">
        <v>12</v>
      </c>
      <c r="C168" t="s">
        <v>15</v>
      </c>
      <c r="D168" t="s">
        <v>195</v>
      </c>
      <c r="E168" t="s">
        <v>575</v>
      </c>
      <c r="G168" t="s">
        <v>582</v>
      </c>
      <c r="H168" t="s">
        <v>585</v>
      </c>
      <c r="I168" t="s">
        <v>587</v>
      </c>
    </row>
    <row r="169" spans="1:9">
      <c r="A169" s="1">
        <f>HYPERLINK("https://cms.ls-nyc.org/matter/dynamic-profile/view/1894866","19-1894866")</f>
        <v>0</v>
      </c>
      <c r="B169" t="s">
        <v>10</v>
      </c>
      <c r="C169" t="s">
        <v>16</v>
      </c>
      <c r="D169" t="s">
        <v>196</v>
      </c>
      <c r="E169" t="s">
        <v>574</v>
      </c>
      <c r="G169" t="s">
        <v>582</v>
      </c>
      <c r="H169" t="s">
        <v>584</v>
      </c>
      <c r="I169" t="s">
        <v>587</v>
      </c>
    </row>
    <row r="170" spans="1:9">
      <c r="A170" s="1">
        <f>HYPERLINK("https://cms.ls-nyc.org/matter/dynamic-profile/view/1894831","19-1894831")</f>
        <v>0</v>
      </c>
      <c r="B170" t="s">
        <v>9</v>
      </c>
      <c r="C170" t="s">
        <v>15</v>
      </c>
      <c r="D170" t="s">
        <v>197</v>
      </c>
      <c r="E170" t="s">
        <v>574</v>
      </c>
      <c r="H170" t="s">
        <v>584</v>
      </c>
      <c r="I170" t="s">
        <v>587</v>
      </c>
    </row>
    <row r="171" spans="1:9">
      <c r="A171" s="1">
        <f>HYPERLINK("https://cms.ls-nyc.org/matter/dynamic-profile/view/1894736","19-1894736")</f>
        <v>0</v>
      </c>
      <c r="B171" t="s">
        <v>10</v>
      </c>
      <c r="C171" t="s">
        <v>16</v>
      </c>
      <c r="D171" t="s">
        <v>198</v>
      </c>
      <c r="E171" t="s">
        <v>574</v>
      </c>
      <c r="G171" t="s">
        <v>582</v>
      </c>
      <c r="H171" t="s">
        <v>584</v>
      </c>
      <c r="I171" t="s">
        <v>587</v>
      </c>
    </row>
    <row r="172" spans="1:9">
      <c r="A172" s="1">
        <f>HYPERLINK("https://cms.ls-nyc.org/matter/dynamic-profile/view/1894693","19-1894693")</f>
        <v>0</v>
      </c>
      <c r="B172" t="s">
        <v>10</v>
      </c>
      <c r="C172" t="s">
        <v>16</v>
      </c>
      <c r="D172" t="s">
        <v>199</v>
      </c>
      <c r="E172" t="s">
        <v>575</v>
      </c>
      <c r="G172" t="s">
        <v>582</v>
      </c>
      <c r="H172" t="s">
        <v>585</v>
      </c>
      <c r="I172" t="s">
        <v>587</v>
      </c>
    </row>
    <row r="173" spans="1:9">
      <c r="A173" s="1">
        <f>HYPERLINK("https://cms.ls-nyc.org/matter/dynamic-profile/view/1894716","19-1894716")</f>
        <v>0</v>
      </c>
      <c r="B173" t="s">
        <v>11</v>
      </c>
      <c r="C173" t="s">
        <v>26</v>
      </c>
      <c r="D173" t="s">
        <v>200</v>
      </c>
      <c r="F173" t="s">
        <v>580</v>
      </c>
      <c r="H173" t="s">
        <v>583</v>
      </c>
      <c r="I173" t="s">
        <v>587</v>
      </c>
    </row>
    <row r="174" spans="1:9">
      <c r="A174" s="1">
        <f>HYPERLINK("https://cms.ls-nyc.org/matter/dynamic-profile/view/1894546","19-1894546")</f>
        <v>0</v>
      </c>
      <c r="B174" t="s">
        <v>10</v>
      </c>
      <c r="C174" t="s">
        <v>16</v>
      </c>
      <c r="D174" t="s">
        <v>201</v>
      </c>
      <c r="E174" t="s">
        <v>575</v>
      </c>
      <c r="H174" t="s">
        <v>585</v>
      </c>
      <c r="I174" t="s">
        <v>587</v>
      </c>
    </row>
    <row r="175" spans="1:9">
      <c r="A175" s="1">
        <f>HYPERLINK("https://cms.ls-nyc.org/matter/dynamic-profile/view/1894384","19-1894384")</f>
        <v>0</v>
      </c>
      <c r="B175" t="s">
        <v>10</v>
      </c>
      <c r="C175" t="s">
        <v>21</v>
      </c>
      <c r="D175" t="s">
        <v>202</v>
      </c>
      <c r="E175" t="s">
        <v>574</v>
      </c>
      <c r="H175" t="s">
        <v>584</v>
      </c>
      <c r="I175" t="s">
        <v>587</v>
      </c>
    </row>
    <row r="176" spans="1:9">
      <c r="A176" s="1">
        <f>HYPERLINK("https://cms.ls-nyc.org/matter/dynamic-profile/view/1894393","19-1894393")</f>
        <v>0</v>
      </c>
      <c r="B176" t="s">
        <v>11</v>
      </c>
      <c r="C176" t="s">
        <v>19</v>
      </c>
      <c r="D176" t="s">
        <v>203</v>
      </c>
      <c r="E176" t="s">
        <v>574</v>
      </c>
      <c r="H176" t="s">
        <v>584</v>
      </c>
      <c r="I176" t="s">
        <v>587</v>
      </c>
    </row>
    <row r="177" spans="1:9">
      <c r="A177" s="1">
        <f>HYPERLINK("https://cms.ls-nyc.org/matter/dynamic-profile/view/1894418","19-1894418")</f>
        <v>0</v>
      </c>
      <c r="B177" t="s">
        <v>9</v>
      </c>
      <c r="C177" t="s">
        <v>15</v>
      </c>
      <c r="D177" t="s">
        <v>204</v>
      </c>
      <c r="E177" t="s">
        <v>574</v>
      </c>
      <c r="H177" t="s">
        <v>584</v>
      </c>
      <c r="I177" t="s">
        <v>587</v>
      </c>
    </row>
    <row r="178" spans="1:9">
      <c r="A178" s="1">
        <f>HYPERLINK("https://cms.ls-nyc.org/matter/dynamic-profile/view/1894423","19-1894423")</f>
        <v>0</v>
      </c>
      <c r="B178" t="s">
        <v>9</v>
      </c>
      <c r="C178" t="s">
        <v>15</v>
      </c>
      <c r="D178" t="s">
        <v>205</v>
      </c>
      <c r="E178" t="s">
        <v>574</v>
      </c>
      <c r="H178" t="s">
        <v>584</v>
      </c>
      <c r="I178" t="s">
        <v>587</v>
      </c>
    </row>
    <row r="179" spans="1:9">
      <c r="A179" s="1">
        <f>HYPERLINK("https://cms.ls-nyc.org/matter/dynamic-profile/view/1894357","19-1894357")</f>
        <v>0</v>
      </c>
      <c r="B179" t="s">
        <v>9</v>
      </c>
      <c r="C179" t="s">
        <v>15</v>
      </c>
      <c r="D179" t="s">
        <v>206</v>
      </c>
      <c r="F179" t="s">
        <v>580</v>
      </c>
      <c r="H179" t="s">
        <v>583</v>
      </c>
      <c r="I179" t="s">
        <v>587</v>
      </c>
    </row>
    <row r="180" spans="1:9">
      <c r="A180" s="1">
        <f>HYPERLINK("https://cms.ls-nyc.org/matter/dynamic-profile/view/1894396","19-1894396")</f>
        <v>0</v>
      </c>
      <c r="B180" t="s">
        <v>9</v>
      </c>
      <c r="C180" t="s">
        <v>15</v>
      </c>
      <c r="D180" t="s">
        <v>207</v>
      </c>
      <c r="E180" t="s">
        <v>574</v>
      </c>
      <c r="H180" t="s">
        <v>584</v>
      </c>
      <c r="I180" t="s">
        <v>587</v>
      </c>
    </row>
    <row r="181" spans="1:9">
      <c r="A181" s="1">
        <f>HYPERLINK("https://cms.ls-nyc.org/matter/dynamic-profile/view/1894334","19-1894334")</f>
        <v>0</v>
      </c>
      <c r="B181" t="s">
        <v>10</v>
      </c>
      <c r="C181" t="s">
        <v>16</v>
      </c>
      <c r="D181" t="s">
        <v>208</v>
      </c>
      <c r="E181" t="s">
        <v>574</v>
      </c>
      <c r="H181" t="s">
        <v>584</v>
      </c>
      <c r="I181" t="s">
        <v>587</v>
      </c>
    </row>
    <row r="182" spans="1:9">
      <c r="A182" s="1">
        <f>HYPERLINK("https://cms.ls-nyc.org/matter/dynamic-profile/view/1894322","19-1894322")</f>
        <v>0</v>
      </c>
      <c r="B182" t="s">
        <v>11</v>
      </c>
      <c r="C182" t="s">
        <v>26</v>
      </c>
      <c r="D182" t="s">
        <v>209</v>
      </c>
      <c r="F182" t="s">
        <v>580</v>
      </c>
      <c r="H182" t="s">
        <v>583</v>
      </c>
      <c r="I182" t="s">
        <v>587</v>
      </c>
    </row>
    <row r="183" spans="1:9">
      <c r="A183" s="1">
        <f>HYPERLINK("https://cms.ls-nyc.org/matter/dynamic-profile/view/1894186","19-1894186")</f>
        <v>0</v>
      </c>
      <c r="B183" t="s">
        <v>9</v>
      </c>
      <c r="C183" t="s">
        <v>15</v>
      </c>
      <c r="D183" t="s">
        <v>210</v>
      </c>
      <c r="E183" t="s">
        <v>574</v>
      </c>
      <c r="H183" t="s">
        <v>584</v>
      </c>
      <c r="I183" t="s">
        <v>587</v>
      </c>
    </row>
    <row r="184" spans="1:9">
      <c r="A184" s="1">
        <f>HYPERLINK("https://cms.ls-nyc.org/matter/dynamic-profile/view/1894213","19-1894213")</f>
        <v>0</v>
      </c>
      <c r="B184" t="s">
        <v>9</v>
      </c>
      <c r="C184" t="s">
        <v>15</v>
      </c>
      <c r="D184" t="s">
        <v>211</v>
      </c>
      <c r="E184" t="s">
        <v>574</v>
      </c>
      <c r="H184" t="s">
        <v>584</v>
      </c>
      <c r="I184" t="s">
        <v>587</v>
      </c>
    </row>
    <row r="185" spans="1:9">
      <c r="A185" s="1">
        <f>HYPERLINK("https://cms.ls-nyc.org/matter/dynamic-profile/view/1894215","19-1894215")</f>
        <v>0</v>
      </c>
      <c r="B185" t="s">
        <v>10</v>
      </c>
      <c r="C185" t="s">
        <v>21</v>
      </c>
      <c r="D185" t="s">
        <v>212</v>
      </c>
      <c r="F185" t="s">
        <v>580</v>
      </c>
      <c r="H185" t="s">
        <v>583</v>
      </c>
      <c r="I185" t="s">
        <v>587</v>
      </c>
    </row>
    <row r="186" spans="1:9">
      <c r="A186" s="1">
        <f>HYPERLINK("https://cms.ls-nyc.org/matter/dynamic-profile/view/1894100","19-1894100")</f>
        <v>0</v>
      </c>
      <c r="B186" t="s">
        <v>11</v>
      </c>
      <c r="C186" t="s">
        <v>17</v>
      </c>
      <c r="D186" t="s">
        <v>213</v>
      </c>
      <c r="E186" t="s">
        <v>574</v>
      </c>
      <c r="H186" t="s">
        <v>584</v>
      </c>
      <c r="I186" t="s">
        <v>587</v>
      </c>
    </row>
    <row r="187" spans="1:9">
      <c r="A187" s="1">
        <f>HYPERLINK("https://cms.ls-nyc.org/matter/dynamic-profile/view/1894054","19-1894054")</f>
        <v>0</v>
      </c>
      <c r="B187" t="s">
        <v>9</v>
      </c>
      <c r="C187" t="s">
        <v>15</v>
      </c>
      <c r="D187" t="s">
        <v>214</v>
      </c>
      <c r="E187" t="s">
        <v>574</v>
      </c>
      <c r="H187" t="s">
        <v>584</v>
      </c>
      <c r="I187" t="s">
        <v>587</v>
      </c>
    </row>
    <row r="188" spans="1:9">
      <c r="A188" s="1">
        <f>HYPERLINK("https://cms.ls-nyc.org/matter/dynamic-profile/view/1894129","19-1894129")</f>
        <v>0</v>
      </c>
      <c r="B188" t="s">
        <v>9</v>
      </c>
      <c r="C188" t="s">
        <v>15</v>
      </c>
      <c r="D188" t="s">
        <v>215</v>
      </c>
      <c r="E188" t="s">
        <v>574</v>
      </c>
      <c r="H188" t="s">
        <v>584</v>
      </c>
      <c r="I188" t="s">
        <v>587</v>
      </c>
    </row>
    <row r="189" spans="1:9">
      <c r="A189" s="1">
        <f>HYPERLINK("https://cms.ls-nyc.org/matter/dynamic-profile/view/1893972","19-1893972")</f>
        <v>0</v>
      </c>
      <c r="B189" t="s">
        <v>11</v>
      </c>
      <c r="C189" t="s">
        <v>18</v>
      </c>
      <c r="D189" t="s">
        <v>216</v>
      </c>
      <c r="E189" t="s">
        <v>574</v>
      </c>
      <c r="H189" t="s">
        <v>584</v>
      </c>
      <c r="I189" t="s">
        <v>587</v>
      </c>
    </row>
    <row r="190" spans="1:9">
      <c r="A190" s="1">
        <f>HYPERLINK("https://cms.ls-nyc.org/matter/dynamic-profile/view/1893954","19-1893954")</f>
        <v>0</v>
      </c>
      <c r="B190" t="s">
        <v>11</v>
      </c>
      <c r="C190" t="s">
        <v>19</v>
      </c>
      <c r="D190" t="s">
        <v>217</v>
      </c>
      <c r="E190" t="s">
        <v>574</v>
      </c>
      <c r="H190" t="s">
        <v>584</v>
      </c>
      <c r="I190" t="s">
        <v>587</v>
      </c>
    </row>
    <row r="191" spans="1:9">
      <c r="A191" s="1">
        <f>HYPERLINK("https://cms.ls-nyc.org/matter/dynamic-profile/view/1893880","19-1893880")</f>
        <v>0</v>
      </c>
      <c r="B191" t="s">
        <v>10</v>
      </c>
      <c r="C191" t="s">
        <v>16</v>
      </c>
      <c r="D191" t="s">
        <v>218</v>
      </c>
      <c r="E191" t="s">
        <v>574</v>
      </c>
      <c r="H191" t="s">
        <v>584</v>
      </c>
      <c r="I191" t="s">
        <v>587</v>
      </c>
    </row>
    <row r="192" spans="1:9">
      <c r="A192" s="1">
        <f>HYPERLINK("https://cms.ls-nyc.org/matter/dynamic-profile/view/1893884","19-1893884")</f>
        <v>0</v>
      </c>
      <c r="B192" t="s">
        <v>9</v>
      </c>
      <c r="C192" t="s">
        <v>15</v>
      </c>
      <c r="D192" t="s">
        <v>219</v>
      </c>
      <c r="E192" t="s">
        <v>575</v>
      </c>
      <c r="F192" t="s">
        <v>580</v>
      </c>
      <c r="H192" t="s">
        <v>585</v>
      </c>
      <c r="I192" t="s">
        <v>587</v>
      </c>
    </row>
    <row r="193" spans="1:9">
      <c r="A193" s="1">
        <f>HYPERLINK("https://cms.ls-nyc.org/matter/dynamic-profile/view/1893889","19-1893889")</f>
        <v>0</v>
      </c>
      <c r="B193" t="s">
        <v>13</v>
      </c>
      <c r="C193" t="s">
        <v>27</v>
      </c>
      <c r="D193" t="s">
        <v>220</v>
      </c>
      <c r="F193" t="s">
        <v>580</v>
      </c>
      <c r="H193" t="s">
        <v>583</v>
      </c>
      <c r="I193" t="s">
        <v>587</v>
      </c>
    </row>
    <row r="194" spans="1:9">
      <c r="A194" s="1">
        <f>HYPERLINK("https://cms.ls-nyc.org/matter/dynamic-profile/view/1893939","19-1893939")</f>
        <v>0</v>
      </c>
      <c r="B194" t="s">
        <v>10</v>
      </c>
      <c r="C194" t="s">
        <v>16</v>
      </c>
      <c r="D194" t="s">
        <v>221</v>
      </c>
      <c r="E194" t="s">
        <v>574</v>
      </c>
      <c r="H194" t="s">
        <v>584</v>
      </c>
      <c r="I194" t="s">
        <v>587</v>
      </c>
    </row>
    <row r="195" spans="1:9">
      <c r="A195" s="1">
        <f>HYPERLINK("https://cms.ls-nyc.org/matter/dynamic-profile/view/1893765","19-1893765")</f>
        <v>0</v>
      </c>
      <c r="B195" t="s">
        <v>14</v>
      </c>
      <c r="C195" t="s">
        <v>16</v>
      </c>
      <c r="D195" t="s">
        <v>222</v>
      </c>
      <c r="E195" t="s">
        <v>574</v>
      </c>
      <c r="H195" t="s">
        <v>584</v>
      </c>
      <c r="I195" t="s">
        <v>587</v>
      </c>
    </row>
    <row r="196" spans="1:9">
      <c r="A196" s="1">
        <f>HYPERLINK("https://cms.ls-nyc.org/matter/dynamic-profile/view/1893682","19-1893682")</f>
        <v>0</v>
      </c>
      <c r="B196" t="s">
        <v>11</v>
      </c>
      <c r="C196" t="s">
        <v>19</v>
      </c>
      <c r="D196" t="s">
        <v>223</v>
      </c>
      <c r="E196" t="s">
        <v>574</v>
      </c>
      <c r="H196" t="s">
        <v>584</v>
      </c>
      <c r="I196" t="s">
        <v>587</v>
      </c>
    </row>
    <row r="197" spans="1:9">
      <c r="A197" s="1">
        <f>HYPERLINK("https://cms.ls-nyc.org/matter/dynamic-profile/view/1893688","19-1893688")</f>
        <v>0</v>
      </c>
      <c r="B197" t="s">
        <v>9</v>
      </c>
      <c r="C197" t="s">
        <v>20</v>
      </c>
      <c r="D197" t="s">
        <v>224</v>
      </c>
      <c r="F197" t="s">
        <v>580</v>
      </c>
      <c r="H197" t="s">
        <v>583</v>
      </c>
      <c r="I197" t="s">
        <v>587</v>
      </c>
    </row>
    <row r="198" spans="1:9">
      <c r="A198" s="1">
        <f>HYPERLINK("https://cms.ls-nyc.org/matter/dynamic-profile/view/1893640","19-1893640")</f>
        <v>0</v>
      </c>
      <c r="B198" t="s">
        <v>10</v>
      </c>
      <c r="C198" t="s">
        <v>16</v>
      </c>
      <c r="D198" t="s">
        <v>225</v>
      </c>
      <c r="E198" t="s">
        <v>574</v>
      </c>
      <c r="H198" t="s">
        <v>584</v>
      </c>
      <c r="I198" t="s">
        <v>587</v>
      </c>
    </row>
    <row r="199" spans="1:9">
      <c r="A199" s="1">
        <f>HYPERLINK("https://cms.ls-nyc.org/matter/dynamic-profile/view/1893669","19-1893669")</f>
        <v>0</v>
      </c>
      <c r="B199" t="s">
        <v>10</v>
      </c>
      <c r="C199" t="s">
        <v>21</v>
      </c>
      <c r="D199" t="s">
        <v>226</v>
      </c>
      <c r="F199" t="s">
        <v>580</v>
      </c>
      <c r="H199" t="s">
        <v>583</v>
      </c>
      <c r="I199" t="s">
        <v>587</v>
      </c>
    </row>
    <row r="200" spans="1:9">
      <c r="A200" s="1">
        <f>HYPERLINK("https://cms.ls-nyc.org/matter/dynamic-profile/view/1893512","19-1893512")</f>
        <v>0</v>
      </c>
      <c r="B200" t="s">
        <v>9</v>
      </c>
      <c r="C200" t="s">
        <v>15</v>
      </c>
      <c r="D200" t="s">
        <v>227</v>
      </c>
      <c r="E200" t="s">
        <v>574</v>
      </c>
      <c r="H200" t="s">
        <v>584</v>
      </c>
      <c r="I200" t="s">
        <v>587</v>
      </c>
    </row>
    <row r="201" spans="1:9">
      <c r="A201" s="1">
        <f>HYPERLINK("https://cms.ls-nyc.org/matter/dynamic-profile/view/1893475","19-1893475")</f>
        <v>0</v>
      </c>
      <c r="B201" t="s">
        <v>10</v>
      </c>
      <c r="C201" t="s">
        <v>16</v>
      </c>
      <c r="D201" t="s">
        <v>228</v>
      </c>
      <c r="E201" t="s">
        <v>574</v>
      </c>
      <c r="H201" t="s">
        <v>584</v>
      </c>
      <c r="I201" t="s">
        <v>587</v>
      </c>
    </row>
    <row r="202" spans="1:9">
      <c r="A202" s="1">
        <f>HYPERLINK("https://cms.ls-nyc.org/matter/dynamic-profile/view/1893307","19-1893307")</f>
        <v>0</v>
      </c>
      <c r="B202" t="s">
        <v>11</v>
      </c>
      <c r="C202" t="s">
        <v>17</v>
      </c>
      <c r="D202" t="s">
        <v>229</v>
      </c>
      <c r="E202" t="s">
        <v>576</v>
      </c>
      <c r="H202" t="s">
        <v>586</v>
      </c>
      <c r="I202" t="s">
        <v>587</v>
      </c>
    </row>
    <row r="203" spans="1:9">
      <c r="A203" s="1">
        <f>HYPERLINK("https://cms.ls-nyc.org/matter/dynamic-profile/view/1893297","19-1893297")</f>
        <v>0</v>
      </c>
      <c r="B203" t="s">
        <v>10</v>
      </c>
      <c r="C203" t="s">
        <v>16</v>
      </c>
      <c r="D203" t="s">
        <v>230</v>
      </c>
      <c r="E203" t="s">
        <v>577</v>
      </c>
      <c r="H203" t="s">
        <v>585</v>
      </c>
      <c r="I203" t="s">
        <v>587</v>
      </c>
    </row>
    <row r="204" spans="1:9">
      <c r="A204" s="1">
        <f>HYPERLINK("https://cms.ls-nyc.org/matter/dynamic-profile/view/1893157","19-1893157")</f>
        <v>0</v>
      </c>
      <c r="B204" t="s">
        <v>11</v>
      </c>
      <c r="C204" t="s">
        <v>17</v>
      </c>
      <c r="D204" t="s">
        <v>231</v>
      </c>
      <c r="E204" t="s">
        <v>574</v>
      </c>
      <c r="H204" t="s">
        <v>584</v>
      </c>
      <c r="I204" t="s">
        <v>587</v>
      </c>
    </row>
    <row r="205" spans="1:9">
      <c r="A205" s="1">
        <f>HYPERLINK("https://cms.ls-nyc.org/matter/dynamic-profile/view/1893158","19-1893158")</f>
        <v>0</v>
      </c>
      <c r="B205" t="s">
        <v>11</v>
      </c>
      <c r="C205" t="s">
        <v>19</v>
      </c>
      <c r="D205" t="s">
        <v>232</v>
      </c>
      <c r="E205" t="s">
        <v>574</v>
      </c>
      <c r="H205" t="s">
        <v>584</v>
      </c>
      <c r="I205" t="s">
        <v>587</v>
      </c>
    </row>
    <row r="206" spans="1:9">
      <c r="A206" s="1">
        <f>HYPERLINK("https://cms.ls-nyc.org/matter/dynamic-profile/view/1893174","19-1893174")</f>
        <v>0</v>
      </c>
      <c r="B206" t="s">
        <v>11</v>
      </c>
      <c r="C206" t="s">
        <v>19</v>
      </c>
      <c r="D206" t="s">
        <v>233</v>
      </c>
      <c r="E206" t="s">
        <v>576</v>
      </c>
      <c r="H206" t="s">
        <v>586</v>
      </c>
      <c r="I206" t="s">
        <v>587</v>
      </c>
    </row>
    <row r="207" spans="1:9">
      <c r="A207" s="1">
        <f>HYPERLINK("https://cms.ls-nyc.org/matter/dynamic-profile/view/1893156","19-1893156")</f>
        <v>0</v>
      </c>
      <c r="B207" t="s">
        <v>10</v>
      </c>
      <c r="C207" t="s">
        <v>16</v>
      </c>
      <c r="D207" t="s">
        <v>234</v>
      </c>
      <c r="E207" t="s">
        <v>574</v>
      </c>
      <c r="H207" t="s">
        <v>584</v>
      </c>
      <c r="I207" t="s">
        <v>587</v>
      </c>
    </row>
    <row r="208" spans="1:9">
      <c r="A208" s="1">
        <f>HYPERLINK("https://cms.ls-nyc.org/matter/dynamic-profile/view/1893182","19-1893182")</f>
        <v>0</v>
      </c>
      <c r="B208" t="s">
        <v>9</v>
      </c>
      <c r="C208" t="s">
        <v>15</v>
      </c>
      <c r="D208" t="s">
        <v>235</v>
      </c>
      <c r="E208" t="s">
        <v>574</v>
      </c>
      <c r="H208" t="s">
        <v>584</v>
      </c>
      <c r="I208" t="s">
        <v>587</v>
      </c>
    </row>
    <row r="209" spans="1:9">
      <c r="A209" s="1">
        <f>HYPERLINK("https://cms.ls-nyc.org/matter/dynamic-profile/view/1893195","19-1893195")</f>
        <v>0</v>
      </c>
      <c r="B209" t="s">
        <v>13</v>
      </c>
      <c r="C209" t="s">
        <v>27</v>
      </c>
      <c r="D209" t="s">
        <v>236</v>
      </c>
      <c r="F209" t="s">
        <v>580</v>
      </c>
      <c r="H209" t="s">
        <v>583</v>
      </c>
      <c r="I209" t="s">
        <v>587</v>
      </c>
    </row>
    <row r="210" spans="1:9">
      <c r="A210" s="1">
        <f>HYPERLINK("https://cms.ls-nyc.org/matter/dynamic-profile/view/1893221","19-1893221")</f>
        <v>0</v>
      </c>
      <c r="B210" t="s">
        <v>10</v>
      </c>
      <c r="C210" t="s">
        <v>16</v>
      </c>
      <c r="D210" t="s">
        <v>237</v>
      </c>
      <c r="E210" t="s">
        <v>574</v>
      </c>
      <c r="H210" t="s">
        <v>584</v>
      </c>
      <c r="I210" t="s">
        <v>587</v>
      </c>
    </row>
    <row r="211" spans="1:9">
      <c r="A211" s="1">
        <f>HYPERLINK("https://cms.ls-nyc.org/matter/dynamic-profile/view/1893241","19-1893241")</f>
        <v>0</v>
      </c>
      <c r="B211" t="s">
        <v>10</v>
      </c>
      <c r="C211" t="s">
        <v>16</v>
      </c>
      <c r="D211" t="s">
        <v>238</v>
      </c>
      <c r="E211" t="s">
        <v>575</v>
      </c>
      <c r="H211" t="s">
        <v>585</v>
      </c>
      <c r="I211" t="s">
        <v>587</v>
      </c>
    </row>
    <row r="212" spans="1:9">
      <c r="A212" s="1">
        <f>HYPERLINK("https://cms.ls-nyc.org/matter/dynamic-profile/view/1893091","19-1893091")</f>
        <v>0</v>
      </c>
      <c r="B212" t="s">
        <v>12</v>
      </c>
      <c r="C212" t="s">
        <v>24</v>
      </c>
      <c r="D212" t="s">
        <v>239</v>
      </c>
      <c r="E212" t="s">
        <v>574</v>
      </c>
      <c r="H212" t="s">
        <v>584</v>
      </c>
      <c r="I212" t="s">
        <v>587</v>
      </c>
    </row>
    <row r="213" spans="1:9">
      <c r="A213" s="1">
        <f>HYPERLINK("https://cms.ls-nyc.org/matter/dynamic-profile/view/1893017","19-1893017")</f>
        <v>0</v>
      </c>
      <c r="B213" t="s">
        <v>11</v>
      </c>
      <c r="C213" t="s">
        <v>19</v>
      </c>
      <c r="D213" t="s">
        <v>240</v>
      </c>
      <c r="E213" t="s">
        <v>574</v>
      </c>
      <c r="H213" t="s">
        <v>584</v>
      </c>
      <c r="I213" t="s">
        <v>587</v>
      </c>
    </row>
    <row r="214" spans="1:9">
      <c r="A214" s="1">
        <f>HYPERLINK("https://cms.ls-nyc.org/matter/dynamic-profile/view/1893004","19-1893004")</f>
        <v>0</v>
      </c>
      <c r="B214" t="s">
        <v>9</v>
      </c>
      <c r="C214" t="s">
        <v>15</v>
      </c>
      <c r="D214" t="s">
        <v>241</v>
      </c>
      <c r="E214" t="s">
        <v>574</v>
      </c>
      <c r="H214" t="s">
        <v>584</v>
      </c>
      <c r="I214" t="s">
        <v>587</v>
      </c>
    </row>
    <row r="215" spans="1:9">
      <c r="A215" s="1">
        <f>HYPERLINK("https://cms.ls-nyc.org/matter/dynamic-profile/view/1893005","19-1893005")</f>
        <v>0</v>
      </c>
      <c r="B215" t="s">
        <v>10</v>
      </c>
      <c r="C215" t="s">
        <v>16</v>
      </c>
      <c r="D215" t="s">
        <v>242</v>
      </c>
      <c r="E215" t="s">
        <v>574</v>
      </c>
      <c r="H215" t="s">
        <v>584</v>
      </c>
      <c r="I215" t="s">
        <v>587</v>
      </c>
    </row>
    <row r="216" spans="1:9">
      <c r="A216" s="1">
        <f>HYPERLINK("https://cms.ls-nyc.org/matter/dynamic-profile/view/1892909","19-1892909")</f>
        <v>0</v>
      </c>
      <c r="B216" t="s">
        <v>12</v>
      </c>
      <c r="C216" t="s">
        <v>24</v>
      </c>
      <c r="D216" t="s">
        <v>243</v>
      </c>
      <c r="E216" t="s">
        <v>574</v>
      </c>
      <c r="H216" t="s">
        <v>584</v>
      </c>
      <c r="I216" t="s">
        <v>587</v>
      </c>
    </row>
    <row r="217" spans="1:9">
      <c r="A217" s="1">
        <f>HYPERLINK("https://cms.ls-nyc.org/matter/dynamic-profile/view/1892894","19-1892894")</f>
        <v>0</v>
      </c>
      <c r="B217" t="s">
        <v>10</v>
      </c>
      <c r="C217" t="s">
        <v>16</v>
      </c>
      <c r="D217" t="s">
        <v>244</v>
      </c>
      <c r="E217" t="s">
        <v>575</v>
      </c>
      <c r="H217" t="s">
        <v>585</v>
      </c>
      <c r="I217" t="s">
        <v>587</v>
      </c>
    </row>
    <row r="218" spans="1:9">
      <c r="A218" s="1">
        <f>HYPERLINK("https://cms.ls-nyc.org/matter/dynamic-profile/view/1892725","19-1892725")</f>
        <v>0</v>
      </c>
      <c r="B218" t="s">
        <v>12</v>
      </c>
      <c r="C218" t="s">
        <v>24</v>
      </c>
      <c r="D218" t="s">
        <v>245</v>
      </c>
      <c r="E218" t="s">
        <v>574</v>
      </c>
      <c r="H218" t="s">
        <v>584</v>
      </c>
      <c r="I218" t="s">
        <v>587</v>
      </c>
    </row>
    <row r="219" spans="1:9">
      <c r="A219" s="1">
        <f>HYPERLINK("https://cms.ls-nyc.org/matter/dynamic-profile/view/1892491","19-1892491")</f>
        <v>0</v>
      </c>
      <c r="B219" t="s">
        <v>9</v>
      </c>
      <c r="C219" t="s">
        <v>15</v>
      </c>
      <c r="D219" t="s">
        <v>246</v>
      </c>
      <c r="E219" t="s">
        <v>574</v>
      </c>
      <c r="G219" t="s">
        <v>582</v>
      </c>
      <c r="H219" t="s">
        <v>584</v>
      </c>
      <c r="I219" t="s">
        <v>587</v>
      </c>
    </row>
    <row r="220" spans="1:9">
      <c r="A220" s="1">
        <f>HYPERLINK("https://cms.ls-nyc.org/matter/dynamic-profile/view/1892529","19-1892529")</f>
        <v>0</v>
      </c>
      <c r="B220" t="s">
        <v>11</v>
      </c>
      <c r="C220" t="s">
        <v>17</v>
      </c>
      <c r="D220" t="s">
        <v>247</v>
      </c>
      <c r="E220" t="s">
        <v>577</v>
      </c>
      <c r="H220" t="s">
        <v>585</v>
      </c>
      <c r="I220" t="s">
        <v>587</v>
      </c>
    </row>
    <row r="221" spans="1:9">
      <c r="A221" s="1">
        <f>HYPERLINK("https://cms.ls-nyc.org/matter/dynamic-profile/view/1892582","19-1892582")</f>
        <v>0</v>
      </c>
      <c r="B221" t="s">
        <v>10</v>
      </c>
      <c r="C221" t="s">
        <v>16</v>
      </c>
      <c r="D221" t="s">
        <v>248</v>
      </c>
      <c r="E221" t="s">
        <v>575</v>
      </c>
      <c r="H221" t="s">
        <v>585</v>
      </c>
      <c r="I221" t="s">
        <v>587</v>
      </c>
    </row>
    <row r="222" spans="1:9">
      <c r="A222" s="1">
        <f>HYPERLINK("https://cms.ls-nyc.org/matter/dynamic-profile/view/1892610","19-1892610")</f>
        <v>0</v>
      </c>
      <c r="B222" t="s">
        <v>10</v>
      </c>
      <c r="C222" t="s">
        <v>16</v>
      </c>
      <c r="D222" t="s">
        <v>249</v>
      </c>
      <c r="E222" t="s">
        <v>574</v>
      </c>
      <c r="G222" t="s">
        <v>582</v>
      </c>
      <c r="H222" t="s">
        <v>584</v>
      </c>
      <c r="I222" t="s">
        <v>587</v>
      </c>
    </row>
    <row r="223" spans="1:9">
      <c r="A223" s="1">
        <f>HYPERLINK("https://cms.ls-nyc.org/matter/dynamic-profile/view/1892364","19-1892364")</f>
        <v>0</v>
      </c>
      <c r="B223" t="s">
        <v>10</v>
      </c>
      <c r="C223" t="s">
        <v>21</v>
      </c>
      <c r="D223" t="s">
        <v>250</v>
      </c>
      <c r="F223" t="s">
        <v>580</v>
      </c>
      <c r="H223" t="s">
        <v>583</v>
      </c>
      <c r="I223" t="s">
        <v>587</v>
      </c>
    </row>
    <row r="224" spans="1:9">
      <c r="A224" s="1">
        <f>HYPERLINK("https://cms.ls-nyc.org/matter/dynamic-profile/view/1892374","19-1892374")</f>
        <v>0</v>
      </c>
      <c r="B224" t="s">
        <v>10</v>
      </c>
      <c r="C224" t="s">
        <v>16</v>
      </c>
      <c r="D224" t="s">
        <v>250</v>
      </c>
      <c r="E224" t="s">
        <v>574</v>
      </c>
      <c r="H224" t="s">
        <v>584</v>
      </c>
      <c r="I224" t="s">
        <v>587</v>
      </c>
    </row>
    <row r="225" spans="1:9">
      <c r="A225" s="1">
        <f>HYPERLINK("https://cms.ls-nyc.org/matter/dynamic-profile/view/1892263","19-1892263")</f>
        <v>0</v>
      </c>
      <c r="B225" t="s">
        <v>10</v>
      </c>
      <c r="C225" t="s">
        <v>21</v>
      </c>
      <c r="D225" t="s">
        <v>251</v>
      </c>
      <c r="F225" t="s">
        <v>580</v>
      </c>
      <c r="H225" t="s">
        <v>583</v>
      </c>
      <c r="I225" t="s">
        <v>587</v>
      </c>
    </row>
    <row r="226" spans="1:9">
      <c r="A226" s="1">
        <f>HYPERLINK("https://cms.ls-nyc.org/matter/dynamic-profile/view/1892286","19-1892286")</f>
        <v>0</v>
      </c>
      <c r="B226" t="s">
        <v>10</v>
      </c>
      <c r="C226" t="s">
        <v>21</v>
      </c>
      <c r="D226" t="s">
        <v>252</v>
      </c>
      <c r="E226" t="s">
        <v>578</v>
      </c>
      <c r="H226" t="s">
        <v>586</v>
      </c>
      <c r="I226" t="s">
        <v>587</v>
      </c>
    </row>
    <row r="227" spans="1:9">
      <c r="A227" s="1">
        <f>HYPERLINK("https://cms.ls-nyc.org/matter/dynamic-profile/view/1892078","19-1892078")</f>
        <v>0</v>
      </c>
      <c r="B227" t="s">
        <v>11</v>
      </c>
      <c r="C227" t="s">
        <v>17</v>
      </c>
      <c r="D227" t="s">
        <v>253</v>
      </c>
      <c r="E227" t="s">
        <v>577</v>
      </c>
      <c r="H227" t="s">
        <v>585</v>
      </c>
      <c r="I227" t="s">
        <v>587</v>
      </c>
    </row>
    <row r="228" spans="1:9">
      <c r="A228" s="1">
        <f>HYPERLINK("https://cms.ls-nyc.org/matter/dynamic-profile/view/1892096","19-1892096")</f>
        <v>0</v>
      </c>
      <c r="B228" t="s">
        <v>11</v>
      </c>
      <c r="C228" t="s">
        <v>19</v>
      </c>
      <c r="D228" t="s">
        <v>254</v>
      </c>
      <c r="E228" t="s">
        <v>574</v>
      </c>
      <c r="H228" t="s">
        <v>584</v>
      </c>
      <c r="I228" t="s">
        <v>587</v>
      </c>
    </row>
    <row r="229" spans="1:9">
      <c r="A229" s="1">
        <f>HYPERLINK("https://cms.ls-nyc.org/matter/dynamic-profile/view/1892097","19-1892097")</f>
        <v>0</v>
      </c>
      <c r="B229" t="s">
        <v>9</v>
      </c>
      <c r="C229" t="s">
        <v>15</v>
      </c>
      <c r="D229" t="s">
        <v>255</v>
      </c>
      <c r="E229" t="s">
        <v>574</v>
      </c>
      <c r="H229" t="s">
        <v>584</v>
      </c>
      <c r="I229" t="s">
        <v>587</v>
      </c>
    </row>
    <row r="230" spans="1:9">
      <c r="A230" s="1">
        <f>HYPERLINK("https://cms.ls-nyc.org/matter/dynamic-profile/view/1892125","19-1892125")</f>
        <v>0</v>
      </c>
      <c r="B230" t="s">
        <v>10</v>
      </c>
      <c r="C230" t="s">
        <v>21</v>
      </c>
      <c r="D230" t="s">
        <v>256</v>
      </c>
      <c r="E230" t="s">
        <v>575</v>
      </c>
      <c r="H230" t="s">
        <v>585</v>
      </c>
      <c r="I230" t="s">
        <v>587</v>
      </c>
    </row>
    <row r="231" spans="1:9">
      <c r="A231" s="1">
        <f>HYPERLINK("https://cms.ls-nyc.org/matter/dynamic-profile/view/1891898","19-1891898")</f>
        <v>0</v>
      </c>
      <c r="B231" t="s">
        <v>9</v>
      </c>
      <c r="C231" t="s">
        <v>15</v>
      </c>
      <c r="D231" t="s">
        <v>257</v>
      </c>
      <c r="E231" t="s">
        <v>574</v>
      </c>
      <c r="H231" t="s">
        <v>584</v>
      </c>
      <c r="I231" t="s">
        <v>587</v>
      </c>
    </row>
    <row r="232" spans="1:9">
      <c r="A232" s="1">
        <f>HYPERLINK("https://cms.ls-nyc.org/matter/dynamic-profile/view/1891760","19-1891760")</f>
        <v>0</v>
      </c>
      <c r="B232" t="s">
        <v>11</v>
      </c>
      <c r="C232" t="s">
        <v>19</v>
      </c>
      <c r="D232" t="s">
        <v>258</v>
      </c>
      <c r="E232" t="s">
        <v>574</v>
      </c>
      <c r="H232" t="s">
        <v>584</v>
      </c>
      <c r="I232" t="s">
        <v>587</v>
      </c>
    </row>
    <row r="233" spans="1:9">
      <c r="A233" s="1">
        <f>HYPERLINK("https://cms.ls-nyc.org/matter/dynamic-profile/view/1891821","19-1891821")</f>
        <v>0</v>
      </c>
      <c r="B233" t="s">
        <v>11</v>
      </c>
      <c r="C233" t="s">
        <v>19</v>
      </c>
      <c r="D233" t="s">
        <v>259</v>
      </c>
      <c r="E233" t="s">
        <v>574</v>
      </c>
      <c r="H233" t="s">
        <v>584</v>
      </c>
      <c r="I233" t="s">
        <v>587</v>
      </c>
    </row>
    <row r="234" spans="1:9">
      <c r="A234" s="1">
        <f>HYPERLINK("https://cms.ls-nyc.org/matter/dynamic-profile/view/1891746","19-1891746")</f>
        <v>0</v>
      </c>
      <c r="B234" t="s">
        <v>9</v>
      </c>
      <c r="C234" t="s">
        <v>15</v>
      </c>
      <c r="D234" t="s">
        <v>260</v>
      </c>
      <c r="E234" t="s">
        <v>575</v>
      </c>
      <c r="G234" t="s">
        <v>582</v>
      </c>
      <c r="H234" t="s">
        <v>585</v>
      </c>
      <c r="I234" t="s">
        <v>587</v>
      </c>
    </row>
    <row r="235" spans="1:9">
      <c r="A235" s="1">
        <f>HYPERLINK("https://cms.ls-nyc.org/matter/dynamic-profile/view/1891574","19-1891574")</f>
        <v>0</v>
      </c>
      <c r="B235" t="s">
        <v>11</v>
      </c>
      <c r="C235" t="s">
        <v>22</v>
      </c>
      <c r="D235" t="s">
        <v>261</v>
      </c>
      <c r="E235" t="s">
        <v>574</v>
      </c>
      <c r="H235" t="s">
        <v>584</v>
      </c>
      <c r="I235" t="s">
        <v>587</v>
      </c>
    </row>
    <row r="236" spans="1:9">
      <c r="A236" s="1">
        <f>HYPERLINK("https://cms.ls-nyc.org/matter/dynamic-profile/view/1891442","19-1891442")</f>
        <v>0</v>
      </c>
      <c r="B236" t="s">
        <v>11</v>
      </c>
      <c r="C236" t="s">
        <v>17</v>
      </c>
      <c r="D236" t="s">
        <v>262</v>
      </c>
      <c r="E236" t="s">
        <v>574</v>
      </c>
      <c r="H236" t="s">
        <v>584</v>
      </c>
      <c r="I236" t="s">
        <v>587</v>
      </c>
    </row>
    <row r="237" spans="1:9">
      <c r="A237" s="1">
        <f>HYPERLINK("https://cms.ls-nyc.org/matter/dynamic-profile/view/1891483","19-1891483")</f>
        <v>0</v>
      </c>
      <c r="B237" t="s">
        <v>9</v>
      </c>
      <c r="C237" t="s">
        <v>15</v>
      </c>
      <c r="D237" t="s">
        <v>263</v>
      </c>
      <c r="E237" t="s">
        <v>574</v>
      </c>
      <c r="H237" t="s">
        <v>584</v>
      </c>
      <c r="I237" t="s">
        <v>587</v>
      </c>
    </row>
    <row r="238" spans="1:9">
      <c r="A238" s="1">
        <f>HYPERLINK("https://cms.ls-nyc.org/matter/dynamic-profile/view/1891440","19-1891440")</f>
        <v>0</v>
      </c>
      <c r="B238" t="s">
        <v>11</v>
      </c>
      <c r="C238" t="s">
        <v>17</v>
      </c>
      <c r="D238" t="s">
        <v>264</v>
      </c>
      <c r="E238" t="s">
        <v>579</v>
      </c>
      <c r="H238" t="s">
        <v>585</v>
      </c>
      <c r="I238" t="s">
        <v>587</v>
      </c>
    </row>
    <row r="239" spans="1:9">
      <c r="A239" s="1">
        <f>HYPERLINK("https://cms.ls-nyc.org/matter/dynamic-profile/view/1891313","19-1891313")</f>
        <v>0</v>
      </c>
      <c r="B239" t="s">
        <v>9</v>
      </c>
      <c r="C239" t="s">
        <v>15</v>
      </c>
      <c r="D239" t="s">
        <v>265</v>
      </c>
      <c r="E239" t="s">
        <v>575</v>
      </c>
      <c r="F239" t="s">
        <v>580</v>
      </c>
      <c r="G239" t="s">
        <v>582</v>
      </c>
      <c r="H239" t="s">
        <v>585</v>
      </c>
      <c r="I239" t="s">
        <v>587</v>
      </c>
    </row>
    <row r="240" spans="1:9">
      <c r="A240" s="1">
        <f>HYPERLINK("https://cms.ls-nyc.org/matter/dynamic-profile/view/1891299","19-1891299")</f>
        <v>0</v>
      </c>
      <c r="B240" t="s">
        <v>9</v>
      </c>
      <c r="C240" t="s">
        <v>15</v>
      </c>
      <c r="D240" t="s">
        <v>266</v>
      </c>
      <c r="E240" t="s">
        <v>577</v>
      </c>
      <c r="H240" t="s">
        <v>585</v>
      </c>
      <c r="I240" t="s">
        <v>587</v>
      </c>
    </row>
    <row r="241" spans="1:9">
      <c r="A241" s="1">
        <f>HYPERLINK("https://cms.ls-nyc.org/matter/dynamic-profile/view/1891189","19-1891189")</f>
        <v>0</v>
      </c>
      <c r="B241" t="s">
        <v>12</v>
      </c>
      <c r="C241" t="s">
        <v>24</v>
      </c>
      <c r="D241" t="s">
        <v>267</v>
      </c>
      <c r="E241" t="s">
        <v>574</v>
      </c>
      <c r="H241" t="s">
        <v>584</v>
      </c>
      <c r="I241" t="s">
        <v>587</v>
      </c>
    </row>
    <row r="242" spans="1:9">
      <c r="A242" s="1">
        <f>HYPERLINK("https://cms.ls-nyc.org/matter/dynamic-profile/view/1891125","19-1891125")</f>
        <v>0</v>
      </c>
      <c r="B242" t="s">
        <v>11</v>
      </c>
      <c r="C242" t="s">
        <v>19</v>
      </c>
      <c r="D242" t="s">
        <v>268</v>
      </c>
      <c r="E242" t="s">
        <v>574</v>
      </c>
      <c r="H242" t="s">
        <v>584</v>
      </c>
      <c r="I242" t="s">
        <v>587</v>
      </c>
    </row>
    <row r="243" spans="1:9">
      <c r="A243" s="1">
        <f>HYPERLINK("https://cms.ls-nyc.org/matter/dynamic-profile/view/1891078","19-1891078")</f>
        <v>0</v>
      </c>
      <c r="B243" t="s">
        <v>9</v>
      </c>
      <c r="C243" t="s">
        <v>15</v>
      </c>
      <c r="D243" t="s">
        <v>269</v>
      </c>
      <c r="E243" t="s">
        <v>574</v>
      </c>
      <c r="H243" t="s">
        <v>584</v>
      </c>
      <c r="I243" t="s">
        <v>587</v>
      </c>
    </row>
    <row r="244" spans="1:9">
      <c r="A244" s="1">
        <f>HYPERLINK("https://cms.ls-nyc.org/matter/dynamic-profile/view/1891032","19-1891032")</f>
        <v>0</v>
      </c>
      <c r="B244" t="s">
        <v>9</v>
      </c>
      <c r="C244" t="s">
        <v>15</v>
      </c>
      <c r="D244" t="s">
        <v>270</v>
      </c>
      <c r="E244" t="s">
        <v>574</v>
      </c>
      <c r="H244" t="s">
        <v>584</v>
      </c>
      <c r="I244" t="s">
        <v>587</v>
      </c>
    </row>
    <row r="245" spans="1:9">
      <c r="A245" s="1">
        <f>HYPERLINK("https://cms.ls-nyc.org/matter/dynamic-profile/view/1890847","19-1890847")</f>
        <v>0</v>
      </c>
      <c r="B245" t="s">
        <v>11</v>
      </c>
      <c r="C245" t="s">
        <v>18</v>
      </c>
      <c r="D245" t="s">
        <v>271</v>
      </c>
      <c r="E245" t="s">
        <v>574</v>
      </c>
      <c r="H245" t="s">
        <v>584</v>
      </c>
      <c r="I245" t="s">
        <v>587</v>
      </c>
    </row>
    <row r="246" spans="1:9">
      <c r="A246" s="1">
        <f>HYPERLINK("https://cms.ls-nyc.org/matter/dynamic-profile/view/1890985","19-1890985")</f>
        <v>0</v>
      </c>
      <c r="B246" t="s">
        <v>11</v>
      </c>
      <c r="C246" t="s">
        <v>22</v>
      </c>
      <c r="D246" t="s">
        <v>272</v>
      </c>
      <c r="E246" t="s">
        <v>574</v>
      </c>
      <c r="H246" t="s">
        <v>584</v>
      </c>
      <c r="I246" t="s">
        <v>587</v>
      </c>
    </row>
    <row r="247" spans="1:9">
      <c r="A247" s="1">
        <f>HYPERLINK("https://cms.ls-nyc.org/matter/dynamic-profile/view/1890901","19-1890901")</f>
        <v>0</v>
      </c>
      <c r="B247" t="s">
        <v>11</v>
      </c>
      <c r="C247" t="s">
        <v>17</v>
      </c>
      <c r="D247" t="s">
        <v>273</v>
      </c>
      <c r="E247" t="s">
        <v>576</v>
      </c>
      <c r="H247" t="s">
        <v>586</v>
      </c>
      <c r="I247" t="s">
        <v>587</v>
      </c>
    </row>
    <row r="248" spans="1:9">
      <c r="A248" s="1">
        <f>HYPERLINK("https://cms.ls-nyc.org/matter/dynamic-profile/view/1890917","19-1890917")</f>
        <v>0</v>
      </c>
      <c r="B248" t="s">
        <v>10</v>
      </c>
      <c r="C248" t="s">
        <v>21</v>
      </c>
      <c r="D248" t="s">
        <v>274</v>
      </c>
      <c r="E248" t="s">
        <v>574</v>
      </c>
      <c r="H248" t="s">
        <v>584</v>
      </c>
      <c r="I248" t="s">
        <v>587</v>
      </c>
    </row>
    <row r="249" spans="1:9">
      <c r="A249" s="1">
        <f>HYPERLINK("https://cms.ls-nyc.org/matter/dynamic-profile/view/1890669","19-1890669")</f>
        <v>0</v>
      </c>
      <c r="B249" t="s">
        <v>10</v>
      </c>
      <c r="C249" t="s">
        <v>28</v>
      </c>
      <c r="D249" t="s">
        <v>275</v>
      </c>
      <c r="E249" t="s">
        <v>575</v>
      </c>
      <c r="H249" t="s">
        <v>585</v>
      </c>
      <c r="I249" t="s">
        <v>587</v>
      </c>
    </row>
    <row r="250" spans="1:9">
      <c r="A250" s="1">
        <f>HYPERLINK("https://cms.ls-nyc.org/matter/dynamic-profile/view/1890593","19-1890593")</f>
        <v>0</v>
      </c>
      <c r="B250" t="s">
        <v>11</v>
      </c>
      <c r="C250" t="s">
        <v>19</v>
      </c>
      <c r="D250" t="s">
        <v>276</v>
      </c>
      <c r="E250" t="s">
        <v>579</v>
      </c>
      <c r="H250" t="s">
        <v>585</v>
      </c>
      <c r="I250" t="s">
        <v>587</v>
      </c>
    </row>
    <row r="251" spans="1:9">
      <c r="A251" s="1">
        <f>HYPERLINK("https://cms.ls-nyc.org/matter/dynamic-profile/view/1890615","19-1890615")</f>
        <v>0</v>
      </c>
      <c r="B251" t="s">
        <v>10</v>
      </c>
      <c r="C251" t="s">
        <v>16</v>
      </c>
      <c r="D251" t="s">
        <v>277</v>
      </c>
      <c r="E251" t="s">
        <v>574</v>
      </c>
      <c r="H251" t="s">
        <v>584</v>
      </c>
      <c r="I251" t="s">
        <v>587</v>
      </c>
    </row>
    <row r="252" spans="1:9">
      <c r="A252" s="1">
        <f>HYPERLINK("https://cms.ls-nyc.org/matter/dynamic-profile/view/1890400","19-1890400")</f>
        <v>0</v>
      </c>
      <c r="B252" t="s">
        <v>10</v>
      </c>
      <c r="C252" t="s">
        <v>21</v>
      </c>
      <c r="D252" t="s">
        <v>278</v>
      </c>
      <c r="E252" t="s">
        <v>574</v>
      </c>
      <c r="H252" t="s">
        <v>584</v>
      </c>
      <c r="I252" t="s">
        <v>587</v>
      </c>
    </row>
    <row r="253" spans="1:9">
      <c r="A253" s="1">
        <f>HYPERLINK("https://cms.ls-nyc.org/matter/dynamic-profile/view/1890252","19-1890252")</f>
        <v>0</v>
      </c>
      <c r="B253" t="s">
        <v>10</v>
      </c>
      <c r="C253" t="s">
        <v>21</v>
      </c>
      <c r="D253" t="s">
        <v>279</v>
      </c>
      <c r="E253" t="s">
        <v>575</v>
      </c>
      <c r="H253" t="s">
        <v>585</v>
      </c>
      <c r="I253" t="s">
        <v>587</v>
      </c>
    </row>
    <row r="254" spans="1:9">
      <c r="A254" s="1">
        <f>HYPERLINK("https://cms.ls-nyc.org/matter/dynamic-profile/view/1890288","19-1890288")</f>
        <v>0</v>
      </c>
      <c r="B254" t="s">
        <v>10</v>
      </c>
      <c r="C254" t="s">
        <v>16</v>
      </c>
      <c r="D254" t="s">
        <v>280</v>
      </c>
      <c r="E254" t="s">
        <v>574</v>
      </c>
      <c r="H254" t="s">
        <v>584</v>
      </c>
      <c r="I254" t="s">
        <v>587</v>
      </c>
    </row>
    <row r="255" spans="1:9">
      <c r="A255" s="1">
        <f>HYPERLINK("https://cms.ls-nyc.org/matter/dynamic-profile/view/1890062","19-1890062")</f>
        <v>0</v>
      </c>
      <c r="B255" t="s">
        <v>11</v>
      </c>
      <c r="C255" t="s">
        <v>22</v>
      </c>
      <c r="D255" t="s">
        <v>281</v>
      </c>
      <c r="E255" t="s">
        <v>577</v>
      </c>
      <c r="H255" t="s">
        <v>585</v>
      </c>
      <c r="I255" t="s">
        <v>587</v>
      </c>
    </row>
    <row r="256" spans="1:9">
      <c r="A256" s="1">
        <f>HYPERLINK("https://cms.ls-nyc.org/matter/dynamic-profile/view/1890182","19-1890182")</f>
        <v>0</v>
      </c>
      <c r="B256" t="s">
        <v>9</v>
      </c>
      <c r="C256" t="s">
        <v>15</v>
      </c>
      <c r="D256" t="s">
        <v>282</v>
      </c>
      <c r="E256" t="s">
        <v>575</v>
      </c>
      <c r="H256" t="s">
        <v>585</v>
      </c>
      <c r="I256" t="s">
        <v>587</v>
      </c>
    </row>
    <row r="257" spans="1:9">
      <c r="A257" s="1">
        <f>HYPERLINK("https://cms.ls-nyc.org/matter/dynamic-profile/view/1890093","19-1890093")</f>
        <v>0</v>
      </c>
      <c r="B257" t="s">
        <v>10</v>
      </c>
      <c r="C257" t="s">
        <v>16</v>
      </c>
      <c r="D257" t="s">
        <v>283</v>
      </c>
      <c r="E257" t="s">
        <v>575</v>
      </c>
      <c r="H257" t="s">
        <v>585</v>
      </c>
      <c r="I257" t="s">
        <v>587</v>
      </c>
    </row>
    <row r="258" spans="1:9">
      <c r="A258" s="1">
        <f>HYPERLINK("https://cms.ls-nyc.org/matter/dynamic-profile/view/1890134","19-1890134")</f>
        <v>0</v>
      </c>
      <c r="B258" t="s">
        <v>10</v>
      </c>
      <c r="C258" t="s">
        <v>16</v>
      </c>
      <c r="D258" t="s">
        <v>284</v>
      </c>
      <c r="E258" t="s">
        <v>575</v>
      </c>
      <c r="H258" t="s">
        <v>585</v>
      </c>
      <c r="I258" t="s">
        <v>587</v>
      </c>
    </row>
    <row r="259" spans="1:9">
      <c r="A259" s="1">
        <f>HYPERLINK("https://cms.ls-nyc.org/matter/dynamic-profile/view/1890132","19-1890132")</f>
        <v>0</v>
      </c>
      <c r="B259" t="s">
        <v>12</v>
      </c>
      <c r="C259" t="s">
        <v>18</v>
      </c>
      <c r="D259" t="s">
        <v>285</v>
      </c>
      <c r="F259" t="s">
        <v>580</v>
      </c>
      <c r="H259" t="s">
        <v>583</v>
      </c>
      <c r="I259" t="s">
        <v>587</v>
      </c>
    </row>
    <row r="260" spans="1:9">
      <c r="A260" s="1">
        <f>HYPERLINK("https://cms.ls-nyc.org/matter/dynamic-profile/view/1890199","19-1890199")</f>
        <v>0</v>
      </c>
      <c r="B260" t="s">
        <v>11</v>
      </c>
      <c r="C260" t="s">
        <v>17</v>
      </c>
      <c r="D260" t="s">
        <v>286</v>
      </c>
      <c r="E260" t="s">
        <v>576</v>
      </c>
      <c r="H260" t="s">
        <v>586</v>
      </c>
      <c r="I260" t="s">
        <v>587</v>
      </c>
    </row>
    <row r="261" spans="1:9">
      <c r="A261" s="1">
        <f>HYPERLINK("https://cms.ls-nyc.org/matter/dynamic-profile/view/1890202","19-1890202")</f>
        <v>0</v>
      </c>
      <c r="B261" t="s">
        <v>10</v>
      </c>
      <c r="C261" t="s">
        <v>16</v>
      </c>
      <c r="D261" t="s">
        <v>287</v>
      </c>
      <c r="F261" t="s">
        <v>580</v>
      </c>
      <c r="H261" t="s">
        <v>583</v>
      </c>
      <c r="I261" t="s">
        <v>587</v>
      </c>
    </row>
    <row r="262" spans="1:9">
      <c r="A262" s="1">
        <f>HYPERLINK("https://cms.ls-nyc.org/matter/dynamic-profile/view/1889940","19-1889940")</f>
        <v>0</v>
      </c>
      <c r="B262" t="s">
        <v>9</v>
      </c>
      <c r="C262" t="s">
        <v>15</v>
      </c>
      <c r="D262" t="s">
        <v>288</v>
      </c>
      <c r="E262" t="s">
        <v>574</v>
      </c>
      <c r="H262" t="s">
        <v>584</v>
      </c>
      <c r="I262" t="s">
        <v>587</v>
      </c>
    </row>
    <row r="263" spans="1:9">
      <c r="A263" s="1">
        <f>HYPERLINK("https://cms.ls-nyc.org/matter/dynamic-profile/view/1889982","19-1889982")</f>
        <v>0</v>
      </c>
      <c r="B263" t="s">
        <v>9</v>
      </c>
      <c r="C263" t="s">
        <v>15</v>
      </c>
      <c r="D263" t="s">
        <v>289</v>
      </c>
      <c r="E263" t="s">
        <v>574</v>
      </c>
      <c r="H263" t="s">
        <v>584</v>
      </c>
      <c r="I263" t="s">
        <v>587</v>
      </c>
    </row>
    <row r="264" spans="1:9">
      <c r="A264" s="1">
        <f>HYPERLINK("https://cms.ls-nyc.org/matter/dynamic-profile/view/1889857","19-1889857")</f>
        <v>0</v>
      </c>
      <c r="B264" t="s">
        <v>9</v>
      </c>
      <c r="C264" t="s">
        <v>15</v>
      </c>
      <c r="D264" t="s">
        <v>290</v>
      </c>
      <c r="E264" t="s">
        <v>574</v>
      </c>
      <c r="H264" t="s">
        <v>584</v>
      </c>
      <c r="I264" t="s">
        <v>587</v>
      </c>
    </row>
    <row r="265" spans="1:9">
      <c r="A265" s="1">
        <f>HYPERLINK("https://cms.ls-nyc.org/matter/dynamic-profile/view/1889761","19-1889761")</f>
        <v>0</v>
      </c>
      <c r="B265" t="s">
        <v>10</v>
      </c>
      <c r="C265" t="s">
        <v>16</v>
      </c>
      <c r="D265" t="s">
        <v>291</v>
      </c>
      <c r="F265" t="s">
        <v>580</v>
      </c>
      <c r="H265" t="s">
        <v>583</v>
      </c>
      <c r="I265" t="s">
        <v>587</v>
      </c>
    </row>
    <row r="266" spans="1:9">
      <c r="A266" s="1">
        <f>HYPERLINK("https://cms.ls-nyc.org/matter/dynamic-profile/view/1889855","19-1889855")</f>
        <v>0</v>
      </c>
      <c r="B266" t="s">
        <v>10</v>
      </c>
      <c r="C266" t="s">
        <v>16</v>
      </c>
      <c r="D266" t="s">
        <v>292</v>
      </c>
      <c r="E266" t="s">
        <v>574</v>
      </c>
      <c r="H266" t="s">
        <v>584</v>
      </c>
      <c r="I266" t="s">
        <v>587</v>
      </c>
    </row>
    <row r="267" spans="1:9">
      <c r="A267" s="1">
        <f>HYPERLINK("https://cms.ls-nyc.org/matter/dynamic-profile/view/1889674","19-1889674")</f>
        <v>0</v>
      </c>
      <c r="B267" t="s">
        <v>9</v>
      </c>
      <c r="C267" t="s">
        <v>15</v>
      </c>
      <c r="D267" t="s">
        <v>293</v>
      </c>
      <c r="E267" t="s">
        <v>574</v>
      </c>
      <c r="H267" t="s">
        <v>584</v>
      </c>
      <c r="I267" t="s">
        <v>587</v>
      </c>
    </row>
    <row r="268" spans="1:9">
      <c r="A268" s="1">
        <f>HYPERLINK("https://cms.ls-nyc.org/matter/dynamic-profile/view/1889689","19-1889689")</f>
        <v>0</v>
      </c>
      <c r="B268" t="s">
        <v>10</v>
      </c>
      <c r="C268" t="s">
        <v>16</v>
      </c>
      <c r="D268" t="s">
        <v>294</v>
      </c>
      <c r="F268" t="s">
        <v>580</v>
      </c>
      <c r="H268" t="s">
        <v>583</v>
      </c>
      <c r="I268" t="s">
        <v>587</v>
      </c>
    </row>
    <row r="269" spans="1:9">
      <c r="A269" s="1">
        <f>HYPERLINK("https://cms.ls-nyc.org/matter/dynamic-profile/view/1889594","19-1889594")</f>
        <v>0</v>
      </c>
      <c r="B269" t="s">
        <v>9</v>
      </c>
      <c r="C269" t="s">
        <v>15</v>
      </c>
      <c r="D269" t="s">
        <v>295</v>
      </c>
      <c r="E269" t="s">
        <v>577</v>
      </c>
      <c r="H269" t="s">
        <v>585</v>
      </c>
      <c r="I269" t="s">
        <v>587</v>
      </c>
    </row>
    <row r="270" spans="1:9">
      <c r="A270" s="1">
        <f>HYPERLINK("https://cms.ls-nyc.org/matter/dynamic-profile/view/1889602","19-1889602")</f>
        <v>0</v>
      </c>
      <c r="B270" t="s">
        <v>11</v>
      </c>
      <c r="C270" t="s">
        <v>18</v>
      </c>
      <c r="D270" t="s">
        <v>296</v>
      </c>
      <c r="E270" t="s">
        <v>574</v>
      </c>
      <c r="H270" t="s">
        <v>584</v>
      </c>
      <c r="I270" t="s">
        <v>587</v>
      </c>
    </row>
    <row r="271" spans="1:9">
      <c r="A271" s="1">
        <f>HYPERLINK("https://cms.ls-nyc.org/matter/dynamic-profile/view/1889586","19-1889586")</f>
        <v>0</v>
      </c>
      <c r="B271" t="s">
        <v>10</v>
      </c>
      <c r="C271" t="s">
        <v>16</v>
      </c>
      <c r="D271" t="s">
        <v>297</v>
      </c>
      <c r="E271" t="s">
        <v>574</v>
      </c>
      <c r="H271" t="s">
        <v>584</v>
      </c>
      <c r="I271" t="s">
        <v>587</v>
      </c>
    </row>
    <row r="272" spans="1:9">
      <c r="A272" s="1">
        <f>HYPERLINK("https://cms.ls-nyc.org/matter/dynamic-profile/view/1889426","19-1889426")</f>
        <v>0</v>
      </c>
      <c r="B272" t="s">
        <v>9</v>
      </c>
      <c r="C272" t="s">
        <v>15</v>
      </c>
      <c r="D272" t="s">
        <v>298</v>
      </c>
      <c r="E272" t="s">
        <v>574</v>
      </c>
      <c r="H272" t="s">
        <v>584</v>
      </c>
      <c r="I272" t="s">
        <v>587</v>
      </c>
    </row>
    <row r="273" spans="1:9">
      <c r="A273" s="1">
        <f>HYPERLINK("https://cms.ls-nyc.org/matter/dynamic-profile/view/1889457","19-1889457")</f>
        <v>0</v>
      </c>
      <c r="B273" t="s">
        <v>11</v>
      </c>
      <c r="C273" t="s">
        <v>19</v>
      </c>
      <c r="D273" t="s">
        <v>299</v>
      </c>
      <c r="E273" t="s">
        <v>574</v>
      </c>
      <c r="H273" t="s">
        <v>584</v>
      </c>
      <c r="I273" t="s">
        <v>587</v>
      </c>
    </row>
    <row r="274" spans="1:9">
      <c r="A274" s="1">
        <f>HYPERLINK("https://cms.ls-nyc.org/matter/dynamic-profile/view/1889437","19-1889437")</f>
        <v>0</v>
      </c>
      <c r="B274" t="s">
        <v>10</v>
      </c>
      <c r="C274" t="s">
        <v>16</v>
      </c>
      <c r="D274" t="s">
        <v>300</v>
      </c>
      <c r="F274" t="s">
        <v>580</v>
      </c>
      <c r="H274" t="s">
        <v>583</v>
      </c>
      <c r="I274" t="s">
        <v>587</v>
      </c>
    </row>
    <row r="275" spans="1:9">
      <c r="A275" s="1">
        <f>HYPERLINK("https://cms.ls-nyc.org/matter/dynamic-profile/view/1889443","19-1889443")</f>
        <v>0</v>
      </c>
      <c r="B275" t="s">
        <v>10</v>
      </c>
      <c r="C275" t="s">
        <v>21</v>
      </c>
      <c r="D275" t="s">
        <v>301</v>
      </c>
      <c r="E275" t="s">
        <v>574</v>
      </c>
      <c r="H275" t="s">
        <v>584</v>
      </c>
      <c r="I275" t="s">
        <v>587</v>
      </c>
    </row>
    <row r="276" spans="1:9">
      <c r="A276" s="1">
        <f>HYPERLINK("https://cms.ls-nyc.org/matter/dynamic-profile/view/1889458","19-1889458")</f>
        <v>0</v>
      </c>
      <c r="B276" t="s">
        <v>10</v>
      </c>
      <c r="C276" t="s">
        <v>21</v>
      </c>
      <c r="D276" t="s">
        <v>301</v>
      </c>
      <c r="E276" t="s">
        <v>575</v>
      </c>
      <c r="H276" t="s">
        <v>585</v>
      </c>
      <c r="I276" t="s">
        <v>587</v>
      </c>
    </row>
    <row r="277" spans="1:9">
      <c r="A277" s="1">
        <f>HYPERLINK("https://cms.ls-nyc.org/matter/dynamic-profile/view/1889551","19-1889551")</f>
        <v>0</v>
      </c>
      <c r="B277" t="s">
        <v>10</v>
      </c>
      <c r="C277" t="s">
        <v>21</v>
      </c>
      <c r="D277" t="s">
        <v>302</v>
      </c>
      <c r="E277" t="s">
        <v>575</v>
      </c>
      <c r="H277" t="s">
        <v>585</v>
      </c>
      <c r="I277" t="s">
        <v>587</v>
      </c>
    </row>
    <row r="278" spans="1:9">
      <c r="A278" s="1">
        <f>HYPERLINK("https://cms.ls-nyc.org/matter/dynamic-profile/view/1889308","19-1889308")</f>
        <v>0</v>
      </c>
      <c r="B278" t="s">
        <v>12</v>
      </c>
      <c r="C278" t="s">
        <v>24</v>
      </c>
      <c r="D278" t="s">
        <v>303</v>
      </c>
      <c r="F278" t="s">
        <v>580</v>
      </c>
      <c r="H278" t="s">
        <v>583</v>
      </c>
      <c r="I278" t="s">
        <v>587</v>
      </c>
    </row>
    <row r="279" spans="1:9">
      <c r="A279" s="1">
        <f>HYPERLINK("https://cms.ls-nyc.org/matter/dynamic-profile/view/1889311","19-1889311")</f>
        <v>0</v>
      </c>
      <c r="B279" t="s">
        <v>10</v>
      </c>
      <c r="C279" t="s">
        <v>16</v>
      </c>
      <c r="D279" t="s">
        <v>304</v>
      </c>
      <c r="E279" t="s">
        <v>577</v>
      </c>
      <c r="H279" t="s">
        <v>585</v>
      </c>
      <c r="I279" t="s">
        <v>587</v>
      </c>
    </row>
    <row r="280" spans="1:9">
      <c r="A280" s="1">
        <f>HYPERLINK("https://cms.ls-nyc.org/matter/dynamic-profile/view/1889317","19-1889317")</f>
        <v>0</v>
      </c>
      <c r="B280" t="s">
        <v>9</v>
      </c>
      <c r="C280" t="s">
        <v>15</v>
      </c>
      <c r="D280" t="s">
        <v>305</v>
      </c>
      <c r="E280" t="s">
        <v>574</v>
      </c>
      <c r="H280" t="s">
        <v>584</v>
      </c>
      <c r="I280" t="s">
        <v>587</v>
      </c>
    </row>
    <row r="281" spans="1:9">
      <c r="A281" s="1">
        <f>HYPERLINK("https://cms.ls-nyc.org/matter/dynamic-profile/view/1889347","19-1889347")</f>
        <v>0</v>
      </c>
      <c r="B281" t="s">
        <v>9</v>
      </c>
      <c r="C281" t="s">
        <v>15</v>
      </c>
      <c r="D281" t="s">
        <v>306</v>
      </c>
      <c r="E281" t="s">
        <v>574</v>
      </c>
      <c r="H281" t="s">
        <v>584</v>
      </c>
      <c r="I281" t="s">
        <v>587</v>
      </c>
    </row>
    <row r="282" spans="1:9">
      <c r="A282" s="1">
        <f>HYPERLINK("https://cms.ls-nyc.org/matter/dynamic-profile/view/1889352","19-1889352")</f>
        <v>0</v>
      </c>
      <c r="B282" t="s">
        <v>9</v>
      </c>
      <c r="C282" t="s">
        <v>15</v>
      </c>
      <c r="D282" t="s">
        <v>307</v>
      </c>
      <c r="E282" t="s">
        <v>574</v>
      </c>
      <c r="H282" t="s">
        <v>584</v>
      </c>
      <c r="I282" t="s">
        <v>587</v>
      </c>
    </row>
    <row r="283" spans="1:9">
      <c r="A283" s="1">
        <f>HYPERLINK("https://cms.ls-nyc.org/matter/dynamic-profile/view/1889396","19-1889396")</f>
        <v>0</v>
      </c>
      <c r="B283" t="s">
        <v>9</v>
      </c>
      <c r="C283" t="s">
        <v>15</v>
      </c>
      <c r="D283" t="s">
        <v>308</v>
      </c>
      <c r="E283" t="s">
        <v>574</v>
      </c>
      <c r="H283" t="s">
        <v>584</v>
      </c>
      <c r="I283" t="s">
        <v>587</v>
      </c>
    </row>
    <row r="284" spans="1:9">
      <c r="A284" s="1">
        <f>HYPERLINK("https://cms.ls-nyc.org/matter/dynamic-profile/view/1889336","19-1889336")</f>
        <v>0</v>
      </c>
      <c r="B284" t="s">
        <v>10</v>
      </c>
      <c r="C284" t="s">
        <v>23</v>
      </c>
      <c r="D284" t="s">
        <v>89</v>
      </c>
      <c r="E284" t="s">
        <v>579</v>
      </c>
      <c r="H284" t="s">
        <v>585</v>
      </c>
      <c r="I284" t="s">
        <v>587</v>
      </c>
    </row>
    <row r="285" spans="1:9">
      <c r="A285" s="1">
        <f>HYPERLINK("https://cms.ls-nyc.org/matter/dynamic-profile/view/1889319","19-1889319")</f>
        <v>0</v>
      </c>
      <c r="B285" t="s">
        <v>10</v>
      </c>
      <c r="C285" t="s">
        <v>16</v>
      </c>
      <c r="D285" t="s">
        <v>309</v>
      </c>
      <c r="E285" t="s">
        <v>574</v>
      </c>
      <c r="H285" t="s">
        <v>584</v>
      </c>
      <c r="I285" t="s">
        <v>587</v>
      </c>
    </row>
    <row r="286" spans="1:9">
      <c r="A286" s="1">
        <f>HYPERLINK("https://cms.ls-nyc.org/matter/dynamic-profile/view/1889243","19-1889243")</f>
        <v>0</v>
      </c>
      <c r="B286" t="s">
        <v>12</v>
      </c>
      <c r="C286" t="s">
        <v>24</v>
      </c>
      <c r="D286" t="s">
        <v>310</v>
      </c>
      <c r="E286" t="s">
        <v>574</v>
      </c>
      <c r="H286" t="s">
        <v>584</v>
      </c>
      <c r="I286" t="s">
        <v>587</v>
      </c>
    </row>
    <row r="287" spans="1:9">
      <c r="A287" s="1">
        <f>HYPERLINK("https://cms.ls-nyc.org/matter/dynamic-profile/view/1889233","19-1889233")</f>
        <v>0</v>
      </c>
      <c r="B287" t="s">
        <v>11</v>
      </c>
      <c r="C287" t="s">
        <v>19</v>
      </c>
      <c r="D287" t="s">
        <v>311</v>
      </c>
      <c r="E287" t="s">
        <v>574</v>
      </c>
      <c r="H287" t="s">
        <v>584</v>
      </c>
      <c r="I287" t="s">
        <v>587</v>
      </c>
    </row>
    <row r="288" spans="1:9">
      <c r="A288" s="1">
        <f>HYPERLINK("https://cms.ls-nyc.org/matter/dynamic-profile/view/1889145","19-1889145")</f>
        <v>0</v>
      </c>
      <c r="B288" t="s">
        <v>9</v>
      </c>
      <c r="C288" t="s">
        <v>15</v>
      </c>
      <c r="D288" t="s">
        <v>312</v>
      </c>
      <c r="E288" t="s">
        <v>574</v>
      </c>
      <c r="H288" t="s">
        <v>584</v>
      </c>
      <c r="I288" t="s">
        <v>587</v>
      </c>
    </row>
    <row r="289" spans="1:9">
      <c r="A289" s="1">
        <f>HYPERLINK("https://cms.ls-nyc.org/matter/dynamic-profile/view/1889133","19-1889133")</f>
        <v>0</v>
      </c>
      <c r="B289" t="s">
        <v>11</v>
      </c>
      <c r="C289" t="s">
        <v>19</v>
      </c>
      <c r="D289" t="s">
        <v>313</v>
      </c>
      <c r="E289" t="s">
        <v>574</v>
      </c>
      <c r="H289" t="s">
        <v>584</v>
      </c>
      <c r="I289" t="s">
        <v>587</v>
      </c>
    </row>
    <row r="290" spans="1:9">
      <c r="A290" s="1">
        <f>HYPERLINK("https://cms.ls-nyc.org/matter/dynamic-profile/view/1889226","19-1889226")</f>
        <v>0</v>
      </c>
      <c r="B290" t="s">
        <v>9</v>
      </c>
      <c r="C290" t="s">
        <v>15</v>
      </c>
      <c r="D290" t="s">
        <v>314</v>
      </c>
      <c r="E290" t="s">
        <v>574</v>
      </c>
      <c r="H290" t="s">
        <v>584</v>
      </c>
      <c r="I290" t="s">
        <v>587</v>
      </c>
    </row>
    <row r="291" spans="1:9">
      <c r="A291" s="1">
        <f>HYPERLINK("https://cms.ls-nyc.org/matter/dynamic-profile/view/1889224","19-1889224")</f>
        <v>0</v>
      </c>
      <c r="B291" t="s">
        <v>10</v>
      </c>
      <c r="C291" t="s">
        <v>21</v>
      </c>
      <c r="D291" t="s">
        <v>315</v>
      </c>
      <c r="E291" t="s">
        <v>575</v>
      </c>
      <c r="H291" t="s">
        <v>585</v>
      </c>
      <c r="I291" t="s">
        <v>587</v>
      </c>
    </row>
    <row r="292" spans="1:9">
      <c r="A292" s="1">
        <f>HYPERLINK("https://cms.ls-nyc.org/matter/dynamic-profile/view/1889209","19-1889209")</f>
        <v>0</v>
      </c>
      <c r="B292" t="s">
        <v>10</v>
      </c>
      <c r="C292" t="s">
        <v>16</v>
      </c>
      <c r="D292" t="s">
        <v>316</v>
      </c>
      <c r="E292" t="s">
        <v>575</v>
      </c>
      <c r="H292" t="s">
        <v>585</v>
      </c>
      <c r="I292" t="s">
        <v>587</v>
      </c>
    </row>
    <row r="293" spans="1:9">
      <c r="A293" s="1">
        <f>HYPERLINK("https://cms.ls-nyc.org/matter/dynamic-profile/view/1889064","19-1889064")</f>
        <v>0</v>
      </c>
      <c r="B293" t="s">
        <v>11</v>
      </c>
      <c r="C293" t="s">
        <v>18</v>
      </c>
      <c r="D293" t="s">
        <v>317</v>
      </c>
      <c r="E293" t="s">
        <v>574</v>
      </c>
      <c r="H293" t="s">
        <v>584</v>
      </c>
      <c r="I293" t="s">
        <v>587</v>
      </c>
    </row>
    <row r="294" spans="1:9">
      <c r="A294" s="1">
        <f>HYPERLINK("https://cms.ls-nyc.org/matter/dynamic-profile/view/1889082","19-1889082")</f>
        <v>0</v>
      </c>
      <c r="B294" t="s">
        <v>9</v>
      </c>
      <c r="C294" t="s">
        <v>15</v>
      </c>
      <c r="D294" t="s">
        <v>318</v>
      </c>
      <c r="E294" t="s">
        <v>574</v>
      </c>
      <c r="H294" t="s">
        <v>584</v>
      </c>
      <c r="I294" t="s">
        <v>587</v>
      </c>
    </row>
    <row r="295" spans="1:9">
      <c r="A295" s="1">
        <f>HYPERLINK("https://cms.ls-nyc.org/matter/dynamic-profile/view/1889047","19-1889047")</f>
        <v>0</v>
      </c>
      <c r="B295" t="s">
        <v>12</v>
      </c>
      <c r="C295" t="s">
        <v>24</v>
      </c>
      <c r="D295" t="s">
        <v>319</v>
      </c>
      <c r="F295" t="s">
        <v>580</v>
      </c>
      <c r="H295" t="s">
        <v>583</v>
      </c>
      <c r="I295" t="s">
        <v>587</v>
      </c>
    </row>
    <row r="296" spans="1:9">
      <c r="A296" s="1">
        <f>HYPERLINK("https://cms.ls-nyc.org/matter/dynamic-profile/view/1889079","19-1889079")</f>
        <v>0</v>
      </c>
      <c r="B296" t="s">
        <v>10</v>
      </c>
      <c r="C296" t="s">
        <v>16</v>
      </c>
      <c r="D296" t="s">
        <v>320</v>
      </c>
      <c r="E296" t="s">
        <v>575</v>
      </c>
      <c r="H296" t="s">
        <v>585</v>
      </c>
      <c r="I296" t="s">
        <v>587</v>
      </c>
    </row>
    <row r="297" spans="1:9">
      <c r="A297" s="1">
        <f>HYPERLINK("https://cms.ls-nyc.org/matter/dynamic-profile/view/1888902","19-1888902")</f>
        <v>0</v>
      </c>
      <c r="B297" t="s">
        <v>10</v>
      </c>
      <c r="C297" t="s">
        <v>16</v>
      </c>
      <c r="D297" t="s">
        <v>321</v>
      </c>
      <c r="E297" t="s">
        <v>577</v>
      </c>
      <c r="H297" t="s">
        <v>585</v>
      </c>
      <c r="I297" t="s">
        <v>587</v>
      </c>
    </row>
    <row r="298" spans="1:9">
      <c r="A298" s="1">
        <f>HYPERLINK("https://cms.ls-nyc.org/matter/dynamic-profile/view/1888869","19-1888869")</f>
        <v>0</v>
      </c>
      <c r="B298" t="s">
        <v>11</v>
      </c>
      <c r="C298" t="s">
        <v>18</v>
      </c>
      <c r="D298" t="s">
        <v>322</v>
      </c>
      <c r="E298" t="s">
        <v>574</v>
      </c>
      <c r="H298" t="s">
        <v>584</v>
      </c>
      <c r="I298" t="s">
        <v>587</v>
      </c>
    </row>
    <row r="299" spans="1:9">
      <c r="A299" s="1">
        <f>HYPERLINK("https://cms.ls-nyc.org/matter/dynamic-profile/view/1888893","19-1888893")</f>
        <v>0</v>
      </c>
      <c r="B299" t="s">
        <v>10</v>
      </c>
      <c r="C299" t="s">
        <v>16</v>
      </c>
      <c r="D299" t="s">
        <v>323</v>
      </c>
      <c r="E299" t="s">
        <v>575</v>
      </c>
      <c r="H299" t="s">
        <v>585</v>
      </c>
      <c r="I299" t="s">
        <v>587</v>
      </c>
    </row>
    <row r="300" spans="1:9">
      <c r="A300" s="1">
        <f>HYPERLINK("https://cms.ls-nyc.org/matter/dynamic-profile/view/1888730","19-1888730")</f>
        <v>0</v>
      </c>
      <c r="B300" t="s">
        <v>10</v>
      </c>
      <c r="C300" t="s">
        <v>21</v>
      </c>
      <c r="D300" t="s">
        <v>324</v>
      </c>
      <c r="E300" t="s">
        <v>575</v>
      </c>
      <c r="H300" t="s">
        <v>585</v>
      </c>
      <c r="I300" t="s">
        <v>587</v>
      </c>
    </row>
    <row r="301" spans="1:9">
      <c r="A301" s="1">
        <f>HYPERLINK("https://cms.ls-nyc.org/matter/dynamic-profile/view/1888766","19-1888766")</f>
        <v>0</v>
      </c>
      <c r="B301" t="s">
        <v>11</v>
      </c>
      <c r="C301" t="s">
        <v>17</v>
      </c>
      <c r="D301" t="s">
        <v>325</v>
      </c>
      <c r="E301" t="s">
        <v>579</v>
      </c>
      <c r="H301" t="s">
        <v>585</v>
      </c>
      <c r="I301" t="s">
        <v>587</v>
      </c>
    </row>
    <row r="302" spans="1:9">
      <c r="A302" s="1">
        <f>HYPERLINK("https://cms.ls-nyc.org/matter/dynamic-profile/view/1888904","19-1888904")</f>
        <v>0</v>
      </c>
      <c r="B302" t="s">
        <v>10</v>
      </c>
      <c r="C302" t="s">
        <v>21</v>
      </c>
      <c r="D302" t="s">
        <v>326</v>
      </c>
      <c r="E302" t="s">
        <v>575</v>
      </c>
      <c r="H302" t="s">
        <v>585</v>
      </c>
      <c r="I302" t="s">
        <v>587</v>
      </c>
    </row>
    <row r="303" spans="1:9">
      <c r="A303" s="1">
        <f>HYPERLINK("https://cms.ls-nyc.org/matter/dynamic-profile/view/1888655","19-1888655")</f>
        <v>0</v>
      </c>
      <c r="B303" t="s">
        <v>11</v>
      </c>
      <c r="C303" t="s">
        <v>19</v>
      </c>
      <c r="D303" t="s">
        <v>327</v>
      </c>
      <c r="E303" t="s">
        <v>574</v>
      </c>
      <c r="H303" t="s">
        <v>584</v>
      </c>
      <c r="I303" t="s">
        <v>587</v>
      </c>
    </row>
    <row r="304" spans="1:9">
      <c r="A304" s="1">
        <f>HYPERLINK("https://cms.ls-nyc.org/matter/dynamic-profile/view/1888617","19-1888617")</f>
        <v>0</v>
      </c>
      <c r="B304" t="s">
        <v>9</v>
      </c>
      <c r="C304" t="s">
        <v>15</v>
      </c>
      <c r="D304" t="s">
        <v>328</v>
      </c>
      <c r="E304" t="s">
        <v>574</v>
      </c>
      <c r="H304" t="s">
        <v>584</v>
      </c>
      <c r="I304" t="s">
        <v>587</v>
      </c>
    </row>
    <row r="305" spans="1:9">
      <c r="A305" s="1">
        <f>HYPERLINK("https://cms.ls-nyc.org/matter/dynamic-profile/view/1888662","19-1888662")</f>
        <v>0</v>
      </c>
      <c r="B305" t="s">
        <v>9</v>
      </c>
      <c r="C305" t="s">
        <v>15</v>
      </c>
      <c r="D305" t="s">
        <v>329</v>
      </c>
      <c r="E305" t="s">
        <v>575</v>
      </c>
      <c r="H305" t="s">
        <v>585</v>
      </c>
      <c r="I305" t="s">
        <v>587</v>
      </c>
    </row>
    <row r="306" spans="1:9">
      <c r="A306" s="1">
        <f>HYPERLINK("https://cms.ls-nyc.org/matter/dynamic-profile/view/1888446","19-1888446")</f>
        <v>0</v>
      </c>
      <c r="B306" t="s">
        <v>9</v>
      </c>
      <c r="C306" t="s">
        <v>15</v>
      </c>
      <c r="D306" t="s">
        <v>330</v>
      </c>
      <c r="E306" t="s">
        <v>577</v>
      </c>
      <c r="H306" t="s">
        <v>585</v>
      </c>
      <c r="I306" t="s">
        <v>587</v>
      </c>
    </row>
    <row r="307" spans="1:9">
      <c r="A307" s="1">
        <f>HYPERLINK("https://cms.ls-nyc.org/matter/dynamic-profile/view/1888470","19-1888470")</f>
        <v>0</v>
      </c>
      <c r="B307" t="s">
        <v>10</v>
      </c>
      <c r="C307" t="s">
        <v>21</v>
      </c>
      <c r="D307" t="s">
        <v>331</v>
      </c>
      <c r="E307" t="s">
        <v>574</v>
      </c>
      <c r="H307" t="s">
        <v>584</v>
      </c>
      <c r="I307" t="s">
        <v>587</v>
      </c>
    </row>
    <row r="308" spans="1:9">
      <c r="A308" s="1">
        <f>HYPERLINK("https://cms.ls-nyc.org/matter/dynamic-profile/view/1886591","18-1886591")</f>
        <v>0</v>
      </c>
      <c r="B308" t="s">
        <v>13</v>
      </c>
      <c r="C308" t="s">
        <v>27</v>
      </c>
      <c r="D308" t="s">
        <v>332</v>
      </c>
      <c r="E308" t="s">
        <v>576</v>
      </c>
      <c r="H308" t="s">
        <v>586</v>
      </c>
      <c r="I308" t="s">
        <v>587</v>
      </c>
    </row>
    <row r="309" spans="1:9">
      <c r="A309" s="1">
        <f>HYPERLINK("https://cms.ls-nyc.org/matter/dynamic-profile/view/1888274","19-1888274")</f>
        <v>0</v>
      </c>
      <c r="B309" t="s">
        <v>10</v>
      </c>
      <c r="C309" t="s">
        <v>16</v>
      </c>
      <c r="D309" t="s">
        <v>333</v>
      </c>
      <c r="E309" t="s">
        <v>577</v>
      </c>
      <c r="H309" t="s">
        <v>585</v>
      </c>
      <c r="I309" t="s">
        <v>587</v>
      </c>
    </row>
    <row r="310" spans="1:9">
      <c r="A310" s="1">
        <f>HYPERLINK("https://cms.ls-nyc.org/matter/dynamic-profile/view/1888359","19-1888359")</f>
        <v>0</v>
      </c>
      <c r="B310" t="s">
        <v>11</v>
      </c>
      <c r="C310" t="s">
        <v>22</v>
      </c>
      <c r="D310" t="s">
        <v>334</v>
      </c>
      <c r="E310" t="s">
        <v>577</v>
      </c>
      <c r="H310" t="s">
        <v>585</v>
      </c>
      <c r="I310" t="s">
        <v>587</v>
      </c>
    </row>
    <row r="311" spans="1:9">
      <c r="A311" s="1">
        <f>HYPERLINK("https://cms.ls-nyc.org/matter/dynamic-profile/view/1888366","19-1888366")</f>
        <v>0</v>
      </c>
      <c r="B311" t="s">
        <v>10</v>
      </c>
      <c r="C311" t="s">
        <v>23</v>
      </c>
      <c r="D311" t="s">
        <v>335</v>
      </c>
      <c r="E311" t="s">
        <v>576</v>
      </c>
      <c r="H311" t="s">
        <v>586</v>
      </c>
      <c r="I311" t="s">
        <v>587</v>
      </c>
    </row>
    <row r="312" spans="1:9">
      <c r="A312" s="1">
        <f>HYPERLINK("https://cms.ls-nyc.org/matter/dynamic-profile/view/1888182","19-1888182")</f>
        <v>0</v>
      </c>
      <c r="B312" t="s">
        <v>9</v>
      </c>
      <c r="C312" t="s">
        <v>20</v>
      </c>
      <c r="D312" t="s">
        <v>336</v>
      </c>
      <c r="E312" t="s">
        <v>574</v>
      </c>
      <c r="H312" t="s">
        <v>584</v>
      </c>
      <c r="I312" t="s">
        <v>587</v>
      </c>
    </row>
    <row r="313" spans="1:9">
      <c r="A313" s="1">
        <f>HYPERLINK("https://cms.ls-nyc.org/matter/dynamic-profile/view/1888235","19-1888235")</f>
        <v>0</v>
      </c>
      <c r="B313" t="s">
        <v>10</v>
      </c>
      <c r="C313" t="s">
        <v>16</v>
      </c>
      <c r="D313" t="s">
        <v>337</v>
      </c>
      <c r="E313" t="s">
        <v>574</v>
      </c>
      <c r="H313" t="s">
        <v>584</v>
      </c>
      <c r="I313" t="s">
        <v>587</v>
      </c>
    </row>
    <row r="314" spans="1:9">
      <c r="A314" s="1">
        <f>HYPERLINK("https://cms.ls-nyc.org/matter/dynamic-profile/view/1888180","19-1888180")</f>
        <v>0</v>
      </c>
      <c r="B314" t="s">
        <v>11</v>
      </c>
      <c r="C314" t="s">
        <v>19</v>
      </c>
      <c r="D314" t="s">
        <v>338</v>
      </c>
      <c r="E314" t="s">
        <v>574</v>
      </c>
      <c r="H314" t="s">
        <v>584</v>
      </c>
      <c r="I314" t="s">
        <v>587</v>
      </c>
    </row>
    <row r="315" spans="1:9">
      <c r="A315" s="1">
        <f>HYPERLINK("https://cms.ls-nyc.org/matter/dynamic-profile/view/1888244","19-1888244")</f>
        <v>0</v>
      </c>
      <c r="B315" t="s">
        <v>10</v>
      </c>
      <c r="C315" t="s">
        <v>16</v>
      </c>
      <c r="D315" t="s">
        <v>339</v>
      </c>
      <c r="E315" t="s">
        <v>574</v>
      </c>
      <c r="H315" t="s">
        <v>584</v>
      </c>
      <c r="I315" t="s">
        <v>587</v>
      </c>
    </row>
    <row r="316" spans="1:9">
      <c r="A316" s="1">
        <f>HYPERLINK("https://cms.ls-nyc.org/matter/dynamic-profile/view/1888053","19-1888053")</f>
        <v>0</v>
      </c>
      <c r="B316" t="s">
        <v>10</v>
      </c>
      <c r="C316" t="s">
        <v>21</v>
      </c>
      <c r="D316" t="s">
        <v>340</v>
      </c>
      <c r="E316" t="s">
        <v>575</v>
      </c>
      <c r="H316" t="s">
        <v>585</v>
      </c>
      <c r="I316" t="s">
        <v>587</v>
      </c>
    </row>
    <row r="317" spans="1:9">
      <c r="A317" s="1">
        <f>HYPERLINK("https://cms.ls-nyc.org/matter/dynamic-profile/view/1887900","19-1887900")</f>
        <v>0</v>
      </c>
      <c r="B317" t="s">
        <v>9</v>
      </c>
      <c r="C317" t="s">
        <v>15</v>
      </c>
      <c r="D317" t="s">
        <v>341</v>
      </c>
      <c r="E317" t="s">
        <v>574</v>
      </c>
      <c r="H317" t="s">
        <v>584</v>
      </c>
      <c r="I317" t="s">
        <v>587</v>
      </c>
    </row>
    <row r="318" spans="1:9">
      <c r="A318" s="1">
        <f>HYPERLINK("https://cms.ls-nyc.org/matter/dynamic-profile/view/1887720","19-1887720")</f>
        <v>0</v>
      </c>
      <c r="B318" t="s">
        <v>10</v>
      </c>
      <c r="C318" t="s">
        <v>21</v>
      </c>
      <c r="D318" t="s">
        <v>342</v>
      </c>
      <c r="E318" t="s">
        <v>574</v>
      </c>
      <c r="H318" t="s">
        <v>584</v>
      </c>
      <c r="I318" t="s">
        <v>587</v>
      </c>
    </row>
    <row r="319" spans="1:9">
      <c r="A319" s="1">
        <f>HYPERLINK("https://cms.ls-nyc.org/matter/dynamic-profile/view/1887662","19-1887662")</f>
        <v>0</v>
      </c>
      <c r="B319" t="s">
        <v>11</v>
      </c>
      <c r="C319" t="s">
        <v>17</v>
      </c>
      <c r="D319" t="s">
        <v>343</v>
      </c>
      <c r="F319" t="s">
        <v>580</v>
      </c>
      <c r="H319" t="s">
        <v>583</v>
      </c>
      <c r="I319" t="s">
        <v>587</v>
      </c>
    </row>
    <row r="320" spans="1:9">
      <c r="A320" s="1">
        <f>HYPERLINK("https://cms.ls-nyc.org/matter/dynamic-profile/view/1887318","19-1887318")</f>
        <v>0</v>
      </c>
      <c r="B320" t="s">
        <v>10</v>
      </c>
      <c r="C320" t="s">
        <v>16</v>
      </c>
      <c r="D320" t="s">
        <v>344</v>
      </c>
      <c r="E320" t="s">
        <v>574</v>
      </c>
      <c r="H320" t="s">
        <v>584</v>
      </c>
      <c r="I320" t="s">
        <v>587</v>
      </c>
    </row>
    <row r="321" spans="1:9">
      <c r="A321" s="1">
        <f>HYPERLINK("https://cms.ls-nyc.org/matter/dynamic-profile/view/1887338","19-1887338")</f>
        <v>0</v>
      </c>
      <c r="B321" t="s">
        <v>10</v>
      </c>
      <c r="C321" t="s">
        <v>16</v>
      </c>
      <c r="D321" t="s">
        <v>345</v>
      </c>
      <c r="E321" t="s">
        <v>574</v>
      </c>
      <c r="H321" t="s">
        <v>584</v>
      </c>
      <c r="I321" t="s">
        <v>587</v>
      </c>
    </row>
    <row r="322" spans="1:9">
      <c r="A322" s="1">
        <f>HYPERLINK("https://cms.ls-nyc.org/matter/dynamic-profile/view/1887363","19-1887363")</f>
        <v>0</v>
      </c>
      <c r="B322" t="s">
        <v>11</v>
      </c>
      <c r="C322" t="s">
        <v>19</v>
      </c>
      <c r="D322" t="s">
        <v>346</v>
      </c>
      <c r="E322" t="s">
        <v>574</v>
      </c>
      <c r="H322" t="s">
        <v>584</v>
      </c>
      <c r="I322" t="s">
        <v>587</v>
      </c>
    </row>
    <row r="323" spans="1:9">
      <c r="A323" s="1">
        <f>HYPERLINK("https://cms.ls-nyc.org/matter/dynamic-profile/view/1887170","19-1887170")</f>
        <v>0</v>
      </c>
      <c r="B323" t="s">
        <v>10</v>
      </c>
      <c r="C323" t="s">
        <v>16</v>
      </c>
      <c r="D323" t="s">
        <v>347</v>
      </c>
      <c r="E323" t="s">
        <v>577</v>
      </c>
      <c r="H323" t="s">
        <v>585</v>
      </c>
      <c r="I323" t="s">
        <v>587</v>
      </c>
    </row>
    <row r="324" spans="1:9">
      <c r="A324" s="1">
        <f>HYPERLINK("https://cms.ls-nyc.org/matter/dynamic-profile/view/1887168","19-1887168")</f>
        <v>0</v>
      </c>
      <c r="B324" t="s">
        <v>10</v>
      </c>
      <c r="C324" t="s">
        <v>16</v>
      </c>
      <c r="D324" t="s">
        <v>348</v>
      </c>
      <c r="E324" t="s">
        <v>574</v>
      </c>
      <c r="H324" t="s">
        <v>584</v>
      </c>
      <c r="I324" t="s">
        <v>587</v>
      </c>
    </row>
    <row r="325" spans="1:9">
      <c r="A325" s="1">
        <f>HYPERLINK("https://cms.ls-nyc.org/matter/dynamic-profile/view/1887124","19-1887124")</f>
        <v>0</v>
      </c>
      <c r="B325" t="s">
        <v>9</v>
      </c>
      <c r="C325" t="s">
        <v>15</v>
      </c>
      <c r="D325" t="s">
        <v>349</v>
      </c>
      <c r="E325" t="s">
        <v>574</v>
      </c>
      <c r="H325" t="s">
        <v>584</v>
      </c>
      <c r="I325" t="s">
        <v>587</v>
      </c>
    </row>
    <row r="326" spans="1:9">
      <c r="A326" s="1">
        <f>HYPERLINK("https://cms.ls-nyc.org/matter/dynamic-profile/view/1887048","19-1887048")</f>
        <v>0</v>
      </c>
      <c r="B326" t="s">
        <v>9</v>
      </c>
      <c r="C326" t="s">
        <v>15</v>
      </c>
      <c r="D326" t="s">
        <v>350</v>
      </c>
      <c r="E326" t="s">
        <v>577</v>
      </c>
      <c r="H326" t="s">
        <v>585</v>
      </c>
      <c r="I326" t="s">
        <v>587</v>
      </c>
    </row>
    <row r="327" spans="1:9">
      <c r="A327" s="1">
        <f>HYPERLINK("https://cms.ls-nyc.org/matter/dynamic-profile/view/1887083","19-1887083")</f>
        <v>0</v>
      </c>
      <c r="B327" t="s">
        <v>10</v>
      </c>
      <c r="C327" t="s">
        <v>16</v>
      </c>
      <c r="D327" t="s">
        <v>351</v>
      </c>
      <c r="E327" t="s">
        <v>574</v>
      </c>
      <c r="H327" t="s">
        <v>584</v>
      </c>
      <c r="I327" t="s">
        <v>587</v>
      </c>
    </row>
    <row r="328" spans="1:9">
      <c r="A328" s="1">
        <f>HYPERLINK("https://cms.ls-nyc.org/matter/dynamic-profile/view/1887109","19-1887109")</f>
        <v>0</v>
      </c>
      <c r="B328" t="s">
        <v>10</v>
      </c>
      <c r="C328" t="s">
        <v>29</v>
      </c>
      <c r="D328" t="s">
        <v>352</v>
      </c>
      <c r="E328" t="s">
        <v>574</v>
      </c>
      <c r="H328" t="s">
        <v>584</v>
      </c>
      <c r="I328" t="s">
        <v>587</v>
      </c>
    </row>
    <row r="329" spans="1:9">
      <c r="A329" s="1">
        <f>HYPERLINK("https://cms.ls-nyc.org/matter/dynamic-profile/view/1886970","19-1886970")</f>
        <v>0</v>
      </c>
      <c r="B329" t="s">
        <v>9</v>
      </c>
      <c r="C329" t="s">
        <v>15</v>
      </c>
      <c r="D329" t="s">
        <v>353</v>
      </c>
      <c r="E329" t="s">
        <v>574</v>
      </c>
      <c r="H329" t="s">
        <v>584</v>
      </c>
      <c r="I329" t="s">
        <v>587</v>
      </c>
    </row>
    <row r="330" spans="1:9">
      <c r="A330" s="1">
        <f>HYPERLINK("https://cms.ls-nyc.org/matter/dynamic-profile/view/1886967","19-1886967")</f>
        <v>0</v>
      </c>
      <c r="B330" t="s">
        <v>11</v>
      </c>
      <c r="C330" t="s">
        <v>18</v>
      </c>
      <c r="D330" t="s">
        <v>354</v>
      </c>
      <c r="E330" t="s">
        <v>574</v>
      </c>
      <c r="H330" t="s">
        <v>584</v>
      </c>
      <c r="I330" t="s">
        <v>587</v>
      </c>
    </row>
    <row r="331" spans="1:9">
      <c r="A331" s="1">
        <f>HYPERLINK("https://cms.ls-nyc.org/matter/dynamic-profile/view/1886803","19-1886803")</f>
        <v>0</v>
      </c>
      <c r="B331" t="s">
        <v>10</v>
      </c>
      <c r="C331" t="s">
        <v>16</v>
      </c>
      <c r="D331" t="s">
        <v>355</v>
      </c>
      <c r="E331" t="s">
        <v>574</v>
      </c>
      <c r="H331" t="s">
        <v>584</v>
      </c>
      <c r="I331" t="s">
        <v>587</v>
      </c>
    </row>
    <row r="332" spans="1:9">
      <c r="A332" s="1">
        <f>HYPERLINK("https://cms.ls-nyc.org/matter/dynamic-profile/view/1886837","19-1886837")</f>
        <v>0</v>
      </c>
      <c r="B332" t="s">
        <v>10</v>
      </c>
      <c r="C332" t="s">
        <v>16</v>
      </c>
      <c r="D332" t="s">
        <v>356</v>
      </c>
      <c r="E332" t="s">
        <v>574</v>
      </c>
      <c r="H332" t="s">
        <v>584</v>
      </c>
      <c r="I332" t="s">
        <v>587</v>
      </c>
    </row>
    <row r="333" spans="1:9">
      <c r="A333" s="1">
        <f>HYPERLINK("https://cms.ls-nyc.org/matter/dynamic-profile/view/1886863","19-1886863")</f>
        <v>0</v>
      </c>
      <c r="B333" t="s">
        <v>11</v>
      </c>
      <c r="C333" t="s">
        <v>18</v>
      </c>
      <c r="D333" t="s">
        <v>357</v>
      </c>
      <c r="E333" t="s">
        <v>574</v>
      </c>
      <c r="H333" t="s">
        <v>584</v>
      </c>
      <c r="I333" t="s">
        <v>587</v>
      </c>
    </row>
    <row r="334" spans="1:9">
      <c r="A334" s="1">
        <f>HYPERLINK("https://cms.ls-nyc.org/matter/dynamic-profile/view/1886796","19-1886796")</f>
        <v>0</v>
      </c>
      <c r="B334" t="s">
        <v>9</v>
      </c>
      <c r="C334" t="s">
        <v>15</v>
      </c>
      <c r="D334" t="s">
        <v>358</v>
      </c>
      <c r="E334" t="s">
        <v>574</v>
      </c>
      <c r="H334" t="s">
        <v>584</v>
      </c>
      <c r="I334" t="s">
        <v>587</v>
      </c>
    </row>
    <row r="335" spans="1:9">
      <c r="A335" s="1">
        <f>HYPERLINK("https://cms.ls-nyc.org/matter/dynamic-profile/view/1886847","19-1886847")</f>
        <v>0</v>
      </c>
      <c r="B335" t="s">
        <v>11</v>
      </c>
      <c r="C335" t="s">
        <v>18</v>
      </c>
      <c r="D335" t="s">
        <v>359</v>
      </c>
      <c r="F335" t="s">
        <v>580</v>
      </c>
      <c r="H335" t="s">
        <v>583</v>
      </c>
      <c r="I335" t="s">
        <v>587</v>
      </c>
    </row>
    <row r="336" spans="1:9">
      <c r="A336" s="1">
        <f>HYPERLINK("https://cms.ls-nyc.org/matter/dynamic-profile/view/1886864","19-1886864")</f>
        <v>0</v>
      </c>
      <c r="B336" t="s">
        <v>10</v>
      </c>
      <c r="C336" t="s">
        <v>16</v>
      </c>
      <c r="D336" t="s">
        <v>360</v>
      </c>
      <c r="E336" t="s">
        <v>574</v>
      </c>
      <c r="H336" t="s">
        <v>584</v>
      </c>
      <c r="I336" t="s">
        <v>587</v>
      </c>
    </row>
    <row r="337" spans="1:9">
      <c r="A337" s="1">
        <f>HYPERLINK("https://cms.ls-nyc.org/matter/dynamic-profile/view/1887952","19-1887952")</f>
        <v>0</v>
      </c>
      <c r="B337" t="s">
        <v>10</v>
      </c>
      <c r="C337" t="s">
        <v>21</v>
      </c>
      <c r="D337" t="s">
        <v>361</v>
      </c>
      <c r="E337" t="s">
        <v>578</v>
      </c>
      <c r="H337" t="s">
        <v>586</v>
      </c>
      <c r="I337" t="s">
        <v>587</v>
      </c>
    </row>
    <row r="338" spans="1:9">
      <c r="A338" s="1">
        <f>HYPERLINK("https://cms.ls-nyc.org/matter/dynamic-profile/view/1886740","18-1886740")</f>
        <v>0</v>
      </c>
      <c r="B338" t="s">
        <v>11</v>
      </c>
      <c r="C338" t="s">
        <v>18</v>
      </c>
      <c r="D338" t="s">
        <v>362</v>
      </c>
      <c r="E338" t="s">
        <v>574</v>
      </c>
      <c r="H338" t="s">
        <v>584</v>
      </c>
      <c r="I338" t="s">
        <v>587</v>
      </c>
    </row>
    <row r="339" spans="1:9">
      <c r="A339" s="1">
        <f>HYPERLINK("https://cms.ls-nyc.org/matter/dynamic-profile/view/1886765","18-1886765")</f>
        <v>0</v>
      </c>
      <c r="B339" t="s">
        <v>10</v>
      </c>
      <c r="C339" t="s">
        <v>16</v>
      </c>
      <c r="D339" t="s">
        <v>363</v>
      </c>
      <c r="E339" t="s">
        <v>574</v>
      </c>
      <c r="G339" t="s">
        <v>582</v>
      </c>
      <c r="H339" t="s">
        <v>584</v>
      </c>
      <c r="I339" t="s">
        <v>587</v>
      </c>
    </row>
    <row r="340" spans="1:9">
      <c r="A340" s="1">
        <f>HYPERLINK("https://cms.ls-nyc.org/matter/dynamic-profile/view/1886647","18-1886647")</f>
        <v>0</v>
      </c>
      <c r="B340" t="s">
        <v>9</v>
      </c>
      <c r="C340" t="s">
        <v>15</v>
      </c>
      <c r="D340" t="s">
        <v>364</v>
      </c>
      <c r="E340" t="s">
        <v>574</v>
      </c>
      <c r="H340" t="s">
        <v>584</v>
      </c>
      <c r="I340" t="s">
        <v>587</v>
      </c>
    </row>
    <row r="341" spans="1:9">
      <c r="A341" s="1">
        <f>HYPERLINK("https://cms.ls-nyc.org/matter/dynamic-profile/view/1886598","18-1886598")</f>
        <v>0</v>
      </c>
      <c r="B341" t="s">
        <v>11</v>
      </c>
      <c r="C341" t="s">
        <v>17</v>
      </c>
      <c r="D341" t="s">
        <v>365</v>
      </c>
      <c r="E341" t="s">
        <v>575</v>
      </c>
      <c r="H341" t="s">
        <v>585</v>
      </c>
      <c r="I341" t="s">
        <v>587</v>
      </c>
    </row>
    <row r="342" spans="1:9">
      <c r="A342" s="1">
        <f>HYPERLINK("https://cms.ls-nyc.org/matter/dynamic-profile/view/1886616","18-1886616")</f>
        <v>0</v>
      </c>
      <c r="B342" t="s">
        <v>11</v>
      </c>
      <c r="C342" t="s">
        <v>18</v>
      </c>
      <c r="D342" t="s">
        <v>366</v>
      </c>
      <c r="F342" t="s">
        <v>580</v>
      </c>
      <c r="H342" t="s">
        <v>583</v>
      </c>
      <c r="I342" t="s">
        <v>587</v>
      </c>
    </row>
    <row r="343" spans="1:9">
      <c r="A343" s="1">
        <f>HYPERLINK("https://cms.ls-nyc.org/matter/dynamic-profile/view/1886465","18-1886465")</f>
        <v>0</v>
      </c>
      <c r="B343" t="s">
        <v>10</v>
      </c>
      <c r="C343" t="s">
        <v>21</v>
      </c>
      <c r="D343" t="s">
        <v>367</v>
      </c>
      <c r="E343" t="s">
        <v>574</v>
      </c>
      <c r="H343" t="s">
        <v>584</v>
      </c>
      <c r="I343" t="s">
        <v>587</v>
      </c>
    </row>
    <row r="344" spans="1:9">
      <c r="A344" s="1">
        <f>HYPERLINK("https://cms.ls-nyc.org/matter/dynamic-profile/view/1886361","18-1886361")</f>
        <v>0</v>
      </c>
      <c r="B344" t="s">
        <v>11</v>
      </c>
      <c r="C344" t="s">
        <v>18</v>
      </c>
      <c r="D344" t="s">
        <v>368</v>
      </c>
      <c r="F344" t="s">
        <v>580</v>
      </c>
      <c r="H344" t="s">
        <v>583</v>
      </c>
      <c r="I344" t="s">
        <v>587</v>
      </c>
    </row>
    <row r="345" spans="1:9">
      <c r="A345" s="1">
        <f>HYPERLINK("https://cms.ls-nyc.org/matter/dynamic-profile/view/1886138","18-1886138")</f>
        <v>0</v>
      </c>
      <c r="B345" t="s">
        <v>13</v>
      </c>
      <c r="C345" t="s">
        <v>27</v>
      </c>
      <c r="D345" t="s">
        <v>369</v>
      </c>
      <c r="E345" t="s">
        <v>574</v>
      </c>
      <c r="H345" t="s">
        <v>584</v>
      </c>
      <c r="I345" t="s">
        <v>587</v>
      </c>
    </row>
    <row r="346" spans="1:9">
      <c r="A346" s="1">
        <f>HYPERLINK("https://cms.ls-nyc.org/matter/dynamic-profile/view/1886124","18-1886124")</f>
        <v>0</v>
      </c>
      <c r="B346" t="s">
        <v>10</v>
      </c>
      <c r="C346" t="s">
        <v>16</v>
      </c>
      <c r="D346" t="s">
        <v>370</v>
      </c>
      <c r="E346" t="s">
        <v>574</v>
      </c>
      <c r="H346" t="s">
        <v>584</v>
      </c>
      <c r="I346" t="s">
        <v>587</v>
      </c>
    </row>
    <row r="347" spans="1:9">
      <c r="A347" s="1">
        <f>HYPERLINK("https://cms.ls-nyc.org/matter/dynamic-profile/view/1885971","18-1885971")</f>
        <v>0</v>
      </c>
      <c r="B347" t="s">
        <v>9</v>
      </c>
      <c r="C347" t="s">
        <v>15</v>
      </c>
      <c r="D347" t="s">
        <v>371</v>
      </c>
      <c r="E347" t="s">
        <v>574</v>
      </c>
      <c r="H347" t="s">
        <v>584</v>
      </c>
      <c r="I347" t="s">
        <v>587</v>
      </c>
    </row>
    <row r="348" spans="1:9">
      <c r="A348" s="1">
        <f>HYPERLINK("https://cms.ls-nyc.org/matter/dynamic-profile/view/1886028","18-1886028")</f>
        <v>0</v>
      </c>
      <c r="B348" t="s">
        <v>10</v>
      </c>
      <c r="C348" t="s">
        <v>16</v>
      </c>
      <c r="D348" t="s">
        <v>372</v>
      </c>
      <c r="E348" t="s">
        <v>574</v>
      </c>
      <c r="H348" t="s">
        <v>584</v>
      </c>
      <c r="I348" t="s">
        <v>587</v>
      </c>
    </row>
    <row r="349" spans="1:9">
      <c r="A349" s="1">
        <f>HYPERLINK("https://cms.ls-nyc.org/matter/dynamic-profile/view/1885997","18-1885997")</f>
        <v>0</v>
      </c>
      <c r="B349" t="s">
        <v>10</v>
      </c>
      <c r="C349" t="s">
        <v>16</v>
      </c>
      <c r="D349" t="s">
        <v>373</v>
      </c>
      <c r="E349" t="s">
        <v>574</v>
      </c>
      <c r="H349" t="s">
        <v>584</v>
      </c>
      <c r="I349" t="s">
        <v>587</v>
      </c>
    </row>
    <row r="350" spans="1:9">
      <c r="A350" s="1">
        <f>HYPERLINK("https://cms.ls-nyc.org/matter/dynamic-profile/view/1885927","18-1885927")</f>
        <v>0</v>
      </c>
      <c r="B350" t="s">
        <v>11</v>
      </c>
      <c r="C350" t="s">
        <v>17</v>
      </c>
      <c r="D350" t="s">
        <v>374</v>
      </c>
      <c r="E350" t="s">
        <v>577</v>
      </c>
      <c r="H350" t="s">
        <v>585</v>
      </c>
      <c r="I350" t="s">
        <v>587</v>
      </c>
    </row>
    <row r="351" spans="1:9">
      <c r="A351" s="1">
        <f>HYPERLINK("https://cms.ls-nyc.org/matter/dynamic-profile/view/1886031","18-1886031")</f>
        <v>0</v>
      </c>
      <c r="B351" t="s">
        <v>11</v>
      </c>
      <c r="C351" t="s">
        <v>18</v>
      </c>
      <c r="D351" t="s">
        <v>375</v>
      </c>
      <c r="E351" t="s">
        <v>574</v>
      </c>
      <c r="H351" t="s">
        <v>584</v>
      </c>
      <c r="I351" t="s">
        <v>587</v>
      </c>
    </row>
    <row r="352" spans="1:9">
      <c r="A352" s="1">
        <f>HYPERLINK("https://cms.ls-nyc.org/matter/dynamic-profile/view/1885928","18-1885928")</f>
        <v>0</v>
      </c>
      <c r="B352" t="s">
        <v>13</v>
      </c>
      <c r="C352" t="s">
        <v>27</v>
      </c>
      <c r="D352" t="s">
        <v>376</v>
      </c>
      <c r="H352" t="s">
        <v>583</v>
      </c>
      <c r="I352" t="s">
        <v>587</v>
      </c>
    </row>
    <row r="353" spans="1:9">
      <c r="A353" s="1">
        <f>HYPERLINK("https://cms.ls-nyc.org/matter/dynamic-profile/view/1885861","18-1885861")</f>
        <v>0</v>
      </c>
      <c r="B353" t="s">
        <v>10</v>
      </c>
      <c r="C353" t="s">
        <v>16</v>
      </c>
      <c r="D353" t="s">
        <v>377</v>
      </c>
      <c r="E353" t="s">
        <v>574</v>
      </c>
      <c r="H353" t="s">
        <v>584</v>
      </c>
      <c r="I353" t="s">
        <v>587</v>
      </c>
    </row>
    <row r="354" spans="1:9">
      <c r="A354" s="1">
        <f>HYPERLINK("https://cms.ls-nyc.org/matter/dynamic-profile/view/1885689","18-1885689")</f>
        <v>0</v>
      </c>
      <c r="B354" t="s">
        <v>11</v>
      </c>
      <c r="C354" t="s">
        <v>17</v>
      </c>
      <c r="D354" t="s">
        <v>378</v>
      </c>
      <c r="E354" t="s">
        <v>574</v>
      </c>
      <c r="H354" t="s">
        <v>584</v>
      </c>
      <c r="I354" t="s">
        <v>587</v>
      </c>
    </row>
    <row r="355" spans="1:9">
      <c r="A355" s="1">
        <f>HYPERLINK("https://cms.ls-nyc.org/matter/dynamic-profile/view/1885695","18-1885695")</f>
        <v>0</v>
      </c>
      <c r="B355" t="s">
        <v>9</v>
      </c>
      <c r="C355" t="s">
        <v>15</v>
      </c>
      <c r="D355" t="s">
        <v>379</v>
      </c>
      <c r="E355" t="s">
        <v>574</v>
      </c>
      <c r="H355" t="s">
        <v>584</v>
      </c>
      <c r="I355" t="s">
        <v>587</v>
      </c>
    </row>
    <row r="356" spans="1:9">
      <c r="A356" s="1">
        <f>HYPERLINK("https://cms.ls-nyc.org/matter/dynamic-profile/view/1885541","18-1885541")</f>
        <v>0</v>
      </c>
      <c r="B356" t="s">
        <v>9</v>
      </c>
      <c r="C356" t="s">
        <v>15</v>
      </c>
      <c r="D356" t="s">
        <v>380</v>
      </c>
      <c r="E356" t="s">
        <v>575</v>
      </c>
      <c r="H356" t="s">
        <v>585</v>
      </c>
      <c r="I356" t="s">
        <v>587</v>
      </c>
    </row>
    <row r="357" spans="1:9">
      <c r="A357" s="1">
        <f>HYPERLINK("https://cms.ls-nyc.org/matter/dynamic-profile/view/1885628","18-1885628")</f>
        <v>0</v>
      </c>
      <c r="B357" t="s">
        <v>9</v>
      </c>
      <c r="C357" t="s">
        <v>15</v>
      </c>
      <c r="D357" t="s">
        <v>381</v>
      </c>
      <c r="E357" t="s">
        <v>574</v>
      </c>
      <c r="H357" t="s">
        <v>584</v>
      </c>
      <c r="I357" t="s">
        <v>587</v>
      </c>
    </row>
    <row r="358" spans="1:9">
      <c r="A358" s="1">
        <f>HYPERLINK("https://cms.ls-nyc.org/matter/dynamic-profile/view/1885271","18-1885271")</f>
        <v>0</v>
      </c>
      <c r="B358" t="s">
        <v>9</v>
      </c>
      <c r="C358" t="s">
        <v>15</v>
      </c>
      <c r="D358" t="s">
        <v>382</v>
      </c>
      <c r="E358" t="s">
        <v>574</v>
      </c>
      <c r="H358" t="s">
        <v>584</v>
      </c>
      <c r="I358" t="s">
        <v>587</v>
      </c>
    </row>
    <row r="359" spans="1:9">
      <c r="A359" s="1">
        <f>HYPERLINK("https://cms.ls-nyc.org/matter/dynamic-profile/view/1885214","18-1885214")</f>
        <v>0</v>
      </c>
      <c r="B359" t="s">
        <v>9</v>
      </c>
      <c r="C359" t="s">
        <v>15</v>
      </c>
      <c r="D359" t="s">
        <v>383</v>
      </c>
      <c r="E359" t="s">
        <v>574</v>
      </c>
      <c r="H359" t="s">
        <v>584</v>
      </c>
      <c r="I359" t="s">
        <v>587</v>
      </c>
    </row>
    <row r="360" spans="1:9">
      <c r="A360" s="1">
        <f>HYPERLINK("https://cms.ls-nyc.org/matter/dynamic-profile/view/1885154","18-1885154")</f>
        <v>0</v>
      </c>
      <c r="B360" t="s">
        <v>11</v>
      </c>
      <c r="C360" t="s">
        <v>17</v>
      </c>
      <c r="D360" t="s">
        <v>384</v>
      </c>
      <c r="E360" t="s">
        <v>574</v>
      </c>
      <c r="H360" t="s">
        <v>584</v>
      </c>
      <c r="I360" t="s">
        <v>587</v>
      </c>
    </row>
    <row r="361" spans="1:9">
      <c r="A361" s="1">
        <f>HYPERLINK("https://cms.ls-nyc.org/matter/dynamic-profile/view/1885128","18-1885128")</f>
        <v>0</v>
      </c>
      <c r="B361" t="s">
        <v>9</v>
      </c>
      <c r="C361" t="s">
        <v>15</v>
      </c>
      <c r="D361" t="s">
        <v>385</v>
      </c>
      <c r="E361" t="s">
        <v>574</v>
      </c>
      <c r="H361" t="s">
        <v>584</v>
      </c>
      <c r="I361" t="s">
        <v>587</v>
      </c>
    </row>
    <row r="362" spans="1:9">
      <c r="A362" s="1">
        <f>HYPERLINK("https://cms.ls-nyc.org/matter/dynamic-profile/view/1885121","18-1885121")</f>
        <v>0</v>
      </c>
      <c r="B362" t="s">
        <v>12</v>
      </c>
      <c r="C362" t="s">
        <v>24</v>
      </c>
      <c r="D362" t="s">
        <v>386</v>
      </c>
      <c r="E362" t="s">
        <v>574</v>
      </c>
      <c r="H362" t="s">
        <v>584</v>
      </c>
      <c r="I362" t="s">
        <v>587</v>
      </c>
    </row>
    <row r="363" spans="1:9">
      <c r="A363" s="1">
        <f>HYPERLINK("https://cms.ls-nyc.org/matter/dynamic-profile/view/1885114","18-1885114")</f>
        <v>0</v>
      </c>
      <c r="B363" t="s">
        <v>9</v>
      </c>
      <c r="C363" t="s">
        <v>15</v>
      </c>
      <c r="D363" t="s">
        <v>387</v>
      </c>
      <c r="E363" t="s">
        <v>574</v>
      </c>
      <c r="H363" t="s">
        <v>584</v>
      </c>
      <c r="I363" t="s">
        <v>587</v>
      </c>
    </row>
    <row r="364" spans="1:9">
      <c r="A364" s="1">
        <f>HYPERLINK("https://cms.ls-nyc.org/matter/dynamic-profile/view/1885136","18-1885136")</f>
        <v>0</v>
      </c>
      <c r="B364" t="s">
        <v>9</v>
      </c>
      <c r="C364" t="s">
        <v>15</v>
      </c>
      <c r="D364" t="s">
        <v>388</v>
      </c>
      <c r="E364" t="s">
        <v>577</v>
      </c>
      <c r="F364" t="s">
        <v>580</v>
      </c>
      <c r="H364" t="s">
        <v>585</v>
      </c>
      <c r="I364" t="s">
        <v>587</v>
      </c>
    </row>
    <row r="365" spans="1:9">
      <c r="A365" s="1">
        <f>HYPERLINK("https://cms.ls-nyc.org/matter/dynamic-profile/view/1885081","18-1885081")</f>
        <v>0</v>
      </c>
      <c r="B365" t="s">
        <v>11</v>
      </c>
      <c r="C365" t="s">
        <v>22</v>
      </c>
      <c r="D365" t="s">
        <v>389</v>
      </c>
      <c r="E365" t="s">
        <v>577</v>
      </c>
      <c r="H365" t="s">
        <v>585</v>
      </c>
      <c r="I365" t="s">
        <v>587</v>
      </c>
    </row>
    <row r="366" spans="1:9">
      <c r="A366" s="1">
        <f>HYPERLINK("https://cms.ls-nyc.org/matter/dynamic-profile/view/1884768","18-1884768")</f>
        <v>0</v>
      </c>
      <c r="B366" t="s">
        <v>9</v>
      </c>
      <c r="C366" t="s">
        <v>15</v>
      </c>
      <c r="D366" t="s">
        <v>390</v>
      </c>
      <c r="E366" t="s">
        <v>574</v>
      </c>
      <c r="H366" t="s">
        <v>584</v>
      </c>
      <c r="I366" t="s">
        <v>587</v>
      </c>
    </row>
    <row r="367" spans="1:9">
      <c r="A367" s="1">
        <f>HYPERLINK("https://cms.ls-nyc.org/matter/dynamic-profile/view/1884718","18-1884718")</f>
        <v>0</v>
      </c>
      <c r="B367" t="s">
        <v>11</v>
      </c>
      <c r="C367" t="s">
        <v>22</v>
      </c>
      <c r="D367" t="s">
        <v>391</v>
      </c>
      <c r="E367" t="s">
        <v>577</v>
      </c>
      <c r="H367" t="s">
        <v>585</v>
      </c>
      <c r="I367" t="s">
        <v>587</v>
      </c>
    </row>
    <row r="368" spans="1:9">
      <c r="A368" s="1">
        <f>HYPERLINK("https://cms.ls-nyc.org/matter/dynamic-profile/view/1884724","18-1884724")</f>
        <v>0</v>
      </c>
      <c r="B368" t="s">
        <v>11</v>
      </c>
      <c r="C368" t="s">
        <v>18</v>
      </c>
      <c r="D368" t="s">
        <v>392</v>
      </c>
      <c r="F368" t="s">
        <v>580</v>
      </c>
      <c r="H368" t="s">
        <v>583</v>
      </c>
      <c r="I368" t="s">
        <v>587</v>
      </c>
    </row>
    <row r="369" spans="1:9">
      <c r="A369" s="1">
        <f>HYPERLINK("https://cms.ls-nyc.org/matter/dynamic-profile/view/1884531","18-1884531")</f>
        <v>0</v>
      </c>
      <c r="B369" t="s">
        <v>12</v>
      </c>
      <c r="C369" t="s">
        <v>24</v>
      </c>
      <c r="D369" t="s">
        <v>393</v>
      </c>
      <c r="E369" t="s">
        <v>574</v>
      </c>
      <c r="H369" t="s">
        <v>584</v>
      </c>
      <c r="I369" t="s">
        <v>587</v>
      </c>
    </row>
    <row r="370" spans="1:9">
      <c r="A370" s="1">
        <f>HYPERLINK("https://cms.ls-nyc.org/matter/dynamic-profile/view/1884611","18-1884611")</f>
        <v>0</v>
      </c>
      <c r="B370" t="s">
        <v>11</v>
      </c>
      <c r="C370" t="s">
        <v>18</v>
      </c>
      <c r="D370" t="s">
        <v>394</v>
      </c>
      <c r="E370" t="s">
        <v>574</v>
      </c>
      <c r="G370" t="s">
        <v>582</v>
      </c>
      <c r="H370" t="s">
        <v>584</v>
      </c>
      <c r="I370" t="s">
        <v>587</v>
      </c>
    </row>
    <row r="371" spans="1:9">
      <c r="A371" s="1">
        <f>HYPERLINK("https://cms.ls-nyc.org/matter/dynamic-profile/view/1884606","18-1884606")</f>
        <v>0</v>
      </c>
      <c r="B371" t="s">
        <v>10</v>
      </c>
      <c r="C371" t="s">
        <v>21</v>
      </c>
      <c r="D371" t="s">
        <v>395</v>
      </c>
      <c r="E371" t="s">
        <v>574</v>
      </c>
      <c r="H371" t="s">
        <v>584</v>
      </c>
      <c r="I371" t="s">
        <v>587</v>
      </c>
    </row>
    <row r="372" spans="1:9">
      <c r="A372" s="1">
        <f>HYPERLINK("https://cms.ls-nyc.org/matter/dynamic-profile/view/1884441","18-1884441")</f>
        <v>0</v>
      </c>
      <c r="B372" t="s">
        <v>10</v>
      </c>
      <c r="C372" t="s">
        <v>21</v>
      </c>
      <c r="D372" t="s">
        <v>396</v>
      </c>
      <c r="E372" t="s">
        <v>574</v>
      </c>
      <c r="H372" t="s">
        <v>584</v>
      </c>
      <c r="I372" t="s">
        <v>587</v>
      </c>
    </row>
    <row r="373" spans="1:9">
      <c r="A373" s="1">
        <f>HYPERLINK("https://cms.ls-nyc.org/matter/dynamic-profile/view/1884395","18-1884395")</f>
        <v>0</v>
      </c>
      <c r="B373" t="s">
        <v>9</v>
      </c>
      <c r="C373" t="s">
        <v>15</v>
      </c>
      <c r="D373" t="s">
        <v>397</v>
      </c>
      <c r="E373" t="s">
        <v>577</v>
      </c>
      <c r="H373" t="s">
        <v>585</v>
      </c>
      <c r="I373" t="s">
        <v>587</v>
      </c>
    </row>
    <row r="374" spans="1:9">
      <c r="A374" s="1">
        <f>HYPERLINK("https://cms.ls-nyc.org/matter/dynamic-profile/view/1884375","18-1884375")</f>
        <v>0</v>
      </c>
      <c r="B374" t="s">
        <v>10</v>
      </c>
      <c r="C374" t="s">
        <v>16</v>
      </c>
      <c r="D374" t="s">
        <v>398</v>
      </c>
      <c r="E374" t="s">
        <v>574</v>
      </c>
      <c r="H374" t="s">
        <v>584</v>
      </c>
      <c r="I374" t="s">
        <v>587</v>
      </c>
    </row>
    <row r="375" spans="1:9">
      <c r="A375" s="1">
        <f>HYPERLINK("https://cms.ls-nyc.org/matter/dynamic-profile/view/1884403","18-1884403")</f>
        <v>0</v>
      </c>
      <c r="B375" t="s">
        <v>10</v>
      </c>
      <c r="C375" t="s">
        <v>16</v>
      </c>
      <c r="D375" t="s">
        <v>399</v>
      </c>
      <c r="E375" t="s">
        <v>574</v>
      </c>
      <c r="H375" t="s">
        <v>584</v>
      </c>
      <c r="I375" t="s">
        <v>587</v>
      </c>
    </row>
    <row r="376" spans="1:9">
      <c r="A376" s="1">
        <f>HYPERLINK("https://cms.ls-nyc.org/matter/dynamic-profile/view/1884473","18-1884473")</f>
        <v>0</v>
      </c>
      <c r="B376" t="s">
        <v>10</v>
      </c>
      <c r="C376" t="s">
        <v>16</v>
      </c>
      <c r="D376" t="s">
        <v>400</v>
      </c>
      <c r="E376" t="s">
        <v>577</v>
      </c>
      <c r="H376" t="s">
        <v>585</v>
      </c>
      <c r="I376" t="s">
        <v>587</v>
      </c>
    </row>
    <row r="377" spans="1:9">
      <c r="A377" s="1">
        <f>HYPERLINK("https://cms.ls-nyc.org/matter/dynamic-profile/view/1884478","18-1884478")</f>
        <v>0</v>
      </c>
      <c r="B377" t="s">
        <v>10</v>
      </c>
      <c r="C377" t="s">
        <v>21</v>
      </c>
      <c r="D377" t="s">
        <v>401</v>
      </c>
      <c r="E377" t="s">
        <v>575</v>
      </c>
      <c r="H377" t="s">
        <v>585</v>
      </c>
      <c r="I377" t="s">
        <v>587</v>
      </c>
    </row>
    <row r="378" spans="1:9">
      <c r="A378" s="1">
        <f>HYPERLINK("https://cms.ls-nyc.org/matter/dynamic-profile/view/1884339","18-1884339")</f>
        <v>0</v>
      </c>
      <c r="B378" t="s">
        <v>10</v>
      </c>
      <c r="C378" t="s">
        <v>16</v>
      </c>
      <c r="D378" t="s">
        <v>402</v>
      </c>
      <c r="E378" t="s">
        <v>574</v>
      </c>
      <c r="H378" t="s">
        <v>584</v>
      </c>
      <c r="I378" t="s">
        <v>587</v>
      </c>
    </row>
    <row r="379" spans="1:9">
      <c r="A379" s="1">
        <f>HYPERLINK("https://cms.ls-nyc.org/matter/dynamic-profile/view/1884248","18-1884248")</f>
        <v>0</v>
      </c>
      <c r="B379" t="s">
        <v>9</v>
      </c>
      <c r="C379" t="s">
        <v>15</v>
      </c>
      <c r="D379" t="s">
        <v>403</v>
      </c>
      <c r="E379" t="s">
        <v>574</v>
      </c>
      <c r="H379" t="s">
        <v>584</v>
      </c>
      <c r="I379" t="s">
        <v>587</v>
      </c>
    </row>
    <row r="380" spans="1:9">
      <c r="A380" s="1">
        <f>HYPERLINK("https://cms.ls-nyc.org/matter/dynamic-profile/view/1884254","18-1884254")</f>
        <v>0</v>
      </c>
      <c r="B380" t="s">
        <v>11</v>
      </c>
      <c r="C380" t="s">
        <v>22</v>
      </c>
      <c r="D380" t="s">
        <v>404</v>
      </c>
      <c r="E380" t="s">
        <v>574</v>
      </c>
      <c r="H380" t="s">
        <v>584</v>
      </c>
      <c r="I380" t="s">
        <v>587</v>
      </c>
    </row>
    <row r="381" spans="1:9">
      <c r="A381" s="1">
        <f>HYPERLINK("https://cms.ls-nyc.org/matter/dynamic-profile/view/1884105","18-1884105")</f>
        <v>0</v>
      </c>
      <c r="B381" t="s">
        <v>11</v>
      </c>
      <c r="C381" t="s">
        <v>17</v>
      </c>
      <c r="D381" t="s">
        <v>405</v>
      </c>
      <c r="E381" t="s">
        <v>574</v>
      </c>
      <c r="H381" t="s">
        <v>584</v>
      </c>
      <c r="I381" t="s">
        <v>587</v>
      </c>
    </row>
    <row r="382" spans="1:9">
      <c r="A382" s="1">
        <f>HYPERLINK("https://cms.ls-nyc.org/matter/dynamic-profile/view/1884148","18-1884148")</f>
        <v>0</v>
      </c>
      <c r="B382" t="s">
        <v>9</v>
      </c>
      <c r="C382" t="s">
        <v>15</v>
      </c>
      <c r="D382" t="s">
        <v>406</v>
      </c>
      <c r="E382" t="s">
        <v>574</v>
      </c>
      <c r="H382" t="s">
        <v>584</v>
      </c>
      <c r="I382" t="s">
        <v>587</v>
      </c>
    </row>
    <row r="383" spans="1:9">
      <c r="A383" s="1">
        <f>HYPERLINK("https://cms.ls-nyc.org/matter/dynamic-profile/view/1884190","18-1884190")</f>
        <v>0</v>
      </c>
      <c r="B383" t="s">
        <v>10</v>
      </c>
      <c r="C383" t="s">
        <v>16</v>
      </c>
      <c r="D383" t="s">
        <v>407</v>
      </c>
      <c r="F383" t="s">
        <v>580</v>
      </c>
      <c r="G383" t="s">
        <v>582</v>
      </c>
      <c r="H383" t="s">
        <v>583</v>
      </c>
      <c r="I383" t="s">
        <v>587</v>
      </c>
    </row>
    <row r="384" spans="1:9">
      <c r="A384" s="1">
        <f>HYPERLINK("https://cms.ls-nyc.org/matter/dynamic-profile/view/1884222","18-1884222")</f>
        <v>0</v>
      </c>
      <c r="B384" t="s">
        <v>10</v>
      </c>
      <c r="C384" t="s">
        <v>16</v>
      </c>
      <c r="D384" t="s">
        <v>408</v>
      </c>
      <c r="E384" t="s">
        <v>574</v>
      </c>
      <c r="H384" t="s">
        <v>584</v>
      </c>
      <c r="I384" t="s">
        <v>587</v>
      </c>
    </row>
    <row r="385" spans="1:9">
      <c r="A385" s="1">
        <f>HYPERLINK("https://cms.ls-nyc.org/matter/dynamic-profile/view/1884054","18-1884054")</f>
        <v>0</v>
      </c>
      <c r="B385" t="s">
        <v>11</v>
      </c>
      <c r="C385" t="s">
        <v>18</v>
      </c>
      <c r="D385" t="s">
        <v>409</v>
      </c>
      <c r="E385" t="s">
        <v>574</v>
      </c>
      <c r="H385" t="s">
        <v>584</v>
      </c>
      <c r="I385" t="s">
        <v>587</v>
      </c>
    </row>
    <row r="386" spans="1:9">
      <c r="A386" s="1">
        <f>HYPERLINK("https://cms.ls-nyc.org/matter/dynamic-profile/view/1884059","18-1884059")</f>
        <v>0</v>
      </c>
      <c r="B386" t="s">
        <v>12</v>
      </c>
      <c r="C386" t="s">
        <v>24</v>
      </c>
      <c r="D386" t="s">
        <v>410</v>
      </c>
      <c r="E386" t="s">
        <v>574</v>
      </c>
      <c r="H386" t="s">
        <v>584</v>
      </c>
      <c r="I386" t="s">
        <v>587</v>
      </c>
    </row>
    <row r="387" spans="1:9">
      <c r="A387" s="1">
        <f>HYPERLINK("https://cms.ls-nyc.org/matter/dynamic-profile/view/1883977","18-1883977")</f>
        <v>0</v>
      </c>
      <c r="B387" t="s">
        <v>9</v>
      </c>
      <c r="C387" t="s">
        <v>15</v>
      </c>
      <c r="D387" t="s">
        <v>411</v>
      </c>
      <c r="E387" t="s">
        <v>574</v>
      </c>
      <c r="H387" t="s">
        <v>584</v>
      </c>
      <c r="I387" t="s">
        <v>587</v>
      </c>
    </row>
    <row r="388" spans="1:9">
      <c r="A388" s="1">
        <f>HYPERLINK("https://cms.ls-nyc.org/matter/dynamic-profile/view/1883939","18-1883939")</f>
        <v>0</v>
      </c>
      <c r="B388" t="s">
        <v>9</v>
      </c>
      <c r="C388" t="s">
        <v>15</v>
      </c>
      <c r="D388" t="s">
        <v>412</v>
      </c>
      <c r="E388" t="s">
        <v>574</v>
      </c>
      <c r="H388" t="s">
        <v>584</v>
      </c>
      <c r="I388" t="s">
        <v>587</v>
      </c>
    </row>
    <row r="389" spans="1:9">
      <c r="A389" s="1">
        <f>HYPERLINK("https://cms.ls-nyc.org/matter/dynamic-profile/view/1883874","18-1883874")</f>
        <v>0</v>
      </c>
      <c r="B389" t="s">
        <v>10</v>
      </c>
      <c r="C389" t="s">
        <v>21</v>
      </c>
      <c r="D389" t="s">
        <v>413</v>
      </c>
      <c r="E389" t="s">
        <v>575</v>
      </c>
      <c r="H389" t="s">
        <v>585</v>
      </c>
      <c r="I389" t="s">
        <v>587</v>
      </c>
    </row>
    <row r="390" spans="1:9">
      <c r="A390" s="1">
        <f>HYPERLINK("https://cms.ls-nyc.org/matter/dynamic-profile/view/1883903","18-1883903")</f>
        <v>0</v>
      </c>
      <c r="B390" t="s">
        <v>11</v>
      </c>
      <c r="C390" t="s">
        <v>18</v>
      </c>
      <c r="D390" t="s">
        <v>414</v>
      </c>
      <c r="F390" t="s">
        <v>580</v>
      </c>
      <c r="H390" t="s">
        <v>583</v>
      </c>
      <c r="I390" t="s">
        <v>587</v>
      </c>
    </row>
    <row r="391" spans="1:9">
      <c r="A391" s="1">
        <f>HYPERLINK("https://cms.ls-nyc.org/matter/dynamic-profile/view/1883735","18-1883735")</f>
        <v>0</v>
      </c>
      <c r="B391" t="s">
        <v>10</v>
      </c>
      <c r="C391" t="s">
        <v>21</v>
      </c>
      <c r="D391" t="s">
        <v>415</v>
      </c>
      <c r="E391" t="s">
        <v>574</v>
      </c>
      <c r="H391" t="s">
        <v>584</v>
      </c>
      <c r="I391" t="s">
        <v>587</v>
      </c>
    </row>
    <row r="392" spans="1:9">
      <c r="A392" s="1">
        <f>HYPERLINK("https://cms.ls-nyc.org/matter/dynamic-profile/view/1883726","18-1883726")</f>
        <v>0</v>
      </c>
      <c r="B392" t="s">
        <v>10</v>
      </c>
      <c r="C392" t="s">
        <v>16</v>
      </c>
      <c r="D392" t="s">
        <v>416</v>
      </c>
      <c r="E392" t="s">
        <v>574</v>
      </c>
      <c r="H392" t="s">
        <v>584</v>
      </c>
      <c r="I392" t="s">
        <v>587</v>
      </c>
    </row>
    <row r="393" spans="1:9">
      <c r="A393" s="1">
        <f>HYPERLINK("https://cms.ls-nyc.org/matter/dynamic-profile/view/1883746","18-1883746")</f>
        <v>0</v>
      </c>
      <c r="B393" t="s">
        <v>10</v>
      </c>
      <c r="C393" t="s">
        <v>16</v>
      </c>
      <c r="D393" t="s">
        <v>417</v>
      </c>
      <c r="E393" t="s">
        <v>574</v>
      </c>
      <c r="G393" t="s">
        <v>582</v>
      </c>
      <c r="H393" t="s">
        <v>584</v>
      </c>
      <c r="I393" t="s">
        <v>587</v>
      </c>
    </row>
    <row r="394" spans="1:9">
      <c r="A394" s="1">
        <f>HYPERLINK("https://cms.ls-nyc.org/matter/dynamic-profile/view/1883714","18-1883714")</f>
        <v>0</v>
      </c>
      <c r="B394" t="s">
        <v>11</v>
      </c>
      <c r="C394" t="s">
        <v>22</v>
      </c>
      <c r="D394" t="s">
        <v>418</v>
      </c>
      <c r="E394" t="s">
        <v>574</v>
      </c>
      <c r="H394" t="s">
        <v>584</v>
      </c>
      <c r="I394" t="s">
        <v>587</v>
      </c>
    </row>
    <row r="395" spans="1:9">
      <c r="A395" s="1">
        <f>HYPERLINK("https://cms.ls-nyc.org/matter/dynamic-profile/view/1883641","18-1883641")</f>
        <v>0</v>
      </c>
      <c r="B395" t="s">
        <v>11</v>
      </c>
      <c r="C395" t="s">
        <v>18</v>
      </c>
      <c r="D395" t="s">
        <v>419</v>
      </c>
      <c r="E395" t="s">
        <v>574</v>
      </c>
      <c r="H395" t="s">
        <v>584</v>
      </c>
      <c r="I395" t="s">
        <v>587</v>
      </c>
    </row>
    <row r="396" spans="1:9">
      <c r="A396" s="1">
        <f>HYPERLINK("https://cms.ls-nyc.org/matter/dynamic-profile/view/1883602","18-1883602")</f>
        <v>0</v>
      </c>
      <c r="B396" t="s">
        <v>9</v>
      </c>
      <c r="C396" t="s">
        <v>15</v>
      </c>
      <c r="D396" t="s">
        <v>420</v>
      </c>
      <c r="E396" t="s">
        <v>574</v>
      </c>
      <c r="H396" t="s">
        <v>584</v>
      </c>
      <c r="I396" t="s">
        <v>587</v>
      </c>
    </row>
    <row r="397" spans="1:9">
      <c r="A397" s="1">
        <f>HYPERLINK("https://cms.ls-nyc.org/matter/dynamic-profile/view/1883629","18-1883629")</f>
        <v>0</v>
      </c>
      <c r="B397" t="s">
        <v>11</v>
      </c>
      <c r="C397" t="s">
        <v>19</v>
      </c>
      <c r="D397" t="s">
        <v>421</v>
      </c>
      <c r="E397" t="s">
        <v>575</v>
      </c>
      <c r="H397" t="s">
        <v>585</v>
      </c>
      <c r="I397" t="s">
        <v>587</v>
      </c>
    </row>
    <row r="398" spans="1:9">
      <c r="A398" s="1">
        <f>HYPERLINK("https://cms.ls-nyc.org/matter/dynamic-profile/view/1883455","18-1883455")</f>
        <v>0</v>
      </c>
      <c r="B398" t="s">
        <v>10</v>
      </c>
      <c r="C398" t="s">
        <v>21</v>
      </c>
      <c r="D398" t="s">
        <v>422</v>
      </c>
      <c r="E398" t="s">
        <v>574</v>
      </c>
      <c r="H398" t="s">
        <v>584</v>
      </c>
      <c r="I398" t="s">
        <v>587</v>
      </c>
    </row>
    <row r="399" spans="1:9">
      <c r="A399" s="1">
        <f>HYPERLINK("https://cms.ls-nyc.org/matter/dynamic-profile/view/1883477","18-1883477")</f>
        <v>0</v>
      </c>
      <c r="B399" t="s">
        <v>10</v>
      </c>
      <c r="C399" t="s">
        <v>21</v>
      </c>
      <c r="D399" t="s">
        <v>423</v>
      </c>
      <c r="E399" t="s">
        <v>574</v>
      </c>
      <c r="H399" t="s">
        <v>584</v>
      </c>
      <c r="I399" t="s">
        <v>587</v>
      </c>
    </row>
    <row r="400" spans="1:9">
      <c r="A400" s="1">
        <f>HYPERLINK("https://cms.ls-nyc.org/matter/dynamic-profile/view/1883462","18-1883462")</f>
        <v>0</v>
      </c>
      <c r="B400" t="s">
        <v>13</v>
      </c>
      <c r="C400" t="s">
        <v>27</v>
      </c>
      <c r="D400" t="s">
        <v>424</v>
      </c>
      <c r="E400" t="s">
        <v>574</v>
      </c>
      <c r="H400" t="s">
        <v>584</v>
      </c>
      <c r="I400" t="s">
        <v>587</v>
      </c>
    </row>
    <row r="401" spans="1:9">
      <c r="A401" s="1">
        <f>HYPERLINK("https://cms.ls-nyc.org/matter/dynamic-profile/view/1883549","18-1883549")</f>
        <v>0</v>
      </c>
      <c r="B401" t="s">
        <v>11</v>
      </c>
      <c r="C401" t="s">
        <v>17</v>
      </c>
      <c r="D401" t="s">
        <v>425</v>
      </c>
      <c r="E401" t="s">
        <v>574</v>
      </c>
      <c r="H401" t="s">
        <v>584</v>
      </c>
      <c r="I401" t="s">
        <v>587</v>
      </c>
    </row>
    <row r="402" spans="1:9">
      <c r="A402" s="1">
        <f>HYPERLINK("https://cms.ls-nyc.org/matter/dynamic-profile/view/1883378","18-1883378")</f>
        <v>0</v>
      </c>
      <c r="B402" t="s">
        <v>9</v>
      </c>
      <c r="C402" t="s">
        <v>15</v>
      </c>
      <c r="D402" t="s">
        <v>426</v>
      </c>
      <c r="E402" t="s">
        <v>575</v>
      </c>
      <c r="F402" t="s">
        <v>580</v>
      </c>
      <c r="H402" t="s">
        <v>585</v>
      </c>
      <c r="I402" t="s">
        <v>587</v>
      </c>
    </row>
    <row r="403" spans="1:9">
      <c r="A403" s="1">
        <f>HYPERLINK("https://cms.ls-nyc.org/matter/dynamic-profile/view/1883298","18-1883298")</f>
        <v>0</v>
      </c>
      <c r="B403" t="s">
        <v>10</v>
      </c>
      <c r="C403" t="s">
        <v>21</v>
      </c>
      <c r="D403" t="s">
        <v>427</v>
      </c>
      <c r="E403" t="s">
        <v>574</v>
      </c>
      <c r="H403" t="s">
        <v>584</v>
      </c>
      <c r="I403" t="s">
        <v>587</v>
      </c>
    </row>
    <row r="404" spans="1:9">
      <c r="A404" s="1">
        <f>HYPERLINK("https://cms.ls-nyc.org/matter/dynamic-profile/view/1883328","18-1883328")</f>
        <v>0</v>
      </c>
      <c r="B404" t="s">
        <v>10</v>
      </c>
      <c r="C404" t="s">
        <v>16</v>
      </c>
      <c r="D404" t="s">
        <v>428</v>
      </c>
      <c r="E404" t="s">
        <v>574</v>
      </c>
      <c r="H404" t="s">
        <v>584</v>
      </c>
      <c r="I404" t="s">
        <v>587</v>
      </c>
    </row>
    <row r="405" spans="1:9">
      <c r="A405" s="1">
        <f>HYPERLINK("https://cms.ls-nyc.org/matter/dynamic-profile/view/1883306","18-1883306")</f>
        <v>0</v>
      </c>
      <c r="B405" t="s">
        <v>9</v>
      </c>
      <c r="C405" t="s">
        <v>15</v>
      </c>
      <c r="D405" t="s">
        <v>429</v>
      </c>
      <c r="E405" t="s">
        <v>574</v>
      </c>
      <c r="H405" t="s">
        <v>584</v>
      </c>
      <c r="I405" t="s">
        <v>587</v>
      </c>
    </row>
    <row r="406" spans="1:9">
      <c r="A406" s="1">
        <f>HYPERLINK("https://cms.ls-nyc.org/matter/dynamic-profile/view/1862806","18-1862806")</f>
        <v>0</v>
      </c>
      <c r="B406" t="s">
        <v>11</v>
      </c>
      <c r="C406" t="s">
        <v>22</v>
      </c>
      <c r="D406" t="s">
        <v>430</v>
      </c>
      <c r="E406" t="s">
        <v>576</v>
      </c>
      <c r="H406" t="s">
        <v>586</v>
      </c>
      <c r="I406" t="s">
        <v>587</v>
      </c>
    </row>
    <row r="407" spans="1:9">
      <c r="A407" s="1">
        <f>HYPERLINK("https://cms.ls-nyc.org/matter/dynamic-profile/view/1883267","18-1883267")</f>
        <v>0</v>
      </c>
      <c r="B407" t="s">
        <v>10</v>
      </c>
      <c r="C407" t="s">
        <v>16</v>
      </c>
      <c r="D407" t="s">
        <v>431</v>
      </c>
      <c r="E407" t="s">
        <v>574</v>
      </c>
      <c r="H407" t="s">
        <v>584</v>
      </c>
      <c r="I407" t="s">
        <v>587</v>
      </c>
    </row>
    <row r="408" spans="1:9">
      <c r="A408" s="1">
        <f>HYPERLINK("https://cms.ls-nyc.org/matter/dynamic-profile/view/1883120","18-1883120")</f>
        <v>0</v>
      </c>
      <c r="B408" t="s">
        <v>10</v>
      </c>
      <c r="C408" t="s">
        <v>16</v>
      </c>
      <c r="D408" t="s">
        <v>432</v>
      </c>
      <c r="E408" t="s">
        <v>574</v>
      </c>
      <c r="H408" t="s">
        <v>584</v>
      </c>
      <c r="I408" t="s">
        <v>587</v>
      </c>
    </row>
    <row r="409" spans="1:9">
      <c r="A409" s="1">
        <f>HYPERLINK("https://cms.ls-nyc.org/matter/dynamic-profile/view/1883147","18-1883147")</f>
        <v>0</v>
      </c>
      <c r="B409" t="s">
        <v>9</v>
      </c>
      <c r="C409" t="s">
        <v>15</v>
      </c>
      <c r="D409" t="s">
        <v>433</v>
      </c>
      <c r="E409" t="s">
        <v>574</v>
      </c>
      <c r="H409" t="s">
        <v>584</v>
      </c>
      <c r="I409" t="s">
        <v>587</v>
      </c>
    </row>
    <row r="410" spans="1:9">
      <c r="A410" s="1">
        <f>HYPERLINK("https://cms.ls-nyc.org/matter/dynamic-profile/view/1883044","18-1883044")</f>
        <v>0</v>
      </c>
      <c r="B410" t="s">
        <v>9</v>
      </c>
      <c r="C410" t="s">
        <v>15</v>
      </c>
      <c r="D410" t="s">
        <v>434</v>
      </c>
      <c r="E410" t="s">
        <v>574</v>
      </c>
      <c r="H410" t="s">
        <v>584</v>
      </c>
      <c r="I410" t="s">
        <v>587</v>
      </c>
    </row>
    <row r="411" spans="1:9">
      <c r="A411" s="1">
        <f>HYPERLINK("https://cms.ls-nyc.org/matter/dynamic-profile/view/1883045","18-1883045")</f>
        <v>0</v>
      </c>
      <c r="B411" t="s">
        <v>9</v>
      </c>
      <c r="C411" t="s">
        <v>15</v>
      </c>
      <c r="D411" t="s">
        <v>435</v>
      </c>
      <c r="E411" t="s">
        <v>574</v>
      </c>
      <c r="H411" t="s">
        <v>584</v>
      </c>
      <c r="I411" t="s">
        <v>587</v>
      </c>
    </row>
    <row r="412" spans="1:9">
      <c r="A412" s="1">
        <f>HYPERLINK("https://cms.ls-nyc.org/matter/dynamic-profile/view/1882930","18-1882930")</f>
        <v>0</v>
      </c>
      <c r="B412" t="s">
        <v>10</v>
      </c>
      <c r="C412" t="s">
        <v>16</v>
      </c>
      <c r="D412" t="s">
        <v>436</v>
      </c>
      <c r="E412" t="s">
        <v>574</v>
      </c>
      <c r="H412" t="s">
        <v>584</v>
      </c>
      <c r="I412" t="s">
        <v>587</v>
      </c>
    </row>
    <row r="413" spans="1:9">
      <c r="A413" s="1">
        <f>HYPERLINK("https://cms.ls-nyc.org/matter/dynamic-profile/view/1882923","18-1882923")</f>
        <v>0</v>
      </c>
      <c r="B413" t="s">
        <v>11</v>
      </c>
      <c r="C413" t="s">
        <v>17</v>
      </c>
      <c r="D413" t="s">
        <v>437</v>
      </c>
      <c r="E413" t="s">
        <v>574</v>
      </c>
      <c r="H413" t="s">
        <v>584</v>
      </c>
      <c r="I413" t="s">
        <v>587</v>
      </c>
    </row>
    <row r="414" spans="1:9">
      <c r="A414" s="1">
        <f>HYPERLINK("https://cms.ls-nyc.org/matter/dynamic-profile/view/1883013","18-1883013")</f>
        <v>0</v>
      </c>
      <c r="B414" t="s">
        <v>11</v>
      </c>
      <c r="C414" t="s">
        <v>22</v>
      </c>
      <c r="D414" t="s">
        <v>438</v>
      </c>
      <c r="E414" t="s">
        <v>574</v>
      </c>
      <c r="H414" t="s">
        <v>584</v>
      </c>
      <c r="I414" t="s">
        <v>587</v>
      </c>
    </row>
    <row r="415" spans="1:9">
      <c r="A415" s="1">
        <f>HYPERLINK("https://cms.ls-nyc.org/matter/dynamic-profile/view/1882845","18-1882845")</f>
        <v>0</v>
      </c>
      <c r="B415" t="s">
        <v>12</v>
      </c>
      <c r="C415" t="s">
        <v>24</v>
      </c>
      <c r="D415" t="s">
        <v>439</v>
      </c>
      <c r="E415" t="s">
        <v>574</v>
      </c>
      <c r="H415" t="s">
        <v>584</v>
      </c>
      <c r="I415" t="s">
        <v>587</v>
      </c>
    </row>
    <row r="416" spans="1:9">
      <c r="A416" s="1">
        <f>HYPERLINK("https://cms.ls-nyc.org/matter/dynamic-profile/view/1882885","18-1882885")</f>
        <v>0</v>
      </c>
      <c r="B416" t="s">
        <v>10</v>
      </c>
      <c r="C416" t="s">
        <v>21</v>
      </c>
      <c r="D416" t="s">
        <v>440</v>
      </c>
      <c r="E416" t="s">
        <v>574</v>
      </c>
      <c r="H416" t="s">
        <v>584</v>
      </c>
      <c r="I416" t="s">
        <v>587</v>
      </c>
    </row>
    <row r="417" spans="1:9">
      <c r="A417" s="1">
        <f>HYPERLINK("https://cms.ls-nyc.org/matter/dynamic-profile/view/1882785","18-1882785")</f>
        <v>0</v>
      </c>
      <c r="B417" t="s">
        <v>11</v>
      </c>
      <c r="C417" t="s">
        <v>18</v>
      </c>
      <c r="D417" t="s">
        <v>441</v>
      </c>
      <c r="E417" t="s">
        <v>574</v>
      </c>
      <c r="H417" t="s">
        <v>584</v>
      </c>
      <c r="I417" t="s">
        <v>587</v>
      </c>
    </row>
    <row r="418" spans="1:9">
      <c r="A418" s="1">
        <f>HYPERLINK("https://cms.ls-nyc.org/matter/dynamic-profile/view/1882874","18-1882874")</f>
        <v>0</v>
      </c>
      <c r="B418" t="s">
        <v>12</v>
      </c>
      <c r="C418" t="s">
        <v>24</v>
      </c>
      <c r="D418" t="s">
        <v>442</v>
      </c>
      <c r="E418" t="s">
        <v>574</v>
      </c>
      <c r="H418" t="s">
        <v>584</v>
      </c>
      <c r="I418" t="s">
        <v>587</v>
      </c>
    </row>
    <row r="419" spans="1:9">
      <c r="A419" s="1">
        <f>HYPERLINK("https://cms.ls-nyc.org/matter/dynamic-profile/view/1882802","18-1882802")</f>
        <v>0</v>
      </c>
      <c r="B419" t="s">
        <v>9</v>
      </c>
      <c r="C419" t="s">
        <v>15</v>
      </c>
      <c r="D419" t="s">
        <v>443</v>
      </c>
      <c r="E419" t="s">
        <v>574</v>
      </c>
      <c r="H419" t="s">
        <v>584</v>
      </c>
      <c r="I419" t="s">
        <v>587</v>
      </c>
    </row>
    <row r="420" spans="1:9">
      <c r="A420" s="1">
        <f>HYPERLINK("https://cms.ls-nyc.org/matter/dynamic-profile/view/1882603","18-1882603")</f>
        <v>0</v>
      </c>
      <c r="B420" t="s">
        <v>10</v>
      </c>
      <c r="C420" t="s">
        <v>21</v>
      </c>
      <c r="D420" t="s">
        <v>444</v>
      </c>
      <c r="E420" t="s">
        <v>574</v>
      </c>
      <c r="H420" t="s">
        <v>584</v>
      </c>
      <c r="I420" t="s">
        <v>587</v>
      </c>
    </row>
    <row r="421" spans="1:9">
      <c r="A421" s="1">
        <f>HYPERLINK("https://cms.ls-nyc.org/matter/dynamic-profile/view/1882745","18-1882745")</f>
        <v>0</v>
      </c>
      <c r="B421" t="s">
        <v>10</v>
      </c>
      <c r="C421" t="s">
        <v>21</v>
      </c>
      <c r="D421" t="s">
        <v>445</v>
      </c>
      <c r="E421" t="s">
        <v>574</v>
      </c>
      <c r="H421" t="s">
        <v>584</v>
      </c>
      <c r="I421" t="s">
        <v>587</v>
      </c>
    </row>
    <row r="422" spans="1:9">
      <c r="A422" s="1">
        <f>HYPERLINK("https://cms.ls-nyc.org/matter/dynamic-profile/view/1882661","18-1882661")</f>
        <v>0</v>
      </c>
      <c r="B422" t="s">
        <v>12</v>
      </c>
      <c r="C422" t="s">
        <v>24</v>
      </c>
      <c r="D422" t="s">
        <v>446</v>
      </c>
      <c r="E422" t="s">
        <v>575</v>
      </c>
      <c r="F422" t="s">
        <v>581</v>
      </c>
      <c r="H422" t="s">
        <v>585</v>
      </c>
      <c r="I422" t="s">
        <v>587</v>
      </c>
    </row>
    <row r="423" spans="1:9">
      <c r="A423" s="1">
        <f>HYPERLINK("https://cms.ls-nyc.org/matter/dynamic-profile/view/1882543","18-1882543")</f>
        <v>0</v>
      </c>
      <c r="B423" t="s">
        <v>11</v>
      </c>
      <c r="C423" t="s">
        <v>22</v>
      </c>
      <c r="D423" t="s">
        <v>447</v>
      </c>
      <c r="E423" t="s">
        <v>574</v>
      </c>
      <c r="H423" t="s">
        <v>584</v>
      </c>
      <c r="I423" t="s">
        <v>587</v>
      </c>
    </row>
    <row r="424" spans="1:9">
      <c r="A424" s="1">
        <f>HYPERLINK("https://cms.ls-nyc.org/matter/dynamic-profile/view/1882554","18-1882554")</f>
        <v>0</v>
      </c>
      <c r="B424" t="s">
        <v>10</v>
      </c>
      <c r="C424" t="s">
        <v>16</v>
      </c>
      <c r="D424" t="s">
        <v>448</v>
      </c>
      <c r="E424" t="s">
        <v>574</v>
      </c>
      <c r="H424" t="s">
        <v>584</v>
      </c>
      <c r="I424" t="s">
        <v>587</v>
      </c>
    </row>
    <row r="425" spans="1:9">
      <c r="A425" s="1">
        <f>HYPERLINK("https://cms.ls-nyc.org/matter/dynamic-profile/view/1882495","18-1882495")</f>
        <v>0</v>
      </c>
      <c r="B425" t="s">
        <v>9</v>
      </c>
      <c r="C425" t="s">
        <v>15</v>
      </c>
      <c r="D425" t="s">
        <v>449</v>
      </c>
      <c r="E425" t="s">
        <v>574</v>
      </c>
      <c r="H425" t="s">
        <v>584</v>
      </c>
      <c r="I425" t="s">
        <v>587</v>
      </c>
    </row>
    <row r="426" spans="1:9">
      <c r="A426" s="1">
        <f>HYPERLINK("https://cms.ls-nyc.org/matter/dynamic-profile/view/1882423","18-1882423")</f>
        <v>0</v>
      </c>
      <c r="B426" t="s">
        <v>12</v>
      </c>
      <c r="C426" t="s">
        <v>24</v>
      </c>
      <c r="D426" t="s">
        <v>450</v>
      </c>
      <c r="E426" t="s">
        <v>574</v>
      </c>
      <c r="H426" t="s">
        <v>584</v>
      </c>
      <c r="I426" t="s">
        <v>587</v>
      </c>
    </row>
    <row r="427" spans="1:9">
      <c r="A427" s="1">
        <f>HYPERLINK("https://cms.ls-nyc.org/matter/dynamic-profile/view/1882346","18-1882346")</f>
        <v>0</v>
      </c>
      <c r="B427" t="s">
        <v>10</v>
      </c>
      <c r="C427" t="s">
        <v>21</v>
      </c>
      <c r="D427" t="s">
        <v>451</v>
      </c>
      <c r="E427" t="s">
        <v>574</v>
      </c>
      <c r="H427" t="s">
        <v>584</v>
      </c>
      <c r="I427" t="s">
        <v>587</v>
      </c>
    </row>
    <row r="428" spans="1:9">
      <c r="A428" s="1">
        <f>HYPERLINK("https://cms.ls-nyc.org/matter/dynamic-profile/view/1882425","18-1882425")</f>
        <v>0</v>
      </c>
      <c r="B428" t="s">
        <v>12</v>
      </c>
      <c r="C428" t="s">
        <v>24</v>
      </c>
      <c r="D428" t="s">
        <v>452</v>
      </c>
      <c r="E428" t="s">
        <v>579</v>
      </c>
      <c r="F428" t="s">
        <v>581</v>
      </c>
      <c r="H428" t="s">
        <v>585</v>
      </c>
      <c r="I428" t="s">
        <v>587</v>
      </c>
    </row>
    <row r="429" spans="1:9">
      <c r="A429" s="1">
        <f>HYPERLINK("https://cms.ls-nyc.org/matter/dynamic-profile/view/1882377","18-1882377")</f>
        <v>0</v>
      </c>
      <c r="B429" t="s">
        <v>11</v>
      </c>
      <c r="C429" t="s">
        <v>18</v>
      </c>
      <c r="D429" t="s">
        <v>138</v>
      </c>
      <c r="F429" t="s">
        <v>581</v>
      </c>
      <c r="H429" t="s">
        <v>583</v>
      </c>
      <c r="I429" t="s">
        <v>587</v>
      </c>
    </row>
    <row r="430" spans="1:9">
      <c r="A430" s="1">
        <f>HYPERLINK("https://cms.ls-nyc.org/matter/dynamic-profile/view/1870552","18-1870552")</f>
        <v>0</v>
      </c>
      <c r="B430" t="s">
        <v>9</v>
      </c>
      <c r="C430" t="s">
        <v>30</v>
      </c>
      <c r="D430" t="s">
        <v>453</v>
      </c>
      <c r="E430" t="s">
        <v>574</v>
      </c>
      <c r="H430" t="s">
        <v>584</v>
      </c>
      <c r="I430" t="s">
        <v>587</v>
      </c>
    </row>
    <row r="431" spans="1:9">
      <c r="A431" s="1">
        <f>HYPERLINK("https://cms.ls-nyc.org/matter/dynamic-profile/view/1882035","18-1882035")</f>
        <v>0</v>
      </c>
      <c r="B431" t="s">
        <v>9</v>
      </c>
      <c r="C431" t="s">
        <v>15</v>
      </c>
      <c r="D431" t="s">
        <v>454</v>
      </c>
      <c r="E431" t="s">
        <v>577</v>
      </c>
      <c r="F431" t="s">
        <v>581</v>
      </c>
      <c r="H431" t="s">
        <v>585</v>
      </c>
      <c r="I431" t="s">
        <v>587</v>
      </c>
    </row>
    <row r="432" spans="1:9">
      <c r="A432" s="1">
        <f>HYPERLINK("https://cms.ls-nyc.org/matter/dynamic-profile/view/1881915","18-1881915")</f>
        <v>0</v>
      </c>
      <c r="B432" t="s">
        <v>10</v>
      </c>
      <c r="C432" t="s">
        <v>21</v>
      </c>
      <c r="D432" t="s">
        <v>455</v>
      </c>
      <c r="E432" t="s">
        <v>574</v>
      </c>
      <c r="H432" t="s">
        <v>584</v>
      </c>
      <c r="I432" t="s">
        <v>587</v>
      </c>
    </row>
    <row r="433" spans="1:9">
      <c r="A433" s="1">
        <f>HYPERLINK("https://cms.ls-nyc.org/matter/dynamic-profile/view/1881955","18-1881955")</f>
        <v>0</v>
      </c>
      <c r="B433" t="s">
        <v>11</v>
      </c>
      <c r="C433" t="s">
        <v>22</v>
      </c>
      <c r="D433" t="s">
        <v>456</v>
      </c>
      <c r="E433" t="s">
        <v>574</v>
      </c>
      <c r="H433" t="s">
        <v>584</v>
      </c>
      <c r="I433" t="s">
        <v>587</v>
      </c>
    </row>
    <row r="434" spans="1:9">
      <c r="A434" s="1">
        <f>HYPERLINK("https://cms.ls-nyc.org/matter/dynamic-profile/view/1881722","18-1881722")</f>
        <v>0</v>
      </c>
      <c r="B434" t="s">
        <v>10</v>
      </c>
      <c r="C434" t="s">
        <v>16</v>
      </c>
      <c r="D434" t="s">
        <v>457</v>
      </c>
      <c r="E434" t="s">
        <v>574</v>
      </c>
      <c r="H434" t="s">
        <v>584</v>
      </c>
      <c r="I434" t="s">
        <v>587</v>
      </c>
    </row>
    <row r="435" spans="1:9">
      <c r="A435" s="1">
        <f>HYPERLINK("https://cms.ls-nyc.org/matter/dynamic-profile/view/1881815","18-1881815")</f>
        <v>0</v>
      </c>
      <c r="B435" t="s">
        <v>10</v>
      </c>
      <c r="C435" t="s">
        <v>16</v>
      </c>
      <c r="D435" t="s">
        <v>458</v>
      </c>
      <c r="E435" t="s">
        <v>574</v>
      </c>
      <c r="H435" t="s">
        <v>584</v>
      </c>
      <c r="I435" t="s">
        <v>587</v>
      </c>
    </row>
    <row r="436" spans="1:9">
      <c r="A436" s="1">
        <f>HYPERLINK("https://cms.ls-nyc.org/matter/dynamic-profile/view/1881761","18-1881761")</f>
        <v>0</v>
      </c>
      <c r="B436" t="s">
        <v>12</v>
      </c>
      <c r="C436" t="s">
        <v>24</v>
      </c>
      <c r="D436" t="s">
        <v>459</v>
      </c>
      <c r="E436" t="s">
        <v>579</v>
      </c>
      <c r="F436" t="s">
        <v>581</v>
      </c>
      <c r="H436" t="s">
        <v>585</v>
      </c>
      <c r="I436" t="s">
        <v>587</v>
      </c>
    </row>
    <row r="437" spans="1:9">
      <c r="A437" s="1">
        <f>HYPERLINK("https://cms.ls-nyc.org/matter/dynamic-profile/view/1881566","18-1881566")</f>
        <v>0</v>
      </c>
      <c r="B437" t="s">
        <v>11</v>
      </c>
      <c r="C437" t="s">
        <v>18</v>
      </c>
      <c r="D437" t="s">
        <v>460</v>
      </c>
      <c r="F437" t="s">
        <v>581</v>
      </c>
      <c r="H437" t="s">
        <v>583</v>
      </c>
      <c r="I437" t="s">
        <v>587</v>
      </c>
    </row>
    <row r="438" spans="1:9">
      <c r="A438" s="1">
        <f>HYPERLINK("https://cms.ls-nyc.org/matter/dynamic-profile/view/1881457","18-1881457")</f>
        <v>0</v>
      </c>
      <c r="B438" t="s">
        <v>9</v>
      </c>
      <c r="C438" t="s">
        <v>15</v>
      </c>
      <c r="D438" t="s">
        <v>461</v>
      </c>
      <c r="E438" t="s">
        <v>577</v>
      </c>
      <c r="F438" t="s">
        <v>581</v>
      </c>
      <c r="H438" t="s">
        <v>585</v>
      </c>
      <c r="I438" t="s">
        <v>587</v>
      </c>
    </row>
    <row r="439" spans="1:9">
      <c r="A439" s="1">
        <f>HYPERLINK("https://cms.ls-nyc.org/matter/dynamic-profile/view/1881852","18-1881852")</f>
        <v>0</v>
      </c>
      <c r="B439" t="s">
        <v>10</v>
      </c>
      <c r="C439" t="s">
        <v>21</v>
      </c>
      <c r="D439" t="s">
        <v>462</v>
      </c>
      <c r="E439" t="s">
        <v>574</v>
      </c>
      <c r="H439" t="s">
        <v>584</v>
      </c>
      <c r="I439" t="s">
        <v>587</v>
      </c>
    </row>
    <row r="440" spans="1:9">
      <c r="A440" s="1">
        <f>HYPERLINK("https://cms.ls-nyc.org/matter/dynamic-profile/view/1881256","18-1881256")</f>
        <v>0</v>
      </c>
      <c r="B440" t="s">
        <v>9</v>
      </c>
      <c r="C440" t="s">
        <v>15</v>
      </c>
      <c r="D440" t="s">
        <v>463</v>
      </c>
      <c r="E440" t="s">
        <v>574</v>
      </c>
      <c r="H440" t="s">
        <v>584</v>
      </c>
      <c r="I440" t="s">
        <v>587</v>
      </c>
    </row>
    <row r="441" spans="1:9">
      <c r="A441" s="1">
        <f>HYPERLINK("https://cms.ls-nyc.org/matter/dynamic-profile/view/1881300","18-1881300")</f>
        <v>0</v>
      </c>
      <c r="B441" t="s">
        <v>9</v>
      </c>
      <c r="C441" t="s">
        <v>15</v>
      </c>
      <c r="D441" t="s">
        <v>464</v>
      </c>
      <c r="E441" t="s">
        <v>577</v>
      </c>
      <c r="F441" t="s">
        <v>581</v>
      </c>
      <c r="H441" t="s">
        <v>585</v>
      </c>
      <c r="I441" t="s">
        <v>587</v>
      </c>
    </row>
    <row r="442" spans="1:9">
      <c r="A442" s="1">
        <f>HYPERLINK("https://cms.ls-nyc.org/matter/dynamic-profile/view/1881055","18-1881055")</f>
        <v>0</v>
      </c>
      <c r="B442" t="s">
        <v>10</v>
      </c>
      <c r="C442" t="s">
        <v>21</v>
      </c>
      <c r="D442" t="s">
        <v>465</v>
      </c>
      <c r="E442" t="s">
        <v>574</v>
      </c>
      <c r="H442" t="s">
        <v>584</v>
      </c>
      <c r="I442" t="s">
        <v>587</v>
      </c>
    </row>
    <row r="443" spans="1:9">
      <c r="A443" s="1">
        <f>HYPERLINK("https://cms.ls-nyc.org/matter/dynamic-profile/view/1881047","18-1881047")</f>
        <v>0</v>
      </c>
      <c r="B443" t="s">
        <v>10</v>
      </c>
      <c r="C443" t="s">
        <v>21</v>
      </c>
      <c r="D443" t="s">
        <v>466</v>
      </c>
      <c r="E443" t="s">
        <v>574</v>
      </c>
      <c r="H443" t="s">
        <v>584</v>
      </c>
      <c r="I443" t="s">
        <v>587</v>
      </c>
    </row>
    <row r="444" spans="1:9">
      <c r="A444" s="1">
        <f>HYPERLINK("https://cms.ls-nyc.org/matter/dynamic-profile/view/1881138","18-1881138")</f>
        <v>0</v>
      </c>
      <c r="B444" t="s">
        <v>11</v>
      </c>
      <c r="C444" t="s">
        <v>18</v>
      </c>
      <c r="D444" t="s">
        <v>467</v>
      </c>
      <c r="E444" t="s">
        <v>574</v>
      </c>
      <c r="H444" t="s">
        <v>584</v>
      </c>
      <c r="I444" t="s">
        <v>587</v>
      </c>
    </row>
    <row r="445" spans="1:9">
      <c r="A445" s="1">
        <f>HYPERLINK("https://cms.ls-nyc.org/matter/dynamic-profile/view/1881083","18-1881083")</f>
        <v>0</v>
      </c>
      <c r="B445" t="s">
        <v>9</v>
      </c>
      <c r="C445" t="s">
        <v>15</v>
      </c>
      <c r="D445" t="s">
        <v>468</v>
      </c>
      <c r="E445" t="s">
        <v>574</v>
      </c>
      <c r="H445" t="s">
        <v>584</v>
      </c>
      <c r="I445" t="s">
        <v>587</v>
      </c>
    </row>
    <row r="446" spans="1:9">
      <c r="A446" s="1">
        <f>HYPERLINK("https://cms.ls-nyc.org/matter/dynamic-profile/view/1881109","18-1881109")</f>
        <v>0</v>
      </c>
      <c r="B446" t="s">
        <v>9</v>
      </c>
      <c r="C446" t="s">
        <v>15</v>
      </c>
      <c r="D446" t="s">
        <v>469</v>
      </c>
      <c r="E446" t="s">
        <v>574</v>
      </c>
      <c r="H446" t="s">
        <v>584</v>
      </c>
      <c r="I446" t="s">
        <v>587</v>
      </c>
    </row>
    <row r="447" spans="1:9">
      <c r="A447" s="1">
        <f>HYPERLINK("https://cms.ls-nyc.org/matter/dynamic-profile/view/1881116","18-1881116")</f>
        <v>0</v>
      </c>
      <c r="B447" t="s">
        <v>10</v>
      </c>
      <c r="C447" t="s">
        <v>16</v>
      </c>
      <c r="D447" t="s">
        <v>470</v>
      </c>
      <c r="E447" t="s">
        <v>574</v>
      </c>
      <c r="H447" t="s">
        <v>584</v>
      </c>
      <c r="I447" t="s">
        <v>587</v>
      </c>
    </row>
    <row r="448" spans="1:9">
      <c r="A448" s="1">
        <f>HYPERLINK("https://cms.ls-nyc.org/matter/dynamic-profile/view/1880946","18-1880946")</f>
        <v>0</v>
      </c>
      <c r="B448" t="s">
        <v>10</v>
      </c>
      <c r="C448" t="s">
        <v>21</v>
      </c>
      <c r="D448" t="s">
        <v>471</v>
      </c>
      <c r="E448" t="s">
        <v>574</v>
      </c>
      <c r="H448" t="s">
        <v>584</v>
      </c>
      <c r="I448" t="s">
        <v>587</v>
      </c>
    </row>
    <row r="449" spans="1:9">
      <c r="A449" s="1">
        <f>HYPERLINK("https://cms.ls-nyc.org/matter/dynamic-profile/view/1880988","18-1880988")</f>
        <v>0</v>
      </c>
      <c r="B449" t="s">
        <v>10</v>
      </c>
      <c r="C449" t="s">
        <v>21</v>
      </c>
      <c r="D449" t="s">
        <v>472</v>
      </c>
      <c r="E449" t="s">
        <v>574</v>
      </c>
      <c r="H449" t="s">
        <v>584</v>
      </c>
      <c r="I449" t="s">
        <v>587</v>
      </c>
    </row>
    <row r="450" spans="1:9">
      <c r="A450" s="1">
        <f>HYPERLINK("https://cms.ls-nyc.org/matter/dynamic-profile/view/1880936","18-1880936")</f>
        <v>0</v>
      </c>
      <c r="B450" t="s">
        <v>11</v>
      </c>
      <c r="C450" t="s">
        <v>17</v>
      </c>
      <c r="D450" t="s">
        <v>473</v>
      </c>
      <c r="E450" t="s">
        <v>574</v>
      </c>
      <c r="H450" t="s">
        <v>584</v>
      </c>
      <c r="I450" t="s">
        <v>587</v>
      </c>
    </row>
    <row r="451" spans="1:9">
      <c r="A451" s="1">
        <f>HYPERLINK("https://cms.ls-nyc.org/matter/dynamic-profile/view/1881005","18-1881005")</f>
        <v>0</v>
      </c>
      <c r="B451" t="s">
        <v>11</v>
      </c>
      <c r="C451" t="s">
        <v>22</v>
      </c>
      <c r="D451" t="s">
        <v>474</v>
      </c>
      <c r="E451" t="s">
        <v>574</v>
      </c>
      <c r="H451" t="s">
        <v>584</v>
      </c>
      <c r="I451" t="s">
        <v>587</v>
      </c>
    </row>
    <row r="452" spans="1:9">
      <c r="A452" s="1">
        <f>HYPERLINK("https://cms.ls-nyc.org/matter/dynamic-profile/view/1880882","18-1880882")</f>
        <v>0</v>
      </c>
      <c r="B452" t="s">
        <v>11</v>
      </c>
      <c r="C452" t="s">
        <v>17</v>
      </c>
      <c r="D452" t="s">
        <v>475</v>
      </c>
      <c r="E452" t="s">
        <v>574</v>
      </c>
      <c r="H452" t="s">
        <v>584</v>
      </c>
      <c r="I452" t="s">
        <v>587</v>
      </c>
    </row>
    <row r="453" spans="1:9">
      <c r="A453" s="1">
        <f>HYPERLINK("https://cms.ls-nyc.org/matter/dynamic-profile/view/1880763","18-1880763")</f>
        <v>0</v>
      </c>
      <c r="B453" t="s">
        <v>9</v>
      </c>
      <c r="C453" t="s">
        <v>15</v>
      </c>
      <c r="D453" t="s">
        <v>476</v>
      </c>
      <c r="E453" t="s">
        <v>577</v>
      </c>
      <c r="F453" t="s">
        <v>581</v>
      </c>
      <c r="H453" t="s">
        <v>585</v>
      </c>
      <c r="I453" t="s">
        <v>587</v>
      </c>
    </row>
    <row r="454" spans="1:9">
      <c r="A454" s="1">
        <f>HYPERLINK("https://cms.ls-nyc.org/matter/dynamic-profile/view/1880803","18-1880803")</f>
        <v>0</v>
      </c>
      <c r="B454" t="s">
        <v>9</v>
      </c>
      <c r="C454" t="s">
        <v>15</v>
      </c>
      <c r="D454" t="s">
        <v>477</v>
      </c>
      <c r="E454" t="s">
        <v>575</v>
      </c>
      <c r="F454" t="s">
        <v>581</v>
      </c>
      <c r="H454" t="s">
        <v>585</v>
      </c>
      <c r="I454" t="s">
        <v>587</v>
      </c>
    </row>
    <row r="455" spans="1:9">
      <c r="A455" s="1">
        <f>HYPERLINK("https://cms.ls-nyc.org/matter/dynamic-profile/view/1880649","18-1880649")</f>
        <v>0</v>
      </c>
      <c r="B455" t="s">
        <v>10</v>
      </c>
      <c r="C455" t="s">
        <v>16</v>
      </c>
      <c r="D455" t="s">
        <v>478</v>
      </c>
      <c r="E455" t="s">
        <v>574</v>
      </c>
      <c r="H455" t="s">
        <v>584</v>
      </c>
      <c r="I455" t="s">
        <v>587</v>
      </c>
    </row>
    <row r="456" spans="1:9">
      <c r="A456" s="1">
        <f>HYPERLINK("https://cms.ls-nyc.org/matter/dynamic-profile/view/1880465","18-1880465")</f>
        <v>0</v>
      </c>
      <c r="B456" t="s">
        <v>11</v>
      </c>
      <c r="C456" t="s">
        <v>18</v>
      </c>
      <c r="D456" t="s">
        <v>479</v>
      </c>
      <c r="E456" t="s">
        <v>574</v>
      </c>
      <c r="H456" t="s">
        <v>584</v>
      </c>
      <c r="I456" t="s">
        <v>587</v>
      </c>
    </row>
    <row r="457" spans="1:9">
      <c r="A457" s="1">
        <f>HYPERLINK("https://cms.ls-nyc.org/matter/dynamic-profile/view/1880436","18-1880436")</f>
        <v>0</v>
      </c>
      <c r="B457" t="s">
        <v>13</v>
      </c>
      <c r="C457" t="s">
        <v>27</v>
      </c>
      <c r="D457" t="s">
        <v>480</v>
      </c>
      <c r="E457" t="s">
        <v>574</v>
      </c>
      <c r="H457" t="s">
        <v>584</v>
      </c>
      <c r="I457" t="s">
        <v>587</v>
      </c>
    </row>
    <row r="458" spans="1:9">
      <c r="A458" s="1">
        <f>HYPERLINK("https://cms.ls-nyc.org/matter/dynamic-profile/view/1880468","18-1880468")</f>
        <v>0</v>
      </c>
      <c r="B458" t="s">
        <v>9</v>
      </c>
      <c r="C458" t="s">
        <v>15</v>
      </c>
      <c r="D458" t="s">
        <v>481</v>
      </c>
      <c r="E458" t="s">
        <v>575</v>
      </c>
      <c r="F458" t="s">
        <v>581</v>
      </c>
      <c r="H458" t="s">
        <v>585</v>
      </c>
      <c r="I458" t="s">
        <v>587</v>
      </c>
    </row>
    <row r="459" spans="1:9">
      <c r="A459" s="1">
        <f>HYPERLINK("https://cms.ls-nyc.org/matter/dynamic-profile/view/1880425","18-1880425")</f>
        <v>0</v>
      </c>
      <c r="B459" t="s">
        <v>12</v>
      </c>
      <c r="C459" t="s">
        <v>24</v>
      </c>
      <c r="D459" t="s">
        <v>482</v>
      </c>
      <c r="E459" t="s">
        <v>574</v>
      </c>
      <c r="H459" t="s">
        <v>584</v>
      </c>
      <c r="I459" t="s">
        <v>587</v>
      </c>
    </row>
    <row r="460" spans="1:9">
      <c r="A460" s="1">
        <f>HYPERLINK("https://cms.ls-nyc.org/matter/dynamic-profile/view/1880373","18-1880373")</f>
        <v>0</v>
      </c>
      <c r="B460" t="s">
        <v>12</v>
      </c>
      <c r="C460" t="s">
        <v>24</v>
      </c>
      <c r="D460" t="s">
        <v>483</v>
      </c>
      <c r="E460" t="s">
        <v>574</v>
      </c>
      <c r="H460" t="s">
        <v>584</v>
      </c>
      <c r="I460" t="s">
        <v>587</v>
      </c>
    </row>
    <row r="461" spans="1:9">
      <c r="A461" s="1">
        <f>HYPERLINK("https://cms.ls-nyc.org/matter/dynamic-profile/view/1880260","18-1880260")</f>
        <v>0</v>
      </c>
      <c r="B461" t="s">
        <v>9</v>
      </c>
      <c r="C461" t="s">
        <v>15</v>
      </c>
      <c r="D461" t="s">
        <v>484</v>
      </c>
      <c r="E461" t="s">
        <v>574</v>
      </c>
      <c r="H461" t="s">
        <v>584</v>
      </c>
      <c r="I461" t="s">
        <v>587</v>
      </c>
    </row>
    <row r="462" spans="1:9">
      <c r="A462" s="1">
        <f>HYPERLINK("https://cms.ls-nyc.org/matter/dynamic-profile/view/1880212","18-1880212")</f>
        <v>0</v>
      </c>
      <c r="B462" t="s">
        <v>11</v>
      </c>
      <c r="C462" t="s">
        <v>22</v>
      </c>
      <c r="D462" t="s">
        <v>485</v>
      </c>
      <c r="E462" t="s">
        <v>574</v>
      </c>
      <c r="H462" t="s">
        <v>584</v>
      </c>
      <c r="I462" t="s">
        <v>587</v>
      </c>
    </row>
    <row r="463" spans="1:9">
      <c r="A463" s="1">
        <f>HYPERLINK("https://cms.ls-nyc.org/matter/dynamic-profile/view/1880172","18-1880172")</f>
        <v>0</v>
      </c>
      <c r="B463" t="s">
        <v>13</v>
      </c>
      <c r="C463" t="s">
        <v>27</v>
      </c>
      <c r="D463" t="s">
        <v>486</v>
      </c>
      <c r="F463" t="s">
        <v>581</v>
      </c>
      <c r="G463" t="s">
        <v>582</v>
      </c>
      <c r="H463" t="s">
        <v>583</v>
      </c>
      <c r="I463" t="s">
        <v>587</v>
      </c>
    </row>
    <row r="464" spans="1:9">
      <c r="A464" s="1">
        <f>HYPERLINK("https://cms.ls-nyc.org/matter/dynamic-profile/view/1879745","18-1879745")</f>
        <v>0</v>
      </c>
      <c r="B464" t="s">
        <v>11</v>
      </c>
      <c r="C464" t="s">
        <v>18</v>
      </c>
      <c r="D464" t="s">
        <v>487</v>
      </c>
      <c r="E464" t="s">
        <v>574</v>
      </c>
      <c r="H464" t="s">
        <v>584</v>
      </c>
      <c r="I464" t="s">
        <v>587</v>
      </c>
    </row>
    <row r="465" spans="1:9">
      <c r="A465" s="1">
        <f>HYPERLINK("https://cms.ls-nyc.org/matter/dynamic-profile/view/1879784","18-1879784")</f>
        <v>0</v>
      </c>
      <c r="B465" t="s">
        <v>12</v>
      </c>
      <c r="C465" t="s">
        <v>24</v>
      </c>
      <c r="D465" t="s">
        <v>488</v>
      </c>
      <c r="E465" t="s">
        <v>579</v>
      </c>
      <c r="F465" t="s">
        <v>581</v>
      </c>
      <c r="H465" t="s">
        <v>585</v>
      </c>
      <c r="I465" t="s">
        <v>587</v>
      </c>
    </row>
    <row r="466" spans="1:9">
      <c r="A466" s="1">
        <f>HYPERLINK("https://cms.ls-nyc.org/matter/dynamic-profile/view/1879630","18-1879630")</f>
        <v>0</v>
      </c>
      <c r="B466" t="s">
        <v>10</v>
      </c>
      <c r="C466" t="s">
        <v>21</v>
      </c>
      <c r="D466" t="s">
        <v>489</v>
      </c>
      <c r="E466" t="s">
        <v>574</v>
      </c>
      <c r="H466" t="s">
        <v>584</v>
      </c>
      <c r="I466" t="s">
        <v>587</v>
      </c>
    </row>
    <row r="467" spans="1:9">
      <c r="A467" s="1">
        <f>HYPERLINK("https://cms.ls-nyc.org/matter/dynamic-profile/view/1879697","18-1879697")</f>
        <v>0</v>
      </c>
      <c r="B467" t="s">
        <v>10</v>
      </c>
      <c r="C467" t="s">
        <v>21</v>
      </c>
      <c r="D467" t="s">
        <v>490</v>
      </c>
      <c r="E467" t="s">
        <v>574</v>
      </c>
      <c r="H467" t="s">
        <v>584</v>
      </c>
      <c r="I467" t="s">
        <v>587</v>
      </c>
    </row>
    <row r="468" spans="1:9">
      <c r="A468" s="1">
        <f>HYPERLINK("https://cms.ls-nyc.org/matter/dynamic-profile/view/1879687","18-1879687")</f>
        <v>0</v>
      </c>
      <c r="B468" t="s">
        <v>9</v>
      </c>
      <c r="C468" t="s">
        <v>30</v>
      </c>
      <c r="D468" t="s">
        <v>491</v>
      </c>
      <c r="E468" t="s">
        <v>574</v>
      </c>
      <c r="H468" t="s">
        <v>584</v>
      </c>
      <c r="I468" t="s">
        <v>587</v>
      </c>
    </row>
    <row r="469" spans="1:9">
      <c r="A469" s="1">
        <f>HYPERLINK("https://cms.ls-nyc.org/matter/dynamic-profile/view/1879553","18-1879553")</f>
        <v>0</v>
      </c>
      <c r="B469" t="s">
        <v>12</v>
      </c>
      <c r="C469" t="s">
        <v>24</v>
      </c>
      <c r="D469" t="s">
        <v>492</v>
      </c>
      <c r="E469" t="s">
        <v>574</v>
      </c>
      <c r="H469" t="s">
        <v>584</v>
      </c>
      <c r="I469" t="s">
        <v>587</v>
      </c>
    </row>
    <row r="470" spans="1:9">
      <c r="A470" s="1">
        <f>HYPERLINK("https://cms.ls-nyc.org/matter/dynamic-profile/view/1879478","18-1879478")</f>
        <v>0</v>
      </c>
      <c r="B470" t="s">
        <v>9</v>
      </c>
      <c r="C470" t="s">
        <v>15</v>
      </c>
      <c r="D470" t="s">
        <v>493</v>
      </c>
      <c r="E470" t="s">
        <v>574</v>
      </c>
      <c r="H470" t="s">
        <v>584</v>
      </c>
      <c r="I470" t="s">
        <v>587</v>
      </c>
    </row>
    <row r="471" spans="1:9">
      <c r="A471" s="1">
        <f>HYPERLINK("https://cms.ls-nyc.org/matter/dynamic-profile/view/1879579","18-1879579")</f>
        <v>0</v>
      </c>
      <c r="B471" t="s">
        <v>9</v>
      </c>
      <c r="C471" t="s">
        <v>15</v>
      </c>
      <c r="D471" t="s">
        <v>494</v>
      </c>
      <c r="E471" t="s">
        <v>574</v>
      </c>
      <c r="H471" t="s">
        <v>584</v>
      </c>
      <c r="I471" t="s">
        <v>587</v>
      </c>
    </row>
    <row r="472" spans="1:9">
      <c r="A472" s="1">
        <f>HYPERLINK("https://cms.ls-nyc.org/matter/dynamic-profile/view/1879505","18-1879505")</f>
        <v>0</v>
      </c>
      <c r="B472" t="s">
        <v>9</v>
      </c>
      <c r="C472" t="s">
        <v>15</v>
      </c>
      <c r="D472" t="s">
        <v>495</v>
      </c>
      <c r="E472" t="s">
        <v>574</v>
      </c>
      <c r="H472" t="s">
        <v>584</v>
      </c>
      <c r="I472" t="s">
        <v>587</v>
      </c>
    </row>
    <row r="473" spans="1:9">
      <c r="A473" s="1">
        <f>HYPERLINK("https://cms.ls-nyc.org/matter/dynamic-profile/view/1879374","18-1879374")</f>
        <v>0</v>
      </c>
      <c r="B473" t="s">
        <v>10</v>
      </c>
      <c r="C473" t="s">
        <v>16</v>
      </c>
      <c r="D473" t="s">
        <v>496</v>
      </c>
      <c r="E473" t="s">
        <v>574</v>
      </c>
      <c r="H473" t="s">
        <v>584</v>
      </c>
      <c r="I473" t="s">
        <v>587</v>
      </c>
    </row>
    <row r="474" spans="1:9">
      <c r="A474" s="1">
        <f>HYPERLINK("https://cms.ls-nyc.org/matter/dynamic-profile/view/1879380","18-1879380")</f>
        <v>0</v>
      </c>
      <c r="B474" t="s">
        <v>10</v>
      </c>
      <c r="C474" t="s">
        <v>21</v>
      </c>
      <c r="D474" t="s">
        <v>497</v>
      </c>
      <c r="E474" t="s">
        <v>574</v>
      </c>
      <c r="H474" t="s">
        <v>584</v>
      </c>
      <c r="I474" t="s">
        <v>587</v>
      </c>
    </row>
    <row r="475" spans="1:9">
      <c r="A475" s="1">
        <f>HYPERLINK("https://cms.ls-nyc.org/matter/dynamic-profile/view/1879410","18-1879410")</f>
        <v>0</v>
      </c>
      <c r="B475" t="s">
        <v>9</v>
      </c>
      <c r="C475" t="s">
        <v>15</v>
      </c>
      <c r="D475" t="s">
        <v>498</v>
      </c>
      <c r="E475" t="s">
        <v>574</v>
      </c>
      <c r="H475" t="s">
        <v>584</v>
      </c>
      <c r="I475" t="s">
        <v>587</v>
      </c>
    </row>
    <row r="476" spans="1:9">
      <c r="A476" s="1">
        <f>HYPERLINK("https://cms.ls-nyc.org/matter/dynamic-profile/view/1879191","18-1879191")</f>
        <v>0</v>
      </c>
      <c r="B476" t="s">
        <v>10</v>
      </c>
      <c r="C476" t="s">
        <v>21</v>
      </c>
      <c r="D476" t="s">
        <v>499</v>
      </c>
      <c r="E476" t="s">
        <v>574</v>
      </c>
      <c r="G476" t="s">
        <v>582</v>
      </c>
      <c r="H476" t="s">
        <v>584</v>
      </c>
      <c r="I476" t="s">
        <v>587</v>
      </c>
    </row>
    <row r="477" spans="1:9">
      <c r="A477" s="1">
        <f>HYPERLINK("https://cms.ls-nyc.org/matter/dynamic-profile/view/1879033","18-1879033")</f>
        <v>0</v>
      </c>
      <c r="B477" t="s">
        <v>10</v>
      </c>
      <c r="C477" t="s">
        <v>21</v>
      </c>
      <c r="D477" t="s">
        <v>500</v>
      </c>
      <c r="E477" t="s">
        <v>574</v>
      </c>
      <c r="H477" t="s">
        <v>584</v>
      </c>
      <c r="I477" t="s">
        <v>587</v>
      </c>
    </row>
    <row r="478" spans="1:9">
      <c r="A478" s="1">
        <f>HYPERLINK("https://cms.ls-nyc.org/matter/dynamic-profile/view/1879093","18-1879093")</f>
        <v>0</v>
      </c>
      <c r="B478" t="s">
        <v>10</v>
      </c>
      <c r="C478" t="s">
        <v>21</v>
      </c>
      <c r="D478" t="s">
        <v>501</v>
      </c>
      <c r="E478" t="s">
        <v>574</v>
      </c>
      <c r="H478" t="s">
        <v>584</v>
      </c>
      <c r="I478" t="s">
        <v>587</v>
      </c>
    </row>
    <row r="479" spans="1:9">
      <c r="A479" s="1">
        <f>HYPERLINK("https://cms.ls-nyc.org/matter/dynamic-profile/view/1879072","18-1879072")</f>
        <v>0</v>
      </c>
      <c r="B479" t="s">
        <v>9</v>
      </c>
      <c r="C479" t="s">
        <v>30</v>
      </c>
      <c r="D479" t="s">
        <v>502</v>
      </c>
      <c r="E479" t="s">
        <v>574</v>
      </c>
      <c r="H479" t="s">
        <v>584</v>
      </c>
      <c r="I479" t="s">
        <v>587</v>
      </c>
    </row>
    <row r="480" spans="1:9">
      <c r="A480" s="1">
        <f>HYPERLINK("https://cms.ls-nyc.org/matter/dynamic-profile/view/1878939","18-1878939")</f>
        <v>0</v>
      </c>
      <c r="B480" t="s">
        <v>12</v>
      </c>
      <c r="C480" t="s">
        <v>24</v>
      </c>
      <c r="D480" t="s">
        <v>503</v>
      </c>
      <c r="E480" t="s">
        <v>574</v>
      </c>
      <c r="H480" t="s">
        <v>584</v>
      </c>
      <c r="I480" t="s">
        <v>587</v>
      </c>
    </row>
    <row r="481" spans="1:9">
      <c r="A481" s="1">
        <f>HYPERLINK("https://cms.ls-nyc.org/matter/dynamic-profile/view/1878912","18-1878912")</f>
        <v>0</v>
      </c>
      <c r="B481" t="s">
        <v>9</v>
      </c>
      <c r="C481" t="s">
        <v>15</v>
      </c>
      <c r="D481" t="s">
        <v>504</v>
      </c>
      <c r="E481" t="s">
        <v>574</v>
      </c>
      <c r="H481" t="s">
        <v>584</v>
      </c>
      <c r="I481" t="s">
        <v>587</v>
      </c>
    </row>
    <row r="482" spans="1:9">
      <c r="A482" s="1">
        <f>HYPERLINK("https://cms.ls-nyc.org/matter/dynamic-profile/view/1878881","18-1878881")</f>
        <v>0</v>
      </c>
      <c r="B482" t="s">
        <v>12</v>
      </c>
      <c r="C482" t="s">
        <v>24</v>
      </c>
      <c r="D482" t="s">
        <v>319</v>
      </c>
      <c r="E482" t="s">
        <v>579</v>
      </c>
      <c r="F482" t="s">
        <v>581</v>
      </c>
      <c r="H482" t="s">
        <v>585</v>
      </c>
      <c r="I482" t="s">
        <v>587</v>
      </c>
    </row>
    <row r="483" spans="1:9">
      <c r="A483" s="1">
        <f>HYPERLINK("https://cms.ls-nyc.org/matter/dynamic-profile/view/1878699","18-1878699")</f>
        <v>0</v>
      </c>
      <c r="B483" t="s">
        <v>9</v>
      </c>
      <c r="C483" t="s">
        <v>15</v>
      </c>
      <c r="D483" t="s">
        <v>505</v>
      </c>
      <c r="E483" t="s">
        <v>574</v>
      </c>
      <c r="H483" t="s">
        <v>584</v>
      </c>
      <c r="I483" t="s">
        <v>587</v>
      </c>
    </row>
    <row r="484" spans="1:9">
      <c r="A484" s="1">
        <f>HYPERLINK("https://cms.ls-nyc.org/matter/dynamic-profile/view/1878543","18-1878543")</f>
        <v>0</v>
      </c>
      <c r="B484" t="s">
        <v>11</v>
      </c>
      <c r="C484" t="s">
        <v>18</v>
      </c>
      <c r="D484" t="s">
        <v>506</v>
      </c>
      <c r="E484" t="s">
        <v>574</v>
      </c>
      <c r="H484" t="s">
        <v>584</v>
      </c>
      <c r="I484" t="s">
        <v>587</v>
      </c>
    </row>
    <row r="485" spans="1:9">
      <c r="A485" s="1">
        <f>HYPERLINK("https://cms.ls-nyc.org/matter/dynamic-profile/view/1878365","18-1878365")</f>
        <v>0</v>
      </c>
      <c r="B485" t="s">
        <v>12</v>
      </c>
      <c r="C485" t="s">
        <v>24</v>
      </c>
      <c r="D485" t="s">
        <v>507</v>
      </c>
      <c r="E485" t="s">
        <v>574</v>
      </c>
      <c r="H485" t="s">
        <v>584</v>
      </c>
      <c r="I485" t="s">
        <v>587</v>
      </c>
    </row>
    <row r="486" spans="1:9">
      <c r="A486" s="1">
        <f>HYPERLINK("https://cms.ls-nyc.org/matter/dynamic-profile/view/1878409","18-1878409")</f>
        <v>0</v>
      </c>
      <c r="B486" t="s">
        <v>10</v>
      </c>
      <c r="C486" t="s">
        <v>21</v>
      </c>
      <c r="D486" t="s">
        <v>508</v>
      </c>
      <c r="E486" t="s">
        <v>574</v>
      </c>
      <c r="H486" t="s">
        <v>584</v>
      </c>
      <c r="I486" t="s">
        <v>587</v>
      </c>
    </row>
    <row r="487" spans="1:9">
      <c r="A487" s="1">
        <f>HYPERLINK("https://cms.ls-nyc.org/matter/dynamic-profile/view/1878367","18-1878367")</f>
        <v>0</v>
      </c>
      <c r="B487" t="s">
        <v>10</v>
      </c>
      <c r="C487" t="s">
        <v>21</v>
      </c>
      <c r="D487" t="s">
        <v>509</v>
      </c>
      <c r="E487" t="s">
        <v>574</v>
      </c>
      <c r="H487" t="s">
        <v>584</v>
      </c>
      <c r="I487" t="s">
        <v>587</v>
      </c>
    </row>
    <row r="488" spans="1:9">
      <c r="A488" s="1">
        <f>HYPERLINK("https://cms.ls-nyc.org/matter/dynamic-profile/view/1878388","18-1878388")</f>
        <v>0</v>
      </c>
      <c r="B488" t="s">
        <v>9</v>
      </c>
      <c r="C488" t="s">
        <v>30</v>
      </c>
      <c r="D488" t="s">
        <v>510</v>
      </c>
      <c r="E488" t="s">
        <v>574</v>
      </c>
      <c r="H488" t="s">
        <v>584</v>
      </c>
      <c r="I488" t="s">
        <v>587</v>
      </c>
    </row>
    <row r="489" spans="1:9">
      <c r="A489" s="1">
        <f>HYPERLINK("https://cms.ls-nyc.org/matter/dynamic-profile/view/1878385","18-1878385")</f>
        <v>0</v>
      </c>
      <c r="B489" t="s">
        <v>11</v>
      </c>
      <c r="C489" t="s">
        <v>31</v>
      </c>
      <c r="D489" t="s">
        <v>511</v>
      </c>
      <c r="F489" t="s">
        <v>581</v>
      </c>
      <c r="H489" t="s">
        <v>583</v>
      </c>
      <c r="I489" t="s">
        <v>587</v>
      </c>
    </row>
    <row r="490" spans="1:9">
      <c r="A490" s="1">
        <f>HYPERLINK("https://cms.ls-nyc.org/matter/dynamic-profile/view/1878323","18-1878323")</f>
        <v>0</v>
      </c>
      <c r="B490" t="s">
        <v>11</v>
      </c>
      <c r="C490" t="s">
        <v>17</v>
      </c>
      <c r="D490" t="s">
        <v>512</v>
      </c>
      <c r="E490" t="s">
        <v>577</v>
      </c>
      <c r="F490" t="s">
        <v>581</v>
      </c>
      <c r="H490" t="s">
        <v>585</v>
      </c>
      <c r="I490" t="s">
        <v>587</v>
      </c>
    </row>
    <row r="491" spans="1:9">
      <c r="A491" s="1">
        <f>HYPERLINK("https://cms.ls-nyc.org/matter/dynamic-profile/view/1878249","18-1878249")</f>
        <v>0</v>
      </c>
      <c r="B491" t="s">
        <v>13</v>
      </c>
      <c r="C491" t="s">
        <v>32</v>
      </c>
      <c r="D491" t="s">
        <v>513</v>
      </c>
      <c r="E491" t="s">
        <v>574</v>
      </c>
      <c r="H491" t="s">
        <v>584</v>
      </c>
      <c r="I491" t="s">
        <v>587</v>
      </c>
    </row>
    <row r="492" spans="1:9">
      <c r="A492" s="1">
        <f>HYPERLINK("https://cms.ls-nyc.org/matter/dynamic-profile/view/1878285","18-1878285")</f>
        <v>0</v>
      </c>
      <c r="B492" t="s">
        <v>11</v>
      </c>
      <c r="C492" t="s">
        <v>22</v>
      </c>
      <c r="D492" t="s">
        <v>334</v>
      </c>
      <c r="E492" t="s">
        <v>577</v>
      </c>
      <c r="F492" t="s">
        <v>581</v>
      </c>
      <c r="H492" t="s">
        <v>585</v>
      </c>
      <c r="I492" t="s">
        <v>587</v>
      </c>
    </row>
    <row r="493" spans="1:9">
      <c r="A493" s="1">
        <f>HYPERLINK("https://cms.ls-nyc.org/matter/dynamic-profile/view/1878157","18-1878157")</f>
        <v>0</v>
      </c>
      <c r="B493" t="s">
        <v>12</v>
      </c>
      <c r="C493" t="s">
        <v>24</v>
      </c>
      <c r="D493" t="s">
        <v>514</v>
      </c>
      <c r="E493" t="s">
        <v>574</v>
      </c>
      <c r="H493" t="s">
        <v>584</v>
      </c>
      <c r="I493" t="s">
        <v>587</v>
      </c>
    </row>
    <row r="494" spans="1:9">
      <c r="A494" s="1">
        <f>HYPERLINK("https://cms.ls-nyc.org/matter/dynamic-profile/view/1878062","18-1878062")</f>
        <v>0</v>
      </c>
      <c r="B494" t="s">
        <v>13</v>
      </c>
      <c r="C494" t="s">
        <v>27</v>
      </c>
      <c r="D494" t="s">
        <v>515</v>
      </c>
      <c r="E494" t="s">
        <v>574</v>
      </c>
      <c r="H494" t="s">
        <v>584</v>
      </c>
      <c r="I494" t="s">
        <v>587</v>
      </c>
    </row>
    <row r="495" spans="1:9">
      <c r="A495" s="1">
        <f>HYPERLINK("https://cms.ls-nyc.org/matter/dynamic-profile/view/1878161","18-1878161")</f>
        <v>0</v>
      </c>
      <c r="B495" t="s">
        <v>11</v>
      </c>
      <c r="C495" t="s">
        <v>18</v>
      </c>
      <c r="D495" t="s">
        <v>516</v>
      </c>
      <c r="F495" t="s">
        <v>581</v>
      </c>
      <c r="H495" t="s">
        <v>583</v>
      </c>
      <c r="I495" t="s">
        <v>587</v>
      </c>
    </row>
    <row r="496" spans="1:9">
      <c r="A496" s="1">
        <f>HYPERLINK("https://cms.ls-nyc.org/matter/dynamic-profile/view/1878002","18-1878002")</f>
        <v>0</v>
      </c>
      <c r="B496" t="s">
        <v>11</v>
      </c>
      <c r="C496" t="s">
        <v>18</v>
      </c>
      <c r="D496" t="s">
        <v>517</v>
      </c>
      <c r="F496" t="s">
        <v>581</v>
      </c>
      <c r="G496" t="s">
        <v>582</v>
      </c>
      <c r="H496" t="s">
        <v>583</v>
      </c>
      <c r="I496" t="s">
        <v>587</v>
      </c>
    </row>
    <row r="497" spans="1:9">
      <c r="A497" s="1">
        <f>HYPERLINK("https://cms.ls-nyc.org/matter/dynamic-profile/view/1877853","18-1877853")</f>
        <v>0</v>
      </c>
      <c r="B497" t="s">
        <v>9</v>
      </c>
      <c r="C497" t="s">
        <v>15</v>
      </c>
      <c r="D497" t="s">
        <v>518</v>
      </c>
      <c r="E497" t="s">
        <v>574</v>
      </c>
      <c r="H497" t="s">
        <v>584</v>
      </c>
      <c r="I497" t="s">
        <v>587</v>
      </c>
    </row>
    <row r="498" spans="1:9">
      <c r="A498" s="1">
        <f>HYPERLINK("https://cms.ls-nyc.org/matter/dynamic-profile/view/1877869","18-1877869")</f>
        <v>0</v>
      </c>
      <c r="B498" t="s">
        <v>12</v>
      </c>
      <c r="C498" t="s">
        <v>24</v>
      </c>
      <c r="D498" t="s">
        <v>519</v>
      </c>
      <c r="E498" t="s">
        <v>574</v>
      </c>
      <c r="H498" t="s">
        <v>584</v>
      </c>
      <c r="I498" t="s">
        <v>587</v>
      </c>
    </row>
    <row r="499" spans="1:9">
      <c r="A499" s="1">
        <f>HYPERLINK("https://cms.ls-nyc.org/matter/dynamic-profile/view/1877852","18-1877852")</f>
        <v>0</v>
      </c>
      <c r="B499" t="s">
        <v>9</v>
      </c>
      <c r="C499" t="s">
        <v>15</v>
      </c>
      <c r="D499" t="s">
        <v>520</v>
      </c>
      <c r="E499" t="s">
        <v>574</v>
      </c>
      <c r="H499" t="s">
        <v>584</v>
      </c>
      <c r="I499" t="s">
        <v>587</v>
      </c>
    </row>
    <row r="500" spans="1:9">
      <c r="A500" s="1">
        <f>HYPERLINK("https://cms.ls-nyc.org/matter/dynamic-profile/view/1877815","18-1877815")</f>
        <v>0</v>
      </c>
      <c r="B500" t="s">
        <v>12</v>
      </c>
      <c r="C500" t="s">
        <v>24</v>
      </c>
      <c r="D500" t="s">
        <v>521</v>
      </c>
      <c r="E500" t="s">
        <v>574</v>
      </c>
      <c r="H500" t="s">
        <v>584</v>
      </c>
      <c r="I500" t="s">
        <v>587</v>
      </c>
    </row>
    <row r="501" spans="1:9">
      <c r="A501" s="1">
        <f>HYPERLINK("https://cms.ls-nyc.org/matter/dynamic-profile/view/1877796","18-1877796")</f>
        <v>0</v>
      </c>
      <c r="B501" t="s">
        <v>11</v>
      </c>
      <c r="C501" t="s">
        <v>18</v>
      </c>
      <c r="D501" t="s">
        <v>522</v>
      </c>
      <c r="E501" t="s">
        <v>574</v>
      </c>
      <c r="H501" t="s">
        <v>584</v>
      </c>
      <c r="I501" t="s">
        <v>587</v>
      </c>
    </row>
    <row r="502" spans="1:9">
      <c r="A502" s="1">
        <f>HYPERLINK("https://cms.ls-nyc.org/matter/dynamic-profile/view/1877810","18-1877810")</f>
        <v>0</v>
      </c>
      <c r="B502" t="s">
        <v>12</v>
      </c>
      <c r="C502" t="s">
        <v>24</v>
      </c>
      <c r="D502" t="s">
        <v>452</v>
      </c>
      <c r="E502" t="s">
        <v>578</v>
      </c>
      <c r="F502" t="s">
        <v>581</v>
      </c>
      <c r="H502" t="s">
        <v>586</v>
      </c>
      <c r="I502" t="s">
        <v>587</v>
      </c>
    </row>
    <row r="503" spans="1:9">
      <c r="A503" s="1">
        <f>HYPERLINK("https://cms.ls-nyc.org/matter/dynamic-profile/view/1877645","18-1877645")</f>
        <v>0</v>
      </c>
      <c r="B503" t="s">
        <v>11</v>
      </c>
      <c r="C503" t="s">
        <v>19</v>
      </c>
      <c r="D503" t="s">
        <v>523</v>
      </c>
      <c r="E503" t="s">
        <v>579</v>
      </c>
      <c r="F503" t="s">
        <v>581</v>
      </c>
      <c r="H503" t="s">
        <v>585</v>
      </c>
      <c r="I503" t="s">
        <v>587</v>
      </c>
    </row>
    <row r="504" spans="1:9">
      <c r="A504" s="1">
        <f>HYPERLINK("https://cms.ls-nyc.org/matter/dynamic-profile/view/1877498","18-1877498")</f>
        <v>0</v>
      </c>
      <c r="B504" t="s">
        <v>11</v>
      </c>
      <c r="C504" t="s">
        <v>18</v>
      </c>
      <c r="D504" t="s">
        <v>524</v>
      </c>
      <c r="E504" t="s">
        <v>574</v>
      </c>
      <c r="H504" t="s">
        <v>584</v>
      </c>
      <c r="I504" t="s">
        <v>587</v>
      </c>
    </row>
    <row r="505" spans="1:9">
      <c r="A505" s="1">
        <f>HYPERLINK("https://cms.ls-nyc.org/matter/dynamic-profile/view/1877504","18-1877504")</f>
        <v>0</v>
      </c>
      <c r="B505" t="s">
        <v>9</v>
      </c>
      <c r="C505" t="s">
        <v>15</v>
      </c>
      <c r="D505" t="s">
        <v>525</v>
      </c>
      <c r="E505" t="s">
        <v>574</v>
      </c>
      <c r="H505" t="s">
        <v>584</v>
      </c>
      <c r="I505" t="s">
        <v>587</v>
      </c>
    </row>
    <row r="506" spans="1:9">
      <c r="A506" s="1">
        <f>HYPERLINK("https://cms.ls-nyc.org/matter/dynamic-profile/view/1877632","18-1877632")</f>
        <v>0</v>
      </c>
      <c r="B506" t="s">
        <v>10</v>
      </c>
      <c r="C506" t="s">
        <v>21</v>
      </c>
      <c r="D506" t="s">
        <v>526</v>
      </c>
      <c r="E506" t="s">
        <v>574</v>
      </c>
      <c r="H506" t="s">
        <v>584</v>
      </c>
      <c r="I506" t="s">
        <v>587</v>
      </c>
    </row>
    <row r="507" spans="1:9">
      <c r="A507" s="1">
        <f>HYPERLINK("https://cms.ls-nyc.org/matter/dynamic-profile/view/1877299","18-1877299")</f>
        <v>0</v>
      </c>
      <c r="B507" t="s">
        <v>10</v>
      </c>
      <c r="C507" t="s">
        <v>21</v>
      </c>
      <c r="D507" t="s">
        <v>527</v>
      </c>
      <c r="E507" t="s">
        <v>574</v>
      </c>
      <c r="H507" t="s">
        <v>584</v>
      </c>
      <c r="I507" t="s">
        <v>587</v>
      </c>
    </row>
    <row r="508" spans="1:9">
      <c r="A508" s="1">
        <f>HYPERLINK("https://cms.ls-nyc.org/matter/dynamic-profile/view/1877368","18-1877368")</f>
        <v>0</v>
      </c>
      <c r="B508" t="s">
        <v>11</v>
      </c>
      <c r="C508" t="s">
        <v>22</v>
      </c>
      <c r="D508" t="s">
        <v>528</v>
      </c>
      <c r="E508" t="s">
        <v>579</v>
      </c>
      <c r="F508" t="s">
        <v>581</v>
      </c>
      <c r="H508" t="s">
        <v>585</v>
      </c>
      <c r="I508" t="s">
        <v>587</v>
      </c>
    </row>
    <row r="509" spans="1:9">
      <c r="A509" s="1">
        <f>HYPERLINK("https://cms.ls-nyc.org/matter/dynamic-profile/view/1877393","18-1877393")</f>
        <v>0</v>
      </c>
      <c r="B509" t="s">
        <v>10</v>
      </c>
      <c r="C509" t="s">
        <v>21</v>
      </c>
      <c r="D509" t="s">
        <v>529</v>
      </c>
      <c r="E509" t="s">
        <v>574</v>
      </c>
      <c r="H509" t="s">
        <v>584</v>
      </c>
      <c r="I509" t="s">
        <v>587</v>
      </c>
    </row>
    <row r="510" spans="1:9">
      <c r="A510" s="1">
        <f>HYPERLINK("https://cms.ls-nyc.org/matter/dynamic-profile/view/1877226","18-1877226")</f>
        <v>0</v>
      </c>
      <c r="B510" t="s">
        <v>11</v>
      </c>
      <c r="C510" t="s">
        <v>18</v>
      </c>
      <c r="D510" t="s">
        <v>530</v>
      </c>
      <c r="E510" t="s">
        <v>574</v>
      </c>
      <c r="H510" t="s">
        <v>584</v>
      </c>
      <c r="I510" t="s">
        <v>587</v>
      </c>
    </row>
    <row r="511" spans="1:9">
      <c r="A511" s="1">
        <f>HYPERLINK("https://cms.ls-nyc.org/matter/dynamic-profile/view/1877026","18-1877026")</f>
        <v>0</v>
      </c>
      <c r="B511" t="s">
        <v>11</v>
      </c>
      <c r="C511" t="s">
        <v>17</v>
      </c>
      <c r="D511" t="s">
        <v>531</v>
      </c>
      <c r="E511" t="s">
        <v>574</v>
      </c>
      <c r="H511" t="s">
        <v>584</v>
      </c>
      <c r="I511" t="s">
        <v>587</v>
      </c>
    </row>
    <row r="512" spans="1:9">
      <c r="A512" s="1">
        <f>HYPERLINK("https://cms.ls-nyc.org/matter/dynamic-profile/view/1876995","18-1876995")</f>
        <v>0</v>
      </c>
      <c r="B512" t="s">
        <v>11</v>
      </c>
      <c r="C512" t="s">
        <v>18</v>
      </c>
      <c r="D512" t="s">
        <v>532</v>
      </c>
      <c r="E512" t="s">
        <v>574</v>
      </c>
      <c r="H512" t="s">
        <v>584</v>
      </c>
      <c r="I512" t="s">
        <v>587</v>
      </c>
    </row>
    <row r="513" spans="1:9">
      <c r="A513" s="1">
        <f>HYPERLINK("https://cms.ls-nyc.org/matter/dynamic-profile/view/1876909","18-1876909")</f>
        <v>0</v>
      </c>
      <c r="B513" t="s">
        <v>9</v>
      </c>
      <c r="C513" t="s">
        <v>15</v>
      </c>
      <c r="D513" t="s">
        <v>533</v>
      </c>
      <c r="E513" t="s">
        <v>574</v>
      </c>
      <c r="H513" t="s">
        <v>584</v>
      </c>
      <c r="I513" t="s">
        <v>587</v>
      </c>
    </row>
    <row r="514" spans="1:9">
      <c r="A514" s="1">
        <f>HYPERLINK("https://cms.ls-nyc.org/matter/dynamic-profile/view/1876768","18-1876768")</f>
        <v>0</v>
      </c>
      <c r="B514" t="s">
        <v>11</v>
      </c>
      <c r="C514" t="s">
        <v>18</v>
      </c>
      <c r="D514" t="s">
        <v>534</v>
      </c>
      <c r="E514" t="s">
        <v>574</v>
      </c>
      <c r="H514" t="s">
        <v>584</v>
      </c>
      <c r="I514" t="s">
        <v>587</v>
      </c>
    </row>
    <row r="515" spans="1:9">
      <c r="A515" s="1">
        <f>HYPERLINK("https://cms.ls-nyc.org/matter/dynamic-profile/view/1876844","18-1876844")</f>
        <v>0</v>
      </c>
      <c r="B515" t="s">
        <v>11</v>
      </c>
      <c r="C515" t="s">
        <v>18</v>
      </c>
      <c r="D515" t="s">
        <v>535</v>
      </c>
      <c r="E515" t="s">
        <v>574</v>
      </c>
      <c r="H515" t="s">
        <v>584</v>
      </c>
      <c r="I515" t="s">
        <v>587</v>
      </c>
    </row>
    <row r="516" spans="1:9">
      <c r="A516" s="1">
        <f>HYPERLINK("https://cms.ls-nyc.org/matter/dynamic-profile/view/1876826","18-1876826")</f>
        <v>0</v>
      </c>
      <c r="B516" t="s">
        <v>9</v>
      </c>
      <c r="C516" t="s">
        <v>15</v>
      </c>
      <c r="D516" t="s">
        <v>536</v>
      </c>
      <c r="E516" t="s">
        <v>574</v>
      </c>
      <c r="H516" t="s">
        <v>584</v>
      </c>
      <c r="I516" t="s">
        <v>587</v>
      </c>
    </row>
    <row r="517" spans="1:9">
      <c r="A517" s="1">
        <f>HYPERLINK("https://cms.ls-nyc.org/matter/dynamic-profile/view/1876779","18-1876779")</f>
        <v>0</v>
      </c>
      <c r="B517" t="s">
        <v>13</v>
      </c>
      <c r="C517" t="s">
        <v>27</v>
      </c>
      <c r="D517" t="s">
        <v>537</v>
      </c>
      <c r="E517" t="s">
        <v>574</v>
      </c>
      <c r="H517" t="s">
        <v>584</v>
      </c>
      <c r="I517" t="s">
        <v>587</v>
      </c>
    </row>
    <row r="518" spans="1:9">
      <c r="A518" s="1">
        <f>HYPERLINK("https://cms.ls-nyc.org/matter/dynamic-profile/view/1876742","18-1876742")</f>
        <v>0</v>
      </c>
      <c r="B518" t="s">
        <v>11</v>
      </c>
      <c r="C518" t="s">
        <v>18</v>
      </c>
      <c r="D518" t="s">
        <v>538</v>
      </c>
      <c r="E518" t="s">
        <v>574</v>
      </c>
      <c r="G518" t="s">
        <v>582</v>
      </c>
      <c r="H518" t="s">
        <v>584</v>
      </c>
      <c r="I518" t="s">
        <v>587</v>
      </c>
    </row>
    <row r="519" spans="1:9">
      <c r="A519" s="1">
        <f>HYPERLINK("https://cms.ls-nyc.org/matter/dynamic-profile/view/1876680","18-1876680")</f>
        <v>0</v>
      </c>
      <c r="B519" t="s">
        <v>13</v>
      </c>
      <c r="C519" t="s">
        <v>27</v>
      </c>
      <c r="D519" t="s">
        <v>539</v>
      </c>
      <c r="F519" t="s">
        <v>581</v>
      </c>
      <c r="H519" t="s">
        <v>583</v>
      </c>
      <c r="I519" t="s">
        <v>587</v>
      </c>
    </row>
    <row r="520" spans="1:9">
      <c r="A520" s="1">
        <f>HYPERLINK("https://cms.ls-nyc.org/matter/dynamic-profile/view/1876495","18-1876495")</f>
        <v>0</v>
      </c>
      <c r="B520" t="s">
        <v>11</v>
      </c>
      <c r="C520" t="s">
        <v>33</v>
      </c>
      <c r="D520" t="s">
        <v>540</v>
      </c>
      <c r="F520" t="s">
        <v>581</v>
      </c>
      <c r="H520" t="s">
        <v>583</v>
      </c>
      <c r="I520" t="s">
        <v>587</v>
      </c>
    </row>
    <row r="521" spans="1:9">
      <c r="A521" s="1">
        <f>HYPERLINK("https://cms.ls-nyc.org/matter/dynamic-profile/view/1876392","18-1876392")</f>
        <v>0</v>
      </c>
      <c r="B521" t="s">
        <v>9</v>
      </c>
      <c r="C521" t="s">
        <v>15</v>
      </c>
      <c r="D521" t="s">
        <v>541</v>
      </c>
      <c r="E521" t="s">
        <v>574</v>
      </c>
      <c r="H521" t="s">
        <v>584</v>
      </c>
      <c r="I521" t="s">
        <v>587</v>
      </c>
    </row>
    <row r="522" spans="1:9">
      <c r="A522" s="1">
        <f>HYPERLINK("https://cms.ls-nyc.org/matter/dynamic-profile/view/1876238","18-1876238")</f>
        <v>0</v>
      </c>
      <c r="B522" t="s">
        <v>11</v>
      </c>
      <c r="C522" t="s">
        <v>33</v>
      </c>
      <c r="D522" t="s">
        <v>542</v>
      </c>
      <c r="F522" t="s">
        <v>581</v>
      </c>
      <c r="H522" t="s">
        <v>583</v>
      </c>
      <c r="I522" t="s">
        <v>587</v>
      </c>
    </row>
    <row r="523" spans="1:9">
      <c r="A523" s="1">
        <f>HYPERLINK("https://cms.ls-nyc.org/matter/dynamic-profile/view/1876088","18-1876088")</f>
        <v>0</v>
      </c>
      <c r="B523" t="s">
        <v>9</v>
      </c>
      <c r="C523" t="s">
        <v>15</v>
      </c>
      <c r="D523" t="s">
        <v>543</v>
      </c>
      <c r="E523" t="s">
        <v>574</v>
      </c>
      <c r="H523" t="s">
        <v>584</v>
      </c>
      <c r="I523" t="s">
        <v>587</v>
      </c>
    </row>
    <row r="524" spans="1:9">
      <c r="A524" s="1">
        <f>HYPERLINK("https://cms.ls-nyc.org/matter/dynamic-profile/view/1876075","18-1876075")</f>
        <v>0</v>
      </c>
      <c r="B524" t="s">
        <v>13</v>
      </c>
      <c r="C524" t="s">
        <v>27</v>
      </c>
      <c r="D524" t="s">
        <v>544</v>
      </c>
      <c r="E524" t="s">
        <v>574</v>
      </c>
      <c r="H524" t="s">
        <v>584</v>
      </c>
      <c r="I524" t="s">
        <v>587</v>
      </c>
    </row>
    <row r="525" spans="1:9">
      <c r="A525" s="1">
        <f>HYPERLINK("https://cms.ls-nyc.org/matter/dynamic-profile/view/1875932","18-1875932")</f>
        <v>0</v>
      </c>
      <c r="B525" t="s">
        <v>11</v>
      </c>
      <c r="C525" t="s">
        <v>22</v>
      </c>
      <c r="D525" t="s">
        <v>545</v>
      </c>
      <c r="E525" t="s">
        <v>574</v>
      </c>
      <c r="H525" t="s">
        <v>584</v>
      </c>
      <c r="I525" t="s">
        <v>587</v>
      </c>
    </row>
    <row r="526" spans="1:9">
      <c r="A526" s="1">
        <f>HYPERLINK("https://cms.ls-nyc.org/matter/dynamic-profile/view/1875954","18-1875954")</f>
        <v>0</v>
      </c>
      <c r="B526" t="s">
        <v>10</v>
      </c>
      <c r="C526" t="s">
        <v>21</v>
      </c>
      <c r="D526" t="s">
        <v>546</v>
      </c>
      <c r="E526" t="s">
        <v>574</v>
      </c>
      <c r="H526" t="s">
        <v>584</v>
      </c>
      <c r="I526" t="s">
        <v>587</v>
      </c>
    </row>
    <row r="527" spans="1:9">
      <c r="A527" s="1">
        <f>HYPERLINK("https://cms.ls-nyc.org/matter/dynamic-profile/view/1875915","18-1875915")</f>
        <v>0</v>
      </c>
      <c r="B527" t="s">
        <v>9</v>
      </c>
      <c r="C527" t="s">
        <v>15</v>
      </c>
      <c r="D527" t="s">
        <v>547</v>
      </c>
      <c r="E527" t="s">
        <v>574</v>
      </c>
      <c r="H527" t="s">
        <v>584</v>
      </c>
      <c r="I527" t="s">
        <v>587</v>
      </c>
    </row>
    <row r="528" spans="1:9">
      <c r="A528" s="1">
        <f>HYPERLINK("https://cms.ls-nyc.org/matter/dynamic-profile/view/1875886","18-1875886")</f>
        <v>0</v>
      </c>
      <c r="B528" t="s">
        <v>9</v>
      </c>
      <c r="C528" t="s">
        <v>15</v>
      </c>
      <c r="D528" t="s">
        <v>548</v>
      </c>
      <c r="E528" t="s">
        <v>574</v>
      </c>
      <c r="H528" t="s">
        <v>584</v>
      </c>
      <c r="I528" t="s">
        <v>587</v>
      </c>
    </row>
    <row r="529" spans="1:9">
      <c r="A529" s="1">
        <f>HYPERLINK("https://cms.ls-nyc.org/matter/dynamic-profile/view/1875904","18-1875904")</f>
        <v>0</v>
      </c>
      <c r="B529" t="s">
        <v>10</v>
      </c>
      <c r="C529" t="s">
        <v>16</v>
      </c>
      <c r="D529" t="s">
        <v>549</v>
      </c>
      <c r="E529" t="s">
        <v>575</v>
      </c>
      <c r="F529" t="s">
        <v>581</v>
      </c>
      <c r="H529" t="s">
        <v>585</v>
      </c>
      <c r="I529" t="s">
        <v>587</v>
      </c>
    </row>
    <row r="530" spans="1:9">
      <c r="A530" s="1">
        <f>HYPERLINK("https://cms.ls-nyc.org/matter/dynamic-profile/view/1875765","18-1875765")</f>
        <v>0</v>
      </c>
      <c r="B530" t="s">
        <v>9</v>
      </c>
      <c r="C530" t="s">
        <v>15</v>
      </c>
      <c r="D530" t="s">
        <v>550</v>
      </c>
      <c r="E530" t="s">
        <v>574</v>
      </c>
      <c r="H530" t="s">
        <v>584</v>
      </c>
      <c r="I530" t="s">
        <v>587</v>
      </c>
    </row>
    <row r="531" spans="1:9">
      <c r="A531" s="1">
        <f>HYPERLINK("https://cms.ls-nyc.org/matter/dynamic-profile/view/1875585","18-1875585")</f>
        <v>0</v>
      </c>
      <c r="B531" t="s">
        <v>9</v>
      </c>
      <c r="C531" t="s">
        <v>15</v>
      </c>
      <c r="D531" t="s">
        <v>454</v>
      </c>
      <c r="E531" t="s">
        <v>577</v>
      </c>
      <c r="F531" t="s">
        <v>581</v>
      </c>
      <c r="H531" t="s">
        <v>585</v>
      </c>
      <c r="I531" t="s">
        <v>587</v>
      </c>
    </row>
    <row r="532" spans="1:9">
      <c r="A532" s="1">
        <f>HYPERLINK("https://cms.ls-nyc.org/matter/dynamic-profile/view/1875598","18-1875598")</f>
        <v>0</v>
      </c>
      <c r="B532" t="s">
        <v>9</v>
      </c>
      <c r="C532" t="s">
        <v>15</v>
      </c>
      <c r="D532" t="s">
        <v>551</v>
      </c>
      <c r="E532" t="s">
        <v>574</v>
      </c>
      <c r="H532" t="s">
        <v>584</v>
      </c>
      <c r="I532" t="s">
        <v>587</v>
      </c>
    </row>
    <row r="533" spans="1:9">
      <c r="A533" s="1">
        <f>HYPERLINK("https://cms.ls-nyc.org/matter/dynamic-profile/view/1875556","18-1875556")</f>
        <v>0</v>
      </c>
      <c r="B533" t="s">
        <v>9</v>
      </c>
      <c r="C533" t="s">
        <v>15</v>
      </c>
      <c r="D533" t="s">
        <v>552</v>
      </c>
      <c r="E533" t="s">
        <v>574</v>
      </c>
      <c r="H533" t="s">
        <v>584</v>
      </c>
      <c r="I533" t="s">
        <v>587</v>
      </c>
    </row>
    <row r="534" spans="1:9">
      <c r="A534" s="1">
        <f>HYPERLINK("https://cms.ls-nyc.org/matter/dynamic-profile/view/1875552","18-1875552")</f>
        <v>0</v>
      </c>
      <c r="B534" t="s">
        <v>11</v>
      </c>
      <c r="C534" t="s">
        <v>22</v>
      </c>
      <c r="D534" t="s">
        <v>553</v>
      </c>
      <c r="E534" t="s">
        <v>577</v>
      </c>
      <c r="F534" t="s">
        <v>581</v>
      </c>
      <c r="H534" t="s">
        <v>585</v>
      </c>
      <c r="I534" t="s">
        <v>587</v>
      </c>
    </row>
    <row r="535" spans="1:9">
      <c r="A535" s="1">
        <f>HYPERLINK("https://cms.ls-nyc.org/matter/dynamic-profile/view/1875446","18-1875446")</f>
        <v>0</v>
      </c>
      <c r="B535" t="s">
        <v>9</v>
      </c>
      <c r="C535" t="s">
        <v>15</v>
      </c>
      <c r="D535" t="s">
        <v>554</v>
      </c>
      <c r="E535" t="s">
        <v>577</v>
      </c>
      <c r="F535" t="s">
        <v>581</v>
      </c>
      <c r="H535" t="s">
        <v>585</v>
      </c>
      <c r="I535" t="s">
        <v>587</v>
      </c>
    </row>
    <row r="536" spans="1:9">
      <c r="A536" s="1">
        <f>HYPERLINK("https://cms.ls-nyc.org/matter/dynamic-profile/view/1875345","18-1875345")</f>
        <v>0</v>
      </c>
      <c r="B536" t="s">
        <v>11</v>
      </c>
      <c r="C536" t="s">
        <v>17</v>
      </c>
      <c r="D536" t="s">
        <v>555</v>
      </c>
      <c r="E536" t="s">
        <v>574</v>
      </c>
      <c r="H536" t="s">
        <v>584</v>
      </c>
      <c r="I536" t="s">
        <v>587</v>
      </c>
    </row>
    <row r="537" spans="1:9">
      <c r="A537" s="1">
        <f>HYPERLINK("https://cms.ls-nyc.org/matter/dynamic-profile/view/1875318","18-1875318")</f>
        <v>0</v>
      </c>
      <c r="B537" t="s">
        <v>11</v>
      </c>
      <c r="C537" t="s">
        <v>17</v>
      </c>
      <c r="D537" t="s">
        <v>556</v>
      </c>
      <c r="E537" t="s">
        <v>574</v>
      </c>
      <c r="H537" t="s">
        <v>584</v>
      </c>
      <c r="I537" t="s">
        <v>587</v>
      </c>
    </row>
    <row r="538" spans="1:9">
      <c r="A538" s="1">
        <f>HYPERLINK("https://cms.ls-nyc.org/matter/dynamic-profile/view/1875181","18-1875181")</f>
        <v>0</v>
      </c>
      <c r="B538" t="s">
        <v>11</v>
      </c>
      <c r="C538" t="s">
        <v>17</v>
      </c>
      <c r="D538" t="s">
        <v>557</v>
      </c>
      <c r="E538" t="s">
        <v>574</v>
      </c>
      <c r="H538" t="s">
        <v>584</v>
      </c>
      <c r="I538" t="s">
        <v>587</v>
      </c>
    </row>
    <row r="539" spans="1:9">
      <c r="A539" s="1">
        <f>HYPERLINK("https://cms.ls-nyc.org/matter/dynamic-profile/view/1875202","18-1875202")</f>
        <v>0</v>
      </c>
      <c r="B539" t="s">
        <v>10</v>
      </c>
      <c r="C539" t="s">
        <v>21</v>
      </c>
      <c r="D539" t="s">
        <v>558</v>
      </c>
      <c r="E539" t="s">
        <v>574</v>
      </c>
      <c r="H539" t="s">
        <v>584</v>
      </c>
      <c r="I539" t="s">
        <v>587</v>
      </c>
    </row>
    <row r="540" spans="1:9">
      <c r="A540" s="1">
        <f>HYPERLINK("https://cms.ls-nyc.org/matter/dynamic-profile/view/1875093","18-1875093")</f>
        <v>0</v>
      </c>
      <c r="B540" t="s">
        <v>11</v>
      </c>
      <c r="C540" t="s">
        <v>17</v>
      </c>
      <c r="D540" t="s">
        <v>559</v>
      </c>
      <c r="E540" t="s">
        <v>574</v>
      </c>
      <c r="H540" t="s">
        <v>584</v>
      </c>
      <c r="I540" t="s">
        <v>587</v>
      </c>
    </row>
    <row r="541" spans="1:9">
      <c r="A541" s="1">
        <f>HYPERLINK("https://cms.ls-nyc.org/matter/dynamic-profile/view/1874910","18-1874910")</f>
        <v>0</v>
      </c>
      <c r="B541" t="s">
        <v>9</v>
      </c>
      <c r="C541" t="s">
        <v>15</v>
      </c>
      <c r="D541" t="s">
        <v>560</v>
      </c>
      <c r="E541" t="s">
        <v>574</v>
      </c>
      <c r="H541" t="s">
        <v>584</v>
      </c>
      <c r="I541" t="s">
        <v>587</v>
      </c>
    </row>
    <row r="542" spans="1:9">
      <c r="A542" s="1">
        <f>HYPERLINK("https://cms.ls-nyc.org/matter/dynamic-profile/view/1874726","18-1874726")</f>
        <v>0</v>
      </c>
      <c r="B542" t="s">
        <v>9</v>
      </c>
      <c r="C542" t="s">
        <v>15</v>
      </c>
      <c r="D542" t="s">
        <v>561</v>
      </c>
      <c r="E542" t="s">
        <v>574</v>
      </c>
      <c r="H542" t="s">
        <v>584</v>
      </c>
      <c r="I542" t="s">
        <v>587</v>
      </c>
    </row>
    <row r="543" spans="1:9">
      <c r="A543" s="1">
        <f>HYPERLINK("https://cms.ls-nyc.org/matter/dynamic-profile/view/1874750","18-1874750")</f>
        <v>0</v>
      </c>
      <c r="B543" t="s">
        <v>9</v>
      </c>
      <c r="C543" t="s">
        <v>15</v>
      </c>
      <c r="D543" t="s">
        <v>562</v>
      </c>
      <c r="E543" t="s">
        <v>574</v>
      </c>
      <c r="H543" t="s">
        <v>584</v>
      </c>
      <c r="I543" t="s">
        <v>587</v>
      </c>
    </row>
    <row r="544" spans="1:9">
      <c r="A544" s="1">
        <f>HYPERLINK("https://cms.ls-nyc.org/matter/dynamic-profile/view/1874286","18-1874286")</f>
        <v>0</v>
      </c>
      <c r="B544" t="s">
        <v>9</v>
      </c>
      <c r="C544" t="s">
        <v>15</v>
      </c>
      <c r="D544" t="s">
        <v>563</v>
      </c>
      <c r="E544" t="s">
        <v>574</v>
      </c>
      <c r="H544" t="s">
        <v>584</v>
      </c>
      <c r="I544" t="s">
        <v>587</v>
      </c>
    </row>
    <row r="545" spans="1:9">
      <c r="A545" s="1">
        <f>HYPERLINK("https://cms.ls-nyc.org/matter/dynamic-profile/view/1874351","18-1874351")</f>
        <v>0</v>
      </c>
      <c r="B545" t="s">
        <v>9</v>
      </c>
      <c r="C545" t="s">
        <v>15</v>
      </c>
      <c r="D545" t="s">
        <v>564</v>
      </c>
      <c r="E545" t="s">
        <v>574</v>
      </c>
      <c r="H545" t="s">
        <v>584</v>
      </c>
      <c r="I545" t="s">
        <v>587</v>
      </c>
    </row>
    <row r="546" spans="1:9">
      <c r="A546" s="1">
        <f>HYPERLINK("https://cms.ls-nyc.org/matter/dynamic-profile/view/1873834","18-1873834")</f>
        <v>0</v>
      </c>
      <c r="B546" t="s">
        <v>10</v>
      </c>
      <c r="C546" t="s">
        <v>21</v>
      </c>
      <c r="D546" t="s">
        <v>565</v>
      </c>
      <c r="F546" t="s">
        <v>581</v>
      </c>
      <c r="H546" t="s">
        <v>583</v>
      </c>
      <c r="I546" t="s">
        <v>587</v>
      </c>
    </row>
    <row r="547" spans="1:9">
      <c r="A547" s="1">
        <f>HYPERLINK("https://cms.ls-nyc.org/matter/dynamic-profile/view/1873725","18-1873725")</f>
        <v>0</v>
      </c>
      <c r="B547" t="s">
        <v>10</v>
      </c>
      <c r="C547" t="s">
        <v>21</v>
      </c>
      <c r="D547" t="s">
        <v>566</v>
      </c>
      <c r="E547" t="s">
        <v>574</v>
      </c>
      <c r="H547" t="s">
        <v>584</v>
      </c>
      <c r="I547" t="s">
        <v>587</v>
      </c>
    </row>
    <row r="548" spans="1:9">
      <c r="A548" s="1">
        <f>HYPERLINK("https://cms.ls-nyc.org/matter/dynamic-profile/view/1873511","18-1873511")</f>
        <v>0</v>
      </c>
      <c r="B548" t="s">
        <v>10</v>
      </c>
      <c r="C548" t="s">
        <v>21</v>
      </c>
      <c r="D548" t="s">
        <v>567</v>
      </c>
      <c r="E548" t="s">
        <v>574</v>
      </c>
      <c r="H548" t="s">
        <v>584</v>
      </c>
      <c r="I548" t="s">
        <v>587</v>
      </c>
    </row>
    <row r="549" spans="1:9">
      <c r="A549" s="1">
        <f>HYPERLINK("https://cms.ls-nyc.org/matter/dynamic-profile/view/1873536","18-1873536")</f>
        <v>0</v>
      </c>
      <c r="B549" t="s">
        <v>10</v>
      </c>
      <c r="C549" t="s">
        <v>16</v>
      </c>
      <c r="D549" t="s">
        <v>568</v>
      </c>
      <c r="E549" t="s">
        <v>577</v>
      </c>
      <c r="F549" t="s">
        <v>581</v>
      </c>
      <c r="H549" t="s">
        <v>585</v>
      </c>
      <c r="I549" t="s">
        <v>587</v>
      </c>
    </row>
    <row r="550" spans="1:9">
      <c r="A550" s="1">
        <f>HYPERLINK("https://cms.ls-nyc.org/matter/dynamic-profile/view/1873250","18-1873250")</f>
        <v>0</v>
      </c>
      <c r="B550" t="s">
        <v>10</v>
      </c>
      <c r="C550" t="s">
        <v>21</v>
      </c>
      <c r="D550" t="s">
        <v>569</v>
      </c>
      <c r="E550" t="s">
        <v>577</v>
      </c>
      <c r="F550" t="s">
        <v>581</v>
      </c>
      <c r="H550" t="s">
        <v>585</v>
      </c>
      <c r="I550" t="s">
        <v>587</v>
      </c>
    </row>
    <row r="551" spans="1:9">
      <c r="A551" s="1">
        <f>HYPERLINK("https://cms.ls-nyc.org/matter/dynamic-profile/view/1872654","18-1872654")</f>
        <v>0</v>
      </c>
      <c r="B551" t="s">
        <v>13</v>
      </c>
      <c r="C551" t="s">
        <v>32</v>
      </c>
      <c r="D551" t="s">
        <v>570</v>
      </c>
      <c r="E551" t="s">
        <v>574</v>
      </c>
      <c r="H551" t="s">
        <v>584</v>
      </c>
      <c r="I551" t="s">
        <v>587</v>
      </c>
    </row>
    <row r="552" spans="1:9">
      <c r="A552" s="1">
        <f>HYPERLINK("https://cms.ls-nyc.org/matter/dynamic-profile/view/1872020","18-1872020")</f>
        <v>0</v>
      </c>
      <c r="B552" t="s">
        <v>11</v>
      </c>
      <c r="C552" t="s">
        <v>22</v>
      </c>
      <c r="D552" t="s">
        <v>571</v>
      </c>
      <c r="E552" t="s">
        <v>575</v>
      </c>
      <c r="F552" t="s">
        <v>581</v>
      </c>
      <c r="H552" t="s">
        <v>585</v>
      </c>
      <c r="I552" t="s">
        <v>587</v>
      </c>
    </row>
    <row r="553" spans="1:9">
      <c r="A553" s="1">
        <f>HYPERLINK("https://cms.ls-nyc.org/matter/dynamic-profile/view/1871850","18-1871850")</f>
        <v>0</v>
      </c>
      <c r="B553" t="s">
        <v>10</v>
      </c>
      <c r="C553" t="s">
        <v>21</v>
      </c>
      <c r="D553" t="s">
        <v>572</v>
      </c>
      <c r="E553" t="s">
        <v>574</v>
      </c>
      <c r="H553" t="s">
        <v>584</v>
      </c>
      <c r="I553" t="s">
        <v>587</v>
      </c>
    </row>
    <row r="554" spans="1:9">
      <c r="A554" s="1">
        <f>HYPERLINK("https://cms.ls-nyc.org/matter/dynamic-profile/view/1871744","18-1871744")</f>
        <v>0</v>
      </c>
      <c r="B554" t="s">
        <v>10</v>
      </c>
      <c r="C554" t="s">
        <v>21</v>
      </c>
      <c r="D554" t="s">
        <v>573</v>
      </c>
      <c r="E554" t="s">
        <v>574</v>
      </c>
      <c r="H554" t="s">
        <v>584</v>
      </c>
      <c r="I554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2019-06-17T16:01:28Z</dcterms:created>
  <dcterms:modified xsi:type="dcterms:W3CDTF">2019-06-17T16:01:28Z</dcterms:modified>
</cp:coreProperties>
</file>