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<sst xmlns="http://schemas.openxmlformats.org/spreadsheetml/2006/main" count="1589" uniqueCount="652">
  <si>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</si>
  <si>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</si>
  <si>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</si>
  <si>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</si>
  <si>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</si>
  <si>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</si>
  <si>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</si>
  <si>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</si>
  <si>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</si>
  <si>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</si>
  <si>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</si>
  <si>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</si>
  <si>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</si>
  <si>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</si>
  <si>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Income Verification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</si>
  <si>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</si>
  <si>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</si>
  <si>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</si>
  <si>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</si>
  <si>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</si>
  <si>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</si>
  <si>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</si>
  <si>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</si>
  <si>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</si>
  <si>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Referral Source</t>
  </si>
  <si>
    <t>Date of Birth</t>
  </si>
  <si>
    <t>Gen Pub Assist Case Number</t>
  </si>
  <si>
    <t>Social Security #</t>
  </si>
  <si>
    <t>Language</t>
  </si>
  <si>
    <t>Housing Number Of Units In Building</t>
  </si>
  <si>
    <t>Housing Total Monthly Rent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</si>
  <si>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</si>
  <si>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</si>
  <si>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</si>
  <si>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</si>
  <si>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</si>
  <si>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</si>
  <si>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</si>
  <si>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</si>
  <si>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</si>
  <si>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</si>
  <si>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</si>
  <si>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</si>
  <si>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</si>
  <si>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</si>
  <si>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</si>
  <si>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Caseworker Name</t>
  </si>
  <si>
    <t>Lam, Kevin</t>
  </si>
  <si>
    <t>Santos, Marisol</t>
  </si>
  <si>
    <t>Pozo, Caridad</t>
  </si>
  <si>
    <t>Jacobs, Alex</t>
  </si>
  <si>
    <t>Flores, Irene</t>
  </si>
  <si>
    <t>Hammond, Robert</t>
  </si>
  <si>
    <t>Barrett, Samantha</t>
  </si>
  <si>
    <t>DeStefano, Jessica</t>
  </si>
  <si>
    <t>Chung, Jeannie</t>
  </si>
  <si>
    <t>Diaz, Lino</t>
  </si>
  <si>
    <t>Rose, Lauren</t>
  </si>
  <si>
    <t>Maltezos, Alexander</t>
  </si>
  <si>
    <t>Sanderman, Robert</t>
  </si>
  <si>
    <t>Lin, Evelyn</t>
  </si>
  <si>
    <t>Gardner III, George</t>
  </si>
  <si>
    <t>Lee, Thomas</t>
  </si>
  <si>
    <t>Tadepalli, Ashwin</t>
  </si>
  <si>
    <t>Namuche, Raquel</t>
  </si>
  <si>
    <t>Hammersmith, Amy</t>
  </si>
  <si>
    <t>Barreda, Catherine</t>
  </si>
  <si>
    <t>Bernardez, Florencita</t>
  </si>
  <si>
    <t>Saywack, Priam</t>
  </si>
  <si>
    <t>Open</t>
  </si>
  <si>
    <t>Closed</t>
  </si>
  <si>
    <t>05/14/2019</t>
  </si>
  <si>
    <t>03/14/2019</t>
  </si>
  <si>
    <t>06/27/2019</t>
  </si>
  <si>
    <t>03/28/2019</t>
  </si>
  <si>
    <t>11/28/2018</t>
  </si>
  <si>
    <t>05/17/2019</t>
  </si>
  <si>
    <t>01/31/2019</t>
  </si>
  <si>
    <t>04/01/2019</t>
  </si>
  <si>
    <t>04/10/2019</t>
  </si>
  <si>
    <t>10/30/2018</t>
  </si>
  <si>
    <t>06/09/2017</t>
  </si>
  <si>
    <t>03/12/2019</t>
  </si>
  <si>
    <t>05/02/2018</t>
  </si>
  <si>
    <t>10/10/2017</t>
  </si>
  <si>
    <t>02/19/2019</t>
  </si>
  <si>
    <t>04/03/2019</t>
  </si>
  <si>
    <t>08/22/2018</t>
  </si>
  <si>
    <t>09/18/2018</t>
  </si>
  <si>
    <t>02/26/2019</t>
  </si>
  <si>
    <t>06/20/2019</t>
  </si>
  <si>
    <t>07/26/2017</t>
  </si>
  <si>
    <t>12/12/2016</t>
  </si>
  <si>
    <t>04/29/2019</t>
  </si>
  <si>
    <t>08/08/2018</t>
  </si>
  <si>
    <t>11/29/2016</t>
  </si>
  <si>
    <t>06/13/2017</t>
  </si>
  <si>
    <t>04/02/2019</t>
  </si>
  <si>
    <t>06/02/2017</t>
  </si>
  <si>
    <t>04/26/2017</t>
  </si>
  <si>
    <t>10/05/2018</t>
  </si>
  <si>
    <t>05/27/2019</t>
  </si>
  <si>
    <t>05/30/2019</t>
  </si>
  <si>
    <t>08/16/2018</t>
  </si>
  <si>
    <t>05/04/2016</t>
  </si>
  <si>
    <t>03/28/2018</t>
  </si>
  <si>
    <t>12/20/2018</t>
  </si>
  <si>
    <t>01/11/2018</t>
  </si>
  <si>
    <t>04/11/2019</t>
  </si>
  <si>
    <t>06/12/2019</t>
  </si>
  <si>
    <t>04/09/2019</t>
  </si>
  <si>
    <t>06/03/2019</t>
  </si>
  <si>
    <t>01/05/2018</t>
  </si>
  <si>
    <t>01/16/2019</t>
  </si>
  <si>
    <t>04/19/2019</t>
  </si>
  <si>
    <t>04/03/2018</t>
  </si>
  <si>
    <t>02/22/2018</t>
  </si>
  <si>
    <t>08/10/2016</t>
  </si>
  <si>
    <t>10/12/2017</t>
  </si>
  <si>
    <t>02/22/2019</t>
  </si>
  <si>
    <t>09/14/2016</t>
  </si>
  <si>
    <t>04/22/2019</t>
  </si>
  <si>
    <t>04/05/2019</t>
  </si>
  <si>
    <t>06/19/2018</t>
  </si>
  <si>
    <t>04/20/2018</t>
  </si>
  <si>
    <t>07/17/2018</t>
  </si>
  <si>
    <t>05/15/2019</t>
  </si>
  <si>
    <t>09/11/2018</t>
  </si>
  <si>
    <t>08/14/2018</t>
  </si>
  <si>
    <t>12/13/2018</t>
  </si>
  <si>
    <t>12/31/2018</t>
  </si>
  <si>
    <t>11/06/2018</t>
  </si>
  <si>
    <t>12/19/2018</t>
  </si>
  <si>
    <t>05/29/2019</t>
  </si>
  <si>
    <t>03/04/2019</t>
  </si>
  <si>
    <t>02/13/2019</t>
  </si>
  <si>
    <t>12/12/2018</t>
  </si>
  <si>
    <t>Nicole</t>
  </si>
  <si>
    <t>Katia</t>
  </si>
  <si>
    <t>Christopher</t>
  </si>
  <si>
    <t>Shahnaz</t>
  </si>
  <si>
    <t>Maria</t>
  </si>
  <si>
    <t>Frederick</t>
  </si>
  <si>
    <t>Denis</t>
  </si>
  <si>
    <t>Brian</t>
  </si>
  <si>
    <t>Heba</t>
  </si>
  <si>
    <t>Alicia</t>
  </si>
  <si>
    <t>Michael</t>
  </si>
  <si>
    <t>Gregory</t>
  </si>
  <si>
    <t>Fiamma</t>
  </si>
  <si>
    <t>Mercedes</t>
  </si>
  <si>
    <t>Vivian</t>
  </si>
  <si>
    <t>Thomas</t>
  </si>
  <si>
    <t>Mattie</t>
  </si>
  <si>
    <t>Haydee</t>
  </si>
  <si>
    <t>Kuabes</t>
  </si>
  <si>
    <t>Wendy</t>
  </si>
  <si>
    <t>Millie</t>
  </si>
  <si>
    <t>Ansar</t>
  </si>
  <si>
    <t>Vernon</t>
  </si>
  <si>
    <t>Christol</t>
  </si>
  <si>
    <t>Obed</t>
  </si>
  <si>
    <t>Luz</t>
  </si>
  <si>
    <t>Danielle</t>
  </si>
  <si>
    <t>Sharoya</t>
  </si>
  <si>
    <t>Ebony</t>
  </si>
  <si>
    <t>Anila</t>
  </si>
  <si>
    <t>Isabel</t>
  </si>
  <si>
    <t>Miklos</t>
  </si>
  <si>
    <t>Inocencio</t>
  </si>
  <si>
    <t>Young Tae</t>
  </si>
  <si>
    <t>Brenda</t>
  </si>
  <si>
    <t>Tara</t>
  </si>
  <si>
    <t>Justyna</t>
  </si>
  <si>
    <t>Colleen</t>
  </si>
  <si>
    <t>Albert</t>
  </si>
  <si>
    <t>Afua</t>
  </si>
  <si>
    <t>Patricia</t>
  </si>
  <si>
    <t>Abir</t>
  </si>
  <si>
    <t>Betty</t>
  </si>
  <si>
    <t>Young</t>
  </si>
  <si>
    <t>Sankar</t>
  </si>
  <si>
    <t>Carlos</t>
  </si>
  <si>
    <t>Deana</t>
  </si>
  <si>
    <t>Magino</t>
  </si>
  <si>
    <t>Karen</t>
  </si>
  <si>
    <t>Ray</t>
  </si>
  <si>
    <t>Gloria</t>
  </si>
  <si>
    <t>Farkunda</t>
  </si>
  <si>
    <t>Navid</t>
  </si>
  <si>
    <t>Clarice</t>
  </si>
  <si>
    <t>Julieta</t>
  </si>
  <si>
    <t>Trilbie</t>
  </si>
  <si>
    <t>Grace</t>
  </si>
  <si>
    <t>Aisha</t>
  </si>
  <si>
    <t>Vertell</t>
  </si>
  <si>
    <t>Edisa</t>
  </si>
  <si>
    <t>Aquanetta</t>
  </si>
  <si>
    <t>Veronica</t>
  </si>
  <si>
    <t>Josh</t>
  </si>
  <si>
    <t>Sakura</t>
  </si>
  <si>
    <t>Abrams</t>
  </si>
  <si>
    <t>Aviles</t>
  </si>
  <si>
    <t>Sterling</t>
  </si>
  <si>
    <t>Choudhury</t>
  </si>
  <si>
    <t>Munoz</t>
  </si>
  <si>
    <t>McGrane</t>
  </si>
  <si>
    <t>Viskovic</t>
  </si>
  <si>
    <t>Upegui</t>
  </si>
  <si>
    <t>Shehata</t>
  </si>
  <si>
    <t>Apuy</t>
  </si>
  <si>
    <t>Prince</t>
  </si>
  <si>
    <t>Tolliver</t>
  </si>
  <si>
    <t>Sweeting</t>
  </si>
  <si>
    <t>Duarte</t>
  </si>
  <si>
    <t>Guzman</t>
  </si>
  <si>
    <t>Nugent</t>
  </si>
  <si>
    <t>Taylor</t>
  </si>
  <si>
    <t>Castano</t>
  </si>
  <si>
    <t>Webbert</t>
  </si>
  <si>
    <t>Elvin</t>
  </si>
  <si>
    <t>Sperraza</t>
  </si>
  <si>
    <t>Ahmed</t>
  </si>
  <si>
    <t>Pinnock</t>
  </si>
  <si>
    <t>Dawn</t>
  </si>
  <si>
    <t>Bamaca</t>
  </si>
  <si>
    <t>Ramirez</t>
  </si>
  <si>
    <t>Marshall</t>
  </si>
  <si>
    <t>Drumgold</t>
  </si>
  <si>
    <t>Bowie</t>
  </si>
  <si>
    <t>Pandya</t>
  </si>
  <si>
    <t>Lopez</t>
  </si>
  <si>
    <t>Pek</t>
  </si>
  <si>
    <t>Arias</t>
  </si>
  <si>
    <t>Lee</t>
  </si>
  <si>
    <t>Huacon</t>
  </si>
  <si>
    <t>Nace</t>
  </si>
  <si>
    <t>Pawluczuk</t>
  </si>
  <si>
    <t>Lino</t>
  </si>
  <si>
    <t>Feret</t>
  </si>
  <si>
    <t>Opare</t>
  </si>
  <si>
    <t>Lawrence</t>
  </si>
  <si>
    <t>Ali</t>
  </si>
  <si>
    <t>King</t>
  </si>
  <si>
    <t>Chung</t>
  </si>
  <si>
    <t>Chakraborty</t>
  </si>
  <si>
    <t>Patino</t>
  </si>
  <si>
    <t>Vasquez</t>
  </si>
  <si>
    <t>Acosta-De la Cruz</t>
  </si>
  <si>
    <t>Cameron</t>
  </si>
  <si>
    <t>Larregui</t>
  </si>
  <si>
    <t>Vega</t>
  </si>
  <si>
    <t>Araile</t>
  </si>
  <si>
    <t>Sultana</t>
  </si>
  <si>
    <t>Pournazaridezfoul</t>
  </si>
  <si>
    <t>Williams</t>
  </si>
  <si>
    <t>Ramos</t>
  </si>
  <si>
    <t>Collins</t>
  </si>
  <si>
    <t>Fields</t>
  </si>
  <si>
    <t>Gomez</t>
  </si>
  <si>
    <t>Robinson</t>
  </si>
  <si>
    <t>Radoncic</t>
  </si>
  <si>
    <t>Hartley</t>
  </si>
  <si>
    <t>Strong</t>
  </si>
  <si>
    <t>Chou</t>
  </si>
  <si>
    <t>Klein</t>
  </si>
  <si>
    <t>Ewing</t>
  </si>
  <si>
    <t>443 Beach 67th St</t>
  </si>
  <si>
    <t>9023 149th St</t>
  </si>
  <si>
    <t>17032 130th Ave</t>
  </si>
  <si>
    <t>8822 Parsons Blvd</t>
  </si>
  <si>
    <t>11920 Union Tpke</t>
  </si>
  <si>
    <t>1711 Himrod St</t>
  </si>
  <si>
    <t>15034 27th Ave</t>
  </si>
  <si>
    <t>3530 153rd St</t>
  </si>
  <si>
    <t>2834 48th St</t>
  </si>
  <si>
    <t>4055 College Point Blvd</t>
  </si>
  <si>
    <t>117 e 118th st</t>
  </si>
  <si>
    <t>5149 Almeda Ave</t>
  </si>
  <si>
    <t>1743 Norman St</t>
  </si>
  <si>
    <t>2914 149th St</t>
  </si>
  <si>
    <t>3706 107th St</t>
  </si>
  <si>
    <t>37-25 6th Street</t>
  </si>
  <si>
    <t>146 Beach 59th St</t>
  </si>
  <si>
    <t>14308 Roosevelt Ave</t>
  </si>
  <si>
    <t>4466 21st St</t>
  </si>
  <si>
    <t>9608 57th Ave</t>
  </si>
  <si>
    <t>1704 Madison St</t>
  </si>
  <si>
    <t>2818 38th Ave</t>
  </si>
  <si>
    <t>9840 57th Ave</t>
  </si>
  <si>
    <t>1410 New Haven Ave</t>
  </si>
  <si>
    <t>8806 Parsons Blvd</t>
  </si>
  <si>
    <t>3405 108th St</t>
  </si>
  <si>
    <t>1647 Summerfield St</t>
  </si>
  <si>
    <t>5707 Shorefront Parkway</t>
  </si>
  <si>
    <t>312 Beach 15th St</t>
  </si>
  <si>
    <t>4210 Colden St</t>
  </si>
  <si>
    <t>14719 230th St</t>
  </si>
  <si>
    <t>4210 colden st</t>
  </si>
  <si>
    <t>3315 28th St</t>
  </si>
  <si>
    <t>14730 38th Ave</t>
  </si>
  <si>
    <t>3237 105th St</t>
  </si>
  <si>
    <t>4343 Kissena Blvd</t>
  </si>
  <si>
    <t>10524 93rd St</t>
  </si>
  <si>
    <t>7218 Almeda Ave</t>
  </si>
  <si>
    <t>3715 parsons blvd</t>
  </si>
  <si>
    <t>14649 107th Ave</t>
  </si>
  <si>
    <t>15817 Sanford Ave</t>
  </si>
  <si>
    <t>1115 46th Rd</t>
  </si>
  <si>
    <t>1415 Mott Ave</t>
  </si>
  <si>
    <t>3011 Parsons Blvd</t>
  </si>
  <si>
    <t>8914 34th Ave</t>
  </si>
  <si>
    <t>9121 195th St</t>
  </si>
  <si>
    <t>3432 43rd ST</t>
  </si>
  <si>
    <t>9730 57th Ave</t>
  </si>
  <si>
    <t>13606 58th Rd</t>
  </si>
  <si>
    <t>5121 34th St</t>
  </si>
  <si>
    <t>4601 67th St</t>
  </si>
  <si>
    <t>14011 Ash Ave</t>
  </si>
  <si>
    <t>13981 35th Ave</t>
  </si>
  <si>
    <t>2919 Lewmay Rd</t>
  </si>
  <si>
    <t>14316 Barclay Ave</t>
  </si>
  <si>
    <t>9838 57th Ave</t>
  </si>
  <si>
    <t>14445 35th Ave</t>
  </si>
  <si>
    <t>97-20 57th Avenue</t>
  </si>
  <si>
    <t>3354 83rd St</t>
  </si>
  <si>
    <t>20916 86th drive</t>
  </si>
  <si>
    <t>9720 57th Ave</t>
  </si>
  <si>
    <t>3353 82nd St</t>
  </si>
  <si>
    <t>1st Floor</t>
  </si>
  <si>
    <t>6H</t>
  </si>
  <si>
    <t>E3A1</t>
  </si>
  <si>
    <t>1L</t>
  </si>
  <si>
    <t>2nd floor</t>
  </si>
  <si>
    <t>6B</t>
  </si>
  <si>
    <t>2nd Floor</t>
  </si>
  <si>
    <t>4A</t>
  </si>
  <si>
    <t>Apt 6E</t>
  </si>
  <si>
    <t>1R</t>
  </si>
  <si>
    <t>1U</t>
  </si>
  <si>
    <t>3F</t>
  </si>
  <si>
    <t>2nd fl</t>
  </si>
  <si>
    <t>2-0</t>
  </si>
  <si>
    <t>2L</t>
  </si>
  <si>
    <t>12E</t>
  </si>
  <si>
    <t>R 601</t>
  </si>
  <si>
    <t>A04</t>
  </si>
  <si>
    <t>2A</t>
  </si>
  <si>
    <t>1FL</t>
  </si>
  <si>
    <t>1E</t>
  </si>
  <si>
    <t>8N</t>
  </si>
  <si>
    <t>2 Fl</t>
  </si>
  <si>
    <t>14N</t>
  </si>
  <si>
    <t>6A</t>
  </si>
  <si>
    <t>4D</t>
  </si>
  <si>
    <t>Apt 6O</t>
  </si>
  <si>
    <t>C1</t>
  </si>
  <si>
    <t>2R</t>
  </si>
  <si>
    <t>14E</t>
  </si>
  <si>
    <t>3A</t>
  </si>
  <si>
    <t>2B</t>
  </si>
  <si>
    <t>3J</t>
  </si>
  <si>
    <t>2e</t>
  </si>
  <si>
    <t>12L</t>
  </si>
  <si>
    <t>5M</t>
  </si>
  <si>
    <t>11-0</t>
  </si>
  <si>
    <t>15L</t>
  </si>
  <si>
    <t>E22</t>
  </si>
  <si>
    <t>1A</t>
  </si>
  <si>
    <t>3L</t>
  </si>
  <si>
    <t>F2</t>
  </si>
  <si>
    <t>B42</t>
  </si>
  <si>
    <t>B41</t>
  </si>
  <si>
    <t>Arverne</t>
  </si>
  <si>
    <t>Jamaica</t>
  </si>
  <si>
    <t>Kew Gardens</t>
  </si>
  <si>
    <t>Ridgewood</t>
  </si>
  <si>
    <t>Flushing</t>
  </si>
  <si>
    <t>Astoria</t>
  </si>
  <si>
    <t>New York</t>
  </si>
  <si>
    <t>Far Rockaway</t>
  </si>
  <si>
    <t>Corona</t>
  </si>
  <si>
    <t>Woodside</t>
  </si>
  <si>
    <t>Long Is City</t>
  </si>
  <si>
    <t>Rosedale</t>
  </si>
  <si>
    <t>East Elmhurst</t>
  </si>
  <si>
    <t>Ozone Park</t>
  </si>
  <si>
    <t>Jackson Hts</t>
  </si>
  <si>
    <t>Hollis</t>
  </si>
  <si>
    <t>Long Island City</t>
  </si>
  <si>
    <t>Queens Village</t>
  </si>
  <si>
    <t>Jackson Heights</t>
  </si>
  <si>
    <t>Yes</t>
  </si>
  <si>
    <t xml:space="preserve"> </t>
  </si>
  <si>
    <t>No</t>
  </si>
  <si>
    <t>LT-59994-19/QU</t>
  </si>
  <si>
    <t>LT-078211-18/QU</t>
  </si>
  <si>
    <t>LT-52542-19/QU</t>
  </si>
  <si>
    <t>No Case</t>
  </si>
  <si>
    <t>No case</t>
  </si>
  <si>
    <t>LT-056902-19/QU</t>
  </si>
  <si>
    <t>LT-56742-19</t>
  </si>
  <si>
    <t>LT-069731-18/QU</t>
  </si>
  <si>
    <t>LT-252720-16/HA</t>
  </si>
  <si>
    <t>none</t>
  </si>
  <si>
    <t>None</t>
  </si>
  <si>
    <t>LT-057009-19/QU</t>
  </si>
  <si>
    <t>LT-065585-18/QU</t>
  </si>
  <si>
    <t>LT-051950-19/QU</t>
  </si>
  <si>
    <t>GX 110104 OM</t>
  </si>
  <si>
    <t>713493/2016</t>
  </si>
  <si>
    <t>LT-061507-18/QU</t>
  </si>
  <si>
    <t>NONE YET</t>
  </si>
  <si>
    <t>LT-069809-18/QU</t>
  </si>
  <si>
    <t>LT-070013-18/QU</t>
  </si>
  <si>
    <t>LT-056823-19/QU</t>
  </si>
  <si>
    <t>LT-57867-17/QU</t>
  </si>
  <si>
    <t>FPC#0615864</t>
  </si>
  <si>
    <t>LT-062852-19/QU</t>
  </si>
  <si>
    <t>none yet</t>
  </si>
  <si>
    <t>LT-001182-18/QU</t>
  </si>
  <si>
    <t>LT-082375-15/QU</t>
  </si>
  <si>
    <t>LT-077550-18/QU</t>
  </si>
  <si>
    <t>LT-78222-18/QU</t>
  </si>
  <si>
    <t>LT-061857-19/QU</t>
  </si>
  <si>
    <t>LT-050339-19/QU</t>
  </si>
  <si>
    <t>LT-053310-19/QU</t>
  </si>
  <si>
    <t>Unknown</t>
  </si>
  <si>
    <t>no case</t>
  </si>
  <si>
    <t>Lt-062856-19/QU</t>
  </si>
  <si>
    <t>GX 110120 OM</t>
  </si>
  <si>
    <t>LT-077052-18/QU</t>
  </si>
  <si>
    <t>LT-54192-18/QU</t>
  </si>
  <si>
    <t>NONE</t>
  </si>
  <si>
    <t>LT-053861-19/QU</t>
  </si>
  <si>
    <t>GX 110098 OM</t>
  </si>
  <si>
    <t>LT-57210-17/QU</t>
  </si>
  <si>
    <t>DHCI Form</t>
  </si>
  <si>
    <t>Active CA/SNAP</t>
  </si>
  <si>
    <t>Non-payment</t>
  </si>
  <si>
    <t>SCRIE/DRIE</t>
  </si>
  <si>
    <t>HP Action</t>
  </si>
  <si>
    <t>Holdover</t>
  </si>
  <si>
    <t>Tenant Rights</t>
  </si>
  <si>
    <t>DHCR Administrative Action</t>
  </si>
  <si>
    <t>Other</t>
  </si>
  <si>
    <t>Affirmative Litigation Supreme</t>
  </si>
  <si>
    <t>PA Issue: Other</t>
  </si>
  <si>
    <t>Article 78</t>
  </si>
  <si>
    <t>Sec. 8 Termination</t>
  </si>
  <si>
    <t>DHCR Proceeding</t>
  </si>
  <si>
    <t>Representation - State Court</t>
  </si>
  <si>
    <t>Out-of-Court Advocacy</t>
  </si>
  <si>
    <t>Advice</t>
  </si>
  <si>
    <t>Brief Service</t>
  </si>
  <si>
    <t>Hold For Review</t>
  </si>
  <si>
    <t>Representation - Admin. Agency</t>
  </si>
  <si>
    <t>A - Counsel and Advice</t>
  </si>
  <si>
    <t>G - Negotiated Settlement with Litigation</t>
  </si>
  <si>
    <t>B - Limited Action (Brief Service)</t>
  </si>
  <si>
    <t>3011 TRC FJC Initiative</t>
  </si>
  <si>
    <t>3018 Tenant Rights Coalition (TRC)</t>
  </si>
  <si>
    <t>3306 Anti-Eviction and SRO Legal Services (formerly known as “HPD” Contracts)</t>
  </si>
  <si>
    <t>63 Private Landlord/Tenant</t>
  </si>
  <si>
    <t>71 TANF</t>
  </si>
  <si>
    <t>61 Federally Subsidized Housing</t>
  </si>
  <si>
    <t>69 Other Housing</t>
  </si>
  <si>
    <t>66 Housing Discrimination</t>
  </si>
  <si>
    <t>No Stipulation; No Judgment</t>
  </si>
  <si>
    <t>Post-Judgment, Tenant in Possession-Judgment Due to Default</t>
  </si>
  <si>
    <t>Post-Judgment, Tenant in Possession-Judgment Due to Other</t>
  </si>
  <si>
    <t>On for Trial</t>
  </si>
  <si>
    <t>FJC Housing Intake</t>
  </si>
  <si>
    <t>HRA</t>
  </si>
  <si>
    <t>Returning Client</t>
  </si>
  <si>
    <t>ADP Hotline</t>
  </si>
  <si>
    <t>Community Organization</t>
  </si>
  <si>
    <t>Self-referred</t>
  </si>
  <si>
    <t>Word of mouth</t>
  </si>
  <si>
    <t>Elected Official</t>
  </si>
  <si>
    <t>Court Referral-NON HRA</t>
  </si>
  <si>
    <t>3-1-1</t>
  </si>
  <si>
    <t>Court</t>
  </si>
  <si>
    <t>Outreach</t>
  </si>
  <si>
    <t>06/08/1979</t>
  </si>
  <si>
    <t>01/08/1971</t>
  </si>
  <si>
    <t>12/30/1944</t>
  </si>
  <si>
    <t>03/04/1968</t>
  </si>
  <si>
    <t>10/27/1950</t>
  </si>
  <si>
    <t>06/21/1972</t>
  </si>
  <si>
    <t>03/06/1980</t>
  </si>
  <si>
    <t>03/12/1987</t>
  </si>
  <si>
    <t>07/25/1984</t>
  </si>
  <si>
    <t>02/02/1994</t>
  </si>
  <si>
    <t>10/06/1992</t>
  </si>
  <si>
    <t>03/12/1990</t>
  </si>
  <si>
    <t>08/29/1980</t>
  </si>
  <si>
    <t>07/12/1978</t>
  </si>
  <si>
    <t>06/21/1986</t>
  </si>
  <si>
    <t>05/18/1956</t>
  </si>
  <si>
    <t>06/04/1981</t>
  </si>
  <si>
    <t>05/10/1933</t>
  </si>
  <si>
    <t>05/04/1951</t>
  </si>
  <si>
    <t>07/23/1978</t>
  </si>
  <si>
    <t>10/11/1959</t>
  </si>
  <si>
    <t>08/15/1963</t>
  </si>
  <si>
    <t>04/21/1934</t>
  </si>
  <si>
    <t>04/21/1961</t>
  </si>
  <si>
    <t>01/20/1984</t>
  </si>
  <si>
    <t>04/18/1989</t>
  </si>
  <si>
    <t>01/12/1970</t>
  </si>
  <si>
    <t>09/21/1989</t>
  </si>
  <si>
    <t>01/25/1985</t>
  </si>
  <si>
    <t>03/16/1967</t>
  </si>
  <si>
    <t>06/16/1969</t>
  </si>
  <si>
    <t>03/10/1937</t>
  </si>
  <si>
    <t>08/08/1946</t>
  </si>
  <si>
    <t>12/15/1960</t>
  </si>
  <si>
    <t>12/23/1969</t>
  </si>
  <si>
    <t>08/31/1972</t>
  </si>
  <si>
    <t>02/01/1982</t>
  </si>
  <si>
    <t>07/20/1963</t>
  </si>
  <si>
    <t>04/12/1941</t>
  </si>
  <si>
    <t>07/08/1983</t>
  </si>
  <si>
    <t>05/13/1975</t>
  </si>
  <si>
    <t>07/07/1972</t>
  </si>
  <si>
    <t>04/30/1939</t>
  </si>
  <si>
    <t>02/03/1956</t>
  </si>
  <si>
    <t>03/09/1957</t>
  </si>
  <si>
    <t>03/01/1962</t>
  </si>
  <si>
    <t>07/26/1978</t>
  </si>
  <si>
    <t>08/19/1949</t>
  </si>
  <si>
    <t>01/11/1954</t>
  </si>
  <si>
    <t>09/27/1973</t>
  </si>
  <si>
    <t>10/08/1985</t>
  </si>
  <si>
    <t>04/03/1951</t>
  </si>
  <si>
    <t>02/01/1955</t>
  </si>
  <si>
    <t>08/29/1988</t>
  </si>
  <si>
    <t>06/04/1967</t>
  </si>
  <si>
    <t>11/04/1946</t>
  </si>
  <si>
    <t>11/13/1957</t>
  </si>
  <si>
    <t>05/27/1953</t>
  </si>
  <si>
    <t>11/08/1977</t>
  </si>
  <si>
    <t>02/10/1941</t>
  </si>
  <si>
    <t>05/27/1984</t>
  </si>
  <si>
    <t>12/27/1946</t>
  </si>
  <si>
    <t>10/02/1972</t>
  </si>
  <si>
    <t>06/25/1990</t>
  </si>
  <si>
    <t>10/15/1974</t>
  </si>
  <si>
    <t>04/10/1987</t>
  </si>
  <si>
    <t>000-00-0000</t>
  </si>
  <si>
    <t>037392523J</t>
  </si>
  <si>
    <t>005566824I</t>
  </si>
  <si>
    <t>036937558J</t>
  </si>
  <si>
    <t>016328034A</t>
  </si>
  <si>
    <t>008391564F</t>
  </si>
  <si>
    <t>000-000-000</t>
  </si>
  <si>
    <t>119-76-7278</t>
  </si>
  <si>
    <t>108-88-5615</t>
  </si>
  <si>
    <t>096-34-1891</t>
  </si>
  <si>
    <t>098-88-9680</t>
  </si>
  <si>
    <t>123-72-3552</t>
  </si>
  <si>
    <t>111-64-6480</t>
  </si>
  <si>
    <t>105-76-1889</t>
  </si>
  <si>
    <t>073-13-2328</t>
  </si>
  <si>
    <t>111-82-4811</t>
  </si>
  <si>
    <t>115-80-9448</t>
  </si>
  <si>
    <t>000-00-7059</t>
  </si>
  <si>
    <t>267-99-8670</t>
  </si>
  <si>
    <t>139-88-7482</t>
  </si>
  <si>
    <t>145-13-2292</t>
  </si>
  <si>
    <t>047-44-4049</t>
  </si>
  <si>
    <t>134-64-8828</t>
  </si>
  <si>
    <t>133-80-0885</t>
  </si>
  <si>
    <t>315-86-5162</t>
  </si>
  <si>
    <t>061-54-3065</t>
  </si>
  <si>
    <t>133-90-9528</t>
  </si>
  <si>
    <t>111-58-9884</t>
  </si>
  <si>
    <t>087-54-2642</t>
  </si>
  <si>
    <t>874-65-8478</t>
  </si>
  <si>
    <t>112-98-0308</t>
  </si>
  <si>
    <t>102-66-3614</t>
  </si>
  <si>
    <t>102-76-6562</t>
  </si>
  <si>
    <t>059-70-1484</t>
  </si>
  <si>
    <t>058-64-2069</t>
  </si>
  <si>
    <t>116-56-2444</t>
  </si>
  <si>
    <t>098-32-9243</t>
  </si>
  <si>
    <t>106-48-9252</t>
  </si>
  <si>
    <t>091-90-2357</t>
  </si>
  <si>
    <t>128-56-1362</t>
  </si>
  <si>
    <t>133-64-2908</t>
  </si>
  <si>
    <t>126-66-0969</t>
  </si>
  <si>
    <t>068-34-2705</t>
  </si>
  <si>
    <t>065-68-3898</t>
  </si>
  <si>
    <t>104-82-4492</t>
  </si>
  <si>
    <t>064-32-8222</t>
  </si>
  <si>
    <t>192-59-0527</t>
  </si>
  <si>
    <t>060-86-4923</t>
  </si>
  <si>
    <t>117-74-5554</t>
  </si>
  <si>
    <t>496-80-9334</t>
  </si>
  <si>
    <t>081-80-6178</t>
  </si>
  <si>
    <t>090-44-8402</t>
  </si>
  <si>
    <t>105-60-4676</t>
  </si>
  <si>
    <t>594-05-8582</t>
  </si>
  <si>
    <t>066-86-2493</t>
  </si>
  <si>
    <t>133-48-6040</t>
  </si>
  <si>
    <t>698-35-8605</t>
  </si>
  <si>
    <t>093-58-6703</t>
  </si>
  <si>
    <t>092-68-1370</t>
  </si>
  <si>
    <t>000-00-4565</t>
  </si>
  <si>
    <t>129-50-5338</t>
  </si>
  <si>
    <t>124-60-8702</t>
  </si>
  <si>
    <t>000-00-9466</t>
  </si>
  <si>
    <t>166-80-9863</t>
  </si>
  <si>
    <t>055-40-0059</t>
  </si>
  <si>
    <t>000-00-1582</t>
  </si>
  <si>
    <t>615-52-9782</t>
  </si>
  <si>
    <t>534-19-3698</t>
  </si>
  <si>
    <t>487-04-3487</t>
  </si>
  <si>
    <t>English</t>
  </si>
  <si>
    <t>Spanish</t>
  </si>
  <si>
    <t>Arabic</t>
  </si>
  <si>
    <t>Bengali</t>
  </si>
  <si>
    <t>Korean</t>
  </si>
  <si>
    <t>Unregulated</t>
  </si>
  <si>
    <t>Rent Stabilized</t>
  </si>
  <si>
    <t>Rent Controlled</t>
  </si>
  <si>
    <t>Project-based Sec. 8</t>
  </si>
  <si>
    <t>Mitchell-Lama</t>
  </si>
  <si>
    <t>Unregulated – Co-Op</t>
  </si>
  <si>
    <t>FEPS</t>
  </si>
  <si>
    <t>LINC</t>
  </si>
  <si>
    <t>DRIE/SCRIE</t>
  </si>
  <si>
    <t>Section 8</t>
  </si>
  <si>
    <t>City FEPS</t>
  </si>
  <si>
    <t>SEPS</t>
  </si>
  <si>
    <t>11/28/2016</t>
  </si>
  <si>
    <t>04/12/2017</t>
  </si>
  <si>
    <t>Amponsah, Oheneba</t>
  </si>
  <si>
    <t>Wong, Angela</t>
  </si>
  <si>
    <t>Ascher, Ann</t>
  </si>
  <si>
    <t>Ortega, Luis</t>
  </si>
  <si>
    <t>Guzman Velazquez, Leida</t>
  </si>
  <si>
    <t>Pujols, Isabel</t>
  </si>
  <si>
    <t>Espinal, Wendy</t>
  </si>
  <si>
    <t>Lin, Tina</t>
  </si>
  <si>
    <t>Rodriguez, Ana</t>
  </si>
  <si>
    <t>Mui, Ernie</t>
  </si>
  <si>
    <t>Dong, Sean</t>
  </si>
  <si>
    <t>Villanueva, Anthony</t>
  </si>
  <si>
    <t>Morales-Robinson, Ana</t>
  </si>
  <si>
    <t>Baldova, Maria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</si>
</sst>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68"/>
  <sheetViews>
    <sheetView tabSelected="1" workbookViewId="0"/>
  </sheetViews>
  <sheetFormatPr defaultRowHeight="15"/>
  <cols>
    <col min="1" max="1" width="20.7109375" style="1" customWidth="1"/>
  </cols>
  <sheetData>
    <row r="1" spans="1:4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47">
      <c r="A2" s="1">
        <f>HYPERLINK("https://lsnyc.legalserver.org/matter/dynamic-profile/view/1899763","19-1899763")</f>
        <v>0</v>
      </c>
      <c r="B2" t="s">
        <v>47</v>
      </c>
      <c r="C2" t="s">
        <v>69</v>
      </c>
      <c r="D2" t="s">
        <v>71</v>
      </c>
      <c r="F2" t="s">
        <v>137</v>
      </c>
      <c r="G2" t="s">
        <v>201</v>
      </c>
      <c r="H2" t="s">
        <v>267</v>
      </c>
      <c r="I2" t="s">
        <v>329</v>
      </c>
      <c r="J2" t="s">
        <v>373</v>
      </c>
      <c r="K2">
        <v>11692</v>
      </c>
      <c r="L2" t="s">
        <v>392</v>
      </c>
      <c r="M2" t="s">
        <v>393</v>
      </c>
      <c r="N2" t="s">
        <v>395</v>
      </c>
      <c r="O2" t="s">
        <v>437</v>
      </c>
      <c r="P2" t="s">
        <v>439</v>
      </c>
      <c r="Q2" t="s">
        <v>451</v>
      </c>
      <c r="S2" t="s">
        <v>460</v>
      </c>
      <c r="T2" t="s">
        <v>394</v>
      </c>
      <c r="V2" t="s">
        <v>463</v>
      </c>
      <c r="W2" t="s">
        <v>468</v>
      </c>
      <c r="Y2" t="s">
        <v>472</v>
      </c>
      <c r="Z2" t="s">
        <v>484</v>
      </c>
      <c r="AB2" t="s">
        <v>557</v>
      </c>
      <c r="AC2" t="s">
        <v>619</v>
      </c>
      <c r="AD2">
        <v>2</v>
      </c>
      <c r="AE2">
        <v>2200</v>
      </c>
      <c r="AF2" t="s">
        <v>624</v>
      </c>
      <c r="AH2">
        <v>-1</v>
      </c>
      <c r="AI2">
        <v>1</v>
      </c>
      <c r="AJ2">
        <v>4</v>
      </c>
      <c r="AK2">
        <v>0</v>
      </c>
      <c r="AN2">
        <v>0</v>
      </c>
      <c r="AT2">
        <v>7.35</v>
      </c>
      <c r="AU2" t="s">
        <v>47</v>
      </c>
    </row>
    <row r="3" spans="1:47">
      <c r="A3" s="1">
        <f>HYPERLINK("https://lsnyc.legalserver.org/matter/dynamic-profile/view/1893856","19-1893856")</f>
        <v>0</v>
      </c>
      <c r="B3" t="s">
        <v>48</v>
      </c>
      <c r="C3" t="s">
        <v>69</v>
      </c>
      <c r="D3" t="s">
        <v>72</v>
      </c>
      <c r="F3" t="s">
        <v>138</v>
      </c>
      <c r="G3" t="s">
        <v>202</v>
      </c>
      <c r="H3" t="s">
        <v>268</v>
      </c>
      <c r="J3" t="s">
        <v>374</v>
      </c>
      <c r="K3">
        <v>11435</v>
      </c>
      <c r="L3" t="s">
        <v>392</v>
      </c>
      <c r="M3" t="s">
        <v>392</v>
      </c>
      <c r="N3" t="s">
        <v>396</v>
      </c>
      <c r="P3" t="s">
        <v>439</v>
      </c>
      <c r="Q3" t="s">
        <v>451</v>
      </c>
      <c r="S3" t="s">
        <v>461</v>
      </c>
      <c r="T3" t="s">
        <v>394</v>
      </c>
      <c r="V3" t="s">
        <v>463</v>
      </c>
      <c r="W3" t="s">
        <v>469</v>
      </c>
      <c r="Y3" t="s">
        <v>473</v>
      </c>
      <c r="Z3" t="s">
        <v>485</v>
      </c>
      <c r="AB3" t="s">
        <v>558</v>
      </c>
      <c r="AC3" t="s">
        <v>620</v>
      </c>
      <c r="AD3">
        <v>70</v>
      </c>
      <c r="AE3">
        <v>1017.52</v>
      </c>
      <c r="AF3" t="s">
        <v>625</v>
      </c>
      <c r="AG3" t="s">
        <v>405</v>
      </c>
      <c r="AH3">
        <v>15</v>
      </c>
      <c r="AI3">
        <v>2</v>
      </c>
      <c r="AJ3">
        <v>2</v>
      </c>
      <c r="AK3">
        <v>0</v>
      </c>
      <c r="AN3">
        <v>0</v>
      </c>
      <c r="AT3">
        <v>7</v>
      </c>
      <c r="AU3" t="s">
        <v>48</v>
      </c>
    </row>
    <row r="4" spans="1:47">
      <c r="A4" s="1">
        <f>HYPERLINK("https://lsnyc.legalserver.org/matter/dynamic-profile/view/1903560","19-1903560")</f>
        <v>0</v>
      </c>
      <c r="B4" t="s">
        <v>49</v>
      </c>
      <c r="C4" t="s">
        <v>69</v>
      </c>
      <c r="D4" t="s">
        <v>73</v>
      </c>
      <c r="F4" t="s">
        <v>139</v>
      </c>
      <c r="G4" t="s">
        <v>203</v>
      </c>
      <c r="H4" t="s">
        <v>269</v>
      </c>
      <c r="I4" t="s">
        <v>330</v>
      </c>
      <c r="J4" t="s">
        <v>374</v>
      </c>
      <c r="K4">
        <v>11434</v>
      </c>
      <c r="L4" t="s">
        <v>393</v>
      </c>
      <c r="M4" t="s">
        <v>393</v>
      </c>
      <c r="S4" t="s">
        <v>461</v>
      </c>
      <c r="V4" t="s">
        <v>463</v>
      </c>
      <c r="Z4" t="s">
        <v>486</v>
      </c>
      <c r="AB4" t="s">
        <v>559</v>
      </c>
      <c r="AC4" t="s">
        <v>619</v>
      </c>
      <c r="AD4">
        <v>0</v>
      </c>
      <c r="AE4">
        <v>0</v>
      </c>
      <c r="AH4">
        <v>0</v>
      </c>
      <c r="AI4">
        <v>1</v>
      </c>
      <c r="AJ4">
        <v>0</v>
      </c>
      <c r="AK4">
        <v>0</v>
      </c>
      <c r="AN4">
        <v>0</v>
      </c>
      <c r="AT4">
        <v>5</v>
      </c>
      <c r="AU4" t="s">
        <v>49</v>
      </c>
    </row>
    <row r="5" spans="1:47">
      <c r="A5" s="1">
        <f>HYPERLINK("https://lsnyc.legalserver.org/matter/dynamic-profile/view/1895163","19-1895163")</f>
        <v>0</v>
      </c>
      <c r="B5" t="s">
        <v>50</v>
      </c>
      <c r="C5" t="s">
        <v>69</v>
      </c>
      <c r="D5" t="s">
        <v>74</v>
      </c>
      <c r="F5" t="s">
        <v>140</v>
      </c>
      <c r="G5" t="s">
        <v>204</v>
      </c>
      <c r="H5" t="s">
        <v>270</v>
      </c>
      <c r="I5">
        <v>41</v>
      </c>
      <c r="J5" t="s">
        <v>374</v>
      </c>
      <c r="K5">
        <v>11432</v>
      </c>
      <c r="L5" t="s">
        <v>392</v>
      </c>
      <c r="M5" t="s">
        <v>392</v>
      </c>
      <c r="N5" t="s">
        <v>397</v>
      </c>
      <c r="P5" t="s">
        <v>439</v>
      </c>
      <c r="Q5" t="s">
        <v>451</v>
      </c>
      <c r="S5" t="s">
        <v>461</v>
      </c>
      <c r="T5" t="s">
        <v>394</v>
      </c>
      <c r="V5" t="s">
        <v>463</v>
      </c>
      <c r="W5" t="s">
        <v>468</v>
      </c>
      <c r="Y5" t="s">
        <v>474</v>
      </c>
      <c r="Z5" t="s">
        <v>487</v>
      </c>
      <c r="AB5" t="s">
        <v>560</v>
      </c>
      <c r="AC5" t="s">
        <v>619</v>
      </c>
      <c r="AD5">
        <v>36</v>
      </c>
      <c r="AE5">
        <v>1421.57</v>
      </c>
      <c r="AF5" t="s">
        <v>625</v>
      </c>
      <c r="AH5">
        <v>26</v>
      </c>
      <c r="AI5">
        <v>2</v>
      </c>
      <c r="AJ5">
        <v>0</v>
      </c>
      <c r="AK5">
        <v>0</v>
      </c>
      <c r="AN5">
        <v>0</v>
      </c>
      <c r="AT5">
        <v>18.85</v>
      </c>
      <c r="AU5" t="s">
        <v>50</v>
      </c>
    </row>
    <row r="6" spans="1:47">
      <c r="A6" s="1">
        <f>HYPERLINK("https://lsnyc.legalserver.org/matter/dynamic-profile/view/1884108","18-1884108")</f>
        <v>0</v>
      </c>
      <c r="B6" t="s">
        <v>51</v>
      </c>
      <c r="C6" t="s">
        <v>69</v>
      </c>
      <c r="D6" t="s">
        <v>75</v>
      </c>
      <c r="F6" t="s">
        <v>141</v>
      </c>
      <c r="G6" t="s">
        <v>205</v>
      </c>
      <c r="H6" t="s">
        <v>271</v>
      </c>
      <c r="I6" t="s">
        <v>331</v>
      </c>
      <c r="J6" t="s">
        <v>375</v>
      </c>
      <c r="K6">
        <v>11415</v>
      </c>
      <c r="L6" t="s">
        <v>393</v>
      </c>
      <c r="M6" t="s">
        <v>393</v>
      </c>
      <c r="N6" t="s">
        <v>398</v>
      </c>
      <c r="P6" t="s">
        <v>440</v>
      </c>
      <c r="Q6" t="s">
        <v>452</v>
      </c>
      <c r="S6" t="s">
        <v>461</v>
      </c>
      <c r="T6" t="s">
        <v>392</v>
      </c>
      <c r="V6" t="s">
        <v>463</v>
      </c>
      <c r="W6" t="s">
        <v>468</v>
      </c>
      <c r="Y6" t="s">
        <v>474</v>
      </c>
      <c r="Z6" t="s">
        <v>488</v>
      </c>
      <c r="AA6" t="s">
        <v>550</v>
      </c>
      <c r="AB6" t="s">
        <v>550</v>
      </c>
      <c r="AC6" t="s">
        <v>620</v>
      </c>
      <c r="AD6">
        <v>57</v>
      </c>
      <c r="AE6">
        <v>0</v>
      </c>
      <c r="AF6" t="s">
        <v>625</v>
      </c>
      <c r="AG6" t="s">
        <v>405</v>
      </c>
      <c r="AH6">
        <v>2</v>
      </c>
      <c r="AI6">
        <v>1</v>
      </c>
      <c r="AJ6">
        <v>0</v>
      </c>
      <c r="AK6">
        <v>0</v>
      </c>
      <c r="AN6">
        <v>0</v>
      </c>
      <c r="AT6">
        <v>1</v>
      </c>
      <c r="AU6" t="s">
        <v>67</v>
      </c>
    </row>
    <row r="7" spans="1:47">
      <c r="A7" s="1">
        <f>HYPERLINK("https://lsnyc.legalserver.org/matter/dynamic-profile/view/1900069","19-1900069")</f>
        <v>0</v>
      </c>
      <c r="B7" t="s">
        <v>48</v>
      </c>
      <c r="C7" t="s">
        <v>69</v>
      </c>
      <c r="D7" t="s">
        <v>76</v>
      </c>
      <c r="F7" t="s">
        <v>142</v>
      </c>
      <c r="G7" t="s">
        <v>206</v>
      </c>
      <c r="H7" t="s">
        <v>272</v>
      </c>
      <c r="I7" t="s">
        <v>332</v>
      </c>
      <c r="J7" t="s">
        <v>376</v>
      </c>
      <c r="K7">
        <v>11385</v>
      </c>
      <c r="L7" t="s">
        <v>393</v>
      </c>
      <c r="M7" t="s">
        <v>393</v>
      </c>
      <c r="P7" t="s">
        <v>441</v>
      </c>
      <c r="Q7" t="s">
        <v>451</v>
      </c>
      <c r="S7" t="s">
        <v>461</v>
      </c>
      <c r="T7" t="s">
        <v>394</v>
      </c>
      <c r="V7" t="s">
        <v>463</v>
      </c>
      <c r="W7" t="s">
        <v>468</v>
      </c>
      <c r="Y7" t="s">
        <v>474</v>
      </c>
      <c r="Z7" t="s">
        <v>489</v>
      </c>
      <c r="AB7" t="s">
        <v>561</v>
      </c>
      <c r="AC7" t="s">
        <v>619</v>
      </c>
      <c r="AD7">
        <v>0</v>
      </c>
      <c r="AE7">
        <v>204</v>
      </c>
      <c r="AF7" t="s">
        <v>626</v>
      </c>
      <c r="AH7">
        <v>52</v>
      </c>
      <c r="AI7">
        <v>2</v>
      </c>
      <c r="AJ7">
        <v>1</v>
      </c>
      <c r="AK7">
        <v>0</v>
      </c>
      <c r="AN7">
        <v>0</v>
      </c>
      <c r="AT7">
        <v>13.07</v>
      </c>
      <c r="AU7" t="s">
        <v>48</v>
      </c>
    </row>
    <row r="8" spans="1:47">
      <c r="A8" s="1">
        <f>HYPERLINK("https://lsnyc.legalserver.org/matter/dynamic-profile/view/1889588","19-1889588")</f>
        <v>0</v>
      </c>
      <c r="B8" t="s">
        <v>47</v>
      </c>
      <c r="C8" t="s">
        <v>70</v>
      </c>
      <c r="D8" t="s">
        <v>77</v>
      </c>
      <c r="E8" t="s">
        <v>126</v>
      </c>
      <c r="F8" t="s">
        <v>143</v>
      </c>
      <c r="G8" t="s">
        <v>207</v>
      </c>
      <c r="H8" t="s">
        <v>273</v>
      </c>
      <c r="I8" t="s">
        <v>333</v>
      </c>
      <c r="J8" t="s">
        <v>377</v>
      </c>
      <c r="K8">
        <v>11354</v>
      </c>
      <c r="L8" t="s">
        <v>394</v>
      </c>
      <c r="M8" t="s">
        <v>393</v>
      </c>
      <c r="N8" t="s">
        <v>399</v>
      </c>
      <c r="O8" t="s">
        <v>405</v>
      </c>
      <c r="P8" t="s">
        <v>398</v>
      </c>
      <c r="Q8" t="s">
        <v>453</v>
      </c>
      <c r="R8" t="s">
        <v>457</v>
      </c>
      <c r="S8" t="s">
        <v>461</v>
      </c>
      <c r="T8" t="s">
        <v>394</v>
      </c>
      <c r="V8" t="s">
        <v>463</v>
      </c>
      <c r="W8" t="s">
        <v>468</v>
      </c>
      <c r="Y8" t="s">
        <v>475</v>
      </c>
      <c r="Z8" t="s">
        <v>490</v>
      </c>
      <c r="AA8" t="s">
        <v>405</v>
      </c>
      <c r="AB8" t="s">
        <v>562</v>
      </c>
      <c r="AC8" t="s">
        <v>619</v>
      </c>
      <c r="AD8">
        <v>2</v>
      </c>
      <c r="AE8">
        <v>0</v>
      </c>
      <c r="AF8" t="s">
        <v>624</v>
      </c>
      <c r="AG8" t="s">
        <v>405</v>
      </c>
      <c r="AH8">
        <v>1</v>
      </c>
      <c r="AI8">
        <v>2</v>
      </c>
      <c r="AJ8">
        <v>1</v>
      </c>
      <c r="AK8">
        <v>0</v>
      </c>
      <c r="AN8">
        <v>0</v>
      </c>
      <c r="AT8">
        <v>1.9</v>
      </c>
      <c r="AU8" t="s">
        <v>638</v>
      </c>
    </row>
    <row r="9" spans="1:47">
      <c r="A9" s="1">
        <f>HYPERLINK("https://lsnyc.legalserver.org/matter/dynamic-profile/view/1895483","19-1895483")</f>
        <v>0</v>
      </c>
      <c r="B9" t="s">
        <v>52</v>
      </c>
      <c r="C9" t="s">
        <v>69</v>
      </c>
      <c r="D9" t="s">
        <v>78</v>
      </c>
      <c r="F9" t="s">
        <v>144</v>
      </c>
      <c r="G9" t="s">
        <v>208</v>
      </c>
      <c r="H9" t="s">
        <v>274</v>
      </c>
      <c r="I9" t="s">
        <v>334</v>
      </c>
      <c r="J9" t="s">
        <v>377</v>
      </c>
      <c r="K9">
        <v>11354</v>
      </c>
      <c r="L9" t="s">
        <v>393</v>
      </c>
      <c r="M9" t="s">
        <v>393</v>
      </c>
      <c r="N9" t="s">
        <v>400</v>
      </c>
      <c r="P9" t="s">
        <v>439</v>
      </c>
      <c r="Q9" t="s">
        <v>451</v>
      </c>
      <c r="S9" t="s">
        <v>461</v>
      </c>
      <c r="T9" t="s">
        <v>394</v>
      </c>
      <c r="V9" t="s">
        <v>463</v>
      </c>
      <c r="Y9" t="s">
        <v>445</v>
      </c>
      <c r="Z9" t="s">
        <v>491</v>
      </c>
      <c r="AB9" t="s">
        <v>563</v>
      </c>
      <c r="AC9" t="s">
        <v>619</v>
      </c>
      <c r="AD9">
        <v>0</v>
      </c>
      <c r="AE9">
        <v>1439</v>
      </c>
      <c r="AF9" t="s">
        <v>625</v>
      </c>
      <c r="AG9" t="s">
        <v>405</v>
      </c>
      <c r="AH9">
        <v>25</v>
      </c>
      <c r="AI9">
        <v>2</v>
      </c>
      <c r="AJ9">
        <v>1</v>
      </c>
      <c r="AK9">
        <v>0</v>
      </c>
      <c r="AN9">
        <v>0</v>
      </c>
      <c r="AT9">
        <v>12.31</v>
      </c>
      <c r="AU9" t="s">
        <v>639</v>
      </c>
    </row>
    <row r="10" spans="1:47">
      <c r="A10" s="1">
        <f>HYPERLINK("https://lsnyc.legalserver.org/matter/dynamic-profile/view/1896539","19-1896539")</f>
        <v>0</v>
      </c>
      <c r="B10" t="s">
        <v>48</v>
      </c>
      <c r="C10" t="s">
        <v>69</v>
      </c>
      <c r="D10" t="s">
        <v>79</v>
      </c>
      <c r="F10" t="s">
        <v>145</v>
      </c>
      <c r="G10" t="s">
        <v>209</v>
      </c>
      <c r="H10" t="s">
        <v>275</v>
      </c>
      <c r="I10" t="s">
        <v>335</v>
      </c>
      <c r="J10" t="s">
        <v>378</v>
      </c>
      <c r="K10">
        <v>11103</v>
      </c>
      <c r="L10" t="s">
        <v>392</v>
      </c>
      <c r="M10" t="s">
        <v>394</v>
      </c>
      <c r="N10" t="s">
        <v>401</v>
      </c>
      <c r="P10" t="s">
        <v>442</v>
      </c>
      <c r="Q10" t="s">
        <v>454</v>
      </c>
      <c r="S10" t="s">
        <v>461</v>
      </c>
      <c r="T10" t="s">
        <v>394</v>
      </c>
      <c r="V10" t="s">
        <v>463</v>
      </c>
      <c r="W10" t="s">
        <v>468</v>
      </c>
      <c r="Y10" t="s">
        <v>473</v>
      </c>
      <c r="Z10" t="s">
        <v>492</v>
      </c>
      <c r="AB10" t="s">
        <v>564</v>
      </c>
      <c r="AC10" t="s">
        <v>621</v>
      </c>
      <c r="AD10">
        <v>2</v>
      </c>
      <c r="AE10">
        <v>1750</v>
      </c>
      <c r="AF10" t="s">
        <v>624</v>
      </c>
      <c r="AH10">
        <v>1</v>
      </c>
      <c r="AI10">
        <v>1</v>
      </c>
      <c r="AJ10">
        <v>2</v>
      </c>
      <c r="AK10">
        <v>0</v>
      </c>
      <c r="AN10">
        <v>0</v>
      </c>
      <c r="AT10">
        <v>2.15</v>
      </c>
      <c r="AU10" t="s">
        <v>48</v>
      </c>
    </row>
    <row r="11" spans="1:47">
      <c r="A11" s="1">
        <f>HYPERLINK("https://lsnyc.legalserver.org/matter/dynamic-profile/view/1881866","18-1881866")</f>
        <v>0</v>
      </c>
      <c r="B11" t="s">
        <v>53</v>
      </c>
      <c r="C11" t="s">
        <v>69</v>
      </c>
      <c r="D11" t="s">
        <v>80</v>
      </c>
      <c r="F11" t="s">
        <v>146</v>
      </c>
      <c r="G11" t="s">
        <v>210</v>
      </c>
      <c r="H11" t="s">
        <v>276</v>
      </c>
      <c r="I11" t="s">
        <v>336</v>
      </c>
      <c r="J11" t="s">
        <v>377</v>
      </c>
      <c r="K11">
        <v>11354</v>
      </c>
      <c r="L11" t="s">
        <v>392</v>
      </c>
      <c r="M11" t="s">
        <v>392</v>
      </c>
      <c r="N11" t="s">
        <v>402</v>
      </c>
      <c r="P11" t="s">
        <v>442</v>
      </c>
      <c r="Q11" t="s">
        <v>455</v>
      </c>
      <c r="S11" t="s">
        <v>461</v>
      </c>
      <c r="T11" t="s">
        <v>394</v>
      </c>
      <c r="V11" t="s">
        <v>463</v>
      </c>
      <c r="W11" t="s">
        <v>468</v>
      </c>
      <c r="Y11" t="s">
        <v>473</v>
      </c>
      <c r="Z11" t="s">
        <v>493</v>
      </c>
      <c r="AA11" t="s">
        <v>551</v>
      </c>
      <c r="AB11" t="s">
        <v>565</v>
      </c>
      <c r="AC11" t="s">
        <v>619</v>
      </c>
      <c r="AD11">
        <v>24</v>
      </c>
      <c r="AE11">
        <v>4000</v>
      </c>
      <c r="AF11" t="s">
        <v>427</v>
      </c>
      <c r="AG11" t="s">
        <v>405</v>
      </c>
      <c r="AH11">
        <v>1</v>
      </c>
      <c r="AI11">
        <v>1</v>
      </c>
      <c r="AJ11">
        <v>1</v>
      </c>
      <c r="AK11">
        <v>1.97</v>
      </c>
      <c r="AN11">
        <v>325</v>
      </c>
      <c r="AT11">
        <v>1.55</v>
      </c>
      <c r="AU11" t="s">
        <v>67</v>
      </c>
    </row>
    <row r="12" spans="1:47">
      <c r="A12" s="1">
        <f>HYPERLINK("https://lsnyc.legalserver.org/matter/dynamic-profile/view/1837716","17-1837716")</f>
        <v>0</v>
      </c>
      <c r="B12" t="s">
        <v>54</v>
      </c>
      <c r="C12" t="s">
        <v>70</v>
      </c>
      <c r="D12" t="s">
        <v>81</v>
      </c>
      <c r="E12" t="s">
        <v>127</v>
      </c>
      <c r="F12" t="s">
        <v>147</v>
      </c>
      <c r="G12" t="s">
        <v>211</v>
      </c>
      <c r="H12" t="s">
        <v>277</v>
      </c>
      <c r="I12">
        <v>115</v>
      </c>
      <c r="J12" t="s">
        <v>379</v>
      </c>
      <c r="K12">
        <v>10035</v>
      </c>
      <c r="L12" t="s">
        <v>393</v>
      </c>
      <c r="M12" t="s">
        <v>393</v>
      </c>
      <c r="N12" t="s">
        <v>403</v>
      </c>
      <c r="P12" t="s">
        <v>442</v>
      </c>
      <c r="Q12" t="s">
        <v>453</v>
      </c>
      <c r="R12" t="s">
        <v>457</v>
      </c>
      <c r="S12" t="s">
        <v>461</v>
      </c>
      <c r="T12" t="s">
        <v>392</v>
      </c>
      <c r="V12" t="s">
        <v>463</v>
      </c>
      <c r="Y12" t="s">
        <v>476</v>
      </c>
      <c r="Z12" t="s">
        <v>494</v>
      </c>
      <c r="AB12" t="s">
        <v>566</v>
      </c>
      <c r="AD12">
        <v>36</v>
      </c>
      <c r="AE12">
        <v>0</v>
      </c>
      <c r="AF12" t="s">
        <v>625</v>
      </c>
      <c r="AH12">
        <v>2</v>
      </c>
      <c r="AI12">
        <v>1</v>
      </c>
      <c r="AJ12">
        <v>0</v>
      </c>
      <c r="AK12">
        <v>8.619999999999999</v>
      </c>
      <c r="AN12">
        <v>1040</v>
      </c>
      <c r="AT12">
        <v>6.8</v>
      </c>
      <c r="AU12" t="s">
        <v>640</v>
      </c>
    </row>
    <row r="13" spans="1:47">
      <c r="A13" s="1">
        <f>HYPERLINK("https://lsnyc.legalserver.org/matter/dynamic-profile/view/1893492","19-1893492")</f>
        <v>0</v>
      </c>
      <c r="B13" t="s">
        <v>50</v>
      </c>
      <c r="C13" t="s">
        <v>69</v>
      </c>
      <c r="D13" t="s">
        <v>82</v>
      </c>
      <c r="F13" t="s">
        <v>148</v>
      </c>
      <c r="G13" t="s">
        <v>212</v>
      </c>
      <c r="H13" t="s">
        <v>278</v>
      </c>
      <c r="I13" t="s">
        <v>337</v>
      </c>
      <c r="J13" t="s">
        <v>380</v>
      </c>
      <c r="K13">
        <v>11691</v>
      </c>
      <c r="L13" t="s">
        <v>393</v>
      </c>
      <c r="M13" t="s">
        <v>393</v>
      </c>
      <c r="P13" t="s">
        <v>442</v>
      </c>
      <c r="Q13" t="s">
        <v>451</v>
      </c>
      <c r="S13" t="s">
        <v>461</v>
      </c>
      <c r="T13" t="s">
        <v>394</v>
      </c>
      <c r="V13" t="s">
        <v>463</v>
      </c>
      <c r="Z13" t="s">
        <v>495</v>
      </c>
      <c r="AB13" t="s">
        <v>567</v>
      </c>
      <c r="AC13" t="s">
        <v>619</v>
      </c>
      <c r="AD13">
        <v>56</v>
      </c>
      <c r="AE13">
        <v>1200</v>
      </c>
      <c r="AF13" t="s">
        <v>627</v>
      </c>
      <c r="AH13">
        <v>1</v>
      </c>
      <c r="AI13">
        <v>1</v>
      </c>
      <c r="AJ13">
        <v>2</v>
      </c>
      <c r="AK13">
        <v>16.88</v>
      </c>
      <c r="AN13">
        <v>3600</v>
      </c>
      <c r="AT13">
        <v>8.5</v>
      </c>
      <c r="AU13" t="s">
        <v>641</v>
      </c>
    </row>
    <row r="14" spans="1:47">
      <c r="A14" s="1">
        <f>HYPERLINK("https://lsnyc.legalserver.org/matter/dynamic-profile/view/1866292","18-1866292")</f>
        <v>0</v>
      </c>
      <c r="B14" t="s">
        <v>54</v>
      </c>
      <c r="C14" t="s">
        <v>70</v>
      </c>
      <c r="D14" t="s">
        <v>83</v>
      </c>
      <c r="E14" t="s">
        <v>128</v>
      </c>
      <c r="F14" t="s">
        <v>149</v>
      </c>
      <c r="G14" t="s">
        <v>213</v>
      </c>
      <c r="H14" t="s">
        <v>279</v>
      </c>
      <c r="I14" t="s">
        <v>338</v>
      </c>
      <c r="J14" t="s">
        <v>376</v>
      </c>
      <c r="K14">
        <v>11385</v>
      </c>
      <c r="L14" t="s">
        <v>394</v>
      </c>
      <c r="M14" t="s">
        <v>394</v>
      </c>
      <c r="N14" t="s">
        <v>404</v>
      </c>
      <c r="P14" t="s">
        <v>443</v>
      </c>
      <c r="Q14" t="s">
        <v>453</v>
      </c>
      <c r="R14" t="s">
        <v>457</v>
      </c>
      <c r="S14" t="s">
        <v>460</v>
      </c>
      <c r="T14" t="s">
        <v>394</v>
      </c>
      <c r="V14" t="s">
        <v>463</v>
      </c>
      <c r="W14" t="s">
        <v>468</v>
      </c>
      <c r="Y14" t="s">
        <v>472</v>
      </c>
      <c r="Z14" t="s">
        <v>496</v>
      </c>
      <c r="AB14" t="s">
        <v>568</v>
      </c>
      <c r="AC14" t="s">
        <v>619</v>
      </c>
      <c r="AD14">
        <v>6</v>
      </c>
      <c r="AE14">
        <v>3150</v>
      </c>
      <c r="AF14" t="s">
        <v>625</v>
      </c>
      <c r="AG14" t="s">
        <v>405</v>
      </c>
      <c r="AH14">
        <v>1</v>
      </c>
      <c r="AI14">
        <v>1</v>
      </c>
      <c r="AJ14">
        <v>0</v>
      </c>
      <c r="AK14">
        <v>17.99</v>
      </c>
      <c r="AL14" t="s">
        <v>636</v>
      </c>
      <c r="AN14">
        <v>2184</v>
      </c>
      <c r="AT14">
        <v>2.6</v>
      </c>
      <c r="AU14" t="s">
        <v>54</v>
      </c>
    </row>
    <row r="15" spans="1:47">
      <c r="A15" s="1">
        <f>HYPERLINK("https://lsnyc.legalserver.org/matter/dynamic-profile/view/1848140","17-1848140")</f>
        <v>0</v>
      </c>
      <c r="B15" t="s">
        <v>55</v>
      </c>
      <c r="C15" t="s">
        <v>70</v>
      </c>
      <c r="D15" t="s">
        <v>84</v>
      </c>
      <c r="E15" t="s">
        <v>129</v>
      </c>
      <c r="F15" t="s">
        <v>150</v>
      </c>
      <c r="G15" t="s">
        <v>214</v>
      </c>
      <c r="H15" t="s">
        <v>280</v>
      </c>
      <c r="I15" t="s">
        <v>339</v>
      </c>
      <c r="J15" t="s">
        <v>377</v>
      </c>
      <c r="K15">
        <v>11354</v>
      </c>
      <c r="L15" t="s">
        <v>394</v>
      </c>
      <c r="M15" t="s">
        <v>394</v>
      </c>
      <c r="N15" t="s">
        <v>405</v>
      </c>
      <c r="P15" t="s">
        <v>442</v>
      </c>
      <c r="Q15" t="s">
        <v>453</v>
      </c>
      <c r="R15" t="s">
        <v>457</v>
      </c>
      <c r="S15" t="s">
        <v>461</v>
      </c>
      <c r="T15" t="s">
        <v>394</v>
      </c>
      <c r="V15" t="s">
        <v>463</v>
      </c>
      <c r="W15" t="s">
        <v>468</v>
      </c>
      <c r="Y15" t="s">
        <v>445</v>
      </c>
      <c r="Z15" t="s">
        <v>497</v>
      </c>
      <c r="AA15" t="s">
        <v>405</v>
      </c>
      <c r="AB15" t="s">
        <v>569</v>
      </c>
      <c r="AC15" t="s">
        <v>619</v>
      </c>
      <c r="AD15">
        <v>60</v>
      </c>
      <c r="AE15">
        <v>1650</v>
      </c>
      <c r="AF15" t="s">
        <v>624</v>
      </c>
      <c r="AG15" t="s">
        <v>405</v>
      </c>
      <c r="AH15">
        <v>4</v>
      </c>
      <c r="AI15">
        <v>2</v>
      </c>
      <c r="AJ15">
        <v>1</v>
      </c>
      <c r="AK15">
        <v>44.31</v>
      </c>
      <c r="AN15">
        <v>9048</v>
      </c>
      <c r="AT15">
        <v>4.05</v>
      </c>
      <c r="AU15" t="s">
        <v>642</v>
      </c>
    </row>
    <row r="16" spans="1:47">
      <c r="A16" s="1">
        <f>HYPERLINK("https://lsnyc.legalserver.org/matter/dynamic-profile/view/1891183","19-1891183")</f>
        <v>0</v>
      </c>
      <c r="B16" t="s">
        <v>48</v>
      </c>
      <c r="C16" t="s">
        <v>69</v>
      </c>
      <c r="D16" t="s">
        <v>85</v>
      </c>
      <c r="F16" t="s">
        <v>151</v>
      </c>
      <c r="G16" t="s">
        <v>215</v>
      </c>
      <c r="H16" t="s">
        <v>281</v>
      </c>
      <c r="J16" t="s">
        <v>381</v>
      </c>
      <c r="K16">
        <v>11368</v>
      </c>
      <c r="L16" t="s">
        <v>394</v>
      </c>
      <c r="M16" t="s">
        <v>392</v>
      </c>
      <c r="O16" t="s">
        <v>438</v>
      </c>
      <c r="P16" t="s">
        <v>442</v>
      </c>
      <c r="Q16" t="s">
        <v>455</v>
      </c>
      <c r="S16" t="s">
        <v>461</v>
      </c>
      <c r="T16" t="s">
        <v>394</v>
      </c>
      <c r="V16" t="s">
        <v>463</v>
      </c>
      <c r="Y16" t="s">
        <v>473</v>
      </c>
      <c r="Z16" t="s">
        <v>498</v>
      </c>
      <c r="AA16" t="s">
        <v>552</v>
      </c>
      <c r="AB16" t="s">
        <v>570</v>
      </c>
      <c r="AC16" t="s">
        <v>620</v>
      </c>
      <c r="AD16">
        <v>25</v>
      </c>
      <c r="AE16">
        <v>1400</v>
      </c>
      <c r="AF16" t="s">
        <v>624</v>
      </c>
      <c r="AG16" t="s">
        <v>630</v>
      </c>
      <c r="AH16">
        <v>6</v>
      </c>
      <c r="AI16">
        <v>1</v>
      </c>
      <c r="AJ16">
        <v>3</v>
      </c>
      <c r="AK16">
        <v>46.6</v>
      </c>
      <c r="AN16">
        <v>12000</v>
      </c>
      <c r="AT16">
        <v>1.2</v>
      </c>
      <c r="AU16" t="s">
        <v>48</v>
      </c>
    </row>
    <row r="17" spans="1:47">
      <c r="A17" s="1">
        <f>HYPERLINK("https://lsnyc.legalserver.org/matter/dynamic-profile/view/1895855","19-1895855")</f>
        <v>0</v>
      </c>
      <c r="B17" t="s">
        <v>48</v>
      </c>
      <c r="C17" t="s">
        <v>69</v>
      </c>
      <c r="D17" t="s">
        <v>86</v>
      </c>
      <c r="F17" t="s">
        <v>152</v>
      </c>
      <c r="G17" t="s">
        <v>216</v>
      </c>
      <c r="H17" t="s">
        <v>282</v>
      </c>
      <c r="I17" t="s">
        <v>340</v>
      </c>
      <c r="J17" t="s">
        <v>382</v>
      </c>
      <c r="K17">
        <v>11377</v>
      </c>
      <c r="L17" t="s">
        <v>392</v>
      </c>
      <c r="M17" t="s">
        <v>392</v>
      </c>
      <c r="N17" t="s">
        <v>406</v>
      </c>
      <c r="P17" t="s">
        <v>439</v>
      </c>
      <c r="Q17" t="s">
        <v>453</v>
      </c>
      <c r="S17" t="s">
        <v>461</v>
      </c>
      <c r="V17" t="s">
        <v>463</v>
      </c>
      <c r="Y17" t="s">
        <v>473</v>
      </c>
      <c r="Z17" t="s">
        <v>499</v>
      </c>
      <c r="AB17" t="s">
        <v>571</v>
      </c>
      <c r="AC17" t="s">
        <v>619</v>
      </c>
      <c r="AD17">
        <v>22</v>
      </c>
      <c r="AE17">
        <v>1300</v>
      </c>
      <c r="AF17" t="s">
        <v>427</v>
      </c>
      <c r="AG17" t="s">
        <v>405</v>
      </c>
      <c r="AH17">
        <v>5</v>
      </c>
      <c r="AI17">
        <v>1</v>
      </c>
      <c r="AJ17">
        <v>0</v>
      </c>
      <c r="AK17">
        <v>52.04</v>
      </c>
      <c r="AN17">
        <v>6500</v>
      </c>
      <c r="AT17">
        <v>1.25</v>
      </c>
      <c r="AU17" t="s">
        <v>49</v>
      </c>
    </row>
    <row r="18" spans="1:47">
      <c r="A18" s="1">
        <f>HYPERLINK("https://lsnyc.legalserver.org/matter/dynamic-profile/view/1875745","18-1875745")</f>
        <v>0</v>
      </c>
      <c r="B18" t="s">
        <v>56</v>
      </c>
      <c r="C18" t="s">
        <v>70</v>
      </c>
      <c r="D18" t="s">
        <v>87</v>
      </c>
      <c r="E18" t="s">
        <v>130</v>
      </c>
      <c r="F18" t="s">
        <v>153</v>
      </c>
      <c r="G18" t="s">
        <v>217</v>
      </c>
      <c r="H18" t="s">
        <v>283</v>
      </c>
      <c r="I18">
        <v>814</v>
      </c>
      <c r="J18" t="s">
        <v>373</v>
      </c>
      <c r="K18">
        <v>11692</v>
      </c>
      <c r="L18" t="s">
        <v>394</v>
      </c>
      <c r="M18" t="s">
        <v>394</v>
      </c>
      <c r="N18" t="s">
        <v>407</v>
      </c>
      <c r="P18" t="s">
        <v>439</v>
      </c>
      <c r="Q18" t="s">
        <v>453</v>
      </c>
      <c r="R18" t="s">
        <v>457</v>
      </c>
      <c r="S18" t="s">
        <v>461</v>
      </c>
      <c r="T18" t="s">
        <v>394</v>
      </c>
      <c r="V18" t="s">
        <v>463</v>
      </c>
      <c r="W18" t="s">
        <v>468</v>
      </c>
      <c r="Y18" t="s">
        <v>473</v>
      </c>
      <c r="Z18" t="s">
        <v>500</v>
      </c>
      <c r="AA18" t="s">
        <v>553</v>
      </c>
      <c r="AB18" t="s">
        <v>572</v>
      </c>
      <c r="AC18" t="s">
        <v>619</v>
      </c>
      <c r="AD18">
        <v>103</v>
      </c>
      <c r="AE18">
        <v>1515</v>
      </c>
      <c r="AF18" t="s">
        <v>627</v>
      </c>
      <c r="AG18" t="s">
        <v>631</v>
      </c>
      <c r="AH18">
        <v>2</v>
      </c>
      <c r="AI18">
        <v>1</v>
      </c>
      <c r="AJ18">
        <v>4</v>
      </c>
      <c r="AK18">
        <v>57.78</v>
      </c>
      <c r="AN18">
        <v>17000</v>
      </c>
      <c r="AT18">
        <v>0.6</v>
      </c>
      <c r="AU18" t="s">
        <v>67</v>
      </c>
    </row>
    <row r="19" spans="1:47">
      <c r="A19" s="1">
        <f>HYPERLINK("https://lsnyc.legalserver.org/matter/dynamic-profile/view/1878038","18-1878038")</f>
        <v>0</v>
      </c>
      <c r="B19" t="s">
        <v>51</v>
      </c>
      <c r="C19" t="s">
        <v>69</v>
      </c>
      <c r="D19" t="s">
        <v>88</v>
      </c>
      <c r="F19" t="s">
        <v>154</v>
      </c>
      <c r="G19" t="s">
        <v>218</v>
      </c>
      <c r="H19" t="s">
        <v>284</v>
      </c>
      <c r="I19">
        <v>509</v>
      </c>
      <c r="J19" t="s">
        <v>377</v>
      </c>
      <c r="K19">
        <v>11354</v>
      </c>
      <c r="L19" t="s">
        <v>394</v>
      </c>
      <c r="M19" t="s">
        <v>392</v>
      </c>
      <c r="N19" t="s">
        <v>404</v>
      </c>
      <c r="P19" t="s">
        <v>398</v>
      </c>
      <c r="Q19" t="s">
        <v>452</v>
      </c>
      <c r="S19" t="s">
        <v>461</v>
      </c>
      <c r="T19" t="s">
        <v>394</v>
      </c>
      <c r="V19" t="s">
        <v>463</v>
      </c>
      <c r="W19" t="s">
        <v>468</v>
      </c>
      <c r="Y19" t="s">
        <v>477</v>
      </c>
      <c r="Z19" t="s">
        <v>501</v>
      </c>
      <c r="AC19" t="s">
        <v>620</v>
      </c>
      <c r="AD19">
        <v>80</v>
      </c>
      <c r="AE19">
        <v>541</v>
      </c>
      <c r="AF19" t="s">
        <v>427</v>
      </c>
      <c r="AG19" t="s">
        <v>405</v>
      </c>
      <c r="AH19">
        <v>23</v>
      </c>
      <c r="AI19">
        <v>1</v>
      </c>
      <c r="AJ19">
        <v>0</v>
      </c>
      <c r="AK19">
        <v>70.70999999999999</v>
      </c>
      <c r="AN19">
        <v>8584</v>
      </c>
      <c r="AT19">
        <v>2.2</v>
      </c>
      <c r="AU19" t="s">
        <v>643</v>
      </c>
    </row>
    <row r="20" spans="1:47">
      <c r="A20" s="1">
        <f>HYPERLINK("https://lsnyc.legalserver.org/matter/dynamic-profile/view/1891917","19-1891917")</f>
        <v>0</v>
      </c>
      <c r="B20" t="s">
        <v>50</v>
      </c>
      <c r="C20" t="s">
        <v>69</v>
      </c>
      <c r="D20" t="s">
        <v>89</v>
      </c>
      <c r="F20" t="s">
        <v>155</v>
      </c>
      <c r="G20" t="s">
        <v>219</v>
      </c>
      <c r="H20" t="s">
        <v>285</v>
      </c>
      <c r="I20" t="s">
        <v>341</v>
      </c>
      <c r="J20" t="s">
        <v>383</v>
      </c>
      <c r="K20">
        <v>11101</v>
      </c>
      <c r="L20" t="s">
        <v>392</v>
      </c>
      <c r="M20" t="s">
        <v>392</v>
      </c>
      <c r="N20" t="s">
        <v>408</v>
      </c>
      <c r="P20" t="s">
        <v>442</v>
      </c>
      <c r="Q20" t="s">
        <v>451</v>
      </c>
      <c r="S20" t="s">
        <v>461</v>
      </c>
      <c r="T20" t="s">
        <v>394</v>
      </c>
      <c r="V20" t="s">
        <v>463</v>
      </c>
      <c r="Y20" t="s">
        <v>473</v>
      </c>
      <c r="Z20" t="s">
        <v>502</v>
      </c>
      <c r="AB20" t="s">
        <v>573</v>
      </c>
      <c r="AC20" t="s">
        <v>620</v>
      </c>
      <c r="AD20">
        <v>0</v>
      </c>
      <c r="AE20">
        <v>1500</v>
      </c>
      <c r="AF20" t="s">
        <v>427</v>
      </c>
      <c r="AG20" t="s">
        <v>405</v>
      </c>
      <c r="AH20">
        <v>4</v>
      </c>
      <c r="AI20">
        <v>1</v>
      </c>
      <c r="AJ20">
        <v>0</v>
      </c>
      <c r="AK20">
        <v>74.08</v>
      </c>
      <c r="AN20">
        <v>9252</v>
      </c>
      <c r="AT20">
        <v>5.9</v>
      </c>
      <c r="AU20" t="s">
        <v>67</v>
      </c>
    </row>
    <row r="21" spans="1:47">
      <c r="A21" s="1">
        <f>HYPERLINK("https://lsnyc.legalserver.org/matter/dynamic-profile/view/1902898","19-1902898")</f>
        <v>0</v>
      </c>
      <c r="B21" t="s">
        <v>48</v>
      </c>
      <c r="C21" t="s">
        <v>69</v>
      </c>
      <c r="D21" t="s">
        <v>90</v>
      </c>
      <c r="F21" t="s">
        <v>156</v>
      </c>
      <c r="G21" t="s">
        <v>220</v>
      </c>
      <c r="H21" t="s">
        <v>286</v>
      </c>
      <c r="I21" t="s">
        <v>342</v>
      </c>
      <c r="J21" t="s">
        <v>381</v>
      </c>
      <c r="K21">
        <v>11368</v>
      </c>
      <c r="L21" t="s">
        <v>392</v>
      </c>
      <c r="M21" t="s">
        <v>393</v>
      </c>
      <c r="N21" t="s">
        <v>409</v>
      </c>
      <c r="P21" t="s">
        <v>444</v>
      </c>
      <c r="Q21" t="s">
        <v>456</v>
      </c>
      <c r="S21" t="s">
        <v>461</v>
      </c>
      <c r="T21" t="s">
        <v>392</v>
      </c>
      <c r="V21" t="s">
        <v>463</v>
      </c>
      <c r="W21" t="s">
        <v>468</v>
      </c>
      <c r="Y21" t="s">
        <v>474</v>
      </c>
      <c r="Z21" t="s">
        <v>503</v>
      </c>
      <c r="AB21" t="s">
        <v>574</v>
      </c>
      <c r="AD21">
        <v>230</v>
      </c>
      <c r="AE21">
        <v>1240</v>
      </c>
      <c r="AF21" t="s">
        <v>625</v>
      </c>
      <c r="AH21">
        <v>24</v>
      </c>
      <c r="AI21">
        <v>2</v>
      </c>
      <c r="AJ21">
        <v>1</v>
      </c>
      <c r="AK21">
        <v>75.39</v>
      </c>
      <c r="AN21">
        <v>16080</v>
      </c>
      <c r="AT21">
        <v>1</v>
      </c>
      <c r="AU21" t="s">
        <v>48</v>
      </c>
    </row>
    <row r="22" spans="1:47">
      <c r="A22" s="1">
        <f>HYPERLINK("https://lsnyc.legalserver.org/matter/dynamic-profile/view/1841799","17-1841799")</f>
        <v>0</v>
      </c>
      <c r="B22" t="s">
        <v>57</v>
      </c>
      <c r="C22" t="s">
        <v>69</v>
      </c>
      <c r="D22" t="s">
        <v>91</v>
      </c>
      <c r="F22" t="s">
        <v>157</v>
      </c>
      <c r="G22" t="s">
        <v>221</v>
      </c>
      <c r="H22" t="s">
        <v>287</v>
      </c>
      <c r="I22" t="s">
        <v>343</v>
      </c>
      <c r="J22" t="s">
        <v>376</v>
      </c>
      <c r="K22">
        <v>11385</v>
      </c>
      <c r="L22" t="s">
        <v>393</v>
      </c>
      <c r="M22" t="s">
        <v>393</v>
      </c>
      <c r="S22" t="s">
        <v>461</v>
      </c>
      <c r="V22" t="s">
        <v>463</v>
      </c>
      <c r="Z22" t="s">
        <v>504</v>
      </c>
      <c r="AB22" t="s">
        <v>575</v>
      </c>
      <c r="AC22" t="s">
        <v>619</v>
      </c>
      <c r="AD22">
        <v>6</v>
      </c>
      <c r="AE22">
        <v>0</v>
      </c>
      <c r="AH22">
        <v>33</v>
      </c>
      <c r="AI22">
        <v>1</v>
      </c>
      <c r="AJ22">
        <v>0</v>
      </c>
      <c r="AK22">
        <v>83.88</v>
      </c>
      <c r="AN22">
        <v>10116</v>
      </c>
      <c r="AT22">
        <v>2</v>
      </c>
      <c r="AU22" t="s">
        <v>57</v>
      </c>
    </row>
    <row r="23" spans="1:47">
      <c r="A23" s="1">
        <f>HYPERLINK("https://lsnyc.legalserver.org/matter/dynamic-profile/view/0821956","16-0821956")</f>
        <v>0</v>
      </c>
      <c r="B23" t="s">
        <v>58</v>
      </c>
      <c r="C23" t="s">
        <v>69</v>
      </c>
      <c r="D23" t="s">
        <v>92</v>
      </c>
      <c r="F23" t="s">
        <v>158</v>
      </c>
      <c r="G23" t="s">
        <v>222</v>
      </c>
      <c r="H23" t="s">
        <v>288</v>
      </c>
      <c r="I23">
        <v>7</v>
      </c>
      <c r="J23" t="s">
        <v>383</v>
      </c>
      <c r="K23">
        <v>11101</v>
      </c>
      <c r="L23" t="s">
        <v>393</v>
      </c>
      <c r="M23" t="s">
        <v>393</v>
      </c>
      <c r="N23" t="s">
        <v>410</v>
      </c>
      <c r="P23" t="s">
        <v>445</v>
      </c>
      <c r="Q23" t="s">
        <v>451</v>
      </c>
      <c r="S23" t="s">
        <v>461</v>
      </c>
      <c r="T23" t="s">
        <v>392</v>
      </c>
      <c r="V23" t="s">
        <v>463</v>
      </c>
      <c r="Y23" t="s">
        <v>478</v>
      </c>
      <c r="Z23" t="s">
        <v>505</v>
      </c>
      <c r="AA23" t="s">
        <v>554</v>
      </c>
      <c r="AB23" t="s">
        <v>576</v>
      </c>
      <c r="AC23" t="s">
        <v>622</v>
      </c>
      <c r="AD23">
        <v>19</v>
      </c>
      <c r="AE23">
        <v>1694.41</v>
      </c>
      <c r="AF23" t="s">
        <v>625</v>
      </c>
      <c r="AG23" t="s">
        <v>405</v>
      </c>
      <c r="AH23">
        <v>20</v>
      </c>
      <c r="AI23">
        <v>3</v>
      </c>
      <c r="AJ23">
        <v>2</v>
      </c>
      <c r="AK23">
        <v>91.42</v>
      </c>
      <c r="AN23">
        <v>42800</v>
      </c>
      <c r="AT23">
        <v>3.8</v>
      </c>
      <c r="AU23" t="s">
        <v>58</v>
      </c>
    </row>
    <row r="24" spans="1:47">
      <c r="A24" s="1">
        <f>HYPERLINK("https://lsnyc.legalserver.org/matter/dynamic-profile/view/1898298","19-1898298")</f>
        <v>0</v>
      </c>
      <c r="B24" t="s">
        <v>59</v>
      </c>
      <c r="C24" t="s">
        <v>69</v>
      </c>
      <c r="D24" t="s">
        <v>93</v>
      </c>
      <c r="F24" t="s">
        <v>159</v>
      </c>
      <c r="G24" t="s">
        <v>223</v>
      </c>
      <c r="H24" t="s">
        <v>289</v>
      </c>
      <c r="I24" t="s">
        <v>344</v>
      </c>
      <c r="J24" t="s">
        <v>381</v>
      </c>
      <c r="K24">
        <v>11368</v>
      </c>
      <c r="L24" t="s">
        <v>392</v>
      </c>
      <c r="M24" t="s">
        <v>392</v>
      </c>
      <c r="P24" t="s">
        <v>444</v>
      </c>
      <c r="Q24" t="s">
        <v>455</v>
      </c>
      <c r="S24" t="s">
        <v>461</v>
      </c>
      <c r="T24" t="s">
        <v>392</v>
      </c>
      <c r="V24" t="s">
        <v>463</v>
      </c>
      <c r="Y24" t="s">
        <v>445</v>
      </c>
      <c r="Z24" t="s">
        <v>506</v>
      </c>
      <c r="AB24" t="s">
        <v>577</v>
      </c>
      <c r="AC24" t="s">
        <v>619</v>
      </c>
      <c r="AD24">
        <v>231</v>
      </c>
      <c r="AE24">
        <v>1022</v>
      </c>
      <c r="AF24" t="s">
        <v>625</v>
      </c>
      <c r="AG24" t="s">
        <v>632</v>
      </c>
      <c r="AH24">
        <v>37</v>
      </c>
      <c r="AI24">
        <v>2</v>
      </c>
      <c r="AJ24">
        <v>0</v>
      </c>
      <c r="AK24">
        <v>92.91</v>
      </c>
      <c r="AN24">
        <v>15711</v>
      </c>
      <c r="AT24">
        <v>0</v>
      </c>
      <c r="AU24" t="s">
        <v>59</v>
      </c>
    </row>
    <row r="25" spans="1:47">
      <c r="A25" s="1">
        <f>HYPERLINK("https://lsnyc.legalserver.org/matter/dynamic-profile/view/1874555","18-1874555")</f>
        <v>0</v>
      </c>
      <c r="B25" t="s">
        <v>60</v>
      </c>
      <c r="C25" t="s">
        <v>70</v>
      </c>
      <c r="D25" t="s">
        <v>94</v>
      </c>
      <c r="E25" t="s">
        <v>106</v>
      </c>
      <c r="F25" t="s">
        <v>160</v>
      </c>
      <c r="G25" t="s">
        <v>224</v>
      </c>
      <c r="H25" t="s">
        <v>290</v>
      </c>
      <c r="I25" t="s">
        <v>345</v>
      </c>
      <c r="J25" t="s">
        <v>380</v>
      </c>
      <c r="K25">
        <v>11691</v>
      </c>
      <c r="L25" t="s">
        <v>394</v>
      </c>
      <c r="M25" t="s">
        <v>394</v>
      </c>
      <c r="N25" t="s">
        <v>411</v>
      </c>
      <c r="P25" t="s">
        <v>439</v>
      </c>
      <c r="Q25" t="s">
        <v>451</v>
      </c>
      <c r="R25" t="s">
        <v>458</v>
      </c>
      <c r="S25" t="s">
        <v>461</v>
      </c>
      <c r="T25" t="s">
        <v>394</v>
      </c>
      <c r="V25" t="s">
        <v>463</v>
      </c>
      <c r="W25" t="s">
        <v>468</v>
      </c>
      <c r="Y25" t="s">
        <v>473</v>
      </c>
      <c r="Z25" t="s">
        <v>507</v>
      </c>
      <c r="AB25" t="s">
        <v>578</v>
      </c>
      <c r="AC25" t="s">
        <v>619</v>
      </c>
      <c r="AD25">
        <v>150</v>
      </c>
      <c r="AE25">
        <v>498</v>
      </c>
      <c r="AF25" t="s">
        <v>627</v>
      </c>
      <c r="AG25" t="s">
        <v>633</v>
      </c>
      <c r="AH25">
        <v>23</v>
      </c>
      <c r="AI25">
        <v>3</v>
      </c>
      <c r="AJ25">
        <v>0</v>
      </c>
      <c r="AK25">
        <v>97.8</v>
      </c>
      <c r="AN25">
        <v>20322</v>
      </c>
      <c r="AT25">
        <v>10.1</v>
      </c>
      <c r="AU25" t="s">
        <v>67</v>
      </c>
    </row>
    <row r="26" spans="1:47">
      <c r="A26" s="1">
        <f>HYPERLINK("https://lsnyc.legalserver.org/matter/dynamic-profile/view/0820941","16-0820941")</f>
        <v>0</v>
      </c>
      <c r="B26" t="s">
        <v>56</v>
      </c>
      <c r="C26" t="s">
        <v>69</v>
      </c>
      <c r="D26" t="s">
        <v>95</v>
      </c>
      <c r="F26" t="s">
        <v>161</v>
      </c>
      <c r="G26" t="s">
        <v>225</v>
      </c>
      <c r="H26" t="s">
        <v>291</v>
      </c>
      <c r="I26" t="s">
        <v>346</v>
      </c>
      <c r="J26" t="s">
        <v>374</v>
      </c>
      <c r="K26">
        <v>11432</v>
      </c>
      <c r="L26" t="s">
        <v>394</v>
      </c>
      <c r="M26" t="s">
        <v>393</v>
      </c>
      <c r="N26" t="s">
        <v>412</v>
      </c>
      <c r="P26" t="s">
        <v>446</v>
      </c>
      <c r="Q26" t="s">
        <v>451</v>
      </c>
      <c r="S26" t="s">
        <v>461</v>
      </c>
      <c r="T26" t="s">
        <v>392</v>
      </c>
      <c r="V26" t="s">
        <v>463</v>
      </c>
      <c r="Y26" t="s">
        <v>445</v>
      </c>
      <c r="Z26" t="s">
        <v>508</v>
      </c>
      <c r="AA26" t="s">
        <v>433</v>
      </c>
      <c r="AB26" t="s">
        <v>579</v>
      </c>
      <c r="AC26" t="s">
        <v>620</v>
      </c>
      <c r="AD26">
        <v>61</v>
      </c>
      <c r="AE26">
        <v>1535</v>
      </c>
      <c r="AF26" t="s">
        <v>625</v>
      </c>
      <c r="AG26" t="s">
        <v>405</v>
      </c>
      <c r="AH26">
        <v>10</v>
      </c>
      <c r="AI26">
        <v>2</v>
      </c>
      <c r="AJ26">
        <v>2</v>
      </c>
      <c r="AK26">
        <v>98.77</v>
      </c>
      <c r="AL26" t="s">
        <v>637</v>
      </c>
      <c r="AN26">
        <v>24000</v>
      </c>
      <c r="AT26">
        <v>82.34999999999999</v>
      </c>
      <c r="AU26" t="s">
        <v>644</v>
      </c>
    </row>
    <row r="27" spans="1:47">
      <c r="A27" s="1">
        <f>HYPERLINK("https://lsnyc.legalserver.org/matter/dynamic-profile/view/1893554","19-1893554")</f>
        <v>0</v>
      </c>
      <c r="B27" t="s">
        <v>48</v>
      </c>
      <c r="C27" t="s">
        <v>69</v>
      </c>
      <c r="D27" t="s">
        <v>82</v>
      </c>
      <c r="F27" t="s">
        <v>162</v>
      </c>
      <c r="G27" t="s">
        <v>226</v>
      </c>
      <c r="H27" t="s">
        <v>292</v>
      </c>
      <c r="J27" t="s">
        <v>381</v>
      </c>
      <c r="K27">
        <v>11368</v>
      </c>
      <c r="L27" t="s">
        <v>393</v>
      </c>
      <c r="M27" t="s">
        <v>393</v>
      </c>
      <c r="N27" t="s">
        <v>413</v>
      </c>
      <c r="P27" t="s">
        <v>444</v>
      </c>
      <c r="Q27" t="s">
        <v>456</v>
      </c>
      <c r="S27" t="s">
        <v>461</v>
      </c>
      <c r="T27" t="s">
        <v>394</v>
      </c>
      <c r="V27" t="s">
        <v>463</v>
      </c>
      <c r="Y27" t="s">
        <v>474</v>
      </c>
      <c r="Z27" t="s">
        <v>509</v>
      </c>
      <c r="AB27" t="s">
        <v>580</v>
      </c>
      <c r="AC27" t="s">
        <v>620</v>
      </c>
      <c r="AD27">
        <v>8</v>
      </c>
      <c r="AE27">
        <v>1300</v>
      </c>
      <c r="AF27" t="s">
        <v>625</v>
      </c>
      <c r="AG27" t="s">
        <v>405</v>
      </c>
      <c r="AH27">
        <v>4</v>
      </c>
      <c r="AI27">
        <v>1</v>
      </c>
      <c r="AJ27">
        <v>1</v>
      </c>
      <c r="AK27">
        <v>100.53</v>
      </c>
      <c r="AN27">
        <v>17000</v>
      </c>
      <c r="AT27">
        <v>0.8</v>
      </c>
      <c r="AU27" t="s">
        <v>48</v>
      </c>
    </row>
    <row r="28" spans="1:47">
      <c r="A28" s="1">
        <f>HYPERLINK("https://lsnyc.legalserver.org/matter/dynamic-profile/view/1902861","19-1902861")</f>
        <v>0</v>
      </c>
      <c r="B28" t="s">
        <v>53</v>
      </c>
      <c r="C28" t="s">
        <v>69</v>
      </c>
      <c r="D28" t="s">
        <v>90</v>
      </c>
      <c r="F28" t="s">
        <v>163</v>
      </c>
      <c r="G28" t="s">
        <v>227</v>
      </c>
      <c r="H28" t="s">
        <v>293</v>
      </c>
      <c r="I28" t="s">
        <v>347</v>
      </c>
      <c r="J28" t="s">
        <v>376</v>
      </c>
      <c r="K28">
        <v>11385</v>
      </c>
      <c r="L28" t="s">
        <v>392</v>
      </c>
      <c r="M28" t="s">
        <v>393</v>
      </c>
      <c r="N28" t="s">
        <v>414</v>
      </c>
      <c r="P28" t="s">
        <v>447</v>
      </c>
      <c r="Q28" t="s">
        <v>452</v>
      </c>
      <c r="S28" t="s">
        <v>461</v>
      </c>
      <c r="T28" t="s">
        <v>394</v>
      </c>
      <c r="V28" t="s">
        <v>464</v>
      </c>
      <c r="W28" t="s">
        <v>470</v>
      </c>
      <c r="Z28" t="s">
        <v>510</v>
      </c>
      <c r="AB28" t="s">
        <v>581</v>
      </c>
      <c r="AC28" t="s">
        <v>619</v>
      </c>
      <c r="AD28">
        <v>6</v>
      </c>
      <c r="AE28">
        <v>916.5599999999999</v>
      </c>
      <c r="AF28" t="s">
        <v>625</v>
      </c>
      <c r="AG28" t="s">
        <v>633</v>
      </c>
      <c r="AH28">
        <v>18</v>
      </c>
      <c r="AI28">
        <v>1</v>
      </c>
      <c r="AJ28">
        <v>1</v>
      </c>
      <c r="AK28">
        <v>107.3</v>
      </c>
      <c r="AN28">
        <v>18144</v>
      </c>
      <c r="AT28">
        <v>3.4</v>
      </c>
      <c r="AU28" t="s">
        <v>48</v>
      </c>
    </row>
    <row r="29" spans="1:47">
      <c r="A29" s="1">
        <f>HYPERLINK("https://lsnyc.legalserver.org/matter/dynamic-profile/view/0832327","17-0832327")</f>
        <v>0</v>
      </c>
      <c r="B29" t="s">
        <v>61</v>
      </c>
      <c r="C29" t="s">
        <v>70</v>
      </c>
      <c r="D29" t="s">
        <v>96</v>
      </c>
      <c r="E29" t="s">
        <v>131</v>
      </c>
      <c r="F29" t="s">
        <v>164</v>
      </c>
      <c r="G29" t="s">
        <v>228</v>
      </c>
      <c r="H29" t="s">
        <v>294</v>
      </c>
      <c r="I29">
        <v>1904</v>
      </c>
      <c r="J29" t="s">
        <v>373</v>
      </c>
      <c r="K29">
        <v>11692</v>
      </c>
      <c r="L29" t="s">
        <v>392</v>
      </c>
      <c r="M29" t="s">
        <v>392</v>
      </c>
      <c r="N29" t="s">
        <v>405</v>
      </c>
      <c r="P29" t="s">
        <v>448</v>
      </c>
      <c r="Q29" t="s">
        <v>451</v>
      </c>
      <c r="R29" t="s">
        <v>457</v>
      </c>
      <c r="S29" t="s">
        <v>461</v>
      </c>
      <c r="T29" t="s">
        <v>394</v>
      </c>
      <c r="V29" t="s">
        <v>465</v>
      </c>
      <c r="Y29" t="s">
        <v>477</v>
      </c>
      <c r="Z29" t="s">
        <v>511</v>
      </c>
      <c r="AB29" t="s">
        <v>582</v>
      </c>
      <c r="AC29" t="s">
        <v>445</v>
      </c>
      <c r="AD29">
        <v>198</v>
      </c>
      <c r="AE29">
        <v>1400</v>
      </c>
      <c r="AF29" t="s">
        <v>628</v>
      </c>
      <c r="AG29" t="s">
        <v>633</v>
      </c>
      <c r="AH29">
        <v>3</v>
      </c>
      <c r="AI29">
        <v>1</v>
      </c>
      <c r="AJ29">
        <v>2</v>
      </c>
      <c r="AK29">
        <v>114.59</v>
      </c>
      <c r="AN29">
        <v>23400</v>
      </c>
      <c r="AT29">
        <v>5.9</v>
      </c>
      <c r="AU29" t="s">
        <v>645</v>
      </c>
    </row>
    <row r="30" spans="1:47">
      <c r="A30" s="1">
        <f>HYPERLINK("https://lsnyc.legalserver.org/matter/dynamic-profile/view/1895615","19-1895615")</f>
        <v>0</v>
      </c>
      <c r="B30" t="s">
        <v>50</v>
      </c>
      <c r="C30" t="s">
        <v>69</v>
      </c>
      <c r="D30" t="s">
        <v>97</v>
      </c>
      <c r="F30" t="s">
        <v>165</v>
      </c>
      <c r="G30" t="s">
        <v>229</v>
      </c>
      <c r="H30" t="s">
        <v>295</v>
      </c>
      <c r="I30" t="s">
        <v>348</v>
      </c>
      <c r="J30" t="s">
        <v>380</v>
      </c>
      <c r="K30">
        <v>11691</v>
      </c>
      <c r="L30" t="s">
        <v>392</v>
      </c>
      <c r="M30" t="s">
        <v>392</v>
      </c>
      <c r="N30" t="s">
        <v>415</v>
      </c>
      <c r="P30" t="s">
        <v>442</v>
      </c>
      <c r="Q30" t="s">
        <v>451</v>
      </c>
      <c r="S30" t="s">
        <v>461</v>
      </c>
      <c r="T30" t="s">
        <v>394</v>
      </c>
      <c r="V30" t="s">
        <v>463</v>
      </c>
      <c r="W30" t="s">
        <v>468</v>
      </c>
      <c r="Y30" t="s">
        <v>473</v>
      </c>
      <c r="Z30" t="s">
        <v>512</v>
      </c>
      <c r="AA30" t="s">
        <v>555</v>
      </c>
      <c r="AB30" t="s">
        <v>583</v>
      </c>
      <c r="AC30" t="s">
        <v>619</v>
      </c>
      <c r="AD30">
        <v>2</v>
      </c>
      <c r="AE30">
        <v>1956</v>
      </c>
      <c r="AF30" t="s">
        <v>427</v>
      </c>
      <c r="AG30" t="s">
        <v>634</v>
      </c>
      <c r="AH30">
        <v>1</v>
      </c>
      <c r="AI30">
        <v>2</v>
      </c>
      <c r="AJ30">
        <v>3</v>
      </c>
      <c r="AK30">
        <v>116.34</v>
      </c>
      <c r="AN30">
        <v>35100</v>
      </c>
      <c r="AT30">
        <v>4.8</v>
      </c>
      <c r="AU30" t="s">
        <v>67</v>
      </c>
    </row>
    <row r="31" spans="1:47">
      <c r="A31" s="1">
        <f>HYPERLINK("https://lsnyc.legalserver.org/matter/dynamic-profile/view/0808149","16-0808149")</f>
        <v>0</v>
      </c>
      <c r="B31" t="s">
        <v>62</v>
      </c>
      <c r="C31" t="s">
        <v>70</v>
      </c>
      <c r="D31" t="s">
        <v>98</v>
      </c>
      <c r="E31" t="s">
        <v>132</v>
      </c>
      <c r="F31" t="s">
        <v>166</v>
      </c>
      <c r="G31" t="s">
        <v>230</v>
      </c>
      <c r="H31" t="s">
        <v>296</v>
      </c>
      <c r="I31">
        <v>510</v>
      </c>
      <c r="J31" t="s">
        <v>377</v>
      </c>
      <c r="K31">
        <v>11355</v>
      </c>
      <c r="L31" t="s">
        <v>392</v>
      </c>
      <c r="M31" t="s">
        <v>392</v>
      </c>
      <c r="N31" t="s">
        <v>416</v>
      </c>
      <c r="P31" t="s">
        <v>439</v>
      </c>
      <c r="Q31" t="s">
        <v>451</v>
      </c>
      <c r="R31" t="s">
        <v>458</v>
      </c>
      <c r="S31" t="s">
        <v>461</v>
      </c>
      <c r="T31" t="s">
        <v>394</v>
      </c>
      <c r="V31" t="s">
        <v>463</v>
      </c>
      <c r="W31" t="s">
        <v>468</v>
      </c>
      <c r="Y31" t="s">
        <v>479</v>
      </c>
      <c r="Z31" t="s">
        <v>513</v>
      </c>
      <c r="AB31" t="s">
        <v>584</v>
      </c>
      <c r="AC31" t="s">
        <v>619</v>
      </c>
      <c r="AD31">
        <v>157</v>
      </c>
      <c r="AE31">
        <v>1552.64</v>
      </c>
      <c r="AF31" t="s">
        <v>625</v>
      </c>
      <c r="AG31" t="s">
        <v>405</v>
      </c>
      <c r="AH31">
        <v>5</v>
      </c>
      <c r="AI31">
        <v>1</v>
      </c>
      <c r="AJ31">
        <v>0</v>
      </c>
      <c r="AK31">
        <v>116.92</v>
      </c>
      <c r="AN31">
        <v>14100</v>
      </c>
      <c r="AT31">
        <v>2.2</v>
      </c>
      <c r="AU31" t="s">
        <v>62</v>
      </c>
    </row>
    <row r="32" spans="1:47">
      <c r="A32" s="1">
        <f>HYPERLINK("https://lsnyc.legalserver.org/matter/dynamic-profile/view/1833880","17-1833880")</f>
        <v>0</v>
      </c>
      <c r="B32" t="s">
        <v>63</v>
      </c>
      <c r="C32" t="s">
        <v>69</v>
      </c>
      <c r="D32" t="s">
        <v>99</v>
      </c>
      <c r="F32" t="s">
        <v>167</v>
      </c>
      <c r="G32" t="s">
        <v>231</v>
      </c>
      <c r="H32" t="s">
        <v>297</v>
      </c>
      <c r="J32" t="s">
        <v>384</v>
      </c>
      <c r="K32">
        <v>11413</v>
      </c>
      <c r="L32" t="s">
        <v>393</v>
      </c>
      <c r="M32" t="s">
        <v>393</v>
      </c>
      <c r="N32" t="s">
        <v>417</v>
      </c>
      <c r="P32" t="s">
        <v>449</v>
      </c>
      <c r="Q32" t="s">
        <v>456</v>
      </c>
      <c r="S32" t="s">
        <v>461</v>
      </c>
      <c r="V32" t="s">
        <v>466</v>
      </c>
      <c r="Z32" t="s">
        <v>514</v>
      </c>
      <c r="AB32" t="s">
        <v>585</v>
      </c>
      <c r="AD32">
        <v>0</v>
      </c>
      <c r="AE32">
        <v>1658</v>
      </c>
      <c r="AG32" t="s">
        <v>633</v>
      </c>
      <c r="AH32">
        <v>0</v>
      </c>
      <c r="AI32">
        <v>1</v>
      </c>
      <c r="AJ32">
        <v>1</v>
      </c>
      <c r="AK32">
        <v>117.73</v>
      </c>
      <c r="AN32">
        <v>19120</v>
      </c>
      <c r="AT32">
        <v>10.5</v>
      </c>
      <c r="AU32" t="s">
        <v>646</v>
      </c>
    </row>
    <row r="33" spans="1:47">
      <c r="A33" s="1">
        <f>HYPERLINK("https://lsnyc.legalserver.org/matter/dynamic-profile/view/1879783","18-1879783")</f>
        <v>0</v>
      </c>
      <c r="B33" t="s">
        <v>51</v>
      </c>
      <c r="C33" t="s">
        <v>69</v>
      </c>
      <c r="D33" t="s">
        <v>100</v>
      </c>
      <c r="F33" t="s">
        <v>166</v>
      </c>
      <c r="G33" t="s">
        <v>230</v>
      </c>
      <c r="H33" t="s">
        <v>298</v>
      </c>
      <c r="I33">
        <v>510</v>
      </c>
      <c r="J33" t="s">
        <v>377</v>
      </c>
      <c r="K33">
        <v>11355</v>
      </c>
      <c r="L33" t="s">
        <v>394</v>
      </c>
      <c r="M33" t="s">
        <v>394</v>
      </c>
      <c r="N33" t="s">
        <v>404</v>
      </c>
      <c r="P33" t="s">
        <v>398</v>
      </c>
      <c r="Q33" t="s">
        <v>452</v>
      </c>
      <c r="S33" t="s">
        <v>461</v>
      </c>
      <c r="T33" t="s">
        <v>394</v>
      </c>
      <c r="V33" t="s">
        <v>463</v>
      </c>
      <c r="W33" t="s">
        <v>468</v>
      </c>
      <c r="Y33" t="s">
        <v>479</v>
      </c>
      <c r="Z33" t="s">
        <v>513</v>
      </c>
      <c r="AB33" t="s">
        <v>584</v>
      </c>
      <c r="AC33" t="s">
        <v>619</v>
      </c>
      <c r="AD33">
        <v>158</v>
      </c>
      <c r="AE33">
        <v>1213</v>
      </c>
      <c r="AF33" t="s">
        <v>625</v>
      </c>
      <c r="AG33" t="s">
        <v>635</v>
      </c>
      <c r="AH33">
        <v>5</v>
      </c>
      <c r="AI33">
        <v>1</v>
      </c>
      <c r="AJ33">
        <v>0</v>
      </c>
      <c r="AK33">
        <v>118.81</v>
      </c>
      <c r="AN33">
        <v>14424</v>
      </c>
      <c r="AT33">
        <v>1.6</v>
      </c>
      <c r="AU33" t="s">
        <v>647</v>
      </c>
    </row>
    <row r="34" spans="1:47">
      <c r="A34" s="1">
        <f>HYPERLINK("https://lsnyc.legalserver.org/matter/dynamic-profile/view/1902930","19-1902930")</f>
        <v>0</v>
      </c>
      <c r="B34" t="s">
        <v>52</v>
      </c>
      <c r="C34" t="s">
        <v>69</v>
      </c>
      <c r="D34" t="s">
        <v>90</v>
      </c>
      <c r="F34" t="s">
        <v>168</v>
      </c>
      <c r="G34" t="s">
        <v>232</v>
      </c>
      <c r="H34" t="s">
        <v>299</v>
      </c>
      <c r="I34" t="s">
        <v>349</v>
      </c>
      <c r="J34" t="s">
        <v>378</v>
      </c>
      <c r="K34">
        <v>11106</v>
      </c>
      <c r="L34" t="s">
        <v>392</v>
      </c>
      <c r="M34" t="s">
        <v>393</v>
      </c>
      <c r="N34" t="s">
        <v>418</v>
      </c>
      <c r="O34" t="s">
        <v>437</v>
      </c>
      <c r="P34" t="s">
        <v>442</v>
      </c>
      <c r="Q34" t="s">
        <v>451</v>
      </c>
      <c r="S34" t="s">
        <v>461</v>
      </c>
      <c r="V34" t="s">
        <v>463</v>
      </c>
      <c r="Y34" t="s">
        <v>473</v>
      </c>
      <c r="Z34" t="s">
        <v>515</v>
      </c>
      <c r="AB34" t="s">
        <v>586</v>
      </c>
      <c r="AC34" t="s">
        <v>619</v>
      </c>
      <c r="AD34">
        <v>31</v>
      </c>
      <c r="AE34">
        <v>1015</v>
      </c>
      <c r="AF34" t="s">
        <v>626</v>
      </c>
      <c r="AG34" t="s">
        <v>405</v>
      </c>
      <c r="AH34">
        <v>53</v>
      </c>
      <c r="AI34">
        <v>1</v>
      </c>
      <c r="AJ34">
        <v>0</v>
      </c>
      <c r="AK34">
        <v>128.1</v>
      </c>
      <c r="AN34">
        <v>16000</v>
      </c>
      <c r="AT34">
        <v>3.65</v>
      </c>
      <c r="AU34" t="s">
        <v>643</v>
      </c>
    </row>
    <row r="35" spans="1:47">
      <c r="A35" s="1">
        <f>HYPERLINK("https://lsnyc.legalserver.org/matter/dynamic-profile/view/1900774","19-1900774")</f>
        <v>0</v>
      </c>
      <c r="B35" t="s">
        <v>48</v>
      </c>
      <c r="C35" t="s">
        <v>69</v>
      </c>
      <c r="D35" t="s">
        <v>101</v>
      </c>
      <c r="F35" t="s">
        <v>169</v>
      </c>
      <c r="G35" t="s">
        <v>233</v>
      </c>
      <c r="H35" t="s">
        <v>286</v>
      </c>
      <c r="I35" t="s">
        <v>350</v>
      </c>
      <c r="J35" t="s">
        <v>381</v>
      </c>
      <c r="K35">
        <v>11368</v>
      </c>
      <c r="L35" t="s">
        <v>392</v>
      </c>
      <c r="M35" t="s">
        <v>393</v>
      </c>
      <c r="N35" t="s">
        <v>409</v>
      </c>
      <c r="O35" t="s">
        <v>437</v>
      </c>
      <c r="P35" t="s">
        <v>444</v>
      </c>
      <c r="Q35" t="s">
        <v>456</v>
      </c>
      <c r="S35" t="s">
        <v>461</v>
      </c>
      <c r="T35" t="s">
        <v>392</v>
      </c>
      <c r="V35" t="s">
        <v>463</v>
      </c>
      <c r="W35" t="s">
        <v>468</v>
      </c>
      <c r="Z35" t="s">
        <v>516</v>
      </c>
      <c r="AB35" t="s">
        <v>587</v>
      </c>
      <c r="AC35" t="s">
        <v>619</v>
      </c>
      <c r="AD35">
        <v>50</v>
      </c>
      <c r="AE35">
        <v>940</v>
      </c>
      <c r="AF35" t="s">
        <v>625</v>
      </c>
      <c r="AH35">
        <v>19</v>
      </c>
      <c r="AI35">
        <v>1</v>
      </c>
      <c r="AJ35">
        <v>0</v>
      </c>
      <c r="AK35">
        <v>129.7</v>
      </c>
      <c r="AN35">
        <v>16200</v>
      </c>
      <c r="AT35">
        <v>0.4</v>
      </c>
      <c r="AU35" t="s">
        <v>48</v>
      </c>
    </row>
    <row r="36" spans="1:47">
      <c r="A36" s="1">
        <f>HYPERLINK("https://lsnyc.legalserver.org/matter/dynamic-profile/view/1901139","19-1901139")</f>
        <v>0</v>
      </c>
      <c r="B36" t="s">
        <v>52</v>
      </c>
      <c r="C36" t="s">
        <v>69</v>
      </c>
      <c r="D36" t="s">
        <v>102</v>
      </c>
      <c r="F36" t="s">
        <v>170</v>
      </c>
      <c r="G36" t="s">
        <v>234</v>
      </c>
      <c r="H36" t="s">
        <v>300</v>
      </c>
      <c r="I36" t="s">
        <v>334</v>
      </c>
      <c r="J36" t="s">
        <v>377</v>
      </c>
      <c r="K36">
        <v>11354</v>
      </c>
      <c r="L36" t="s">
        <v>393</v>
      </c>
      <c r="M36" t="s">
        <v>393</v>
      </c>
      <c r="N36" t="s">
        <v>419</v>
      </c>
      <c r="P36" t="s">
        <v>441</v>
      </c>
      <c r="Q36" t="s">
        <v>451</v>
      </c>
      <c r="S36" t="s">
        <v>461</v>
      </c>
      <c r="V36" t="s">
        <v>463</v>
      </c>
      <c r="W36" t="s">
        <v>468</v>
      </c>
      <c r="Y36" t="s">
        <v>476</v>
      </c>
      <c r="Z36" t="s">
        <v>517</v>
      </c>
      <c r="AA36" t="s">
        <v>556</v>
      </c>
      <c r="AB36" t="s">
        <v>588</v>
      </c>
      <c r="AC36" t="s">
        <v>623</v>
      </c>
      <c r="AD36">
        <v>72</v>
      </c>
      <c r="AE36">
        <v>1664.64</v>
      </c>
      <c r="AG36" t="s">
        <v>405</v>
      </c>
      <c r="AH36">
        <v>11</v>
      </c>
      <c r="AI36">
        <v>3</v>
      </c>
      <c r="AJ36">
        <v>0</v>
      </c>
      <c r="AK36">
        <v>131.27</v>
      </c>
      <c r="AN36">
        <v>28000</v>
      </c>
      <c r="AT36">
        <v>3.4</v>
      </c>
      <c r="AU36" t="s">
        <v>62</v>
      </c>
    </row>
    <row r="37" spans="1:47">
      <c r="A37" s="1">
        <f>HYPERLINK("https://lsnyc.legalserver.org/matter/dynamic-profile/view/1875249","18-1875249")</f>
        <v>0</v>
      </c>
      <c r="B37" t="s">
        <v>64</v>
      </c>
      <c r="C37" t="s">
        <v>70</v>
      </c>
      <c r="D37" t="s">
        <v>103</v>
      </c>
      <c r="E37" t="s">
        <v>103</v>
      </c>
      <c r="F37" t="s">
        <v>171</v>
      </c>
      <c r="G37" t="s">
        <v>235</v>
      </c>
      <c r="H37" t="s">
        <v>301</v>
      </c>
      <c r="I37" t="s">
        <v>351</v>
      </c>
      <c r="J37" t="s">
        <v>385</v>
      </c>
      <c r="K37">
        <v>11369</v>
      </c>
      <c r="L37" t="s">
        <v>394</v>
      </c>
      <c r="M37" t="s">
        <v>392</v>
      </c>
      <c r="N37" t="s">
        <v>420</v>
      </c>
      <c r="P37" t="s">
        <v>441</v>
      </c>
      <c r="Q37" t="s">
        <v>453</v>
      </c>
      <c r="R37" t="s">
        <v>457</v>
      </c>
      <c r="S37" t="s">
        <v>461</v>
      </c>
      <c r="T37" t="s">
        <v>394</v>
      </c>
      <c r="V37" t="s">
        <v>463</v>
      </c>
      <c r="W37" t="s">
        <v>468</v>
      </c>
      <c r="Y37" t="s">
        <v>473</v>
      </c>
      <c r="Z37" t="s">
        <v>518</v>
      </c>
      <c r="AA37" t="s">
        <v>405</v>
      </c>
      <c r="AB37" t="s">
        <v>589</v>
      </c>
      <c r="AC37" t="s">
        <v>619</v>
      </c>
      <c r="AD37">
        <v>3</v>
      </c>
      <c r="AE37">
        <v>800</v>
      </c>
      <c r="AF37" t="s">
        <v>624</v>
      </c>
      <c r="AG37" t="s">
        <v>405</v>
      </c>
      <c r="AH37">
        <v>1</v>
      </c>
      <c r="AI37">
        <v>2</v>
      </c>
      <c r="AJ37">
        <v>1</v>
      </c>
      <c r="AK37">
        <v>132.63</v>
      </c>
      <c r="AN37">
        <v>27560</v>
      </c>
      <c r="AT37">
        <v>0.3</v>
      </c>
      <c r="AU37" t="s">
        <v>64</v>
      </c>
    </row>
    <row r="38" spans="1:47">
      <c r="A38" s="1">
        <f>HYPERLINK("https://lsnyc.legalserver.org/matter/dynamic-profile/view/0804753","16-0804753")</f>
        <v>0</v>
      </c>
      <c r="B38" t="s">
        <v>56</v>
      </c>
      <c r="C38" t="s">
        <v>70</v>
      </c>
      <c r="D38" t="s">
        <v>104</v>
      </c>
      <c r="E38" t="s">
        <v>133</v>
      </c>
      <c r="F38" t="s">
        <v>172</v>
      </c>
      <c r="G38" t="s">
        <v>236</v>
      </c>
      <c r="H38" t="s">
        <v>302</v>
      </c>
      <c r="I38" t="s">
        <v>352</v>
      </c>
      <c r="J38" t="s">
        <v>377</v>
      </c>
      <c r="K38">
        <v>11355</v>
      </c>
      <c r="L38" t="s">
        <v>392</v>
      </c>
      <c r="M38" t="s">
        <v>393</v>
      </c>
      <c r="N38" t="s">
        <v>421</v>
      </c>
      <c r="P38" t="s">
        <v>442</v>
      </c>
      <c r="Q38" t="s">
        <v>453</v>
      </c>
      <c r="R38" t="s">
        <v>457</v>
      </c>
      <c r="S38" t="s">
        <v>461</v>
      </c>
      <c r="T38" t="s">
        <v>394</v>
      </c>
      <c r="V38" t="s">
        <v>463</v>
      </c>
      <c r="Y38" t="s">
        <v>478</v>
      </c>
      <c r="Z38" t="s">
        <v>519</v>
      </c>
      <c r="AB38" t="s">
        <v>590</v>
      </c>
      <c r="AC38" t="s">
        <v>619</v>
      </c>
      <c r="AD38">
        <v>80</v>
      </c>
      <c r="AE38">
        <v>1046</v>
      </c>
      <c r="AF38" t="s">
        <v>625</v>
      </c>
      <c r="AG38" t="s">
        <v>405</v>
      </c>
      <c r="AH38">
        <v>3</v>
      </c>
      <c r="AI38">
        <v>2</v>
      </c>
      <c r="AJ38">
        <v>0</v>
      </c>
      <c r="AK38">
        <v>133.9</v>
      </c>
      <c r="AN38">
        <v>21450</v>
      </c>
      <c r="AT38">
        <v>2.95</v>
      </c>
      <c r="AU38" t="s">
        <v>49</v>
      </c>
    </row>
    <row r="39" spans="1:47">
      <c r="A39" s="1">
        <f>HYPERLINK("https://lsnyc.legalserver.org/matter/dynamic-profile/view/1862893","18-1862893")</f>
        <v>0</v>
      </c>
      <c r="B39" t="s">
        <v>49</v>
      </c>
      <c r="C39" t="s">
        <v>70</v>
      </c>
      <c r="D39" t="s">
        <v>105</v>
      </c>
      <c r="E39" t="s">
        <v>130</v>
      </c>
      <c r="F39" t="s">
        <v>173</v>
      </c>
      <c r="G39" t="s">
        <v>237</v>
      </c>
      <c r="H39" t="s">
        <v>303</v>
      </c>
      <c r="J39" t="s">
        <v>386</v>
      </c>
      <c r="K39">
        <v>11417</v>
      </c>
      <c r="L39" t="s">
        <v>394</v>
      </c>
      <c r="M39" t="s">
        <v>394</v>
      </c>
      <c r="N39" t="s">
        <v>404</v>
      </c>
      <c r="P39" t="s">
        <v>398</v>
      </c>
      <c r="Q39" t="s">
        <v>453</v>
      </c>
      <c r="R39" t="s">
        <v>457</v>
      </c>
      <c r="S39" t="s">
        <v>460</v>
      </c>
      <c r="T39" t="s">
        <v>394</v>
      </c>
      <c r="V39" t="s">
        <v>463</v>
      </c>
      <c r="W39" t="s">
        <v>468</v>
      </c>
      <c r="Y39" t="s">
        <v>472</v>
      </c>
      <c r="Z39" t="s">
        <v>520</v>
      </c>
      <c r="AB39" t="s">
        <v>550</v>
      </c>
      <c r="AC39" t="s">
        <v>619</v>
      </c>
      <c r="AD39">
        <v>2</v>
      </c>
      <c r="AE39">
        <v>900</v>
      </c>
      <c r="AF39" t="s">
        <v>624</v>
      </c>
      <c r="AG39" t="s">
        <v>405</v>
      </c>
      <c r="AH39">
        <v>3</v>
      </c>
      <c r="AI39">
        <v>2</v>
      </c>
      <c r="AJ39">
        <v>0</v>
      </c>
      <c r="AK39">
        <v>135.84</v>
      </c>
      <c r="AN39">
        <v>22360</v>
      </c>
      <c r="AT39">
        <v>1.2</v>
      </c>
      <c r="AU39" t="s">
        <v>49</v>
      </c>
    </row>
    <row r="40" spans="1:47">
      <c r="A40" s="1">
        <f>HYPERLINK("https://lsnyc.legalserver.org/matter/dynamic-profile/view/1886287","18-1886287")</f>
        <v>0</v>
      </c>
      <c r="B40" t="s">
        <v>63</v>
      </c>
      <c r="C40" t="s">
        <v>69</v>
      </c>
      <c r="D40" t="s">
        <v>106</v>
      </c>
      <c r="F40" t="s">
        <v>174</v>
      </c>
      <c r="G40" t="s">
        <v>238</v>
      </c>
      <c r="H40" t="s">
        <v>304</v>
      </c>
      <c r="I40">
        <v>1</v>
      </c>
      <c r="J40" t="s">
        <v>373</v>
      </c>
      <c r="K40">
        <v>11692</v>
      </c>
      <c r="L40" t="s">
        <v>392</v>
      </c>
      <c r="M40" t="s">
        <v>392</v>
      </c>
      <c r="N40" t="s">
        <v>422</v>
      </c>
      <c r="P40" t="s">
        <v>442</v>
      </c>
      <c r="S40" t="s">
        <v>461</v>
      </c>
      <c r="T40" t="s">
        <v>394</v>
      </c>
      <c r="V40" t="s">
        <v>463</v>
      </c>
      <c r="Y40" t="s">
        <v>473</v>
      </c>
      <c r="Z40" t="s">
        <v>521</v>
      </c>
      <c r="AB40" t="s">
        <v>591</v>
      </c>
      <c r="AC40" t="s">
        <v>619</v>
      </c>
      <c r="AD40">
        <v>2</v>
      </c>
      <c r="AE40">
        <v>0</v>
      </c>
      <c r="AG40" t="s">
        <v>405</v>
      </c>
      <c r="AH40">
        <v>8</v>
      </c>
      <c r="AI40">
        <v>4</v>
      </c>
      <c r="AJ40">
        <v>1</v>
      </c>
      <c r="AK40">
        <v>135.96</v>
      </c>
      <c r="AN40">
        <v>40000</v>
      </c>
      <c r="AT40">
        <v>0.55</v>
      </c>
      <c r="AU40" t="s">
        <v>49</v>
      </c>
    </row>
    <row r="41" spans="1:47">
      <c r="A41" s="1">
        <f>HYPERLINK("https://lsnyc.legalserver.org/matter/dynamic-profile/view/1855925","18-1855925")</f>
        <v>0</v>
      </c>
      <c r="B41" t="s">
        <v>65</v>
      </c>
      <c r="C41" t="s">
        <v>69</v>
      </c>
      <c r="D41" t="s">
        <v>107</v>
      </c>
      <c r="F41" t="s">
        <v>175</v>
      </c>
      <c r="G41" t="s">
        <v>239</v>
      </c>
      <c r="H41" t="s">
        <v>305</v>
      </c>
      <c r="I41" t="s">
        <v>353</v>
      </c>
      <c r="J41" t="s">
        <v>377</v>
      </c>
      <c r="K41">
        <v>11354</v>
      </c>
      <c r="L41" t="s">
        <v>393</v>
      </c>
      <c r="M41" t="s">
        <v>393</v>
      </c>
      <c r="S41" t="s">
        <v>461</v>
      </c>
      <c r="V41" t="s">
        <v>467</v>
      </c>
      <c r="Z41" t="s">
        <v>522</v>
      </c>
      <c r="AB41" t="s">
        <v>592</v>
      </c>
      <c r="AC41" t="s">
        <v>619</v>
      </c>
      <c r="AD41">
        <v>36</v>
      </c>
      <c r="AE41">
        <v>725.98</v>
      </c>
      <c r="AF41" t="s">
        <v>625</v>
      </c>
      <c r="AH41">
        <v>0</v>
      </c>
      <c r="AI41">
        <v>1</v>
      </c>
      <c r="AJ41">
        <v>0</v>
      </c>
      <c r="AK41">
        <v>137.71</v>
      </c>
      <c r="AN41">
        <v>16608</v>
      </c>
      <c r="AT41">
        <v>0.6</v>
      </c>
      <c r="AU41" t="s">
        <v>638</v>
      </c>
    </row>
    <row r="42" spans="1:47">
      <c r="A42" s="1">
        <f>HYPERLINK("https://lsnyc.legalserver.org/matter/dynamic-profile/view/1896719","19-1896719")</f>
        <v>0</v>
      </c>
      <c r="B42" t="s">
        <v>48</v>
      </c>
      <c r="C42" t="s">
        <v>69</v>
      </c>
      <c r="D42" t="s">
        <v>108</v>
      </c>
      <c r="F42" t="s">
        <v>176</v>
      </c>
      <c r="G42" t="s">
        <v>240</v>
      </c>
      <c r="H42" t="s">
        <v>306</v>
      </c>
      <c r="J42" t="s">
        <v>374</v>
      </c>
      <c r="K42">
        <v>11435</v>
      </c>
      <c r="L42" t="s">
        <v>392</v>
      </c>
      <c r="M42" t="s">
        <v>392</v>
      </c>
      <c r="N42" t="s">
        <v>423</v>
      </c>
      <c r="P42" t="s">
        <v>444</v>
      </c>
      <c r="Q42" t="s">
        <v>452</v>
      </c>
      <c r="S42" t="s">
        <v>461</v>
      </c>
      <c r="T42" t="s">
        <v>394</v>
      </c>
      <c r="V42" t="s">
        <v>463</v>
      </c>
      <c r="Z42" t="s">
        <v>523</v>
      </c>
      <c r="AB42" t="s">
        <v>593</v>
      </c>
      <c r="AC42" t="s">
        <v>619</v>
      </c>
      <c r="AD42">
        <v>10</v>
      </c>
      <c r="AE42">
        <v>950</v>
      </c>
      <c r="AF42" t="s">
        <v>427</v>
      </c>
      <c r="AH42">
        <v>15</v>
      </c>
      <c r="AI42">
        <v>1</v>
      </c>
      <c r="AJ42">
        <v>2</v>
      </c>
      <c r="AK42">
        <v>146.27</v>
      </c>
      <c r="AN42">
        <v>31200</v>
      </c>
      <c r="AT42">
        <v>1.9</v>
      </c>
      <c r="AU42" t="s">
        <v>48</v>
      </c>
    </row>
    <row r="43" spans="1:47">
      <c r="A43" s="1">
        <f>HYPERLINK("https://lsnyc.legalserver.org/matter/dynamic-profile/view/1902168","19-1902168")</f>
        <v>0</v>
      </c>
      <c r="B43" t="s">
        <v>47</v>
      </c>
      <c r="C43" t="s">
        <v>69</v>
      </c>
      <c r="D43" t="s">
        <v>109</v>
      </c>
      <c r="F43" t="s">
        <v>177</v>
      </c>
      <c r="G43" t="s">
        <v>241</v>
      </c>
      <c r="H43" t="s">
        <v>307</v>
      </c>
      <c r="I43" t="s">
        <v>354</v>
      </c>
      <c r="J43" t="s">
        <v>377</v>
      </c>
      <c r="K43">
        <v>11358</v>
      </c>
      <c r="L43" t="s">
        <v>392</v>
      </c>
      <c r="M43" t="s">
        <v>393</v>
      </c>
      <c r="N43" t="s">
        <v>424</v>
      </c>
      <c r="O43" t="s">
        <v>437</v>
      </c>
      <c r="P43" t="s">
        <v>442</v>
      </c>
      <c r="Q43" t="s">
        <v>451</v>
      </c>
      <c r="S43" t="s">
        <v>461</v>
      </c>
      <c r="T43" t="s">
        <v>394</v>
      </c>
      <c r="V43" t="s">
        <v>463</v>
      </c>
      <c r="W43" t="s">
        <v>468</v>
      </c>
      <c r="Y43" t="s">
        <v>475</v>
      </c>
      <c r="Z43" t="s">
        <v>524</v>
      </c>
      <c r="AA43" t="s">
        <v>405</v>
      </c>
      <c r="AC43" t="s">
        <v>619</v>
      </c>
      <c r="AD43">
        <v>20</v>
      </c>
      <c r="AE43">
        <v>1156</v>
      </c>
      <c r="AF43" t="s">
        <v>625</v>
      </c>
      <c r="AG43" t="s">
        <v>405</v>
      </c>
      <c r="AH43">
        <v>8</v>
      </c>
      <c r="AI43">
        <v>1</v>
      </c>
      <c r="AJ43">
        <v>0</v>
      </c>
      <c r="AK43">
        <v>149.72</v>
      </c>
      <c r="AN43">
        <v>18700</v>
      </c>
      <c r="AT43">
        <v>26.1</v>
      </c>
      <c r="AU43" t="s">
        <v>648</v>
      </c>
    </row>
    <row r="44" spans="1:47">
      <c r="A44" s="1">
        <f>HYPERLINK("https://lsnyc.legalserver.org/matter/dynamic-profile/view/1895234","19-1895234")</f>
        <v>0</v>
      </c>
      <c r="B44" t="s">
        <v>50</v>
      </c>
      <c r="C44" t="s">
        <v>69</v>
      </c>
      <c r="D44" t="s">
        <v>74</v>
      </c>
      <c r="F44" t="s">
        <v>178</v>
      </c>
      <c r="G44" t="s">
        <v>242</v>
      </c>
      <c r="H44" t="s">
        <v>308</v>
      </c>
      <c r="J44" t="s">
        <v>383</v>
      </c>
      <c r="K44">
        <v>11101</v>
      </c>
      <c r="L44" t="s">
        <v>393</v>
      </c>
      <c r="M44" t="s">
        <v>393</v>
      </c>
      <c r="N44" t="s">
        <v>425</v>
      </c>
      <c r="P44" t="s">
        <v>439</v>
      </c>
      <c r="Q44" t="s">
        <v>451</v>
      </c>
      <c r="S44" t="s">
        <v>461</v>
      </c>
      <c r="T44" t="s">
        <v>394</v>
      </c>
      <c r="V44" t="s">
        <v>463</v>
      </c>
      <c r="W44" t="s">
        <v>469</v>
      </c>
      <c r="Z44" t="s">
        <v>525</v>
      </c>
      <c r="AB44" t="s">
        <v>594</v>
      </c>
      <c r="AC44" t="s">
        <v>619</v>
      </c>
      <c r="AD44">
        <v>24</v>
      </c>
      <c r="AE44">
        <v>2200</v>
      </c>
      <c r="AH44">
        <v>2</v>
      </c>
      <c r="AI44">
        <v>1</v>
      </c>
      <c r="AJ44">
        <v>1</v>
      </c>
      <c r="AK44">
        <v>153.76</v>
      </c>
      <c r="AN44">
        <v>26000</v>
      </c>
      <c r="AT44">
        <v>6.75</v>
      </c>
      <c r="AU44" t="s">
        <v>646</v>
      </c>
    </row>
    <row r="45" spans="1:47">
      <c r="A45" s="1">
        <f>HYPERLINK("https://lsnyc.legalserver.org/matter/dynamic-profile/view/1896402","19-1896402")</f>
        <v>0</v>
      </c>
      <c r="B45" t="s">
        <v>50</v>
      </c>
      <c r="C45" t="s">
        <v>69</v>
      </c>
      <c r="D45" t="s">
        <v>110</v>
      </c>
      <c r="F45" t="s">
        <v>179</v>
      </c>
      <c r="G45" t="s">
        <v>243</v>
      </c>
      <c r="H45" t="s">
        <v>309</v>
      </c>
      <c r="I45">
        <v>40</v>
      </c>
      <c r="J45" t="s">
        <v>380</v>
      </c>
      <c r="K45">
        <v>11691</v>
      </c>
      <c r="L45" t="s">
        <v>392</v>
      </c>
      <c r="M45" t="s">
        <v>392</v>
      </c>
      <c r="P45" t="s">
        <v>444</v>
      </c>
      <c r="Q45" t="s">
        <v>456</v>
      </c>
      <c r="S45" t="s">
        <v>461</v>
      </c>
      <c r="T45" t="s">
        <v>392</v>
      </c>
      <c r="V45" t="s">
        <v>463</v>
      </c>
      <c r="Y45" t="s">
        <v>473</v>
      </c>
      <c r="Z45" t="s">
        <v>526</v>
      </c>
      <c r="AB45" t="s">
        <v>595</v>
      </c>
      <c r="AC45" t="s">
        <v>619</v>
      </c>
      <c r="AD45">
        <v>43</v>
      </c>
      <c r="AE45">
        <v>660</v>
      </c>
      <c r="AH45">
        <v>40</v>
      </c>
      <c r="AI45">
        <v>2</v>
      </c>
      <c r="AJ45">
        <v>0</v>
      </c>
      <c r="AK45">
        <v>158.6</v>
      </c>
      <c r="AN45">
        <v>26820</v>
      </c>
      <c r="AT45">
        <v>0</v>
      </c>
      <c r="AU45" t="s">
        <v>646</v>
      </c>
    </row>
    <row r="46" spans="1:47">
      <c r="A46" s="1">
        <f>HYPERLINK("https://lsnyc.legalserver.org/matter/dynamic-profile/view/1901325","19-1901325")</f>
        <v>0</v>
      </c>
      <c r="B46" t="s">
        <v>47</v>
      </c>
      <c r="C46" t="s">
        <v>69</v>
      </c>
      <c r="D46" t="s">
        <v>111</v>
      </c>
      <c r="F46" t="s">
        <v>180</v>
      </c>
      <c r="G46" t="s">
        <v>244</v>
      </c>
      <c r="H46" t="s">
        <v>310</v>
      </c>
      <c r="I46" t="s">
        <v>355</v>
      </c>
      <c r="J46" t="s">
        <v>377</v>
      </c>
      <c r="K46">
        <v>11354</v>
      </c>
      <c r="L46" t="s">
        <v>393</v>
      </c>
      <c r="M46" t="s">
        <v>393</v>
      </c>
      <c r="Q46" t="s">
        <v>455</v>
      </c>
      <c r="S46" t="s">
        <v>461</v>
      </c>
      <c r="T46" t="s">
        <v>394</v>
      </c>
      <c r="V46" t="s">
        <v>463</v>
      </c>
      <c r="W46" t="s">
        <v>468</v>
      </c>
      <c r="Y46" t="s">
        <v>480</v>
      </c>
      <c r="Z46" t="s">
        <v>527</v>
      </c>
      <c r="AA46" t="s">
        <v>405</v>
      </c>
      <c r="AB46" t="s">
        <v>596</v>
      </c>
      <c r="AC46" t="s">
        <v>623</v>
      </c>
      <c r="AD46">
        <v>104</v>
      </c>
      <c r="AE46">
        <v>1700</v>
      </c>
      <c r="AF46" t="s">
        <v>629</v>
      </c>
      <c r="AG46" t="s">
        <v>405</v>
      </c>
      <c r="AH46">
        <v>3</v>
      </c>
      <c r="AI46">
        <v>2</v>
      </c>
      <c r="AJ46">
        <v>0</v>
      </c>
      <c r="AK46">
        <v>159.67</v>
      </c>
      <c r="AN46">
        <v>27000</v>
      </c>
      <c r="AT46">
        <v>3.3</v>
      </c>
      <c r="AU46" t="s">
        <v>638</v>
      </c>
    </row>
    <row r="47" spans="1:47">
      <c r="A47" s="1">
        <f>HYPERLINK("https://lsnyc.legalserver.org/matter/dynamic-profile/view/1891207","19-1891207")</f>
        <v>0</v>
      </c>
      <c r="B47" t="s">
        <v>66</v>
      </c>
      <c r="C47" t="s">
        <v>70</v>
      </c>
      <c r="D47" t="s">
        <v>85</v>
      </c>
      <c r="E47" t="s">
        <v>134</v>
      </c>
      <c r="F47" t="s">
        <v>181</v>
      </c>
      <c r="G47" t="s">
        <v>245</v>
      </c>
      <c r="H47" t="s">
        <v>311</v>
      </c>
      <c r="J47" t="s">
        <v>387</v>
      </c>
      <c r="K47">
        <v>11372</v>
      </c>
      <c r="L47" t="s">
        <v>394</v>
      </c>
      <c r="M47" t="s">
        <v>392</v>
      </c>
      <c r="N47" t="s">
        <v>426</v>
      </c>
      <c r="P47" t="s">
        <v>439</v>
      </c>
      <c r="Q47" t="s">
        <v>454</v>
      </c>
      <c r="R47" t="s">
        <v>459</v>
      </c>
      <c r="S47" t="s">
        <v>461</v>
      </c>
      <c r="T47" t="s">
        <v>394</v>
      </c>
      <c r="V47" t="s">
        <v>463</v>
      </c>
      <c r="W47" t="s">
        <v>468</v>
      </c>
      <c r="Y47" t="s">
        <v>473</v>
      </c>
      <c r="Z47" t="s">
        <v>528</v>
      </c>
      <c r="AA47" t="s">
        <v>550</v>
      </c>
      <c r="AB47" t="s">
        <v>597</v>
      </c>
      <c r="AC47" t="s">
        <v>622</v>
      </c>
      <c r="AD47">
        <v>50</v>
      </c>
      <c r="AE47">
        <v>1010.13</v>
      </c>
      <c r="AF47" t="s">
        <v>625</v>
      </c>
      <c r="AG47" t="s">
        <v>405</v>
      </c>
      <c r="AH47">
        <v>19</v>
      </c>
      <c r="AI47">
        <v>3</v>
      </c>
      <c r="AJ47">
        <v>0</v>
      </c>
      <c r="AK47">
        <v>164.09</v>
      </c>
      <c r="AN47">
        <v>35000</v>
      </c>
      <c r="AT47">
        <v>1.6</v>
      </c>
      <c r="AU47" t="s">
        <v>48</v>
      </c>
    </row>
    <row r="48" spans="1:47">
      <c r="A48" s="1">
        <f>HYPERLINK("https://lsnyc.legalserver.org/matter/dynamic-profile/view/1855226","18-1855226")</f>
        <v>0</v>
      </c>
      <c r="B48" t="s">
        <v>62</v>
      </c>
      <c r="C48" t="s">
        <v>70</v>
      </c>
      <c r="D48" t="s">
        <v>112</v>
      </c>
      <c r="E48" t="s">
        <v>135</v>
      </c>
      <c r="F48" t="s">
        <v>182</v>
      </c>
      <c r="G48" t="s">
        <v>246</v>
      </c>
      <c r="H48" t="s">
        <v>296</v>
      </c>
      <c r="I48">
        <v>523</v>
      </c>
      <c r="J48" t="s">
        <v>377</v>
      </c>
      <c r="K48">
        <v>11355</v>
      </c>
      <c r="L48" t="s">
        <v>393</v>
      </c>
      <c r="M48" t="s">
        <v>393</v>
      </c>
      <c r="N48" t="s">
        <v>427</v>
      </c>
      <c r="P48" t="s">
        <v>439</v>
      </c>
      <c r="Q48" t="s">
        <v>453</v>
      </c>
      <c r="R48" t="s">
        <v>457</v>
      </c>
      <c r="S48" t="s">
        <v>461</v>
      </c>
      <c r="T48" t="s">
        <v>394</v>
      </c>
      <c r="V48" t="s">
        <v>463</v>
      </c>
      <c r="W48" t="s">
        <v>468</v>
      </c>
      <c r="Y48" t="s">
        <v>481</v>
      </c>
      <c r="Z48" t="s">
        <v>529</v>
      </c>
      <c r="AB48" t="s">
        <v>598</v>
      </c>
      <c r="AC48" t="s">
        <v>619</v>
      </c>
      <c r="AD48">
        <v>77</v>
      </c>
      <c r="AE48">
        <v>1511.68</v>
      </c>
      <c r="AF48" t="s">
        <v>625</v>
      </c>
      <c r="AG48" t="s">
        <v>405</v>
      </c>
      <c r="AH48">
        <v>12</v>
      </c>
      <c r="AI48">
        <v>1</v>
      </c>
      <c r="AJ48">
        <v>0</v>
      </c>
      <c r="AK48">
        <v>164.18</v>
      </c>
      <c r="AN48">
        <v>19800</v>
      </c>
      <c r="AT48">
        <v>2.69</v>
      </c>
      <c r="AU48" t="s">
        <v>649</v>
      </c>
    </row>
    <row r="49" spans="1:47">
      <c r="A49" s="1">
        <f>HYPERLINK("https://lsnyc.legalserver.org/matter/dynamic-profile/view/1888147","19-1888147")</f>
        <v>0</v>
      </c>
      <c r="B49" t="s">
        <v>49</v>
      </c>
      <c r="C49" t="s">
        <v>69</v>
      </c>
      <c r="D49" t="s">
        <v>113</v>
      </c>
      <c r="F49" t="s">
        <v>183</v>
      </c>
      <c r="G49" t="s">
        <v>247</v>
      </c>
      <c r="H49" t="s">
        <v>312</v>
      </c>
      <c r="I49" t="s">
        <v>356</v>
      </c>
      <c r="J49" t="s">
        <v>388</v>
      </c>
      <c r="K49">
        <v>11423</v>
      </c>
      <c r="L49" t="s">
        <v>394</v>
      </c>
      <c r="M49" t="s">
        <v>392</v>
      </c>
      <c r="N49" t="s">
        <v>428</v>
      </c>
      <c r="P49" t="s">
        <v>441</v>
      </c>
      <c r="Q49" t="s">
        <v>453</v>
      </c>
      <c r="S49" t="s">
        <v>461</v>
      </c>
      <c r="V49" t="s">
        <v>466</v>
      </c>
      <c r="W49" t="s">
        <v>468</v>
      </c>
      <c r="Y49" t="s">
        <v>472</v>
      </c>
      <c r="Z49" t="s">
        <v>530</v>
      </c>
      <c r="AB49" t="s">
        <v>599</v>
      </c>
      <c r="AD49">
        <v>16</v>
      </c>
      <c r="AE49">
        <v>1140</v>
      </c>
      <c r="AF49" t="s">
        <v>625</v>
      </c>
      <c r="AG49" t="s">
        <v>405</v>
      </c>
      <c r="AH49">
        <v>3</v>
      </c>
      <c r="AI49">
        <v>1</v>
      </c>
      <c r="AJ49">
        <v>0</v>
      </c>
      <c r="AK49">
        <v>167.05</v>
      </c>
      <c r="AN49">
        <v>20280</v>
      </c>
      <c r="AT49">
        <v>0</v>
      </c>
      <c r="AU49" t="s">
        <v>49</v>
      </c>
    </row>
    <row r="50" spans="1:47">
      <c r="A50" s="1">
        <f>HYPERLINK("https://lsnyc.legalserver.org/matter/dynamic-profile/view/1903512","19-1903512")</f>
        <v>0</v>
      </c>
      <c r="B50" t="s">
        <v>52</v>
      </c>
      <c r="C50" t="s">
        <v>69</v>
      </c>
      <c r="D50" t="s">
        <v>73</v>
      </c>
      <c r="F50" t="s">
        <v>184</v>
      </c>
      <c r="G50" t="s">
        <v>248</v>
      </c>
      <c r="H50" t="s">
        <v>313</v>
      </c>
      <c r="I50" t="s">
        <v>357</v>
      </c>
      <c r="J50" t="s">
        <v>389</v>
      </c>
      <c r="K50">
        <v>11101</v>
      </c>
      <c r="L50" t="s">
        <v>393</v>
      </c>
      <c r="M50" t="s">
        <v>393</v>
      </c>
      <c r="N50" t="s">
        <v>429</v>
      </c>
      <c r="P50" t="s">
        <v>439</v>
      </c>
      <c r="Q50" t="s">
        <v>451</v>
      </c>
      <c r="S50" t="s">
        <v>461</v>
      </c>
      <c r="T50" t="s">
        <v>394</v>
      </c>
      <c r="V50" t="s">
        <v>463</v>
      </c>
      <c r="Y50" t="s">
        <v>445</v>
      </c>
      <c r="Z50" t="s">
        <v>531</v>
      </c>
      <c r="AB50" t="s">
        <v>600</v>
      </c>
      <c r="AC50" t="s">
        <v>620</v>
      </c>
      <c r="AD50">
        <v>6</v>
      </c>
      <c r="AE50">
        <v>1800</v>
      </c>
      <c r="AF50" t="s">
        <v>624</v>
      </c>
      <c r="AG50" t="s">
        <v>405</v>
      </c>
      <c r="AH50">
        <v>2</v>
      </c>
      <c r="AI50">
        <v>2</v>
      </c>
      <c r="AJ50">
        <v>2</v>
      </c>
      <c r="AK50">
        <v>167.77</v>
      </c>
      <c r="AN50">
        <v>43200</v>
      </c>
      <c r="AT50">
        <v>1.15</v>
      </c>
      <c r="AU50" t="s">
        <v>650</v>
      </c>
    </row>
    <row r="51" spans="1:47">
      <c r="A51" s="1">
        <f>HYPERLINK("https://lsnyc.legalserver.org/matter/dynamic-profile/view/1897503","19-1897503")</f>
        <v>0</v>
      </c>
      <c r="B51" t="s">
        <v>48</v>
      </c>
      <c r="C51" t="s">
        <v>69</v>
      </c>
      <c r="D51" t="s">
        <v>114</v>
      </c>
      <c r="F51" t="s">
        <v>185</v>
      </c>
      <c r="G51" t="s">
        <v>249</v>
      </c>
      <c r="H51" t="s">
        <v>314</v>
      </c>
      <c r="I51" t="s">
        <v>358</v>
      </c>
      <c r="J51" t="s">
        <v>381</v>
      </c>
      <c r="K51">
        <v>11368</v>
      </c>
      <c r="L51" t="s">
        <v>392</v>
      </c>
      <c r="M51" t="s">
        <v>392</v>
      </c>
      <c r="N51" t="s">
        <v>430</v>
      </c>
      <c r="O51" t="s">
        <v>437</v>
      </c>
      <c r="P51" t="s">
        <v>444</v>
      </c>
      <c r="Q51" t="s">
        <v>456</v>
      </c>
      <c r="S51" t="s">
        <v>461</v>
      </c>
      <c r="T51" t="s">
        <v>392</v>
      </c>
      <c r="V51" t="s">
        <v>463</v>
      </c>
      <c r="W51" t="s">
        <v>468</v>
      </c>
      <c r="Y51" t="s">
        <v>445</v>
      </c>
      <c r="Z51" t="s">
        <v>532</v>
      </c>
      <c r="AB51" t="s">
        <v>601</v>
      </c>
      <c r="AC51" t="s">
        <v>619</v>
      </c>
      <c r="AD51">
        <v>70</v>
      </c>
      <c r="AE51">
        <v>1290</v>
      </c>
      <c r="AF51" t="s">
        <v>625</v>
      </c>
      <c r="AG51" t="s">
        <v>405</v>
      </c>
      <c r="AH51">
        <v>45</v>
      </c>
      <c r="AI51">
        <v>1</v>
      </c>
      <c r="AJ51">
        <v>0</v>
      </c>
      <c r="AK51">
        <v>168.13</v>
      </c>
      <c r="AN51">
        <v>21000</v>
      </c>
      <c r="AT51">
        <v>0.5</v>
      </c>
      <c r="AU51" t="s">
        <v>48</v>
      </c>
    </row>
    <row r="52" spans="1:47">
      <c r="A52" s="1">
        <f>HYPERLINK("https://lsnyc.legalserver.org/matter/dynamic-profile/view/1886223","18-1886223")</f>
        <v>0</v>
      </c>
      <c r="B52" t="s">
        <v>67</v>
      </c>
      <c r="C52" t="s">
        <v>69</v>
      </c>
      <c r="D52" t="s">
        <v>106</v>
      </c>
      <c r="F52" t="s">
        <v>186</v>
      </c>
      <c r="G52" t="s">
        <v>250</v>
      </c>
      <c r="H52" t="s">
        <v>315</v>
      </c>
      <c r="I52" t="s">
        <v>359</v>
      </c>
      <c r="J52" t="s">
        <v>377</v>
      </c>
      <c r="K52">
        <v>11355</v>
      </c>
      <c r="L52" t="s">
        <v>394</v>
      </c>
      <c r="M52" t="s">
        <v>394</v>
      </c>
      <c r="N52" t="s">
        <v>431</v>
      </c>
      <c r="P52" t="s">
        <v>442</v>
      </c>
      <c r="Q52" t="s">
        <v>455</v>
      </c>
      <c r="S52" t="s">
        <v>461</v>
      </c>
      <c r="T52" t="s">
        <v>394</v>
      </c>
      <c r="V52" t="s">
        <v>463</v>
      </c>
      <c r="Y52" t="s">
        <v>473</v>
      </c>
      <c r="Z52" t="s">
        <v>533</v>
      </c>
      <c r="AB52" t="s">
        <v>602</v>
      </c>
      <c r="AC52" t="s">
        <v>619</v>
      </c>
      <c r="AD52">
        <v>6</v>
      </c>
      <c r="AE52">
        <v>1340</v>
      </c>
      <c r="AF52" t="s">
        <v>427</v>
      </c>
      <c r="AG52" t="s">
        <v>405</v>
      </c>
      <c r="AH52">
        <v>13</v>
      </c>
      <c r="AI52">
        <v>3</v>
      </c>
      <c r="AJ52">
        <v>0</v>
      </c>
      <c r="AK52">
        <v>182.87</v>
      </c>
      <c r="AN52">
        <v>38000</v>
      </c>
      <c r="AT52">
        <v>0.05</v>
      </c>
      <c r="AU52" t="s">
        <v>67</v>
      </c>
    </row>
    <row r="53" spans="1:47">
      <c r="A53" s="1">
        <f>HYPERLINK("https://lsnyc.legalserver.org/matter/dynamic-profile/view/1863380","18-1863380")</f>
        <v>0</v>
      </c>
      <c r="B53" t="s">
        <v>68</v>
      </c>
      <c r="C53" t="s">
        <v>69</v>
      </c>
      <c r="D53" t="s">
        <v>115</v>
      </c>
      <c r="F53" t="s">
        <v>165</v>
      </c>
      <c r="G53" t="s">
        <v>251</v>
      </c>
      <c r="H53" t="s">
        <v>316</v>
      </c>
      <c r="I53">
        <v>2</v>
      </c>
      <c r="J53" t="s">
        <v>383</v>
      </c>
      <c r="K53">
        <v>11101</v>
      </c>
      <c r="L53" t="s">
        <v>393</v>
      </c>
      <c r="M53" t="s">
        <v>393</v>
      </c>
      <c r="N53" t="s">
        <v>432</v>
      </c>
      <c r="P53" t="s">
        <v>439</v>
      </c>
      <c r="Q53" t="s">
        <v>451</v>
      </c>
      <c r="S53" t="s">
        <v>461</v>
      </c>
      <c r="T53" t="s">
        <v>394</v>
      </c>
      <c r="V53" t="s">
        <v>463</v>
      </c>
      <c r="W53" t="s">
        <v>469</v>
      </c>
      <c r="Y53" t="s">
        <v>482</v>
      </c>
      <c r="Z53" t="s">
        <v>534</v>
      </c>
      <c r="AB53" t="s">
        <v>603</v>
      </c>
      <c r="AC53" t="s">
        <v>619</v>
      </c>
      <c r="AD53">
        <v>2</v>
      </c>
      <c r="AE53">
        <v>1850</v>
      </c>
      <c r="AF53" t="s">
        <v>624</v>
      </c>
      <c r="AG53" t="s">
        <v>405</v>
      </c>
      <c r="AH53">
        <v>1</v>
      </c>
      <c r="AI53">
        <v>1</v>
      </c>
      <c r="AJ53">
        <v>1</v>
      </c>
      <c r="AK53">
        <v>189.55</v>
      </c>
      <c r="AN53">
        <v>31200</v>
      </c>
      <c r="AT53">
        <v>18.45</v>
      </c>
      <c r="AU53" t="s">
        <v>638</v>
      </c>
    </row>
    <row r="54" spans="1:47">
      <c r="A54" s="1">
        <f>HYPERLINK("https://lsnyc.legalserver.org/matter/dynamic-profile/view/1859711","18-1859711")</f>
        <v>0</v>
      </c>
      <c r="B54" t="s">
        <v>56</v>
      </c>
      <c r="C54" t="s">
        <v>69</v>
      </c>
      <c r="D54" t="s">
        <v>116</v>
      </c>
      <c r="F54" t="s">
        <v>187</v>
      </c>
      <c r="G54" t="s">
        <v>252</v>
      </c>
      <c r="H54" t="s">
        <v>317</v>
      </c>
      <c r="I54" t="s">
        <v>360</v>
      </c>
      <c r="J54" t="s">
        <v>382</v>
      </c>
      <c r="K54">
        <v>11377</v>
      </c>
      <c r="L54" t="s">
        <v>394</v>
      </c>
      <c r="M54" t="s">
        <v>393</v>
      </c>
      <c r="P54" t="s">
        <v>450</v>
      </c>
      <c r="Q54" t="s">
        <v>456</v>
      </c>
      <c r="S54" t="s">
        <v>461</v>
      </c>
      <c r="T54" t="s">
        <v>392</v>
      </c>
      <c r="V54" t="s">
        <v>463</v>
      </c>
      <c r="W54" t="s">
        <v>468</v>
      </c>
      <c r="Y54" t="s">
        <v>483</v>
      </c>
      <c r="Z54" t="s">
        <v>535</v>
      </c>
      <c r="AB54" t="s">
        <v>604</v>
      </c>
      <c r="AC54" t="s">
        <v>620</v>
      </c>
      <c r="AD54">
        <v>112</v>
      </c>
      <c r="AE54">
        <v>975</v>
      </c>
      <c r="AF54" t="s">
        <v>625</v>
      </c>
      <c r="AG54" t="s">
        <v>405</v>
      </c>
      <c r="AH54">
        <v>16</v>
      </c>
      <c r="AI54">
        <v>2</v>
      </c>
      <c r="AJ54">
        <v>0</v>
      </c>
      <c r="AK54">
        <v>192.12</v>
      </c>
      <c r="AN54">
        <v>31200</v>
      </c>
      <c r="AT54">
        <v>5</v>
      </c>
      <c r="AU54" t="s">
        <v>56</v>
      </c>
    </row>
    <row r="55" spans="1:47">
      <c r="A55" s="1">
        <f>HYPERLINK("https://lsnyc.legalserver.org/matter/dynamic-profile/view/0812242","16-0812242")</f>
        <v>0</v>
      </c>
      <c r="B55" t="s">
        <v>56</v>
      </c>
      <c r="C55" t="s">
        <v>69</v>
      </c>
      <c r="D55" t="s">
        <v>117</v>
      </c>
      <c r="F55" t="s">
        <v>188</v>
      </c>
      <c r="G55" t="s">
        <v>253</v>
      </c>
      <c r="H55" t="s">
        <v>318</v>
      </c>
      <c r="I55" t="s">
        <v>336</v>
      </c>
      <c r="J55" t="s">
        <v>377</v>
      </c>
      <c r="K55">
        <v>11355</v>
      </c>
      <c r="L55" t="s">
        <v>393</v>
      </c>
      <c r="M55" t="s">
        <v>393</v>
      </c>
      <c r="P55" t="s">
        <v>441</v>
      </c>
      <c r="Q55" t="s">
        <v>453</v>
      </c>
      <c r="S55" t="s">
        <v>461</v>
      </c>
      <c r="T55" t="s">
        <v>394</v>
      </c>
      <c r="U55" t="s">
        <v>462</v>
      </c>
      <c r="V55" t="s">
        <v>463</v>
      </c>
      <c r="Y55" t="s">
        <v>476</v>
      </c>
      <c r="Z55" t="s">
        <v>536</v>
      </c>
      <c r="AB55" t="s">
        <v>605</v>
      </c>
      <c r="AC55" t="s">
        <v>619</v>
      </c>
      <c r="AD55">
        <v>84</v>
      </c>
      <c r="AE55">
        <v>1266.69</v>
      </c>
      <c r="AF55" t="s">
        <v>625</v>
      </c>
      <c r="AH55">
        <v>30</v>
      </c>
      <c r="AI55">
        <v>1</v>
      </c>
      <c r="AJ55">
        <v>0</v>
      </c>
      <c r="AK55">
        <v>196.77</v>
      </c>
      <c r="AN55">
        <v>23376</v>
      </c>
      <c r="AT55">
        <v>2.3</v>
      </c>
      <c r="AU55" t="s">
        <v>649</v>
      </c>
    </row>
    <row r="56" spans="1:47">
      <c r="A56" s="1">
        <f>HYPERLINK("https://lsnyc.legalserver.org/matter/dynamic-profile/view/1848477","17-1848477")</f>
        <v>0</v>
      </c>
      <c r="B56" t="s">
        <v>51</v>
      </c>
      <c r="C56" t="s">
        <v>69</v>
      </c>
      <c r="D56" t="s">
        <v>118</v>
      </c>
      <c r="F56" t="s">
        <v>189</v>
      </c>
      <c r="G56" t="s">
        <v>254</v>
      </c>
      <c r="H56" t="s">
        <v>319</v>
      </c>
      <c r="I56" t="s">
        <v>361</v>
      </c>
      <c r="J56" t="s">
        <v>377</v>
      </c>
      <c r="K56">
        <v>11354</v>
      </c>
      <c r="L56" t="s">
        <v>393</v>
      </c>
      <c r="M56" t="s">
        <v>393</v>
      </c>
      <c r="N56" t="s">
        <v>433</v>
      </c>
      <c r="P56" t="s">
        <v>443</v>
      </c>
      <c r="Q56" t="s">
        <v>453</v>
      </c>
      <c r="S56" t="s">
        <v>461</v>
      </c>
      <c r="T56" t="s">
        <v>394</v>
      </c>
      <c r="V56" t="s">
        <v>463</v>
      </c>
      <c r="W56" t="s">
        <v>468</v>
      </c>
      <c r="Y56" t="s">
        <v>483</v>
      </c>
      <c r="Z56" t="s">
        <v>537</v>
      </c>
      <c r="AB56" t="s">
        <v>606</v>
      </c>
      <c r="AC56" t="s">
        <v>619</v>
      </c>
      <c r="AD56">
        <v>100</v>
      </c>
      <c r="AE56">
        <v>1950</v>
      </c>
      <c r="AF56" t="s">
        <v>624</v>
      </c>
      <c r="AG56" t="s">
        <v>405</v>
      </c>
      <c r="AH56">
        <v>1</v>
      </c>
      <c r="AI56">
        <v>3</v>
      </c>
      <c r="AJ56">
        <v>0</v>
      </c>
      <c r="AK56">
        <v>199.24</v>
      </c>
      <c r="AN56">
        <v>40683.96</v>
      </c>
      <c r="AT56">
        <v>0.9</v>
      </c>
      <c r="AU56" t="s">
        <v>638</v>
      </c>
    </row>
    <row r="57" spans="1:47">
      <c r="A57" s="1">
        <f>HYPERLINK("https://lsnyc.legalserver.org/matter/dynamic-profile/view/1891669","19-1891669")</f>
        <v>0</v>
      </c>
      <c r="B57" t="s">
        <v>52</v>
      </c>
      <c r="C57" t="s">
        <v>69</v>
      </c>
      <c r="D57" t="s">
        <v>119</v>
      </c>
      <c r="F57" t="s">
        <v>190</v>
      </c>
      <c r="G57" t="s">
        <v>255</v>
      </c>
      <c r="H57" t="s">
        <v>320</v>
      </c>
      <c r="I57">
        <v>1</v>
      </c>
      <c r="J57" t="s">
        <v>380</v>
      </c>
      <c r="K57">
        <v>11691</v>
      </c>
      <c r="L57" t="s">
        <v>393</v>
      </c>
      <c r="M57" t="s">
        <v>393</v>
      </c>
      <c r="P57" t="s">
        <v>442</v>
      </c>
      <c r="Q57" t="s">
        <v>451</v>
      </c>
      <c r="S57" t="s">
        <v>461</v>
      </c>
      <c r="T57" t="s">
        <v>394</v>
      </c>
      <c r="V57" t="s">
        <v>463</v>
      </c>
      <c r="Z57" t="s">
        <v>538</v>
      </c>
      <c r="AB57" t="s">
        <v>607</v>
      </c>
      <c r="AC57" t="s">
        <v>619</v>
      </c>
      <c r="AD57">
        <v>0</v>
      </c>
      <c r="AE57">
        <v>1475</v>
      </c>
      <c r="AF57" t="s">
        <v>625</v>
      </c>
      <c r="AG57" t="s">
        <v>633</v>
      </c>
      <c r="AH57">
        <v>9</v>
      </c>
      <c r="AI57">
        <v>1</v>
      </c>
      <c r="AJ57">
        <v>0</v>
      </c>
      <c r="AK57">
        <v>199.84</v>
      </c>
      <c r="AN57">
        <v>24960</v>
      </c>
      <c r="AT57">
        <v>4.65</v>
      </c>
      <c r="AU57" t="s">
        <v>638</v>
      </c>
    </row>
    <row r="58" spans="1:47">
      <c r="A58" s="1">
        <f>HYPERLINK("https://lsnyc.legalserver.org/matter/dynamic-profile/view/0815041","16-0815041")</f>
        <v>0</v>
      </c>
      <c r="B58" t="s">
        <v>55</v>
      </c>
      <c r="C58" t="s">
        <v>70</v>
      </c>
      <c r="D58" t="s">
        <v>120</v>
      </c>
      <c r="E58" t="s">
        <v>136</v>
      </c>
      <c r="F58" t="s">
        <v>191</v>
      </c>
      <c r="G58" t="s">
        <v>256</v>
      </c>
      <c r="H58" t="s">
        <v>321</v>
      </c>
      <c r="I58" t="s">
        <v>362</v>
      </c>
      <c r="J58" t="s">
        <v>377</v>
      </c>
      <c r="K58">
        <v>11355</v>
      </c>
      <c r="L58" t="s">
        <v>392</v>
      </c>
      <c r="M58" t="s">
        <v>393</v>
      </c>
      <c r="N58" t="s">
        <v>405</v>
      </c>
      <c r="P58" t="s">
        <v>445</v>
      </c>
      <c r="Q58" t="s">
        <v>453</v>
      </c>
      <c r="R58" t="s">
        <v>457</v>
      </c>
      <c r="S58" t="s">
        <v>461</v>
      </c>
      <c r="T58" t="s">
        <v>394</v>
      </c>
      <c r="V58" t="s">
        <v>463</v>
      </c>
      <c r="W58" t="s">
        <v>468</v>
      </c>
      <c r="Y58" t="s">
        <v>477</v>
      </c>
      <c r="Z58" t="s">
        <v>539</v>
      </c>
      <c r="AA58" t="s">
        <v>405</v>
      </c>
      <c r="AB58" t="s">
        <v>608</v>
      </c>
      <c r="AC58" t="s">
        <v>620</v>
      </c>
      <c r="AD58">
        <v>45</v>
      </c>
      <c r="AE58">
        <v>1234</v>
      </c>
      <c r="AF58" t="s">
        <v>625</v>
      </c>
      <c r="AG58" t="s">
        <v>632</v>
      </c>
      <c r="AH58">
        <v>10</v>
      </c>
      <c r="AI58">
        <v>1</v>
      </c>
      <c r="AJ58">
        <v>0</v>
      </c>
      <c r="AK58">
        <v>203.23</v>
      </c>
      <c r="AN58">
        <v>24144</v>
      </c>
      <c r="AT58">
        <v>2.4</v>
      </c>
      <c r="AU58" t="s">
        <v>646</v>
      </c>
    </row>
    <row r="59" spans="1:47">
      <c r="A59" s="1">
        <f>HYPERLINK("https://lsnyc.legalserver.org/matter/dynamic-profile/view/1897595","19-1897595")</f>
        <v>0</v>
      </c>
      <c r="B59" t="s">
        <v>48</v>
      </c>
      <c r="C59" t="s">
        <v>69</v>
      </c>
      <c r="D59" t="s">
        <v>121</v>
      </c>
      <c r="F59" t="s">
        <v>192</v>
      </c>
      <c r="G59" t="s">
        <v>257</v>
      </c>
      <c r="H59" t="s">
        <v>322</v>
      </c>
      <c r="I59" t="s">
        <v>363</v>
      </c>
      <c r="J59" t="s">
        <v>381</v>
      </c>
      <c r="K59">
        <v>11368</v>
      </c>
      <c r="L59" t="s">
        <v>392</v>
      </c>
      <c r="M59" t="s">
        <v>392</v>
      </c>
      <c r="P59" t="s">
        <v>444</v>
      </c>
      <c r="Q59" t="s">
        <v>456</v>
      </c>
      <c r="S59" t="s">
        <v>461</v>
      </c>
      <c r="T59" t="s">
        <v>392</v>
      </c>
      <c r="V59" t="s">
        <v>463</v>
      </c>
      <c r="Y59" t="s">
        <v>445</v>
      </c>
      <c r="Z59" t="s">
        <v>540</v>
      </c>
      <c r="AB59" t="s">
        <v>609</v>
      </c>
      <c r="AC59" t="s">
        <v>619</v>
      </c>
      <c r="AD59">
        <v>70</v>
      </c>
      <c r="AE59">
        <v>1293</v>
      </c>
      <c r="AF59" t="s">
        <v>625</v>
      </c>
      <c r="AG59" t="s">
        <v>405</v>
      </c>
      <c r="AH59">
        <v>30</v>
      </c>
      <c r="AI59">
        <v>2</v>
      </c>
      <c r="AJ59">
        <v>0</v>
      </c>
      <c r="AK59">
        <v>276.76</v>
      </c>
      <c r="AN59">
        <v>46800</v>
      </c>
      <c r="AT59">
        <v>0.3</v>
      </c>
      <c r="AU59" t="s">
        <v>48</v>
      </c>
    </row>
    <row r="60" spans="1:47">
      <c r="A60" s="1">
        <f>HYPERLINK("https://lsnyc.legalserver.org/matter/dynamic-profile/view/1896083","19-1896083")</f>
        <v>0</v>
      </c>
      <c r="B60" t="s">
        <v>52</v>
      </c>
      <c r="C60" t="s">
        <v>69</v>
      </c>
      <c r="D60" t="s">
        <v>122</v>
      </c>
      <c r="F60" t="s">
        <v>193</v>
      </c>
      <c r="G60" t="s">
        <v>258</v>
      </c>
      <c r="H60" t="s">
        <v>323</v>
      </c>
      <c r="I60" t="s">
        <v>364</v>
      </c>
      <c r="J60" t="s">
        <v>377</v>
      </c>
      <c r="K60">
        <v>11354</v>
      </c>
      <c r="L60" t="s">
        <v>393</v>
      </c>
      <c r="M60" t="s">
        <v>393</v>
      </c>
      <c r="N60" t="s">
        <v>434</v>
      </c>
      <c r="P60" t="s">
        <v>442</v>
      </c>
      <c r="Q60" t="s">
        <v>451</v>
      </c>
      <c r="S60" t="s">
        <v>461</v>
      </c>
      <c r="T60" t="s">
        <v>394</v>
      </c>
      <c r="V60" t="s">
        <v>463</v>
      </c>
      <c r="W60" t="s">
        <v>471</v>
      </c>
      <c r="Y60" t="s">
        <v>473</v>
      </c>
      <c r="Z60" t="s">
        <v>541</v>
      </c>
      <c r="AB60" t="s">
        <v>610</v>
      </c>
      <c r="AC60" t="s">
        <v>619</v>
      </c>
      <c r="AD60">
        <v>0</v>
      </c>
      <c r="AE60">
        <v>774</v>
      </c>
      <c r="AF60" t="s">
        <v>625</v>
      </c>
      <c r="AG60" t="s">
        <v>405</v>
      </c>
      <c r="AH60">
        <v>39</v>
      </c>
      <c r="AI60">
        <v>2</v>
      </c>
      <c r="AJ60">
        <v>0</v>
      </c>
      <c r="AK60">
        <v>276.76</v>
      </c>
      <c r="AN60">
        <v>46800</v>
      </c>
      <c r="AT60">
        <v>7.2</v>
      </c>
      <c r="AU60" t="s">
        <v>651</v>
      </c>
    </row>
    <row r="61" spans="1:47">
      <c r="A61" s="1">
        <f>HYPERLINK("https://lsnyc.legalserver.org/matter/dynamic-profile/view/1897572","19-1897572")</f>
        <v>0</v>
      </c>
      <c r="B61" t="s">
        <v>48</v>
      </c>
      <c r="C61" t="s">
        <v>69</v>
      </c>
      <c r="D61" t="s">
        <v>121</v>
      </c>
      <c r="F61" t="s">
        <v>194</v>
      </c>
      <c r="G61" t="s">
        <v>259</v>
      </c>
      <c r="H61" t="s">
        <v>324</v>
      </c>
      <c r="I61" t="s">
        <v>365</v>
      </c>
      <c r="J61" t="s">
        <v>376</v>
      </c>
      <c r="K61">
        <v>11386</v>
      </c>
      <c r="L61" t="s">
        <v>392</v>
      </c>
      <c r="M61" t="s">
        <v>392</v>
      </c>
      <c r="N61" t="s">
        <v>435</v>
      </c>
      <c r="P61" t="s">
        <v>444</v>
      </c>
      <c r="Q61" t="s">
        <v>456</v>
      </c>
      <c r="S61" t="s">
        <v>461</v>
      </c>
      <c r="T61" t="s">
        <v>392</v>
      </c>
      <c r="V61" t="s">
        <v>463</v>
      </c>
      <c r="Z61" t="s">
        <v>542</v>
      </c>
      <c r="AB61" t="s">
        <v>611</v>
      </c>
      <c r="AC61" t="s">
        <v>619</v>
      </c>
      <c r="AD61">
        <v>70</v>
      </c>
      <c r="AE61">
        <v>1260</v>
      </c>
      <c r="AF61" t="s">
        <v>625</v>
      </c>
      <c r="AG61" t="s">
        <v>405</v>
      </c>
      <c r="AH61">
        <v>19</v>
      </c>
      <c r="AI61">
        <v>1</v>
      </c>
      <c r="AJ61">
        <v>0</v>
      </c>
      <c r="AK61">
        <v>376.3</v>
      </c>
      <c r="AN61">
        <v>47000</v>
      </c>
      <c r="AT61">
        <v>3.1</v>
      </c>
      <c r="AU61" t="s">
        <v>48</v>
      </c>
    </row>
    <row r="62" spans="1:47">
      <c r="A62" s="1">
        <f>HYPERLINK("https://lsnyc.legalserver.org/matter/dynamic-profile/view/1897589","19-1897589")</f>
        <v>0</v>
      </c>
      <c r="B62" t="s">
        <v>48</v>
      </c>
      <c r="C62" t="s">
        <v>69</v>
      </c>
      <c r="D62" t="s">
        <v>121</v>
      </c>
      <c r="F62" t="s">
        <v>195</v>
      </c>
      <c r="G62" t="s">
        <v>260</v>
      </c>
      <c r="H62" t="s">
        <v>286</v>
      </c>
      <c r="I62" t="s">
        <v>366</v>
      </c>
      <c r="J62" t="s">
        <v>381</v>
      </c>
      <c r="K62">
        <v>11368</v>
      </c>
      <c r="L62" t="s">
        <v>392</v>
      </c>
      <c r="M62" t="s">
        <v>392</v>
      </c>
      <c r="N62" t="s">
        <v>409</v>
      </c>
      <c r="O62" t="s">
        <v>437</v>
      </c>
      <c r="P62" t="s">
        <v>444</v>
      </c>
      <c r="Q62" t="s">
        <v>456</v>
      </c>
      <c r="S62" t="s">
        <v>461</v>
      </c>
      <c r="T62" t="s">
        <v>392</v>
      </c>
      <c r="V62" t="s">
        <v>463</v>
      </c>
      <c r="Y62" t="s">
        <v>445</v>
      </c>
      <c r="Z62" t="s">
        <v>543</v>
      </c>
      <c r="AB62" t="s">
        <v>612</v>
      </c>
      <c r="AD62">
        <v>70</v>
      </c>
      <c r="AE62">
        <v>1252.55</v>
      </c>
      <c r="AF62" t="s">
        <v>625</v>
      </c>
      <c r="AG62" t="s">
        <v>405</v>
      </c>
      <c r="AH62">
        <v>43</v>
      </c>
      <c r="AI62">
        <v>1</v>
      </c>
      <c r="AJ62">
        <v>0</v>
      </c>
      <c r="AK62">
        <v>400.32</v>
      </c>
      <c r="AN62">
        <v>50000</v>
      </c>
      <c r="AT62">
        <v>0</v>
      </c>
      <c r="AU62" t="s">
        <v>48</v>
      </c>
    </row>
    <row r="63" spans="1:47">
      <c r="A63" s="1">
        <f>HYPERLINK("https://lsnyc.legalserver.org/matter/dynamic-profile/view/1870368","18-1870368")</f>
        <v>0</v>
      </c>
      <c r="B63" t="s">
        <v>68</v>
      </c>
      <c r="C63" t="s">
        <v>69</v>
      </c>
      <c r="D63" t="s">
        <v>123</v>
      </c>
      <c r="F63" t="s">
        <v>196</v>
      </c>
      <c r="G63" t="s">
        <v>261</v>
      </c>
      <c r="H63" t="s">
        <v>325</v>
      </c>
      <c r="I63" t="s">
        <v>367</v>
      </c>
      <c r="J63" t="s">
        <v>387</v>
      </c>
      <c r="K63">
        <v>11372</v>
      </c>
      <c r="L63" t="s">
        <v>392</v>
      </c>
      <c r="M63" t="s">
        <v>393</v>
      </c>
      <c r="N63" t="s">
        <v>404</v>
      </c>
      <c r="P63" t="s">
        <v>443</v>
      </c>
      <c r="Q63" t="s">
        <v>455</v>
      </c>
      <c r="S63" t="s">
        <v>461</v>
      </c>
      <c r="T63" t="s">
        <v>392</v>
      </c>
      <c r="V63" t="s">
        <v>463</v>
      </c>
      <c r="Z63" t="s">
        <v>544</v>
      </c>
      <c r="AB63" t="s">
        <v>613</v>
      </c>
      <c r="AC63" t="s">
        <v>619</v>
      </c>
      <c r="AD63">
        <v>64</v>
      </c>
      <c r="AE63">
        <v>1900</v>
      </c>
      <c r="AF63" t="s">
        <v>427</v>
      </c>
      <c r="AG63" t="s">
        <v>405</v>
      </c>
      <c r="AH63">
        <v>6</v>
      </c>
      <c r="AI63">
        <v>1</v>
      </c>
      <c r="AJ63">
        <v>0</v>
      </c>
      <c r="AK63">
        <v>444.81</v>
      </c>
      <c r="AN63">
        <v>54000</v>
      </c>
      <c r="AT63">
        <v>0</v>
      </c>
      <c r="AU63" t="s">
        <v>67</v>
      </c>
    </row>
    <row r="64" spans="1:47">
      <c r="A64" s="1">
        <f>HYPERLINK("https://lsnyc.legalserver.org/matter/dynamic-profile/view/1865239","18-1865239")</f>
        <v>0</v>
      </c>
      <c r="B64" t="s">
        <v>68</v>
      </c>
      <c r="C64" t="s">
        <v>69</v>
      </c>
      <c r="D64" t="s">
        <v>124</v>
      </c>
      <c r="F64" t="s">
        <v>197</v>
      </c>
      <c r="G64" t="s">
        <v>262</v>
      </c>
      <c r="H64" t="s">
        <v>326</v>
      </c>
      <c r="I64" t="s">
        <v>368</v>
      </c>
      <c r="J64" t="s">
        <v>390</v>
      </c>
      <c r="K64">
        <v>11427</v>
      </c>
      <c r="L64" t="s">
        <v>393</v>
      </c>
      <c r="M64" t="s">
        <v>393</v>
      </c>
      <c r="N64" t="s">
        <v>436</v>
      </c>
      <c r="P64" t="s">
        <v>439</v>
      </c>
      <c r="Q64" t="s">
        <v>453</v>
      </c>
      <c r="S64" t="s">
        <v>461</v>
      </c>
      <c r="T64" t="s">
        <v>394</v>
      </c>
      <c r="V64" t="s">
        <v>463</v>
      </c>
      <c r="W64" t="s">
        <v>468</v>
      </c>
      <c r="Y64" t="s">
        <v>445</v>
      </c>
      <c r="Z64" t="s">
        <v>545</v>
      </c>
      <c r="AB64" t="s">
        <v>614</v>
      </c>
      <c r="AC64" t="s">
        <v>619</v>
      </c>
      <c r="AD64">
        <v>21</v>
      </c>
      <c r="AE64">
        <v>1044</v>
      </c>
      <c r="AF64" t="s">
        <v>625</v>
      </c>
      <c r="AG64" t="s">
        <v>445</v>
      </c>
      <c r="AH64">
        <v>40</v>
      </c>
      <c r="AI64">
        <v>2</v>
      </c>
      <c r="AJ64">
        <v>0</v>
      </c>
      <c r="AK64">
        <v>482.93</v>
      </c>
      <c r="AN64">
        <v>79490.05</v>
      </c>
      <c r="AT64">
        <v>1</v>
      </c>
      <c r="AU64" t="s">
        <v>68</v>
      </c>
    </row>
    <row r="65" spans="1:47">
      <c r="A65" s="1">
        <f>HYPERLINK("https://lsnyc.legalserver.org/matter/dynamic-profile/view/1897510","19-1897510")</f>
        <v>0</v>
      </c>
      <c r="B65" t="s">
        <v>48</v>
      </c>
      <c r="C65" t="s">
        <v>69</v>
      </c>
      <c r="D65" t="s">
        <v>114</v>
      </c>
      <c r="F65" t="s">
        <v>198</v>
      </c>
      <c r="G65" t="s">
        <v>263</v>
      </c>
      <c r="H65" t="s">
        <v>327</v>
      </c>
      <c r="I65" t="s">
        <v>369</v>
      </c>
      <c r="J65" t="s">
        <v>381</v>
      </c>
      <c r="K65">
        <v>11368</v>
      </c>
      <c r="L65" t="s">
        <v>392</v>
      </c>
      <c r="M65" t="s">
        <v>392</v>
      </c>
      <c r="N65" t="s">
        <v>435</v>
      </c>
      <c r="O65" t="s">
        <v>437</v>
      </c>
      <c r="P65" t="s">
        <v>444</v>
      </c>
      <c r="Q65" t="s">
        <v>456</v>
      </c>
      <c r="S65" t="s">
        <v>461</v>
      </c>
      <c r="T65" t="s">
        <v>392</v>
      </c>
      <c r="V65" t="s">
        <v>463</v>
      </c>
      <c r="W65" t="s">
        <v>468</v>
      </c>
      <c r="Y65" t="s">
        <v>445</v>
      </c>
      <c r="Z65" t="s">
        <v>546</v>
      </c>
      <c r="AB65" t="s">
        <v>615</v>
      </c>
      <c r="AC65" t="s">
        <v>619</v>
      </c>
      <c r="AD65">
        <v>50</v>
      </c>
      <c r="AE65">
        <v>1586</v>
      </c>
      <c r="AF65" t="s">
        <v>625</v>
      </c>
      <c r="AH65">
        <v>19</v>
      </c>
      <c r="AI65">
        <v>1</v>
      </c>
      <c r="AJ65">
        <v>0</v>
      </c>
      <c r="AK65">
        <v>520.42</v>
      </c>
      <c r="AN65">
        <v>65000</v>
      </c>
      <c r="AT65">
        <v>0</v>
      </c>
      <c r="AU65" t="s">
        <v>48</v>
      </c>
    </row>
    <row r="66" spans="1:47">
      <c r="A66" s="1">
        <f>HYPERLINK("https://lsnyc.legalserver.org/matter/dynamic-profile/view/1872554","18-1872554")</f>
        <v>0</v>
      </c>
      <c r="B66" t="s">
        <v>68</v>
      </c>
      <c r="C66" t="s">
        <v>69</v>
      </c>
      <c r="D66" t="s">
        <v>125</v>
      </c>
      <c r="F66" t="s">
        <v>177</v>
      </c>
      <c r="G66" t="s">
        <v>264</v>
      </c>
      <c r="H66" t="s">
        <v>325</v>
      </c>
      <c r="I66" t="s">
        <v>370</v>
      </c>
      <c r="J66" t="s">
        <v>387</v>
      </c>
      <c r="K66">
        <v>11372</v>
      </c>
      <c r="L66" t="s">
        <v>392</v>
      </c>
      <c r="M66" t="s">
        <v>392</v>
      </c>
      <c r="N66" t="s">
        <v>398</v>
      </c>
      <c r="P66" t="s">
        <v>443</v>
      </c>
      <c r="Q66" t="s">
        <v>452</v>
      </c>
      <c r="S66" t="s">
        <v>461</v>
      </c>
      <c r="T66" t="s">
        <v>392</v>
      </c>
      <c r="V66" t="s">
        <v>463</v>
      </c>
      <c r="W66" t="s">
        <v>468</v>
      </c>
      <c r="Y66" t="s">
        <v>473</v>
      </c>
      <c r="Z66" t="s">
        <v>547</v>
      </c>
      <c r="AB66" t="s">
        <v>616</v>
      </c>
      <c r="AC66" t="s">
        <v>619</v>
      </c>
      <c r="AD66">
        <v>60</v>
      </c>
      <c r="AE66">
        <v>2950</v>
      </c>
      <c r="AF66" t="s">
        <v>427</v>
      </c>
      <c r="AG66" t="s">
        <v>405</v>
      </c>
      <c r="AH66">
        <v>4</v>
      </c>
      <c r="AI66">
        <v>4</v>
      </c>
      <c r="AJ66">
        <v>0</v>
      </c>
      <c r="AK66">
        <v>786.42</v>
      </c>
      <c r="AN66">
        <v>197392</v>
      </c>
      <c r="AT66">
        <v>0</v>
      </c>
      <c r="AU66" t="s">
        <v>67</v>
      </c>
    </row>
    <row r="67" spans="1:47">
      <c r="A67" s="1">
        <f>HYPERLINK("https://lsnyc.legalserver.org/matter/dynamic-profile/view/1870384","18-1870384")</f>
        <v>0</v>
      </c>
      <c r="B67" t="s">
        <v>68</v>
      </c>
      <c r="C67" t="s">
        <v>69</v>
      </c>
      <c r="D67" t="s">
        <v>123</v>
      </c>
      <c r="F67" t="s">
        <v>199</v>
      </c>
      <c r="G67" t="s">
        <v>265</v>
      </c>
      <c r="H67" t="s">
        <v>328</v>
      </c>
      <c r="I67" t="s">
        <v>371</v>
      </c>
      <c r="J67" t="s">
        <v>391</v>
      </c>
      <c r="K67">
        <v>11372</v>
      </c>
      <c r="L67" t="s">
        <v>392</v>
      </c>
      <c r="M67" t="s">
        <v>393</v>
      </c>
      <c r="N67" t="s">
        <v>404</v>
      </c>
      <c r="P67" t="s">
        <v>443</v>
      </c>
      <c r="Q67" t="s">
        <v>455</v>
      </c>
      <c r="S67" t="s">
        <v>461</v>
      </c>
      <c r="T67" t="s">
        <v>392</v>
      </c>
      <c r="V67" t="s">
        <v>463</v>
      </c>
      <c r="Y67" t="s">
        <v>473</v>
      </c>
      <c r="Z67" t="s">
        <v>548</v>
      </c>
      <c r="AB67" t="s">
        <v>617</v>
      </c>
      <c r="AC67" t="s">
        <v>619</v>
      </c>
      <c r="AD67">
        <v>1</v>
      </c>
      <c r="AE67">
        <v>2250</v>
      </c>
      <c r="AF67" t="s">
        <v>427</v>
      </c>
      <c r="AG67" t="s">
        <v>405</v>
      </c>
      <c r="AH67">
        <v>5</v>
      </c>
      <c r="AI67">
        <v>2</v>
      </c>
      <c r="AJ67">
        <v>2</v>
      </c>
      <c r="AK67">
        <v>796.8099999999999</v>
      </c>
      <c r="AN67">
        <v>200000</v>
      </c>
      <c r="AT67">
        <v>0.2</v>
      </c>
      <c r="AU67" t="s">
        <v>67</v>
      </c>
    </row>
    <row r="68" spans="1:47">
      <c r="A68" s="1">
        <f>HYPERLINK("https://lsnyc.legalserver.org/matter/dynamic-profile/view/1870381","18-1870381")</f>
        <v>0</v>
      </c>
      <c r="B68" t="s">
        <v>68</v>
      </c>
      <c r="C68" t="s">
        <v>69</v>
      </c>
      <c r="D68" t="s">
        <v>123</v>
      </c>
      <c r="F68" t="s">
        <v>200</v>
      </c>
      <c r="G68" t="s">
        <v>266</v>
      </c>
      <c r="H68" t="s">
        <v>328</v>
      </c>
      <c r="I68" t="s">
        <v>372</v>
      </c>
      <c r="J68" t="s">
        <v>387</v>
      </c>
      <c r="K68">
        <v>11372</v>
      </c>
      <c r="L68" t="s">
        <v>392</v>
      </c>
      <c r="M68" t="s">
        <v>393</v>
      </c>
      <c r="N68" t="s">
        <v>404</v>
      </c>
      <c r="P68" t="s">
        <v>443</v>
      </c>
      <c r="Q68" t="s">
        <v>455</v>
      </c>
      <c r="S68" t="s">
        <v>461</v>
      </c>
      <c r="T68" t="s">
        <v>392</v>
      </c>
      <c r="V68" t="s">
        <v>463</v>
      </c>
      <c r="W68" t="s">
        <v>468</v>
      </c>
      <c r="Y68" t="s">
        <v>473</v>
      </c>
      <c r="Z68" t="s">
        <v>549</v>
      </c>
      <c r="AB68" t="s">
        <v>618</v>
      </c>
      <c r="AC68" t="s">
        <v>619</v>
      </c>
      <c r="AD68">
        <v>56</v>
      </c>
      <c r="AE68">
        <v>2350</v>
      </c>
      <c r="AF68" t="s">
        <v>427</v>
      </c>
      <c r="AG68" t="s">
        <v>405</v>
      </c>
      <c r="AH68">
        <v>3</v>
      </c>
      <c r="AI68">
        <v>2</v>
      </c>
      <c r="AJ68">
        <v>0</v>
      </c>
      <c r="AK68">
        <v>4556.5</v>
      </c>
      <c r="AN68">
        <v>750000</v>
      </c>
      <c r="AT68">
        <v>1.1</v>
      </c>
      <c r="AU6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2019-07-19T15:06:39Z</dcterms:created>
  <dcterms:modified xsi:type="dcterms:W3CDTF">2019-07-19T15:06:39Z</dcterms:modified>
</cp:coreProperties>
</file>