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ed" sheetId="1" r:id="rId1"/>
    <sheet name="Closed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<sst xmlns="http://schemas.openxmlformats.org/spreadsheetml/2006/main" count="5557" uniqueCount="1759">
  <si>
    <t>Hyperlinked Case #</t>
  </si>
  <si>
    <t>Notes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</si>
  <si>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</si>
  <si>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</si>
  <si>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</si>
  <si>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</si>
  <si>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</si>
  <si>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</si>
  <si>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</si>
  <si>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</si>
  <si>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</si>
  <si>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</si>
  <si>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Referral Source</t>
  </si>
  <si>
    <t>Gen Case Index Number</t>
  </si>
  <si>
    <t>Housing Years Living In Apartment</t>
  </si>
  <si>
    <t>Housing Type Of Case</t>
  </si>
  <si>
    <t>Housing Level of Service</t>
  </si>
  <si>
    <t>Close Reason</t>
  </si>
  <si>
    <t>Real LOS</t>
  </si>
  <si>
    <t>Primary Funding Code</t>
  </si>
  <si>
    <t>Secondary Funding Codes</t>
  </si>
  <si>
    <t>Housing Building Case?</t>
  </si>
  <si>
    <t>Legal Problem Code</t>
  </si>
  <si>
    <t>Housing Posture of Case on Eligibility Date</t>
  </si>
  <si>
    <t>HAL Eligibility Date</t>
  </si>
  <si>
    <t>Housing Tenant’s Share Of Rent</t>
  </si>
  <si>
    <t>Housing Total Monthly Rent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</si>
  <si>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</si>
  <si>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</si>
  <si>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</si>
  <si>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</si>
  <si>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</si>
  <si>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</si>
  <si>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</si>
  <si>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</si>
  <si>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</si>
  <si>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</si>
  <si>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Subsidy Type</t>
  </si>
  <si>
    <t>Language</t>
  </si>
  <si>
    <t xml:space="preserve">Total Annual Income </t>
  </si>
  <si>
    <t>Housing Activity Indicators</t>
  </si>
  <si>
    <t>Housing Outcome</t>
  </si>
  <si>
    <t>Housing Outcome Date</t>
  </si>
  <si>
    <t>Housing Services Rendered to Client</t>
  </si>
  <si>
    <t>Income Types</t>
  </si>
  <si>
    <t>Service Month/Day</t>
  </si>
  <si>
    <t>Service Year</t>
  </si>
  <si>
    <t>Housing Income Verification</t>
  </si>
  <si>
    <t>HRA Release?</t>
  </si>
  <si>
    <t>Housing Signed DHCI Form</t>
  </si>
  <si>
    <t>Group</t>
  </si>
  <si>
    <t>Total Time For Case</t>
  </si>
  <si>
    <t>Assigned Branch/CC</t>
  </si>
  <si>
    <t>Outcome</t>
  </si>
  <si>
    <t>Housing HPLP Household Category</t>
  </si>
  <si>
    <t>Housing Proof Public Assistance</t>
  </si>
  <si>
    <t>Housing Verification Of Income</t>
  </si>
  <si>
    <t>Housing Funding Note</t>
  </si>
  <si>
    <t>Caseworker Name</t>
  </si>
  <si>
    <t>Total annual household income calculation does not match Legal Server income</t>
  </si>
  <si>
    <t>Household member count (2A3C) does not match Legal Server count or people listed (2A2C); total annual household income calculation does not match Legal Server income</t>
  </si>
  <si>
    <t>Household member count (1A3C) does not match Legal Server count (2A2C), update whichever is incorrect</t>
  </si>
  <si>
    <t>If active PA, input PA Case #, if not, missing updated DHCI form</t>
  </si>
  <si>
    <t>Missing updated DHCI form</t>
  </si>
  <si>
    <t>No DHCI form uploaded</t>
  </si>
  <si>
    <t>If PA Case, input complete PA Case # with letter at end into Legal Server, if not, no DHCI form uploaded</t>
  </si>
  <si>
    <t>Lee, Thomas</t>
  </si>
  <si>
    <t>Chan, Vincce</t>
  </si>
  <si>
    <t>Mui, Ernie</t>
  </si>
  <si>
    <t>Diaz, Lino</t>
  </si>
  <si>
    <t>Salas, Emma</t>
  </si>
  <si>
    <t>Ascher, Ann</t>
  </si>
  <si>
    <t>Saywack, Priam</t>
  </si>
  <si>
    <t>Atuegbu, Chidera</t>
  </si>
  <si>
    <t>Maltezos, Alexander</t>
  </si>
  <si>
    <t>Jacobs, Alex</t>
  </si>
  <si>
    <t>Barrett, Samantha</t>
  </si>
  <si>
    <t>Clifford, Mun</t>
  </si>
  <si>
    <t>Sanderman, Robert</t>
  </si>
  <si>
    <t>Santos, Marisol</t>
  </si>
  <si>
    <t>Flores, Irene</t>
  </si>
  <si>
    <t>Open</t>
  </si>
  <si>
    <t>09/21/2017</t>
  </si>
  <si>
    <t>01/19/2018</t>
  </si>
  <si>
    <t>07/05/2018</t>
  </si>
  <si>
    <t>06/21/2018</t>
  </si>
  <si>
    <t>06/07/2018</t>
  </si>
  <si>
    <t>05/07/2018</t>
  </si>
  <si>
    <t>04/21/2017</t>
  </si>
  <si>
    <t>06/19/2018</t>
  </si>
  <si>
    <t>09/28/2017</t>
  </si>
  <si>
    <t>03/26/2018</t>
  </si>
  <si>
    <t>01/20/2017</t>
  </si>
  <si>
    <t>08/18/2017</t>
  </si>
  <si>
    <t>09/05/2017</t>
  </si>
  <si>
    <t>10/10/2017</t>
  </si>
  <si>
    <t>05/14/2018</t>
  </si>
  <si>
    <t>06/13/2016</t>
  </si>
  <si>
    <t>05/08/2018</t>
  </si>
  <si>
    <t>04/26/2018</t>
  </si>
  <si>
    <t>02/14/2018</t>
  </si>
  <si>
    <t>09/29/2017</t>
  </si>
  <si>
    <t>12/14/2016</t>
  </si>
  <si>
    <t>03/09/2018</t>
  </si>
  <si>
    <t>05/16/2018</t>
  </si>
  <si>
    <t>06/18/2018</t>
  </si>
  <si>
    <t>10/06/2017</t>
  </si>
  <si>
    <t>06/12/2018</t>
  </si>
  <si>
    <t>01/24/2018</t>
  </si>
  <si>
    <t>09/26/2017</t>
  </si>
  <si>
    <t>11/16/2016</t>
  </si>
  <si>
    <t>03/28/2018</t>
  </si>
  <si>
    <t>02/23/2018</t>
  </si>
  <si>
    <t>06/04/2018</t>
  </si>
  <si>
    <t>03/08/2018</t>
  </si>
  <si>
    <t>02/07/2018</t>
  </si>
  <si>
    <t>08/15/2017</t>
  </si>
  <si>
    <t>05/24/2018</t>
  </si>
  <si>
    <t>02/08/2018</t>
  </si>
  <si>
    <t>08/16/2017</t>
  </si>
  <si>
    <t>05/30/2018</t>
  </si>
  <si>
    <t>03/27/2018</t>
  </si>
  <si>
    <t>06/27/2018</t>
  </si>
  <si>
    <t>07/18/2017</t>
  </si>
  <si>
    <t>12/21/2015</t>
  </si>
  <si>
    <t>08/08/2017</t>
  </si>
  <si>
    <t>01/27/2016</t>
  </si>
  <si>
    <t>12/28/2018</t>
  </si>
  <si>
    <t>06/26/2018</t>
  </si>
  <si>
    <t>06/06/2018</t>
  </si>
  <si>
    <t>08/08/2018</t>
  </si>
  <si>
    <t>04/03/2018</t>
  </si>
  <si>
    <t>05/01/2018</t>
  </si>
  <si>
    <t>04/19/2018</t>
  </si>
  <si>
    <t>03/12/2018</t>
  </si>
  <si>
    <t>10/11/2017</t>
  </si>
  <si>
    <t>06/28/2018</t>
  </si>
  <si>
    <t>10/14/2016</t>
  </si>
  <si>
    <t>05/15/2017</t>
  </si>
  <si>
    <t>10/19/2017</t>
  </si>
  <si>
    <t>03/07/2018</t>
  </si>
  <si>
    <t>01/30/2017</t>
  </si>
  <si>
    <t>05/25/2018</t>
  </si>
  <si>
    <t>05/15/2018</t>
  </si>
  <si>
    <t>03/27/2017</t>
  </si>
  <si>
    <t>11/13/2017</t>
  </si>
  <si>
    <t>10/12/2017</t>
  </si>
  <si>
    <t>04/09/2018</t>
  </si>
  <si>
    <t>03/31/2016</t>
  </si>
  <si>
    <t>02/20/2018</t>
  </si>
  <si>
    <t>06/28/2017</t>
  </si>
  <si>
    <t>10/02/2017</t>
  </si>
  <si>
    <t>Jose</t>
  </si>
  <si>
    <t>Bevelin</t>
  </si>
  <si>
    <t>Joan</t>
  </si>
  <si>
    <t>Shakir</t>
  </si>
  <si>
    <t>Marcela</t>
  </si>
  <si>
    <t>Mei Yu</t>
  </si>
  <si>
    <t>Vanessa</t>
  </si>
  <si>
    <t>Brittini</t>
  </si>
  <si>
    <t>Harry</t>
  </si>
  <si>
    <t>Joyce</t>
  </si>
  <si>
    <t>Olivia</t>
  </si>
  <si>
    <t>Miriam</t>
  </si>
  <si>
    <t>Robert</t>
  </si>
  <si>
    <t>Eva</t>
  </si>
  <si>
    <t>April</t>
  </si>
  <si>
    <t>Juliana</t>
  </si>
  <si>
    <t>Debbie</t>
  </si>
  <si>
    <t>Nekecia</t>
  </si>
  <si>
    <t>Marie</t>
  </si>
  <si>
    <t>Margaret</t>
  </si>
  <si>
    <t>Andrea</t>
  </si>
  <si>
    <t>Gisell</t>
  </si>
  <si>
    <t>Whitney</t>
  </si>
  <si>
    <t>Andrean</t>
  </si>
  <si>
    <t>Jasodra</t>
  </si>
  <si>
    <t>Momodou</t>
  </si>
  <si>
    <t>Ravon</t>
  </si>
  <si>
    <t>Nelinda</t>
  </si>
  <si>
    <t>Cecil</t>
  </si>
  <si>
    <t>Leonard</t>
  </si>
  <si>
    <t>Ronald</t>
  </si>
  <si>
    <t>Brenda</t>
  </si>
  <si>
    <t>Claudia</t>
  </si>
  <si>
    <t>Giovanna</t>
  </si>
  <si>
    <t>Wajana</t>
  </si>
  <si>
    <t>Caryl</t>
  </si>
  <si>
    <t>Ashika</t>
  </si>
  <si>
    <t>Samira</t>
  </si>
  <si>
    <t>Jadwiga</t>
  </si>
  <si>
    <t>Andres</t>
  </si>
  <si>
    <t>Milton</t>
  </si>
  <si>
    <t>Oscar</t>
  </si>
  <si>
    <t>Shakima</t>
  </si>
  <si>
    <t>Mohammed</t>
  </si>
  <si>
    <t>Charee</t>
  </si>
  <si>
    <t>Bobbie</t>
  </si>
  <si>
    <t>Candy</t>
  </si>
  <si>
    <t>Mosammat</t>
  </si>
  <si>
    <t>George</t>
  </si>
  <si>
    <t>Willie</t>
  </si>
  <si>
    <t>Wendy</t>
  </si>
  <si>
    <t>Mary</t>
  </si>
  <si>
    <t>Frederick</t>
  </si>
  <si>
    <t>Bibi</t>
  </si>
  <si>
    <t>Aminata</t>
  </si>
  <si>
    <t>Shafqat</t>
  </si>
  <si>
    <t>Anthony</t>
  </si>
  <si>
    <t>Angela</t>
  </si>
  <si>
    <t>Sherry</t>
  </si>
  <si>
    <t>Denise</t>
  </si>
  <si>
    <t>Ariela</t>
  </si>
  <si>
    <t>Cassilda</t>
  </si>
  <si>
    <t>Theresa</t>
  </si>
  <si>
    <t>Arthur</t>
  </si>
  <si>
    <t>Taylor</t>
  </si>
  <si>
    <t>Carlos</t>
  </si>
  <si>
    <t>Linda</t>
  </si>
  <si>
    <t>Thomas</t>
  </si>
  <si>
    <t>Lisa</t>
  </si>
  <si>
    <t>Desmond</t>
  </si>
  <si>
    <t>Oliver</t>
  </si>
  <si>
    <t>Gary</t>
  </si>
  <si>
    <t>Jillian</t>
  </si>
  <si>
    <t>Shaquana</t>
  </si>
  <si>
    <t>Jorge</t>
  </si>
  <si>
    <t>Edward</t>
  </si>
  <si>
    <t>Marjorie</t>
  </si>
  <si>
    <t>Sylvia</t>
  </si>
  <si>
    <t>Brandon</t>
  </si>
  <si>
    <t>Vicenta</t>
  </si>
  <si>
    <t>zurisaday</t>
  </si>
  <si>
    <t>Jabel</t>
  </si>
  <si>
    <t>Amanda</t>
  </si>
  <si>
    <t>Miosoti</t>
  </si>
  <si>
    <t>Richard</t>
  </si>
  <si>
    <t>Young</t>
  </si>
  <si>
    <t>Lequatre</t>
  </si>
  <si>
    <t>Morales</t>
  </si>
  <si>
    <t>Brown</t>
  </si>
  <si>
    <t>Peters</t>
  </si>
  <si>
    <t>Brum</t>
  </si>
  <si>
    <t>Lai</t>
  </si>
  <si>
    <t>Perez</t>
  </si>
  <si>
    <t>Eichelberger</t>
  </si>
  <si>
    <t>Yancey</t>
  </si>
  <si>
    <t>Genoval</t>
  </si>
  <si>
    <t>Bravo</t>
  </si>
  <si>
    <t>Guevara</t>
  </si>
  <si>
    <t>Arias</t>
  </si>
  <si>
    <t>Massey</t>
  </si>
  <si>
    <t>Salguero-Rodrigues</t>
  </si>
  <si>
    <t>Ditanna</t>
  </si>
  <si>
    <t>Rose</t>
  </si>
  <si>
    <t>Gallimore</t>
  </si>
  <si>
    <t>Grant</t>
  </si>
  <si>
    <t>Jordan</t>
  </si>
  <si>
    <t>Duval</t>
  </si>
  <si>
    <t>Barker</t>
  </si>
  <si>
    <t>Stephens</t>
  </si>
  <si>
    <t>Persaud</t>
  </si>
  <si>
    <t>Gassama</t>
  </si>
  <si>
    <t>Hemphill</t>
  </si>
  <si>
    <t>Patos</t>
  </si>
  <si>
    <t>Noel</t>
  </si>
  <si>
    <t>Belle</t>
  </si>
  <si>
    <t>Hall</t>
  </si>
  <si>
    <t>Archibald</t>
  </si>
  <si>
    <t>Hoskins</t>
  </si>
  <si>
    <t>Mayne Edwards</t>
  </si>
  <si>
    <t>Pelaez</t>
  </si>
  <si>
    <t>Vallecillo</t>
  </si>
  <si>
    <t>Williams</t>
  </si>
  <si>
    <t>Rashid</t>
  </si>
  <si>
    <t>Mikulska</t>
  </si>
  <si>
    <t>Cardona</t>
  </si>
  <si>
    <t>Cantos</t>
  </si>
  <si>
    <t>Hernandez</t>
  </si>
  <si>
    <t>Gibson</t>
  </si>
  <si>
    <t>Rasoolzada</t>
  </si>
  <si>
    <t>Bertram</t>
  </si>
  <si>
    <t>Moore</t>
  </si>
  <si>
    <t>Ceron</t>
  </si>
  <si>
    <t>Mazada</t>
  </si>
  <si>
    <t>Nassralla</t>
  </si>
  <si>
    <t>Rahman</t>
  </si>
  <si>
    <t>Outley</t>
  </si>
  <si>
    <t>Elvin</t>
  </si>
  <si>
    <t>Mc Grane</t>
  </si>
  <si>
    <t>Khan</t>
  </si>
  <si>
    <t>Bah</t>
  </si>
  <si>
    <t>Shah</t>
  </si>
  <si>
    <t>Battaglia</t>
  </si>
  <si>
    <t>Willis</t>
  </si>
  <si>
    <t>Foy</t>
  </si>
  <si>
    <t>Kadosh</t>
  </si>
  <si>
    <t>Smith</t>
  </si>
  <si>
    <t>West</t>
  </si>
  <si>
    <t>Growich</t>
  </si>
  <si>
    <t>Plas</t>
  </si>
  <si>
    <t>Palomino</t>
  </si>
  <si>
    <t>Klisures</t>
  </si>
  <si>
    <t>Nugent</t>
  </si>
  <si>
    <t>Lydon</t>
  </si>
  <si>
    <t>Moan</t>
  </si>
  <si>
    <t>Trinidad</t>
  </si>
  <si>
    <t>Scarlett</t>
  </si>
  <si>
    <t>Futrell</t>
  </si>
  <si>
    <t>O'connell</t>
  </si>
  <si>
    <t>Davis-Signal</t>
  </si>
  <si>
    <t>Rosario</t>
  </si>
  <si>
    <t>Kasica</t>
  </si>
  <si>
    <t>Clarke</t>
  </si>
  <si>
    <t>Agosto</t>
  </si>
  <si>
    <t>Murray</t>
  </si>
  <si>
    <t>Marcial</t>
  </si>
  <si>
    <t>hernandez</t>
  </si>
  <si>
    <t>Ceesay</t>
  </si>
  <si>
    <t>Alleyne</t>
  </si>
  <si>
    <t>Jimenez</t>
  </si>
  <si>
    <t>Butts</t>
  </si>
  <si>
    <t>Cha</t>
  </si>
  <si>
    <t>8530 165th St</t>
  </si>
  <si>
    <t>9817 Horace Harding Expy</t>
  </si>
  <si>
    <t>10921 167th St</t>
  </si>
  <si>
    <t>11534 172nd St</t>
  </si>
  <si>
    <t>5936 72nd St</t>
  </si>
  <si>
    <t>13829 91st Ave</t>
  </si>
  <si>
    <t>14228 224th St</t>
  </si>
  <si>
    <t>10034 202nd St</t>
  </si>
  <si>
    <t>146 Beach 59th St</t>
  </si>
  <si>
    <t>16856 119th Ave</t>
  </si>
  <si>
    <t>3537 12th St</t>
  </si>
  <si>
    <t>4720 48th St Apt 3e</t>
  </si>
  <si>
    <t>3284 30th St</t>
  </si>
  <si>
    <t>7740 Main St</t>
  </si>
  <si>
    <t>7911 41st Ave</t>
  </si>
  <si>
    <t>87-05 Northern Vlvd</t>
  </si>
  <si>
    <t>2303 28th St</t>
  </si>
  <si>
    <t>18701 Nashville Blvd</t>
  </si>
  <si>
    <t>10545 171st Pl</t>
  </si>
  <si>
    <t>13536 234th St</t>
  </si>
  <si>
    <t>11417 166th St</t>
  </si>
  <si>
    <t>11124 157th St</t>
  </si>
  <si>
    <t>11901 Sutphin Blvd</t>
  </si>
  <si>
    <t>2926 Oceancrest Blvd</t>
  </si>
  <si>
    <t>10722 113th St</t>
  </si>
  <si>
    <t>16611 144th Dr</t>
  </si>
  <si>
    <t>13125 Mathewson Ct</t>
  </si>
  <si>
    <t>1430 Seagirt Blvd</t>
  </si>
  <si>
    <t>17507 140th Ave</t>
  </si>
  <si>
    <t>309 Beach 91st St</t>
  </si>
  <si>
    <t>8930 164th St</t>
  </si>
  <si>
    <t>13435 166th Pl</t>
  </si>
  <si>
    <t>25512 149th Ave</t>
  </si>
  <si>
    <t>21803 135th Ave</t>
  </si>
  <si>
    <t>7147 Parsons Blvd</t>
  </si>
  <si>
    <t>8415 102nd Ave</t>
  </si>
  <si>
    <t>17739 105th Ave</t>
  </si>
  <si>
    <t>12809 Sidway Pl</t>
  </si>
  <si>
    <t>6918 30th Ave</t>
  </si>
  <si>
    <t>6015 Madison St</t>
  </si>
  <si>
    <t>8921 153rd St</t>
  </si>
  <si>
    <t>9431 44th ave</t>
  </si>
  <si>
    <t>2267 35th St</t>
  </si>
  <si>
    <t>10248 84 street</t>
  </si>
  <si>
    <t>15813 72nd Ave</t>
  </si>
  <si>
    <t>15921 71st Ave</t>
  </si>
  <si>
    <t>5715 Shore Front Pkwy</t>
  </si>
  <si>
    <t>4171 Denman St</t>
  </si>
  <si>
    <t>8815 168th St</t>
  </si>
  <si>
    <t>1703 Putnam Ave</t>
  </si>
  <si>
    <t>2521 31st Ave</t>
  </si>
  <si>
    <t>16928 110th Rd</t>
  </si>
  <si>
    <t>9608 57th Ave</t>
  </si>
  <si>
    <t>1474 Beach Channel Dr</t>
  </si>
  <si>
    <t>1711 Himrod St</t>
  </si>
  <si>
    <t>8531 120th St</t>
  </si>
  <si>
    <t>14630 228th St</t>
  </si>
  <si>
    <t>3245 69th St</t>
  </si>
  <si>
    <t>12220 Ocean Promenade</t>
  </si>
  <si>
    <t>14202 84th Dr</t>
  </si>
  <si>
    <t>13225 Maple Ave</t>
  </si>
  <si>
    <t>8440 Lander St</t>
  </si>
  <si>
    <t>15307 73rd Ave</t>
  </si>
  <si>
    <t>17020 130th Ave</t>
  </si>
  <si>
    <t>12102 Sutphin Blvd</t>
  </si>
  <si>
    <t>6520 Parsons Blvd</t>
  </si>
  <si>
    <t>2017 Woodbine St</t>
  </si>
  <si>
    <t>9508 37th Ave</t>
  </si>
  <si>
    <t>3611 12th St</t>
  </si>
  <si>
    <t>37-25 6th Street</t>
  </si>
  <si>
    <t>5101 39th Ave</t>
  </si>
  <si>
    <t>180 Beach 117th St</t>
  </si>
  <si>
    <t>10240 62nd Ave</t>
  </si>
  <si>
    <t>19425 I 65th Cres</t>
  </si>
  <si>
    <t>8625 Van Wyck Expwy</t>
  </si>
  <si>
    <t>16612 111th Ave</t>
  </si>
  <si>
    <t>6336 98th Pl</t>
  </si>
  <si>
    <t>6505 Yellowstone Blvd</t>
  </si>
  <si>
    <t>9160 193rd St</t>
  </si>
  <si>
    <t>2932 Beach Channel Dr</t>
  </si>
  <si>
    <t>9720 57th Ave</t>
  </si>
  <si>
    <t>8822 Parsons Blvd</t>
  </si>
  <si>
    <t>3086 32nd St</t>
  </si>
  <si>
    <t>14728 90th Ave</t>
  </si>
  <si>
    <t>176 Beach 97th St</t>
  </si>
  <si>
    <t>4115 10th St</t>
  </si>
  <si>
    <t>7010 Parsons Blvd</t>
  </si>
  <si>
    <t>3564 80th St</t>
  </si>
  <si>
    <t>7B</t>
  </si>
  <si>
    <t>1st fl</t>
  </si>
  <si>
    <t>2FL</t>
  </si>
  <si>
    <t>2A</t>
  </si>
  <si>
    <t>2nd FL</t>
  </si>
  <si>
    <t>1L</t>
  </si>
  <si>
    <t>1C</t>
  </si>
  <si>
    <t>A307</t>
  </si>
  <si>
    <t>Apt 1B</t>
  </si>
  <si>
    <t>2nd FLoor</t>
  </si>
  <si>
    <t>1st FL</t>
  </si>
  <si>
    <t>2R</t>
  </si>
  <si>
    <t>2F</t>
  </si>
  <si>
    <t>1FL</t>
  </si>
  <si>
    <t>3E</t>
  </si>
  <si>
    <t>2nd Floor</t>
  </si>
  <si>
    <t>1B</t>
  </si>
  <si>
    <t>6I</t>
  </si>
  <si>
    <t>7F</t>
  </si>
  <si>
    <t>bsmnt</t>
  </si>
  <si>
    <t>3rd Floor</t>
  </si>
  <si>
    <t>Apt 3L</t>
  </si>
  <si>
    <t>2L</t>
  </si>
  <si>
    <t>D6</t>
  </si>
  <si>
    <t>basement</t>
  </si>
  <si>
    <t>48D</t>
  </si>
  <si>
    <t>5N</t>
  </si>
  <si>
    <t>1E</t>
  </si>
  <si>
    <t>A5</t>
  </si>
  <si>
    <t>6L</t>
  </si>
  <si>
    <t>3L</t>
  </si>
  <si>
    <t>C41</t>
  </si>
  <si>
    <t>2-0</t>
  </si>
  <si>
    <t>6F</t>
  </si>
  <si>
    <t>1G</t>
  </si>
  <si>
    <t>1H</t>
  </si>
  <si>
    <t>3C</t>
  </si>
  <si>
    <t>2B</t>
  </si>
  <si>
    <t>11D</t>
  </si>
  <si>
    <t>E305</t>
  </si>
  <si>
    <t>2d</t>
  </si>
  <si>
    <t>4e</t>
  </si>
  <si>
    <t>3F</t>
  </si>
  <si>
    <t>L1</t>
  </si>
  <si>
    <t>1P</t>
  </si>
  <si>
    <t>1st Floor</t>
  </si>
  <si>
    <t>4L</t>
  </si>
  <si>
    <t>6D</t>
  </si>
  <si>
    <t>6J</t>
  </si>
  <si>
    <t>6K</t>
  </si>
  <si>
    <t>H66</t>
  </si>
  <si>
    <t>4B</t>
  </si>
  <si>
    <t>4E</t>
  </si>
  <si>
    <t>4N</t>
  </si>
  <si>
    <t>Jamaica</t>
  </si>
  <si>
    <t>Corona</t>
  </si>
  <si>
    <t>Maspeth</t>
  </si>
  <si>
    <t>Laurelton</t>
  </si>
  <si>
    <t>Hollis</t>
  </si>
  <si>
    <t>Arverne</t>
  </si>
  <si>
    <t>Astoria</t>
  </si>
  <si>
    <t>Woodside</t>
  </si>
  <si>
    <t>Flushing</t>
  </si>
  <si>
    <t>Elmhurst</t>
  </si>
  <si>
    <t>Jackson Heights</t>
  </si>
  <si>
    <t>Sprngfld Gdns</t>
  </si>
  <si>
    <t>Rosedale</t>
  </si>
  <si>
    <t>Far Rockaway</t>
  </si>
  <si>
    <t>S Richmond Hl</t>
  </si>
  <si>
    <t>Rockaway Bch</t>
  </si>
  <si>
    <t>Fresh Meadows</t>
  </si>
  <si>
    <t>Ozone Park</t>
  </si>
  <si>
    <t>Ridgewood</t>
  </si>
  <si>
    <t>Kew Gardens</t>
  </si>
  <si>
    <t>Rockaway Park</t>
  </si>
  <si>
    <t>Jackson Hts</t>
  </si>
  <si>
    <t>Sunnyside</t>
  </si>
  <si>
    <t>Forest Hills</t>
  </si>
  <si>
    <t>Rego Park</t>
  </si>
  <si>
    <t>Long Is City</t>
  </si>
  <si>
    <t>HRA ELS (Assigned Counsel)</t>
  </si>
  <si>
    <t>HRA</t>
  </si>
  <si>
    <t>Court</t>
  </si>
  <si>
    <t>Self-referred</t>
  </si>
  <si>
    <t>Elected Official</t>
  </si>
  <si>
    <t>Other</t>
  </si>
  <si>
    <t>Outreach</t>
  </si>
  <si>
    <t>Community Organization</t>
  </si>
  <si>
    <t>Returning Client</t>
  </si>
  <si>
    <t>Word of mouth</t>
  </si>
  <si>
    <t>Court Referral-NON HRA</t>
  </si>
  <si>
    <t>Friends/Family</t>
  </si>
  <si>
    <t>Other City Agency</t>
  </si>
  <si>
    <t>LT-066914-17/QU</t>
  </si>
  <si>
    <t>LT-080437-17/QU</t>
  </si>
  <si>
    <t>LT-061405-18/QU</t>
  </si>
  <si>
    <t>LT-061228-18/QU</t>
  </si>
  <si>
    <t>LT-059589-18/QU</t>
  </si>
  <si>
    <t>LT-060343-18/QU</t>
  </si>
  <si>
    <t>LT-058412-17/QU</t>
  </si>
  <si>
    <t>LT-061073-18/QU</t>
  </si>
  <si>
    <t>No Index Number</t>
  </si>
  <si>
    <t>LT-056038-18/QU</t>
  </si>
  <si>
    <t>LT-010727-16/QU</t>
  </si>
  <si>
    <t>LT-068123-17/QU</t>
  </si>
  <si>
    <t>LT-67598-17/QU</t>
  </si>
  <si>
    <t>LT-72123-17/QU</t>
  </si>
  <si>
    <t>LT-059481-18/QU</t>
  </si>
  <si>
    <t>LT-62283-16/QU</t>
  </si>
  <si>
    <t>LT-059947-18/QU</t>
  </si>
  <si>
    <t>LT-058723-18/QU</t>
  </si>
  <si>
    <t>LT-50260-18/QU</t>
  </si>
  <si>
    <t>LT-68385-17/QU</t>
  </si>
  <si>
    <t>LT-078153-16/QU</t>
  </si>
  <si>
    <t>LT-054177-18/QU</t>
  </si>
  <si>
    <t>LT-058919-18/QU</t>
  </si>
  <si>
    <t>062376/18</t>
  </si>
  <si>
    <t>LT-072626-17/QU</t>
  </si>
  <si>
    <t>LT-62321-18/QU</t>
  </si>
  <si>
    <t>LT-051358-18/QU</t>
  </si>
  <si>
    <t>LT-67335-17/QU</t>
  </si>
  <si>
    <t>LT-76623-16/QU</t>
  </si>
  <si>
    <t>056747/2018</t>
  </si>
  <si>
    <t>LT-053204-18/QU</t>
  </si>
  <si>
    <t>LT-061379-18/QU</t>
  </si>
  <si>
    <t>LT-055116-18/QU</t>
  </si>
  <si>
    <t>LT-052645-18/QU</t>
  </si>
  <si>
    <t>61190/18-QU</t>
  </si>
  <si>
    <t>LT-67873-17/QU</t>
  </si>
  <si>
    <t>LT-060244-18/QU</t>
  </si>
  <si>
    <t>LT-062769-18/QU</t>
  </si>
  <si>
    <t>LT-052685-18/QU</t>
  </si>
  <si>
    <t>LT-066396-17/QU</t>
  </si>
  <si>
    <t>LT-052556-18/QU</t>
  </si>
  <si>
    <t>LT-061514-18/QU</t>
  </si>
  <si>
    <t>LT-056958-18/QU</t>
  </si>
  <si>
    <t>LT-61331-18/QU</t>
  </si>
  <si>
    <t>LT-063772-18/qu</t>
  </si>
  <si>
    <t>LT-61398-18/QU</t>
  </si>
  <si>
    <t>LT-63389-17/QU</t>
  </si>
  <si>
    <t>LT-00586-18/QU</t>
  </si>
  <si>
    <t>None</t>
  </si>
  <si>
    <t>HP-06186-17/QU</t>
  </si>
  <si>
    <t>no case number</t>
  </si>
  <si>
    <t>LT-076889-18/QU</t>
  </si>
  <si>
    <t>LT-062900-18/qu</t>
  </si>
  <si>
    <t>LT-010895-18/QU</t>
  </si>
  <si>
    <t>LT-061774-18/QU</t>
  </si>
  <si>
    <t>LT-064959-18/QU</t>
  </si>
  <si>
    <t>LT-069222-17/QU</t>
  </si>
  <si>
    <t>LT-058401-18/QU</t>
  </si>
  <si>
    <t>LT-63342-18/QU</t>
  </si>
  <si>
    <t>LT-056582-18/QU</t>
  </si>
  <si>
    <t>LT-062402-18/QU</t>
  </si>
  <si>
    <t>LT-52768-18/QU</t>
  </si>
  <si>
    <t>LT-079042-17/QU</t>
  </si>
  <si>
    <t>LT-070562-17/QU</t>
  </si>
  <si>
    <t>LT-062714-17/QU</t>
  </si>
  <si>
    <t>LT-000258-18/QU</t>
  </si>
  <si>
    <t>LT-06356-18/QU</t>
  </si>
  <si>
    <t>LT-61858-16/QU</t>
  </si>
  <si>
    <t>LT-066531-16/QU</t>
  </si>
  <si>
    <t>LT-072668-17/QU</t>
  </si>
  <si>
    <t>LT-062390-17/QU</t>
  </si>
  <si>
    <t>LT-058908-18/QU</t>
  </si>
  <si>
    <t>LT-56211-18/QU</t>
  </si>
  <si>
    <t>LT-074554-16/QU</t>
  </si>
  <si>
    <t>LT-077827-17/QU</t>
  </si>
  <si>
    <t>LT-078921-17/QU</t>
  </si>
  <si>
    <t>LT-055713/17QU</t>
  </si>
  <si>
    <t>LT-75778-17/QU</t>
  </si>
  <si>
    <t>LT-055267-18/QU</t>
  </si>
  <si>
    <t>LT- 078867-17/QU</t>
  </si>
  <si>
    <t>LT-060256-18/QU</t>
  </si>
  <si>
    <t>LT-060019-17/QU</t>
  </si>
  <si>
    <t>LT-57433-18/QU</t>
  </si>
  <si>
    <t>LT-52719-16/QU</t>
  </si>
  <si>
    <t>LT-053409-17/QU</t>
  </si>
  <si>
    <t>LT-53582-18/QU</t>
  </si>
  <si>
    <t>857300-AN-2017</t>
  </si>
  <si>
    <t>LT-003094-17/QU</t>
  </si>
  <si>
    <t>none</t>
  </si>
  <si>
    <t>Holdover</t>
  </si>
  <si>
    <t>HP Action</t>
  </si>
  <si>
    <t>No Case</t>
  </si>
  <si>
    <t>Non-payment</t>
  </si>
  <si>
    <t>NYCHA Housing Termination</t>
  </si>
  <si>
    <t>Tenant Rights</t>
  </si>
  <si>
    <t>Representation - State Court</t>
  </si>
  <si>
    <t>Advice</t>
  </si>
  <si>
    <t>Representation - Admin. Agency</t>
  </si>
  <si>
    <t>Hold For Review</t>
  </si>
  <si>
    <t>Out-of-Court Advocacy</t>
  </si>
  <si>
    <t>Full Rep</t>
  </si>
  <si>
    <t>3113 HPLP-Homelessness Prevention Law Project</t>
  </si>
  <si>
    <t>3124 Universal Access to Counsel – (UAC)</t>
  </si>
  <si>
    <t>No</t>
  </si>
  <si>
    <t>Yes</t>
  </si>
  <si>
    <t>63 Private Landlord/Tenant</t>
  </si>
  <si>
    <t>64 Public Housing</t>
  </si>
  <si>
    <t>No Stipulation; No Judgment</t>
  </si>
  <si>
    <t>Post-Judgment, Tenant in Possession-Judgment Due to Default</t>
  </si>
  <si>
    <t>Post-Judgment, Tenant in Possession-Judgment Due to Other</t>
  </si>
  <si>
    <t>06/13/2018</t>
  </si>
  <si>
    <t>05/24/2017</t>
  </si>
  <si>
    <t>02/09/2017</t>
  </si>
  <si>
    <t>05/09/2018</t>
  </si>
  <si>
    <t>05/05/2017</t>
  </si>
  <si>
    <t>04/18/2018</t>
  </si>
  <si>
    <t>02/27/2018</t>
  </si>
  <si>
    <t>11/15/2016</t>
  </si>
  <si>
    <t>05/29/2018</t>
  </si>
  <si>
    <t>08/14/2017</t>
  </si>
  <si>
    <t>05/23/2018</t>
  </si>
  <si>
    <t>09/11/2017</t>
  </si>
  <si>
    <t>04/05/2016</t>
  </si>
  <si>
    <t>12/28/2019</t>
  </si>
  <si>
    <t>06/05/2018</t>
  </si>
  <si>
    <t>08/08/2019</t>
  </si>
  <si>
    <t>11/09/2016</t>
  </si>
  <si>
    <t>11/01/2017</t>
  </si>
  <si>
    <t>06/25/2018</t>
  </si>
  <si>
    <t>01/26/2017</t>
  </si>
  <si>
    <t>05/22/2018</t>
  </si>
  <si>
    <t>05/10/2017</t>
  </si>
  <si>
    <t>11/09/2017</t>
  </si>
  <si>
    <t>10/31/2017</t>
  </si>
  <si>
    <t>06/07/2016</t>
  </si>
  <si>
    <t>03/13/2018</t>
  </si>
  <si>
    <t>11/03/1953</t>
  </si>
  <si>
    <t>12/27/1988</t>
  </si>
  <si>
    <t>02/20/1971</t>
  </si>
  <si>
    <t>02/15/1982</t>
  </si>
  <si>
    <t>03/09/1976</t>
  </si>
  <si>
    <t>11/04/1984</t>
  </si>
  <si>
    <t>06/20/1991</t>
  </si>
  <si>
    <t>06/25/1991</t>
  </si>
  <si>
    <t>06/30/1966</t>
  </si>
  <si>
    <t>01/24/1951</t>
  </si>
  <si>
    <t>01/28/1991</t>
  </si>
  <si>
    <t>06/14/1969</t>
  </si>
  <si>
    <t>05/30/1974</t>
  </si>
  <si>
    <t>02/16/1942</t>
  </si>
  <si>
    <t>01/03/1974</t>
  </si>
  <si>
    <t>07/27/1987</t>
  </si>
  <si>
    <t>12/08/1954</t>
  </si>
  <si>
    <t>10/18/1978</t>
  </si>
  <si>
    <t>08/17/1963</t>
  </si>
  <si>
    <t>12/13/1958</t>
  </si>
  <si>
    <t>08/10/1966</t>
  </si>
  <si>
    <t>10/21/1984</t>
  </si>
  <si>
    <t>11/09/1990</t>
  </si>
  <si>
    <t>06/14/1976</t>
  </si>
  <si>
    <t>03/29/1989</t>
  </si>
  <si>
    <t>04/24/1975</t>
  </si>
  <si>
    <t>10/02/1984</t>
  </si>
  <si>
    <t>02/23/1968</t>
  </si>
  <si>
    <t>11/26/1970</t>
  </si>
  <si>
    <t>02/06/1952</t>
  </si>
  <si>
    <t>02/27/1963</t>
  </si>
  <si>
    <t>02/10/1955</t>
  </si>
  <si>
    <t>03/18/1957</t>
  </si>
  <si>
    <t>08/22/1965</t>
  </si>
  <si>
    <t>05/20/1979</t>
  </si>
  <si>
    <t>08/23/1971</t>
  </si>
  <si>
    <t>03/04/1966</t>
  </si>
  <si>
    <t>12/30/1980</t>
  </si>
  <si>
    <t>03/15/1990</t>
  </si>
  <si>
    <t>04/22/1959</t>
  </si>
  <si>
    <t>02/07/1971</t>
  </si>
  <si>
    <t>12/25/1966</t>
  </si>
  <si>
    <t>09/24/1954</t>
  </si>
  <si>
    <t>09/30/1980</t>
  </si>
  <si>
    <t>12/13/1985</t>
  </si>
  <si>
    <t>01/01/1978</t>
  </si>
  <si>
    <t>10/16/1970</t>
  </si>
  <si>
    <t>12/14/1984</t>
  </si>
  <si>
    <t>06/03/1978</t>
  </si>
  <si>
    <t>10/30/1956</t>
  </si>
  <si>
    <t>01/10/1962</t>
  </si>
  <si>
    <t>03/09/1937</t>
  </si>
  <si>
    <t>07/23/1978</t>
  </si>
  <si>
    <t>09/20/1959</t>
  </si>
  <si>
    <t>06/21/1972</t>
  </si>
  <si>
    <t>08/24/1965</t>
  </si>
  <si>
    <t>10/20/1977</t>
  </si>
  <si>
    <t>12/31/1949</t>
  </si>
  <si>
    <t>06/12/1946</t>
  </si>
  <si>
    <t>07/16/1963</t>
  </si>
  <si>
    <t>08/15/1950</t>
  </si>
  <si>
    <t>08/27/1958</t>
  </si>
  <si>
    <t>09/14/1972</t>
  </si>
  <si>
    <t>06/30/1974</t>
  </si>
  <si>
    <t>09/15/1969</t>
  </si>
  <si>
    <t>06/11/1956</t>
  </si>
  <si>
    <t>02/21/1988</t>
  </si>
  <si>
    <t>01/12/1968</t>
  </si>
  <si>
    <t>11/19/1953</t>
  </si>
  <si>
    <t>05/18/1956</t>
  </si>
  <si>
    <t>08/25/1962</t>
  </si>
  <si>
    <t>04/17/1963</t>
  </si>
  <si>
    <t>02/10/1977</t>
  </si>
  <si>
    <t>01/15/1975</t>
  </si>
  <si>
    <t>05/27/1960</t>
  </si>
  <si>
    <t>08/14/1981</t>
  </si>
  <si>
    <t>02/02/1988</t>
  </si>
  <si>
    <t>05/11/1980</t>
  </si>
  <si>
    <t>04/22/1957</t>
  </si>
  <si>
    <t>03/17/1958</t>
  </si>
  <si>
    <t>04/05/1975</t>
  </si>
  <si>
    <t>10/17/1990</t>
  </si>
  <si>
    <t>08/23/1935</t>
  </si>
  <si>
    <t>10/29/1978</t>
  </si>
  <si>
    <t>12/18/1957</t>
  </si>
  <si>
    <t>10/06/1967</t>
  </si>
  <si>
    <t>07/27/1974</t>
  </si>
  <si>
    <t>05/25/1967</t>
  </si>
  <si>
    <t>02/10/1923</t>
  </si>
  <si>
    <t>006038242B</t>
  </si>
  <si>
    <t>015462302J</t>
  </si>
  <si>
    <t>00005565311H</t>
  </si>
  <si>
    <t>005493443F</t>
  </si>
  <si>
    <t>06274943H</t>
  </si>
  <si>
    <t>0078300006I</t>
  </si>
  <si>
    <t>008331205I</t>
  </si>
  <si>
    <t>010476779D</t>
  </si>
  <si>
    <t>001455272d</t>
  </si>
  <si>
    <t>NONE</t>
  </si>
  <si>
    <t>012442884I</t>
  </si>
  <si>
    <t>005088078A</t>
  </si>
  <si>
    <t>032807684J</t>
  </si>
  <si>
    <t>013460816F</t>
  </si>
  <si>
    <t>037038435G</t>
  </si>
  <si>
    <t>003711366J</t>
  </si>
  <si>
    <t>012921693D</t>
  </si>
  <si>
    <t>018287320I</t>
  </si>
  <si>
    <t>015856911B</t>
  </si>
  <si>
    <t>34920377i</t>
  </si>
  <si>
    <t>009260684H</t>
  </si>
  <si>
    <t>013396133E</t>
  </si>
  <si>
    <t>014269849H</t>
  </si>
  <si>
    <t>009527262B</t>
  </si>
  <si>
    <t>032777834G</t>
  </si>
  <si>
    <t>00037222972E</t>
  </si>
  <si>
    <t>9345293G</t>
  </si>
  <si>
    <t>08538801F</t>
  </si>
  <si>
    <t>001972880H</t>
  </si>
  <si>
    <t>001226346D</t>
  </si>
  <si>
    <t>33630614H</t>
  </si>
  <si>
    <t>017894834F</t>
  </si>
  <si>
    <t>037152872A</t>
  </si>
  <si>
    <t>036190844F</t>
  </si>
  <si>
    <t>000833846J</t>
  </si>
  <si>
    <t>037204323C</t>
  </si>
  <si>
    <t>03495219C</t>
  </si>
  <si>
    <t>016344251A</t>
  </si>
  <si>
    <t>00011545982I</t>
  </si>
  <si>
    <t>007627577F</t>
  </si>
  <si>
    <t>250-37-0650</t>
  </si>
  <si>
    <t>343-19-4600</t>
  </si>
  <si>
    <t>109-54-3293</t>
  </si>
  <si>
    <t>000-00-0000</t>
  </si>
  <si>
    <t>102-52-5507</t>
  </si>
  <si>
    <t>770-01-7479</t>
  </si>
  <si>
    <t>123-78-7349</t>
  </si>
  <si>
    <t>123-78-6992</t>
  </si>
  <si>
    <t>100-56-0429</t>
  </si>
  <si>
    <t>129-48-6495</t>
  </si>
  <si>
    <t>089-78-7155</t>
  </si>
  <si>
    <t>096-92-6762</t>
  </si>
  <si>
    <t>052-70-5644</t>
  </si>
  <si>
    <t>053-46-1203</t>
  </si>
  <si>
    <t>127-56-1271</t>
  </si>
  <si>
    <t>052-74-2156</t>
  </si>
  <si>
    <t>200-46-9340</t>
  </si>
  <si>
    <t>113-88-0225</t>
  </si>
  <si>
    <t>213-69-2810</t>
  </si>
  <si>
    <t>054-76-9339</t>
  </si>
  <si>
    <t>065-58-8761</t>
  </si>
  <si>
    <t>080-76-3145</t>
  </si>
  <si>
    <t>081-78-1294</t>
  </si>
  <si>
    <t>087-94-1733</t>
  </si>
  <si>
    <t>112-94-4373</t>
  </si>
  <si>
    <t>373-25-7192</t>
  </si>
  <si>
    <t>115-74-1243</t>
  </si>
  <si>
    <t>662-09-3562</t>
  </si>
  <si>
    <t>124-68-9288</t>
  </si>
  <si>
    <t>131-50-9053</t>
  </si>
  <si>
    <t>072-60-3393</t>
  </si>
  <si>
    <t>067-44-2127</t>
  </si>
  <si>
    <t>071-48-0792</t>
  </si>
  <si>
    <t>092-70-3814</t>
  </si>
  <si>
    <t>729-10-6203</t>
  </si>
  <si>
    <t>065-58-1146</t>
  </si>
  <si>
    <t>100-76-8839</t>
  </si>
  <si>
    <t>118-66-1295</t>
  </si>
  <si>
    <t>586-55-3199</t>
  </si>
  <si>
    <t>068-02-7871</t>
  </si>
  <si>
    <t>050-96-9600</t>
  </si>
  <si>
    <t>057-02-1009</t>
  </si>
  <si>
    <t>099-64-6506</t>
  </si>
  <si>
    <t>077-68-5240</t>
  </si>
  <si>
    <t>848-09-8929</t>
  </si>
  <si>
    <t>109-62-1465</t>
  </si>
  <si>
    <t>099-58-2777</t>
  </si>
  <si>
    <t>099-90-3596</t>
  </si>
  <si>
    <t>054-64-6862</t>
  </si>
  <si>
    <t>123-78-0272</t>
  </si>
  <si>
    <t>437-54-8938</t>
  </si>
  <si>
    <t>315-86-5162</t>
  </si>
  <si>
    <t>134-58-9401</t>
  </si>
  <si>
    <t>123-72-3552</t>
  </si>
  <si>
    <t>106-90-8646</t>
  </si>
  <si>
    <t>052-98-8900</t>
  </si>
  <si>
    <t>051-76-2361</t>
  </si>
  <si>
    <t>101-36-0600</t>
  </si>
  <si>
    <t>064-50-5909</t>
  </si>
  <si>
    <t>068-44-8742</t>
  </si>
  <si>
    <t>106-50-1861</t>
  </si>
  <si>
    <t>102-82-6327</t>
  </si>
  <si>
    <t>054-58-2742</t>
  </si>
  <si>
    <t>109-48-6391</t>
  </si>
  <si>
    <t>285-94-9999</t>
  </si>
  <si>
    <t>077-70-2217</t>
  </si>
  <si>
    <t>110-46-5726</t>
  </si>
  <si>
    <t>047-44-4049</t>
  </si>
  <si>
    <t>092-58-2012</t>
  </si>
  <si>
    <t>110-64-8339</t>
  </si>
  <si>
    <t>114-64-5892</t>
  </si>
  <si>
    <t>053-98-1372</t>
  </si>
  <si>
    <t>076-56-2014</t>
  </si>
  <si>
    <t>098-66-7360</t>
  </si>
  <si>
    <t>087-74-5381</t>
  </si>
  <si>
    <t>026-60-1938</t>
  </si>
  <si>
    <t>555-17-9263</t>
  </si>
  <si>
    <t>095-56-7750</t>
  </si>
  <si>
    <t>098-56-4087</t>
  </si>
  <si>
    <t>068-80-6437</t>
  </si>
  <si>
    <t>583-10-6749</t>
  </si>
  <si>
    <t>088-74-2817</t>
  </si>
  <si>
    <t>092-94-0362</t>
  </si>
  <si>
    <t>120-80-1079</t>
  </si>
  <si>
    <t>732-09-7045</t>
  </si>
  <si>
    <t>105-66-3014</t>
  </si>
  <si>
    <t>118-68-0763</t>
  </si>
  <si>
    <t>Unregulated</t>
  </si>
  <si>
    <t>Rent Stabilized</t>
  </si>
  <si>
    <t>Unregulated – Other</t>
  </si>
  <si>
    <t>Other Subsidized Housing</t>
  </si>
  <si>
    <t>Public Housing</t>
  </si>
  <si>
    <t>Unknown</t>
  </si>
  <si>
    <t>Unregulated – Co-Op</t>
  </si>
  <si>
    <t>Mitchell-Lama</t>
  </si>
  <si>
    <t>Public Housing/NYCHA</t>
  </si>
  <si>
    <t>Rent Controlled</t>
  </si>
  <si>
    <t>Project-based Sec. 8</t>
  </si>
  <si>
    <t>CAT1: HRA Referral</t>
  </si>
  <si>
    <t>CAT3: Cases Involving Rent-Regulated Housing Or Housing Subsidies Vouchers</t>
  </si>
  <si>
    <t>Section 8</t>
  </si>
  <si>
    <t>LINC</t>
  </si>
  <si>
    <t>City FEPS</t>
  </si>
  <si>
    <t>FEPS</t>
  </si>
  <si>
    <t>DRIE/SCRIE</t>
  </si>
  <si>
    <t>French</t>
  </si>
  <si>
    <t>Spanish</t>
  </si>
  <si>
    <t>English</t>
  </si>
  <si>
    <t>Cantonese</t>
  </si>
  <si>
    <t>Polish</t>
  </si>
  <si>
    <t>Bengali</t>
  </si>
  <si>
    <t>Urdu</t>
  </si>
  <si>
    <t>Korean</t>
  </si>
  <si>
    <t>Counsel Assisted in Filing or Refiling of Answer, Filed/Argued/Supplemented Dispositive or other Substantive Motion</t>
  </si>
  <si>
    <t>Filed/Argued/Supplemented Dispositive or other Substantive Motion</t>
  </si>
  <si>
    <t>Counsel Assisted in Filing or Refiling of Answer, Filed/Argued/Supplemented Dispositive or other Substantive Motion, Filed for an Emergency Order to Show Cause</t>
  </si>
  <si>
    <t>Counsel Assisted in Filing or Refiling of Answer</t>
  </si>
  <si>
    <t>Filed for an Emergency Order to Show Cause</t>
  </si>
  <si>
    <t>Client Allowed to Remain in Residence</t>
  </si>
  <si>
    <t>Client Required to be Displaced from Residence</t>
  </si>
  <si>
    <t>Client Discharged Attorney</t>
  </si>
  <si>
    <t>2019-02-14</t>
  </si>
  <si>
    <t>2019-05-30</t>
  </si>
  <si>
    <t>2019-03-26</t>
  </si>
  <si>
    <t>2019-05-17</t>
  </si>
  <si>
    <t>2019-04-11</t>
  </si>
  <si>
    <t>2018-06-22</t>
  </si>
  <si>
    <t>2019-02-15</t>
  </si>
  <si>
    <t>2018-07-12</t>
  </si>
  <si>
    <t>2018-07-30</t>
  </si>
  <si>
    <t>2019-02-05</t>
  </si>
  <si>
    <t>2019-05-15</t>
  </si>
  <si>
    <t>2018-06-26</t>
  </si>
  <si>
    <t>2018-03-30</t>
  </si>
  <si>
    <t>Case Discontinued/Dismissed/Landlord Fails to Prosecute, Case Resolved without Judgment of Eviction Against Client</t>
  </si>
  <si>
    <t>Other, Secured 6 Months or Longer in Residence</t>
  </si>
  <si>
    <t>Secured 6 Months or Longer in Residence</t>
  </si>
  <si>
    <t>Secured Order or Agreement for Repairs in Apartment/Building</t>
  </si>
  <si>
    <t>Case Discontinued/Dismissed/Landlord Fails to Prosecute</t>
  </si>
  <si>
    <t>Case Resolved without Judgment of Eviction Against Client</t>
  </si>
  <si>
    <t>Employment, Food Stamps (SNAP), Social Security, Social Security Retirement</t>
  </si>
  <si>
    <t>Employment</t>
  </si>
  <si>
    <t>Food Stamps (SNAP), SSI</t>
  </si>
  <si>
    <t>Food Stamps (SNAP), Unemployment Compensation</t>
  </si>
  <si>
    <t>Food Stamps (SNAP), Welfare</t>
  </si>
  <si>
    <t>Welfare</t>
  </si>
  <si>
    <t>Food Stamps (SNAP)</t>
  </si>
  <si>
    <t>Unemployment Compensation</t>
  </si>
  <si>
    <t>Food Stamps (SNAP), Pension/Retirement (Not Soc. Sec.), Social Security</t>
  </si>
  <si>
    <t>Employment (Self-Employed)</t>
  </si>
  <si>
    <t>Employment, Food Stamps (SNAP)</t>
  </si>
  <si>
    <t>No Income</t>
  </si>
  <si>
    <t>Disability, Employment</t>
  </si>
  <si>
    <t>Social Security</t>
  </si>
  <si>
    <t>Social Security Disability</t>
  </si>
  <si>
    <t>Both SSI and SSD, Child Support</t>
  </si>
  <si>
    <t>Employment, Social Security Disability</t>
  </si>
  <si>
    <t>Food Stamps (SNAP), SSI, Workers Compensation</t>
  </si>
  <si>
    <t>SSI</t>
  </si>
  <si>
    <t>Both SSI and SSD, Food Stamps (SNAP)</t>
  </si>
  <si>
    <t>Employment, Food Stamps (SNAP), Welfare</t>
  </si>
  <si>
    <t>Food Stamps (SNAP), General Assistance, Pension/Retirement (Not Soc. Sec.), Social Security</t>
  </si>
  <si>
    <t>Food Stamps (SNAP), Social Security</t>
  </si>
  <si>
    <t>Both SSI and SSD, General Assistance, SSI</t>
  </si>
  <si>
    <t>Food Stamps (SNAP), Social Security, Unemployment Compensation</t>
  </si>
  <si>
    <t>Food Stamps (SNAP), Other, Welfare</t>
  </si>
  <si>
    <t>Employment, Food Stamps (SNAP), Unemployment Compensation</t>
  </si>
  <si>
    <t>Employment, Welfare</t>
  </si>
  <si>
    <t>Food Stamps (SNAP), SSI, Welfare</t>
  </si>
  <si>
    <t>Disability, Food Stamps (SNAP), SSI</t>
  </si>
  <si>
    <t>Pension/Retirement (Not Soc. Sec.), Social Security</t>
  </si>
  <si>
    <t>Employment, Social Security</t>
  </si>
  <si>
    <t>Food Stamps (SNAP), Workers Compensation</t>
  </si>
  <si>
    <t>06/20/</t>
  </si>
  <si>
    <t>06/12/</t>
  </si>
  <si>
    <t>05/28/</t>
  </si>
  <si>
    <t>06/24/</t>
  </si>
  <si>
    <t>05/02/</t>
  </si>
  <si>
    <t>04/16/</t>
  </si>
  <si>
    <t>08/21/</t>
  </si>
  <si>
    <t>01/11/</t>
  </si>
  <si>
    <t>10/30/</t>
  </si>
  <si>
    <t>01/13/</t>
  </si>
  <si>
    <t>05/29/</t>
  </si>
  <si>
    <t>06/25/</t>
  </si>
  <si>
    <t>01/17/</t>
  </si>
  <si>
    <t>05/30/</t>
  </si>
  <si>
    <t>05/09/</t>
  </si>
  <si>
    <t>12/11/</t>
  </si>
  <si>
    <t>08/15/</t>
  </si>
  <si>
    <t>06/05/</t>
  </si>
  <si>
    <t>03/06/</t>
  </si>
  <si>
    <t>08/27/</t>
  </si>
  <si>
    <t>09/25/</t>
  </si>
  <si>
    <t>07/11/</t>
  </si>
  <si>
    <t>08/08/</t>
  </si>
  <si>
    <t>08/01/</t>
  </si>
  <si>
    <t>08/28/</t>
  </si>
  <si>
    <t>01/05/</t>
  </si>
  <si>
    <t>04/26/</t>
  </si>
  <si>
    <t>12/31/</t>
  </si>
  <si>
    <t>10/15/</t>
  </si>
  <si>
    <t>01/10/</t>
  </si>
  <si>
    <t>05/15/</t>
  </si>
  <si>
    <t>12/12/</t>
  </si>
  <si>
    <t>06/06/</t>
  </si>
  <si>
    <t>09/05/</t>
  </si>
  <si>
    <t>06/13/</t>
  </si>
  <si>
    <t>03/26/</t>
  </si>
  <si>
    <t>07/16/</t>
  </si>
  <si>
    <t>06/26/</t>
  </si>
  <si>
    <t>12/13/</t>
  </si>
  <si>
    <t>05/24/</t>
  </si>
  <si>
    <t>12/05/</t>
  </si>
  <si>
    <t>05/14/</t>
  </si>
  <si>
    <t>08/31/</t>
  </si>
  <si>
    <t>08/07/</t>
  </si>
  <si>
    <t>03/28/</t>
  </si>
  <si>
    <t>02/15/</t>
  </si>
  <si>
    <t>06/28/</t>
  </si>
  <si>
    <t>07/30/</t>
  </si>
  <si>
    <t>05/19/</t>
  </si>
  <si>
    <t>05/16/</t>
  </si>
  <si>
    <t>05/27/</t>
  </si>
  <si>
    <t>10/12/</t>
  </si>
  <si>
    <t>07/10/</t>
  </si>
  <si>
    <t>07/03/</t>
  </si>
  <si>
    <t>04/15/</t>
  </si>
  <si>
    <t>09/18/</t>
  </si>
  <si>
    <t>08/02/</t>
  </si>
  <si>
    <t>05/20/</t>
  </si>
  <si>
    <t>02/11/</t>
  </si>
  <si>
    <t>06/04/</t>
  </si>
  <si>
    <t>01/08/</t>
  </si>
  <si>
    <t>11/29/</t>
  </si>
  <si>
    <t>06/19/</t>
  </si>
  <si>
    <t>11/16/</t>
  </si>
  <si>
    <t>09/17/</t>
  </si>
  <si>
    <t>11/02/</t>
  </si>
  <si>
    <t>12/20/</t>
  </si>
  <si>
    <t>12/18/</t>
  </si>
  <si>
    <t>12/21/</t>
  </si>
  <si>
    <t>04/12/</t>
  </si>
  <si>
    <t>DHCI Form</t>
  </si>
  <si>
    <t xml:space="preserve"> </t>
  </si>
  <si>
    <t>Queens Legal Services</t>
  </si>
  <si>
    <t>Childless Household</t>
  </si>
  <si>
    <t>Household with Minors with Eligible Benefit (Cash Assistance and/or SNAP)</t>
  </si>
  <si>
    <t>Household with Minors with No Eligible Benefit</t>
  </si>
  <si>
    <t>DHCI</t>
  </si>
  <si>
    <t>PA printout</t>
  </si>
  <si>
    <t>PA printout 5/15/2017</t>
  </si>
  <si>
    <t>Benefit Card</t>
  </si>
  <si>
    <t>paystubs</t>
  </si>
  <si>
    <t>pa printout</t>
  </si>
  <si>
    <t>DHCI form</t>
  </si>
  <si>
    <t>no</t>
  </si>
  <si>
    <t>printout</t>
  </si>
  <si>
    <t>yes</t>
  </si>
  <si>
    <t>PA Printout dated 05/30/18</t>
  </si>
  <si>
    <t>PA Printout 6/27/18</t>
  </si>
  <si>
    <t>PA printout 6/5/18</t>
  </si>
  <si>
    <t>ssi award letter</t>
  </si>
  <si>
    <t>dhci</t>
  </si>
  <si>
    <t>Pay stubs</t>
  </si>
  <si>
    <t>Budget letter 6/19/18</t>
  </si>
  <si>
    <t>HRA  printout 1/26/17</t>
  </si>
  <si>
    <t>PA Printout</t>
  </si>
  <si>
    <t>PA printout and DHCI form</t>
  </si>
  <si>
    <t>PA breakdown 5/23/18</t>
  </si>
  <si>
    <t>PA budget printout</t>
  </si>
  <si>
    <t>HRA referral</t>
  </si>
  <si>
    <t>None.</t>
  </si>
  <si>
    <t>Bernardez, Florencita</t>
  </si>
  <si>
    <t>Pozo, Caridad</t>
  </si>
  <si>
    <t>Dong, Sean</t>
  </si>
  <si>
    <t>Fernandez, Jennifer</t>
  </si>
  <si>
    <t>Rodriguez, Ana</t>
  </si>
  <si>
    <t>Chung, Jeannie</t>
  </si>
  <si>
    <t>Laffer, Tara</t>
  </si>
  <si>
    <t>Gardner III, George</t>
  </si>
  <si>
    <t>notes</t>
  </si>
  <si>
    <t>Service Date Month &amp; Day</t>
  </si>
  <si>
    <t>Service Date-Month</t>
  </si>
  <si>
    <t>Missing header count; initials, relations, YOB of all household members; total annual household income calculation; staff signature</t>
  </si>
  <si>
    <t>Missing initials, relation, YOB of 1/2 household members</t>
  </si>
  <si>
    <t>Missing initials, relations, YOB of 3/4 household members</t>
  </si>
  <si>
    <t>Household member count (4A1C) does not match Legal Server count (2A3C), update whichever is incorrect</t>
  </si>
  <si>
    <t>DeStefano, Jessica</t>
  </si>
  <si>
    <t>Banks, Melissa</t>
  </si>
  <si>
    <t>Lam, Kevin</t>
  </si>
  <si>
    <t>Espinal, Wendy</t>
  </si>
  <si>
    <t>Casey, Jonnelle</t>
  </si>
  <si>
    <t>Lin, Evelyn</t>
  </si>
  <si>
    <t>Kook, Heejung</t>
  </si>
  <si>
    <t>Closed</t>
  </si>
  <si>
    <t>10/27/2014</t>
  </si>
  <si>
    <t>09/28/2016</t>
  </si>
  <si>
    <t>01/03/2017</t>
  </si>
  <si>
    <t>10/19/2015</t>
  </si>
  <si>
    <t>07/21/2017</t>
  </si>
  <si>
    <t>10/25/2016</t>
  </si>
  <si>
    <t>05/22/2017</t>
  </si>
  <si>
    <t>05/04/2017</t>
  </si>
  <si>
    <t>06/01/2017</t>
  </si>
  <si>
    <t>06/27/2016</t>
  </si>
  <si>
    <t>09/15/2017</t>
  </si>
  <si>
    <t>12/27/2016</t>
  </si>
  <si>
    <t>07/24/2017</t>
  </si>
  <si>
    <t>08/24/2016</t>
  </si>
  <si>
    <t>05/11/2017</t>
  </si>
  <si>
    <t>04/17/2018</t>
  </si>
  <si>
    <t>04/25/2018</t>
  </si>
  <si>
    <t>10/13/2017</t>
  </si>
  <si>
    <t>09/09/2016</t>
  </si>
  <si>
    <t>04/12/2018</t>
  </si>
  <si>
    <t>08/17/2017</t>
  </si>
  <si>
    <t>02/09/2016</t>
  </si>
  <si>
    <t>01/13/2016</t>
  </si>
  <si>
    <t>09/22/2016</t>
  </si>
  <si>
    <t>03/09/2016</t>
  </si>
  <si>
    <t>03/11/2016</t>
  </si>
  <si>
    <t>06/26/2017</t>
  </si>
  <si>
    <t>08/29/2016</t>
  </si>
  <si>
    <t>06/02/2017</t>
  </si>
  <si>
    <t>08/07/2017</t>
  </si>
  <si>
    <t>06/08/2016</t>
  </si>
  <si>
    <t>08/04/2017</t>
  </si>
  <si>
    <t>11/22/2017</t>
  </si>
  <si>
    <t>02/21/2017</t>
  </si>
  <si>
    <t>12/13/2017</t>
  </si>
  <si>
    <t>02/06/2017</t>
  </si>
  <si>
    <t>10/17/2016</t>
  </si>
  <si>
    <t>06/21/2017</t>
  </si>
  <si>
    <t>04/03/2017</t>
  </si>
  <si>
    <t>10/31/2016</t>
  </si>
  <si>
    <t>06/23/2016</t>
  </si>
  <si>
    <t>02/28/2018</t>
  </si>
  <si>
    <t>05/19/2016</t>
  </si>
  <si>
    <t>08/15/2016</t>
  </si>
  <si>
    <t>10/04/2016</t>
  </si>
  <si>
    <t>11/06/2018</t>
  </si>
  <si>
    <t>11/16/2018</t>
  </si>
  <si>
    <t>08/27/2018</t>
  </si>
  <si>
    <t>12/13/2018</t>
  </si>
  <si>
    <t>02/07/2019</t>
  </si>
  <si>
    <t>10/31/2018</t>
  </si>
  <si>
    <t>01/16/2019</t>
  </si>
  <si>
    <t>11/12/2018</t>
  </si>
  <si>
    <t>12/31/2018</t>
  </si>
  <si>
    <t>06/05/2019</t>
  </si>
  <si>
    <t>01/25/2019</t>
  </si>
  <si>
    <t>11/15/2018</t>
  </si>
  <si>
    <t>05/02/2019</t>
  </si>
  <si>
    <t>08/15/2018</t>
  </si>
  <si>
    <t>05/15/2019</t>
  </si>
  <si>
    <t>04/10/2019</t>
  </si>
  <si>
    <t>05/06/2019</t>
  </si>
  <si>
    <t>03/27/2019</t>
  </si>
  <si>
    <t>11/14/2018</t>
  </si>
  <si>
    <t>05/31/2019</t>
  </si>
  <si>
    <t>09/26/2018</t>
  </si>
  <si>
    <t>12/11/2018</t>
  </si>
  <si>
    <t>09/04/2018</t>
  </si>
  <si>
    <t>12/24/2018</t>
  </si>
  <si>
    <t>07/16/2018</t>
  </si>
  <si>
    <t>10/18/2018</t>
  </si>
  <si>
    <t>11/30/2018</t>
  </si>
  <si>
    <t>12/27/2018</t>
  </si>
  <si>
    <t>08/24/2018</t>
  </si>
  <si>
    <t>06/06/2019</t>
  </si>
  <si>
    <t>12/19/2018</t>
  </si>
  <si>
    <t>11/09/2018</t>
  </si>
  <si>
    <t>01/17/2019</t>
  </si>
  <si>
    <t>05/17/2019</t>
  </si>
  <si>
    <t>05/16/2019</t>
  </si>
  <si>
    <t>10/11/2018</t>
  </si>
  <si>
    <t>Cecilia</t>
  </si>
  <si>
    <t>Minerva</t>
  </si>
  <si>
    <t>Khano</t>
  </si>
  <si>
    <t>Mohammad</t>
  </si>
  <si>
    <t>Mona</t>
  </si>
  <si>
    <t>Shamoli</t>
  </si>
  <si>
    <t>Marianny</t>
  </si>
  <si>
    <t>Neila</t>
  </si>
  <si>
    <t>Marcia</t>
  </si>
  <si>
    <t>Josan</t>
  </si>
  <si>
    <t>Adalgisa</t>
  </si>
  <si>
    <t>Yahia</t>
  </si>
  <si>
    <t>Tarik</t>
  </si>
  <si>
    <t>Lancelot</t>
  </si>
  <si>
    <t>Jamila</t>
  </si>
  <si>
    <t>Princess</t>
  </si>
  <si>
    <t>Desiree</t>
  </si>
  <si>
    <t>Ivelisse</t>
  </si>
  <si>
    <t>Nafisa</t>
  </si>
  <si>
    <t>Maria</t>
  </si>
  <si>
    <t>Tehmina</t>
  </si>
  <si>
    <t>Christina</t>
  </si>
  <si>
    <t>Elaine</t>
  </si>
  <si>
    <t>Michele</t>
  </si>
  <si>
    <t>Michelle</t>
  </si>
  <si>
    <t>Olive</t>
  </si>
  <si>
    <t>Quaneisha</t>
  </si>
  <si>
    <t>Elizabeth</t>
  </si>
  <si>
    <t>Adelis</t>
  </si>
  <si>
    <t>Seretha</t>
  </si>
  <si>
    <t>Yolanda</t>
  </si>
  <si>
    <t>Martha</t>
  </si>
  <si>
    <t>Sandra</t>
  </si>
  <si>
    <t>Stephanie</t>
  </si>
  <si>
    <t>Dawn</t>
  </si>
  <si>
    <t>Kiara</t>
  </si>
  <si>
    <t>Natalie</t>
  </si>
  <si>
    <t>Adria</t>
  </si>
  <si>
    <t>Rocio</t>
  </si>
  <si>
    <t>Benito</t>
  </si>
  <si>
    <t>Cindy</t>
  </si>
  <si>
    <t>Grace</t>
  </si>
  <si>
    <t>Cinthia</t>
  </si>
  <si>
    <t>Claudette</t>
  </si>
  <si>
    <t>Gordon</t>
  </si>
  <si>
    <t>Augustin</t>
  </si>
  <si>
    <t>Marilyn</t>
  </si>
  <si>
    <t>Athena</t>
  </si>
  <si>
    <t>Liza</t>
  </si>
  <si>
    <t>Cherlyn</t>
  </si>
  <si>
    <t>Latrice</t>
  </si>
  <si>
    <t>Silvia</t>
  </si>
  <si>
    <t>Shanikua</t>
  </si>
  <si>
    <t>Fabiola</t>
  </si>
  <si>
    <t>Donnadale</t>
  </si>
  <si>
    <t>Simone</t>
  </si>
  <si>
    <t>Romero</t>
  </si>
  <si>
    <t>Surpris</t>
  </si>
  <si>
    <t>Lyle</t>
  </si>
  <si>
    <t>Iskhakova</t>
  </si>
  <si>
    <t>Hossain</t>
  </si>
  <si>
    <t>Facey</t>
  </si>
  <si>
    <t>Kapoor</t>
  </si>
  <si>
    <t>Cuevas</t>
  </si>
  <si>
    <t>McClean</t>
  </si>
  <si>
    <t>Bahadur</t>
  </si>
  <si>
    <t>Shelton</t>
  </si>
  <si>
    <t>Urena</t>
  </si>
  <si>
    <t>Weisner</t>
  </si>
  <si>
    <t>Chowdhury</t>
  </si>
  <si>
    <t>Davis</t>
  </si>
  <si>
    <t>Robinson</t>
  </si>
  <si>
    <t>Johnson</t>
  </si>
  <si>
    <t>Cox</t>
  </si>
  <si>
    <t>Leonardo</t>
  </si>
  <si>
    <t>Ghafari</t>
  </si>
  <si>
    <t>Aguiar</t>
  </si>
  <si>
    <t>Goondall</t>
  </si>
  <si>
    <t>Quinones</t>
  </si>
  <si>
    <t>Aminov</t>
  </si>
  <si>
    <t>Francis</t>
  </si>
  <si>
    <t>Fraser</t>
  </si>
  <si>
    <t>Ferguson</t>
  </si>
  <si>
    <t>De La Cruz</t>
  </si>
  <si>
    <t>Carmona</t>
  </si>
  <si>
    <t>Wimms</t>
  </si>
  <si>
    <t>Gravette</t>
  </si>
  <si>
    <t>Roman</t>
  </si>
  <si>
    <t>Santillan</t>
  </si>
  <si>
    <t>Villanueva</t>
  </si>
  <si>
    <t>Rodriguez</t>
  </si>
  <si>
    <t>Noori</t>
  </si>
  <si>
    <t>Bautista</t>
  </si>
  <si>
    <t>Abreu</t>
  </si>
  <si>
    <t>Sanchez</t>
  </si>
  <si>
    <t>Lewis</t>
  </si>
  <si>
    <t>Hussein</t>
  </si>
  <si>
    <t>Wynter</t>
  </si>
  <si>
    <t>Dundas</t>
  </si>
  <si>
    <t>Lantigua</t>
  </si>
  <si>
    <t>Cruz</t>
  </si>
  <si>
    <t>Gonzalez</t>
  </si>
  <si>
    <t>Engesser</t>
  </si>
  <si>
    <t>Mckay</t>
  </si>
  <si>
    <t>Jacobs</t>
  </si>
  <si>
    <t>Lopez</t>
  </si>
  <si>
    <t>Delinois</t>
  </si>
  <si>
    <t>Gallardo</t>
  </si>
  <si>
    <t>Waters</t>
  </si>
  <si>
    <t>2245 Dix Ave</t>
  </si>
  <si>
    <t>9134 195th St</t>
  </si>
  <si>
    <t>24608 139th Ave</t>
  </si>
  <si>
    <t>9838 57th Ave</t>
  </si>
  <si>
    <t>10923 Springfield Blvd</t>
  </si>
  <si>
    <t>6370 Austin St</t>
  </si>
  <si>
    <t>2538 Astoria Blvd</t>
  </si>
  <si>
    <t>12001 142nd St</t>
  </si>
  <si>
    <t>8410 101st St</t>
  </si>
  <si>
    <t>2360 102nd St</t>
  </si>
  <si>
    <t>12120 135th Ave</t>
  </si>
  <si>
    <t>15041 77th Ave</t>
  </si>
  <si>
    <t>10512 Inwood St</t>
  </si>
  <si>
    <t>3711 73rd St</t>
  </si>
  <si>
    <t>9319 74th Pl</t>
  </si>
  <si>
    <t>205-25 113th Ave</t>
  </si>
  <si>
    <t>17833 119th Rd</t>
  </si>
  <si>
    <t>10645 156th St</t>
  </si>
  <si>
    <t>173-06 111th Ave</t>
  </si>
  <si>
    <t>9910 218th St</t>
  </si>
  <si>
    <t>8308 267th St</t>
  </si>
  <si>
    <t>7814 97th Ave</t>
  </si>
  <si>
    <t>13716 81st St</t>
  </si>
  <si>
    <t>11640 Inwood St</t>
  </si>
  <si>
    <t>9725 64th Ave</t>
  </si>
  <si>
    <t>8713 97th Ave</t>
  </si>
  <si>
    <t>11647 Inwood St</t>
  </si>
  <si>
    <t>12712 94th Ave</t>
  </si>
  <si>
    <t>10721 155th St</t>
  </si>
  <si>
    <t>45-15 Colden Street</t>
  </si>
  <si>
    <t>10166 125th St</t>
  </si>
  <si>
    <t>7135 Myrtle Ave</t>
  </si>
  <si>
    <t>8410 Rockaway Beach Blvd</t>
  </si>
  <si>
    <t>14150 85th Rd</t>
  </si>
  <si>
    <t>8401 Main St</t>
  </si>
  <si>
    <t>12365 147th St</t>
  </si>
  <si>
    <t>148-01 Rockaway Boulevard</t>
  </si>
  <si>
    <t>12560 Sutphin Blvd</t>
  </si>
  <si>
    <t>5208 9th street</t>
  </si>
  <si>
    <t>16840 127th Ave</t>
  </si>
  <si>
    <t>7221 153rd St</t>
  </si>
  <si>
    <t>13634 Farnmers Blvd</t>
  </si>
  <si>
    <t>11117 A Roosevelt Ave</t>
  </si>
  <si>
    <t>17752 106th Ave</t>
  </si>
  <si>
    <t>6714 Parsons Blvd</t>
  </si>
  <si>
    <t>13720 45th Ave</t>
  </si>
  <si>
    <t>9420 Astoria Blvd</t>
  </si>
  <si>
    <t>2039 Seagirt Blvd</t>
  </si>
  <si>
    <t>5905 Xenia St</t>
  </si>
  <si>
    <t>1822 Gates Ave</t>
  </si>
  <si>
    <t>14747 72nd Rd</t>
  </si>
  <si>
    <t>7002 Parsons Blvd</t>
  </si>
  <si>
    <t>10615 159th St</t>
  </si>
  <si>
    <t>3552 24th St</t>
  </si>
  <si>
    <t>9019 88th Ave</t>
  </si>
  <si>
    <t>462 Woodward Ave</t>
  </si>
  <si>
    <t>82-60 116th St</t>
  </si>
  <si>
    <t>3160 51st St</t>
  </si>
  <si>
    <t>333 Beach 32nd Sreet</t>
  </si>
  <si>
    <t>4D</t>
  </si>
  <si>
    <t>4k</t>
  </si>
  <si>
    <t>5K</t>
  </si>
  <si>
    <t>3P</t>
  </si>
  <si>
    <t>2nd apt</t>
  </si>
  <si>
    <t>2nd floor</t>
  </si>
  <si>
    <t>2nd fl</t>
  </si>
  <si>
    <t>2nd Fl</t>
  </si>
  <si>
    <t>Floor 1</t>
  </si>
  <si>
    <t>c12</t>
  </si>
  <si>
    <t>Basement</t>
  </si>
  <si>
    <t>2nd Fl.</t>
  </si>
  <si>
    <t>6Z</t>
  </si>
  <si>
    <t>2f</t>
  </si>
  <si>
    <t>Apt. 7F</t>
  </si>
  <si>
    <t>A311</t>
  </si>
  <si>
    <t>A110</t>
  </si>
  <si>
    <t>C308</t>
  </si>
  <si>
    <t>7-D</t>
  </si>
  <si>
    <t>#3A</t>
  </si>
  <si>
    <t>1D</t>
  </si>
  <si>
    <t>3R</t>
  </si>
  <si>
    <t>01D</t>
  </si>
  <si>
    <t>1M</t>
  </si>
  <si>
    <t>Apt 03F</t>
  </si>
  <si>
    <t>Third Floor</t>
  </si>
  <si>
    <t>2D</t>
  </si>
  <si>
    <t>3A</t>
  </si>
  <si>
    <t>D12</t>
  </si>
  <si>
    <t>3D</t>
  </si>
  <si>
    <t>17F</t>
  </si>
  <si>
    <t>Queens Vlg</t>
  </si>
  <si>
    <t>East Elmhurst</t>
  </si>
  <si>
    <t>S Ozone Park</t>
  </si>
  <si>
    <t>Woodhaven</t>
  </si>
  <si>
    <t>Springfield Gardens</t>
  </si>
  <si>
    <t>Glen Oaks</t>
  </si>
  <si>
    <t>Howard Beach</t>
  </si>
  <si>
    <t>Glendale</t>
  </si>
  <si>
    <t>Richmond Hill</t>
  </si>
  <si>
    <t>Home base</t>
  </si>
  <si>
    <t>CW110037R</t>
  </si>
  <si>
    <t>LT-71624-16/QU</t>
  </si>
  <si>
    <t>LT-078589-16/QU</t>
  </si>
  <si>
    <t>LT-70805-17/QU</t>
  </si>
  <si>
    <t>LT-57839-15/QU</t>
  </si>
  <si>
    <t>LT-066272-17/QU</t>
  </si>
  <si>
    <t>LT-52662-17/QU</t>
  </si>
  <si>
    <t>LT-077468-16/QU</t>
  </si>
  <si>
    <t>LT-58085-17/QU</t>
  </si>
  <si>
    <t>LT-59389-17/QU</t>
  </si>
  <si>
    <t>LT-61108-17/QU</t>
  </si>
  <si>
    <t>LT-69572-16/QU</t>
  </si>
  <si>
    <t>LT-60495-17/QU</t>
  </si>
  <si>
    <t>LT-76819-16/QU</t>
  </si>
  <si>
    <t>LT-74003-17/QU</t>
  </si>
  <si>
    <t>LT-063968-17/QU</t>
  </si>
  <si>
    <t>LT-058264-18/QU</t>
  </si>
  <si>
    <t>LT-069178-16/QU</t>
  </si>
  <si>
    <t>LT-060595-17/QU</t>
  </si>
  <si>
    <t>LT-058762-18/QU</t>
  </si>
  <si>
    <t>LT-051984-18/QU</t>
  </si>
  <si>
    <t>LT-059022-18/QU</t>
  </si>
  <si>
    <t>lt-73507-17/qu</t>
  </si>
  <si>
    <t>LT-070474-17/QU</t>
  </si>
  <si>
    <t>LT-73509-17/QU</t>
  </si>
  <si>
    <t>LT-064471/17/QU</t>
  </si>
  <si>
    <t>LT- 070801-16/QU</t>
  </si>
  <si>
    <t>LT-050963</t>
  </si>
  <si>
    <t>LT-68367-17/QU</t>
  </si>
  <si>
    <t>LT-52242-15/QU</t>
  </si>
  <si>
    <t>LT-79121-15/QU</t>
  </si>
  <si>
    <t>LT-000421-16/QU</t>
  </si>
  <si>
    <t>LT-00469-16/QU</t>
  </si>
  <si>
    <t>LT-80797-15/QU</t>
  </si>
  <si>
    <t>LT-11589-17/QU</t>
  </si>
  <si>
    <t>LT-063873-16/QU</t>
  </si>
  <si>
    <t>LT-059267-17/QU</t>
  </si>
  <si>
    <t>LT-062710-17/QU</t>
  </si>
  <si>
    <t>LT-071486-17/QU</t>
  </si>
  <si>
    <t>LT-62623-16/QU</t>
  </si>
  <si>
    <t>LT-69567-17/QU</t>
  </si>
  <si>
    <t>LT-053832-18/QU</t>
  </si>
  <si>
    <t>LT-065893-17/QU</t>
  </si>
  <si>
    <t>LT-075845-17/QU</t>
  </si>
  <si>
    <t>LT-060903-17/QU</t>
  </si>
  <si>
    <t>LT-0518813-17/QU</t>
  </si>
  <si>
    <t>LT-005516-17/QU</t>
  </si>
  <si>
    <t>LT-013876-17/QU</t>
  </si>
  <si>
    <t>LT-77596-16/QU</t>
  </si>
  <si>
    <t>LT-072217/17QU</t>
  </si>
  <si>
    <t>LT- 074440-16/QU</t>
  </si>
  <si>
    <t>LT-062355-17/QU</t>
  </si>
  <si>
    <t>LT-072628-17/QU</t>
  </si>
  <si>
    <t>LT-068032-17/QU</t>
  </si>
  <si>
    <t>LT-052946-17/QU</t>
  </si>
  <si>
    <t>LT-13564-16/QU</t>
  </si>
  <si>
    <t>LT-11622-16/QU</t>
  </si>
  <si>
    <t>LT-13014-16/QU</t>
  </si>
  <si>
    <t>LT-073887-17/QU</t>
  </si>
  <si>
    <t>LT-058500-18/QU</t>
  </si>
  <si>
    <t>LT-053710-18/QU</t>
  </si>
  <si>
    <t>LT-61043-16/QU</t>
  </si>
  <si>
    <t>832423-CR-2016</t>
  </si>
  <si>
    <t>DHCR Proceeding</t>
  </si>
  <si>
    <t>Sec. 8 Termination</t>
  </si>
  <si>
    <t>Brief Service</t>
  </si>
  <si>
    <t>IB - Contested Court Decision</t>
  </si>
  <si>
    <t>G - Negotiated Settlement with Litigation</t>
  </si>
  <si>
    <t>B - Limited Action (Brief Service)</t>
  </si>
  <si>
    <t>IA - Uncontested Court Decision</t>
  </si>
  <si>
    <t>F - Negotiated Settlement w/out Litigation</t>
  </si>
  <si>
    <t>A - Counsel and Advice</t>
  </si>
  <si>
    <t>L - Extensive Service (not resulting in Settlement of Court or Administrative Action)</t>
  </si>
  <si>
    <t>Brief</t>
  </si>
  <si>
    <t>69 Other Housing</t>
  </si>
  <si>
    <t>Post-Stipulation, No Judgment</t>
  </si>
  <si>
    <t>01/11/2017</t>
  </si>
  <si>
    <t>09/25/2017</t>
  </si>
  <si>
    <t>10/14/2015</t>
  </si>
  <si>
    <t>01/13/2017</t>
  </si>
  <si>
    <t>07/05/2016</t>
  </si>
  <si>
    <t>12/23/2016</t>
  </si>
  <si>
    <t>10/16/2017</t>
  </si>
  <si>
    <t>09/08/2016</t>
  </si>
  <si>
    <t>02/02/2018</t>
  </si>
  <si>
    <t>02/05/2016</t>
  </si>
  <si>
    <t>07/21/2016</t>
  </si>
  <si>
    <t>04/04/2016</t>
  </si>
  <si>
    <t>08/28/2016</t>
  </si>
  <si>
    <t>02/15/2017</t>
  </si>
  <si>
    <t>12/31/2017</t>
  </si>
  <si>
    <t>02/14/2017</t>
  </si>
  <si>
    <t>01/12/2016</t>
  </si>
  <si>
    <t>03/06/2017</t>
  </si>
  <si>
    <t>11/14/2016</t>
  </si>
  <si>
    <t>06/20/2016</t>
  </si>
  <si>
    <t>10/07/2016</t>
  </si>
  <si>
    <t>10/11/1984</t>
  </si>
  <si>
    <t>01/11/1969</t>
  </si>
  <si>
    <t>09/12/1991</t>
  </si>
  <si>
    <t>03/07/1960</t>
  </si>
  <si>
    <t>01/02/1957</t>
  </si>
  <si>
    <t>09/16/1990</t>
  </si>
  <si>
    <t>08/12/1977</t>
  </si>
  <si>
    <t>07/09/1989</t>
  </si>
  <si>
    <t>11/19/1960</t>
  </si>
  <si>
    <t>08/06/1978</t>
  </si>
  <si>
    <t>11/29/1976</t>
  </si>
  <si>
    <t>08/23/1943</t>
  </si>
  <si>
    <t>01/09/1966</t>
  </si>
  <si>
    <t>07/11/1967</t>
  </si>
  <si>
    <t>06/15/1984</t>
  </si>
  <si>
    <t>12/11/1985</t>
  </si>
  <si>
    <t>10/12/1986</t>
  </si>
  <si>
    <t>05/16/1964</t>
  </si>
  <si>
    <t>11/06/1967</t>
  </si>
  <si>
    <t>04/04/1958</t>
  </si>
  <si>
    <t>04/24/1958</t>
  </si>
  <si>
    <t>07/13/1991</t>
  </si>
  <si>
    <t>09/09/1986</t>
  </si>
  <si>
    <t>08/15/1982</t>
  </si>
  <si>
    <t>10/23/1980</t>
  </si>
  <si>
    <t>09/27/1965</t>
  </si>
  <si>
    <t>01/06/1958</t>
  </si>
  <si>
    <t>02/29/1988</t>
  </si>
  <si>
    <t>03/15/1960</t>
  </si>
  <si>
    <t>05/29/1978</t>
  </si>
  <si>
    <t>03/18/1972</t>
  </si>
  <si>
    <t>01/14/1964</t>
  </si>
  <si>
    <t>01/15/1963</t>
  </si>
  <si>
    <t>03/23/1974</t>
  </si>
  <si>
    <t>02/16/1988</t>
  </si>
  <si>
    <t>09/08/1954</t>
  </si>
  <si>
    <t>11/19/1986</t>
  </si>
  <si>
    <t>06/12/1992</t>
  </si>
  <si>
    <t>10/04/1980</t>
  </si>
  <si>
    <t>08/20/1985</t>
  </si>
  <si>
    <t>07/14/1994</t>
  </si>
  <si>
    <t>03/06/1977</t>
  </si>
  <si>
    <t>04/03/1957</t>
  </si>
  <si>
    <t>06/09/1986</t>
  </si>
  <si>
    <t>06/08/1962</t>
  </si>
  <si>
    <t>10/24/1982</t>
  </si>
  <si>
    <t>06/15/1970</t>
  </si>
  <si>
    <t>06/25/1952</t>
  </si>
  <si>
    <t>05/05/1963</t>
  </si>
  <si>
    <t>07/02/1966</t>
  </si>
  <si>
    <t>03/31/1991</t>
  </si>
  <si>
    <t>10/02/1979</t>
  </si>
  <si>
    <t>05/10/1976</t>
  </si>
  <si>
    <t>04/29/1972</t>
  </si>
  <si>
    <t>05/08/1965</t>
  </si>
  <si>
    <t>02/05/1990</t>
  </si>
  <si>
    <t>08/25/1967</t>
  </si>
  <si>
    <t>09/11/1965</t>
  </si>
  <si>
    <t>11/24/1989</t>
  </si>
  <si>
    <t>032186751H</t>
  </si>
  <si>
    <t>015202237C</t>
  </si>
  <si>
    <t>009088358I</t>
  </si>
  <si>
    <t>00529854J</t>
  </si>
  <si>
    <t>033082993I</t>
  </si>
  <si>
    <t>033215238I</t>
  </si>
  <si>
    <t>036935199E</t>
  </si>
  <si>
    <t>018030885A</t>
  </si>
  <si>
    <t>6004868717250593215</t>
  </si>
  <si>
    <t>037169056B</t>
  </si>
  <si>
    <t>009627395I</t>
  </si>
  <si>
    <t>001322430I</t>
  </si>
  <si>
    <t>033107944C</t>
  </si>
  <si>
    <t>011438385E</t>
  </si>
  <si>
    <t>017729897D</t>
  </si>
  <si>
    <t>036408058A</t>
  </si>
  <si>
    <t>012488203G</t>
  </si>
  <si>
    <t>036845896E</t>
  </si>
  <si>
    <t>036166825E</t>
  </si>
  <si>
    <t>010876467B</t>
  </si>
  <si>
    <t>016468838E</t>
  </si>
  <si>
    <t>00729676OH</t>
  </si>
  <si>
    <t>005701046E</t>
  </si>
  <si>
    <t>009797744b</t>
  </si>
  <si>
    <t>007888425B</t>
  </si>
  <si>
    <t>012628667D</t>
  </si>
  <si>
    <t>PX53649Q</t>
  </si>
  <si>
    <t>0015896995G</t>
  </si>
  <si>
    <t>037143873A</t>
  </si>
  <si>
    <t>013533444J</t>
  </si>
  <si>
    <t>001102494A</t>
  </si>
  <si>
    <t>3285893I</t>
  </si>
  <si>
    <t>00008288557F</t>
  </si>
  <si>
    <t>008499214I</t>
  </si>
  <si>
    <t>34353202e</t>
  </si>
  <si>
    <t>036762721D</t>
  </si>
  <si>
    <t>035292046G</t>
  </si>
  <si>
    <t>0033008365A</t>
  </si>
  <si>
    <t>015521209F</t>
  </si>
  <si>
    <t>004805939I</t>
  </si>
  <si>
    <t>030205045F</t>
  </si>
  <si>
    <t>0371555791I</t>
  </si>
  <si>
    <t>0038123242a</t>
  </si>
  <si>
    <t>36945781H</t>
  </si>
  <si>
    <t>080-70-6017</t>
  </si>
  <si>
    <t>107-88-1586</t>
  </si>
  <si>
    <t>132-78-3782</t>
  </si>
  <si>
    <t>065-88-7587</t>
  </si>
  <si>
    <t>068-90-5461</t>
  </si>
  <si>
    <t>099-02-4894</t>
  </si>
  <si>
    <t>076-98-2219</t>
  </si>
  <si>
    <t>131-98-0958</t>
  </si>
  <si>
    <t>207-73-8490</t>
  </si>
  <si>
    <t>069-84-6137</t>
  </si>
  <si>
    <t>086-50-6767</t>
  </si>
  <si>
    <t>151-99-1900</t>
  </si>
  <si>
    <t>084-48-7722</t>
  </si>
  <si>
    <t>154-15-6272</t>
  </si>
  <si>
    <t>054-84-6533</t>
  </si>
  <si>
    <t>050-70-9014</t>
  </si>
  <si>
    <t>118-70-0835</t>
  </si>
  <si>
    <t>088-78-6283</t>
  </si>
  <si>
    <t>096-56-7269</t>
  </si>
  <si>
    <t>595-99-2892</t>
  </si>
  <si>
    <t>123-96-7449</t>
  </si>
  <si>
    <t>072-90-6019</t>
  </si>
  <si>
    <t>110-54-1946</t>
  </si>
  <si>
    <t>117-78-2506</t>
  </si>
  <si>
    <t>134-70-0399</t>
  </si>
  <si>
    <t>117-96-9036</t>
  </si>
  <si>
    <t>227-23-2637</t>
  </si>
  <si>
    <t>504-97-2616</t>
  </si>
  <si>
    <t>730-12-9352</t>
  </si>
  <si>
    <t>125-78-0311</t>
  </si>
  <si>
    <t>128-82-6714</t>
  </si>
  <si>
    <t>583-81-2929</t>
  </si>
  <si>
    <t>056-62-8770</t>
  </si>
  <si>
    <t>056-56-8352</t>
  </si>
  <si>
    <t>056-62-8902</t>
  </si>
  <si>
    <t>077-68-7009</t>
  </si>
  <si>
    <t>099-74-7097</t>
  </si>
  <si>
    <t>255-92-0172</t>
  </si>
  <si>
    <t>061-72-6494</t>
  </si>
  <si>
    <t>084-98-4261</t>
  </si>
  <si>
    <t>090-64-3099</t>
  </si>
  <si>
    <t>730-14-1008</t>
  </si>
  <si>
    <t>565-63-5539</t>
  </si>
  <si>
    <t>630-52-1634</t>
  </si>
  <si>
    <t>110-70-0009</t>
  </si>
  <si>
    <t>125-58-9966</t>
  </si>
  <si>
    <t>582-97-8438</t>
  </si>
  <si>
    <t>128-74-9166</t>
  </si>
  <si>
    <t>154-88-1951</t>
  </si>
  <si>
    <t>596-32-2044</t>
  </si>
  <si>
    <t>077-58-6624</t>
  </si>
  <si>
    <t>109-78-1117</t>
  </si>
  <si>
    <t>085-64-7147</t>
  </si>
  <si>
    <t>127-58-7595</t>
  </si>
  <si>
    <t>073-58-9885</t>
  </si>
  <si>
    <t>731-39-7947</t>
  </si>
  <si>
    <t>121-76-7530</t>
  </si>
  <si>
    <t>078-84-7747</t>
  </si>
  <si>
    <t>057-64-7507</t>
  </si>
  <si>
    <t>076-80-5336</t>
  </si>
  <si>
    <t>CAT2: Housing Court Referral</t>
  </si>
  <si>
    <t>Creole</t>
  </si>
  <si>
    <t>Russian</t>
  </si>
  <si>
    <t>Commenced Trial, Filed/Argued/Supplemented Dispositive or other Substantive Motion</t>
  </si>
  <si>
    <t>Counsel Assisted in Filing or Refiling of Answer, Filed for an Emergency Order to Show Cause</t>
  </si>
  <si>
    <t>Filed/Argued/Supplemented Dispositive or other Substantive Motion, Filed for an Emergency Order to Show Cause</t>
  </si>
  <si>
    <t>Attorney Withdrew</t>
  </si>
  <si>
    <t>2018-03-06</t>
  </si>
  <si>
    <t>2018-07-31</t>
  </si>
  <si>
    <t>2017-02-14</t>
  </si>
  <si>
    <t>2017-11-08</t>
  </si>
  <si>
    <t>2017-10-25</t>
  </si>
  <si>
    <t>2018-01-02</t>
  </si>
  <si>
    <t>2018-11-05</t>
  </si>
  <si>
    <t>2018-04-01</t>
  </si>
  <si>
    <t>2017-05-19</t>
  </si>
  <si>
    <t>2017-06-05</t>
  </si>
  <si>
    <t>2018-01-24</t>
  </si>
  <si>
    <t>2017-10-19</t>
  </si>
  <si>
    <t>2017-01-31</t>
  </si>
  <si>
    <t>2019-01-25</t>
  </si>
  <si>
    <t>2017-08-08</t>
  </si>
  <si>
    <t>2018-08-23</t>
  </si>
  <si>
    <t>2018-08-14</t>
  </si>
  <si>
    <t>2018-06-30</t>
  </si>
  <si>
    <t>2019-04-08</t>
  </si>
  <si>
    <t>2019-01-15</t>
  </si>
  <si>
    <t>2019-01-31</t>
  </si>
  <si>
    <t>2018-03-20</t>
  </si>
  <si>
    <t>2017-05-31</t>
  </si>
  <si>
    <t>2016-05-23</t>
  </si>
  <si>
    <t>2017-05-04</t>
  </si>
  <si>
    <t>2018-04-12</t>
  </si>
  <si>
    <t>2016-10-31</t>
  </si>
  <si>
    <t>2018-07-10</t>
  </si>
  <si>
    <t>2017-10-03</t>
  </si>
  <si>
    <t>2017-12-10</t>
  </si>
  <si>
    <t>2016-08-16</t>
  </si>
  <si>
    <t>2018-04-21</t>
  </si>
  <si>
    <t>2018-10-31</t>
  </si>
  <si>
    <t>2018-01-17</t>
  </si>
  <si>
    <t>2018-05-25</t>
  </si>
  <si>
    <t>2017-05-22</t>
  </si>
  <si>
    <t>2018-07-17</t>
  </si>
  <si>
    <t>2018-07-02</t>
  </si>
  <si>
    <t>2017-06-01</t>
  </si>
  <si>
    <t>2018-03-01</t>
  </si>
  <si>
    <t>2018-08-27</t>
  </si>
  <si>
    <t>2018-01-31</t>
  </si>
  <si>
    <t>2018-01-16</t>
  </si>
  <si>
    <t>2018-08-22</t>
  </si>
  <si>
    <t>2018-09-11</t>
  </si>
  <si>
    <t>2018-11-15</t>
  </si>
  <si>
    <t>2016-11-07</t>
  </si>
  <si>
    <t>2018-02-20</t>
  </si>
  <si>
    <t>2018-05-31</t>
  </si>
  <si>
    <t>2018-05-08</t>
  </si>
  <si>
    <t>2018-10-11</t>
  </si>
  <si>
    <t>Case Resolved without Judgment of Eviction Against Client, Obtained Renewal of Lease, Obtain Ongoing Rent Subsidy, Restored Access to Personal Property</t>
  </si>
  <si>
    <t>Obtained Renewal of Lease</t>
  </si>
  <si>
    <t>Obtained Renewal of Lease, Obtained Succession Rights to Residence, Secured 6 Months or Longer in Residence, Secured Order or Agreement for Repairs in Apartment/Building</t>
  </si>
  <si>
    <t>Other, Secured Rent Reduction</t>
  </si>
  <si>
    <t>Secured 6 Months or Longer in Residence, Secured Rent Abatement</t>
  </si>
  <si>
    <t>Case Discontinued/Dismissed/Landlord Fails to Prosecute, Obtained Renewal of Lease, Obtain Ongoing Rent Subsidy</t>
  </si>
  <si>
    <t>Case Resolved without Judgment of Eviction Against Client, Other</t>
  </si>
  <si>
    <t>Obtain Ongoing Rent Subsidy</t>
  </si>
  <si>
    <t>Secured Rent Reduction</t>
  </si>
  <si>
    <t>SSI, Welfare</t>
  </si>
  <si>
    <t>Child Support, Employment</t>
  </si>
  <si>
    <t>Food Stamps (SNAP), Social Security, Welfare</t>
  </si>
  <si>
    <t>Food Stamps (SNAP), Social Security Disability</t>
  </si>
  <si>
    <t>Worker's Compensation</t>
  </si>
  <si>
    <t>Both SSI and SSD, Child Support, Food Stamps (SNAP)</t>
  </si>
  <si>
    <t>Food Stamps (SNAP), Social Security Disability, Welfare</t>
  </si>
  <si>
    <t>Employment, SSI</t>
  </si>
  <si>
    <t>Employment, Food Stamps (SNAP), Rental Income</t>
  </si>
  <si>
    <t>Child Support, Employment, Food Stamps (SNAP)</t>
  </si>
  <si>
    <t>Employment, Food Stamps (SNAP), Social Security Disability</t>
  </si>
  <si>
    <t>Child Support, Food Stamps (SNAP)</t>
  </si>
  <si>
    <t>Welfare - Fam. Assis.</t>
  </si>
  <si>
    <t>Employment, Food Stamps (SNAP), SSI</t>
  </si>
  <si>
    <t>Food Stamps (SNAP), Social Security, Social Security Disability</t>
  </si>
  <si>
    <t>Social Security Disability, Welfare</t>
  </si>
  <si>
    <t>Child Support, Unemployment Compensation</t>
  </si>
  <si>
    <t>Food Stamps (SNAP), Unemployment Compensation, Welfare</t>
  </si>
  <si>
    <t>Employment, Other</t>
  </si>
  <si>
    <t>Child Support, Welfare</t>
  </si>
  <si>
    <t>Other, SSI</t>
  </si>
  <si>
    <t>09/11/</t>
  </si>
  <si>
    <t>09/20/</t>
  </si>
  <si>
    <t>08/24/</t>
  </si>
  <si>
    <t>02/21/</t>
  </si>
  <si>
    <t>09/13/</t>
  </si>
  <si>
    <t>10/31/</t>
  </si>
  <si>
    <t>01/16/</t>
  </si>
  <si>
    <t>09/14/</t>
  </si>
  <si>
    <t>11/14/</t>
  </si>
  <si>
    <t>01/25/</t>
  </si>
  <si>
    <t>07/25/</t>
  </si>
  <si>
    <t>02/04/</t>
  </si>
  <si>
    <t>04/18/</t>
  </si>
  <si>
    <t>01/15/</t>
  </si>
  <si>
    <t>09/12/</t>
  </si>
  <si>
    <t>04/22/</t>
  </si>
  <si>
    <t>11/12/</t>
  </si>
  <si>
    <t>12/06/</t>
  </si>
  <si>
    <t>12/24/</t>
  </si>
  <si>
    <t>10/10/</t>
  </si>
  <si>
    <t>11/30/</t>
  </si>
  <si>
    <t>10/19/</t>
  </si>
  <si>
    <t>11/15/</t>
  </si>
  <si>
    <t>10/11/</t>
  </si>
  <si>
    <t>6007-Avoided, or obtained redress for charges by landlord</t>
  </si>
  <si>
    <t>6002-Prevented eviction from private housing</t>
  </si>
  <si>
    <t>6003-Delayed eviction providing time to seek alternative housing</t>
  </si>
  <si>
    <t>6017-Obtained other benefit on a Housing matter</t>
  </si>
  <si>
    <t>6021-Provided full representation in a Housing matter, but no legal benefit achieved for the client</t>
  </si>
  <si>
    <t>6014-Obtained advice and counsel on a Housing matter</t>
  </si>
  <si>
    <t>6009-Obtained repairs, Improved housing conditions or otherwise enforced rights to decent, habitable housing</t>
  </si>
  <si>
    <t>6001-Prevented eviction from public housing</t>
  </si>
  <si>
    <t>PA printout dated 7/17/17</t>
  </si>
  <si>
    <t>Pay checks</t>
  </si>
  <si>
    <t>PA Printout 11/30/16</t>
  </si>
  <si>
    <t>PA printout 1/13/17</t>
  </si>
  <si>
    <t>yes- printout</t>
  </si>
  <si>
    <t>PA and DHCI</t>
  </si>
  <si>
    <t>PA printout 8/24/2016</t>
  </si>
  <si>
    <t>PA printout 5/11/17</t>
  </si>
  <si>
    <t>pa print out</t>
  </si>
  <si>
    <t>SNAP card</t>
  </si>
  <si>
    <t>PA printout 6/26/17</t>
  </si>
  <si>
    <t>PA printout 9/6/16</t>
  </si>
  <si>
    <t>PA printout dated 6/1/17</t>
  </si>
  <si>
    <t>PA printout dated 8.4.17</t>
  </si>
  <si>
    <t>PA Printout dated 02/15/17</t>
  </si>
  <si>
    <t>PA Printout 12/5/16</t>
  </si>
  <si>
    <t>PA notice dated 8/30/17</t>
  </si>
  <si>
    <t>PA printout dated 10/13/17</t>
  </si>
  <si>
    <t>PA printout dated 9/21/17</t>
  </si>
  <si>
    <t>PA Printout dated 03/06/17</t>
  </si>
  <si>
    <t>PA Printout dated 10/05/16</t>
  </si>
  <si>
    <t>PA printout 2/28/18</t>
  </si>
  <si>
    <t>pa printout, section 8 letter</t>
  </si>
  <si>
    <t>Barreda, Catherine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</si>
</sst>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90"/>
  <sheetViews>
    <sheetView tabSelected="1" workbookViewId="0"/>
  </sheetViews>
  <sheetFormatPr defaultRowHeight="15"/>
  <cols>
    <col min="1" max="1" width="20.7109375" style="1" customWidth="1"/>
  </cols>
  <sheetData>
    <row r="1" spans="1:5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</row>
    <row r="2" spans="1:59">
      <c r="A2" s="1">
        <f>HYPERLINK("https://lsnyc.legalserver.org/matter/dynamic-profile/view/1846563","17-1846563")</f>
        <v>0</v>
      </c>
      <c r="C2" t="s">
        <v>66</v>
      </c>
      <c r="D2" t="s">
        <v>81</v>
      </c>
      <c r="E2" t="s">
        <v>82</v>
      </c>
      <c r="G2" t="s">
        <v>152</v>
      </c>
      <c r="H2" t="s">
        <v>238</v>
      </c>
      <c r="I2" t="s">
        <v>323</v>
      </c>
      <c r="K2" t="s">
        <v>465</v>
      </c>
      <c r="L2">
        <v>11432</v>
      </c>
      <c r="M2" t="s">
        <v>491</v>
      </c>
      <c r="N2" t="s">
        <v>504</v>
      </c>
      <c r="O2">
        <v>25</v>
      </c>
      <c r="P2" t="s">
        <v>593</v>
      </c>
      <c r="Q2" t="s">
        <v>599</v>
      </c>
      <c r="S2" t="s">
        <v>604</v>
      </c>
      <c r="T2" t="s">
        <v>605</v>
      </c>
      <c r="V2" t="s">
        <v>607</v>
      </c>
      <c r="W2" t="s">
        <v>609</v>
      </c>
      <c r="X2" t="s">
        <v>611</v>
      </c>
      <c r="Y2" t="s">
        <v>82</v>
      </c>
      <c r="Z2">
        <v>600</v>
      </c>
      <c r="AA2">
        <v>1200</v>
      </c>
      <c r="AB2" t="s">
        <v>640</v>
      </c>
      <c r="AC2" t="s">
        <v>729</v>
      </c>
      <c r="AD2" t="s">
        <v>769</v>
      </c>
      <c r="AE2">
        <v>1</v>
      </c>
      <c r="AF2" t="s">
        <v>856</v>
      </c>
      <c r="AG2">
        <v>2</v>
      </c>
      <c r="AH2">
        <v>0</v>
      </c>
      <c r="AI2">
        <v>70.2</v>
      </c>
      <c r="AL2" t="s">
        <v>552</v>
      </c>
      <c r="AM2" t="s">
        <v>874</v>
      </c>
      <c r="AN2">
        <v>28680</v>
      </c>
      <c r="AO2" t="s">
        <v>882</v>
      </c>
      <c r="AP2" t="s">
        <v>887</v>
      </c>
      <c r="AQ2" t="s">
        <v>890</v>
      </c>
      <c r="AR2" t="s">
        <v>903</v>
      </c>
      <c r="AS2" t="s">
        <v>909</v>
      </c>
      <c r="AT2" t="s">
        <v>942</v>
      </c>
      <c r="AU2">
        <v>2019</v>
      </c>
      <c r="AV2" t="s">
        <v>1012</v>
      </c>
      <c r="AW2" t="s">
        <v>608</v>
      </c>
      <c r="AX2" t="s">
        <v>1013</v>
      </c>
      <c r="AY2" t="s">
        <v>607</v>
      </c>
      <c r="AZ2">
        <v>44.19</v>
      </c>
      <c r="BA2" t="s">
        <v>1014</v>
      </c>
      <c r="BC2" t="s">
        <v>1015</v>
      </c>
      <c r="BE2" t="s">
        <v>608</v>
      </c>
      <c r="BG2" t="s">
        <v>80</v>
      </c>
    </row>
    <row r="3" spans="1:59">
      <c r="A3" s="1">
        <f>HYPERLINK("https://lsnyc.legalserver.org/matter/dynamic-profile/view/1856713","18-1856713")</f>
        <v>0</v>
      </c>
      <c r="C3" t="s">
        <v>67</v>
      </c>
      <c r="D3" t="s">
        <v>81</v>
      </c>
      <c r="E3" t="s">
        <v>83</v>
      </c>
      <c r="G3" t="s">
        <v>153</v>
      </c>
      <c r="H3" t="s">
        <v>239</v>
      </c>
      <c r="I3" t="s">
        <v>324</v>
      </c>
      <c r="J3" t="s">
        <v>411</v>
      </c>
      <c r="K3" t="s">
        <v>466</v>
      </c>
      <c r="L3">
        <v>11368</v>
      </c>
      <c r="M3" t="s">
        <v>492</v>
      </c>
      <c r="N3" t="s">
        <v>505</v>
      </c>
      <c r="O3">
        <v>3</v>
      </c>
      <c r="P3" t="s">
        <v>593</v>
      </c>
      <c r="Q3" t="s">
        <v>599</v>
      </c>
      <c r="S3" t="s">
        <v>604</v>
      </c>
      <c r="T3" t="s">
        <v>605</v>
      </c>
      <c r="V3" t="s">
        <v>607</v>
      </c>
      <c r="W3" t="s">
        <v>609</v>
      </c>
      <c r="X3" t="s">
        <v>611</v>
      </c>
      <c r="Y3" t="s">
        <v>83</v>
      </c>
      <c r="Z3">
        <v>1932</v>
      </c>
      <c r="AA3">
        <v>1932</v>
      </c>
      <c r="AB3" t="s">
        <v>641</v>
      </c>
      <c r="AC3" t="s">
        <v>730</v>
      </c>
      <c r="AD3" t="s">
        <v>770</v>
      </c>
      <c r="AE3">
        <v>280</v>
      </c>
      <c r="AF3" t="s">
        <v>857</v>
      </c>
      <c r="AG3">
        <v>4</v>
      </c>
      <c r="AH3">
        <v>1</v>
      </c>
      <c r="AI3">
        <v>105.37</v>
      </c>
      <c r="AL3" t="s">
        <v>552</v>
      </c>
      <c r="AM3" t="s">
        <v>875</v>
      </c>
      <c r="AN3">
        <v>31000</v>
      </c>
      <c r="AO3" t="s">
        <v>883</v>
      </c>
      <c r="AP3" t="s">
        <v>887</v>
      </c>
      <c r="AQ3" t="s">
        <v>891</v>
      </c>
      <c r="AR3" t="s">
        <v>903</v>
      </c>
      <c r="AS3" t="s">
        <v>910</v>
      </c>
      <c r="AT3" t="s">
        <v>943</v>
      </c>
      <c r="AU3">
        <v>2019</v>
      </c>
      <c r="AV3" t="s">
        <v>1012</v>
      </c>
      <c r="AW3" t="s">
        <v>608</v>
      </c>
      <c r="AX3" t="s">
        <v>608</v>
      </c>
      <c r="AY3" t="s">
        <v>607</v>
      </c>
      <c r="AZ3">
        <v>28.85</v>
      </c>
      <c r="BA3" t="s">
        <v>1014</v>
      </c>
      <c r="BC3" t="s">
        <v>1016</v>
      </c>
      <c r="BD3" t="s">
        <v>1018</v>
      </c>
      <c r="BE3" t="s">
        <v>608</v>
      </c>
      <c r="BG3" t="s">
        <v>1042</v>
      </c>
    </row>
    <row r="4" spans="1:59">
      <c r="A4" s="1">
        <f>HYPERLINK("https://lsnyc.legalserver.org/matter/dynamic-profile/view/1871621","18-1871621")</f>
        <v>0</v>
      </c>
      <c r="C4" t="s">
        <v>68</v>
      </c>
      <c r="D4" t="s">
        <v>81</v>
      </c>
      <c r="E4" t="s">
        <v>84</v>
      </c>
      <c r="G4" t="s">
        <v>154</v>
      </c>
      <c r="H4" t="s">
        <v>240</v>
      </c>
      <c r="I4" t="s">
        <v>325</v>
      </c>
      <c r="K4" t="s">
        <v>465</v>
      </c>
      <c r="L4">
        <v>11433</v>
      </c>
      <c r="M4" t="s">
        <v>492</v>
      </c>
      <c r="N4" t="s">
        <v>506</v>
      </c>
      <c r="O4">
        <v>0</v>
      </c>
      <c r="P4" t="s">
        <v>593</v>
      </c>
      <c r="Q4" t="s">
        <v>599</v>
      </c>
      <c r="S4" t="s">
        <v>604</v>
      </c>
      <c r="T4" t="s">
        <v>606</v>
      </c>
      <c r="V4" t="s">
        <v>607</v>
      </c>
      <c r="W4" t="s">
        <v>609</v>
      </c>
      <c r="Y4" t="s">
        <v>120</v>
      </c>
      <c r="Z4">
        <v>463.06</v>
      </c>
      <c r="AA4">
        <v>1708.06</v>
      </c>
      <c r="AB4" t="s">
        <v>642</v>
      </c>
      <c r="AD4" t="s">
        <v>771</v>
      </c>
      <c r="AE4">
        <v>1</v>
      </c>
      <c r="AF4" t="s">
        <v>856</v>
      </c>
      <c r="AG4">
        <v>2</v>
      </c>
      <c r="AH4">
        <v>0</v>
      </c>
      <c r="AI4">
        <v>10.94</v>
      </c>
      <c r="AL4" t="s">
        <v>869</v>
      </c>
      <c r="AM4" t="s">
        <v>876</v>
      </c>
      <c r="AN4">
        <v>1800</v>
      </c>
      <c r="AO4" t="s">
        <v>883</v>
      </c>
      <c r="AP4" t="s">
        <v>888</v>
      </c>
      <c r="AQ4" t="s">
        <v>892</v>
      </c>
      <c r="AR4" t="s">
        <v>496</v>
      </c>
      <c r="AS4" t="s">
        <v>496</v>
      </c>
      <c r="AT4" t="s">
        <v>944</v>
      </c>
      <c r="AU4">
        <v>2019</v>
      </c>
      <c r="AW4" t="s">
        <v>608</v>
      </c>
      <c r="AX4" t="s">
        <v>1013</v>
      </c>
      <c r="AY4" t="s">
        <v>607</v>
      </c>
      <c r="AZ4">
        <v>34.55</v>
      </c>
      <c r="BA4" t="s">
        <v>1014</v>
      </c>
      <c r="BC4" t="s">
        <v>1015</v>
      </c>
      <c r="BG4" t="s">
        <v>68</v>
      </c>
    </row>
    <row r="5" spans="1:59">
      <c r="A5" s="1">
        <f>HYPERLINK("https://lsnyc.legalserver.org/matter/dynamic-profile/view/1870578","18-1870578")</f>
        <v>0</v>
      </c>
      <c r="C5" t="s">
        <v>69</v>
      </c>
      <c r="D5" t="s">
        <v>81</v>
      </c>
      <c r="E5" t="s">
        <v>85</v>
      </c>
      <c r="G5" t="s">
        <v>155</v>
      </c>
      <c r="H5" t="s">
        <v>241</v>
      </c>
      <c r="I5" t="s">
        <v>326</v>
      </c>
      <c r="J5">
        <v>2</v>
      </c>
      <c r="K5" t="s">
        <v>465</v>
      </c>
      <c r="L5">
        <v>11434</v>
      </c>
      <c r="M5" t="s">
        <v>491</v>
      </c>
      <c r="N5" t="s">
        <v>507</v>
      </c>
      <c r="O5">
        <v>7</v>
      </c>
      <c r="P5" t="s">
        <v>593</v>
      </c>
      <c r="Q5" t="s">
        <v>599</v>
      </c>
      <c r="S5" t="s">
        <v>604</v>
      </c>
      <c r="T5" t="s">
        <v>606</v>
      </c>
      <c r="V5" t="s">
        <v>607</v>
      </c>
      <c r="W5" t="s">
        <v>609</v>
      </c>
      <c r="X5" t="s">
        <v>611</v>
      </c>
      <c r="Y5" t="s">
        <v>85</v>
      </c>
      <c r="Z5">
        <v>0</v>
      </c>
      <c r="AA5">
        <v>0</v>
      </c>
      <c r="AB5" t="s">
        <v>643</v>
      </c>
      <c r="AD5" t="s">
        <v>772</v>
      </c>
      <c r="AE5">
        <v>3</v>
      </c>
      <c r="AF5" t="s">
        <v>856</v>
      </c>
      <c r="AG5">
        <v>1</v>
      </c>
      <c r="AH5">
        <v>3</v>
      </c>
      <c r="AI5">
        <v>172.11</v>
      </c>
      <c r="AL5" t="s">
        <v>552</v>
      </c>
      <c r="AM5" t="s">
        <v>876</v>
      </c>
      <c r="AN5">
        <v>43200</v>
      </c>
      <c r="AO5" t="s">
        <v>884</v>
      </c>
      <c r="AP5" t="s">
        <v>888</v>
      </c>
      <c r="AQ5" t="s">
        <v>893</v>
      </c>
      <c r="AR5" t="s">
        <v>904</v>
      </c>
      <c r="AS5" t="s">
        <v>910</v>
      </c>
      <c r="AT5" t="s">
        <v>945</v>
      </c>
      <c r="AU5">
        <v>2019</v>
      </c>
      <c r="AV5" t="s">
        <v>1012</v>
      </c>
      <c r="AW5" t="s">
        <v>608</v>
      </c>
      <c r="AX5" t="s">
        <v>608</v>
      </c>
      <c r="AY5" t="s">
        <v>607</v>
      </c>
      <c r="AZ5">
        <v>29.47</v>
      </c>
      <c r="BA5" t="s">
        <v>1014</v>
      </c>
      <c r="BC5" t="s">
        <v>1017</v>
      </c>
      <c r="BE5" t="s">
        <v>608</v>
      </c>
      <c r="BG5" t="s">
        <v>1042</v>
      </c>
    </row>
    <row r="6" spans="1:59">
      <c r="A6" s="1">
        <f>HYPERLINK("https://lsnyc.legalserver.org/matter/dynamic-profile/view/1869415","18-1869415")</f>
        <v>0</v>
      </c>
      <c r="C6" t="s">
        <v>68</v>
      </c>
      <c r="D6" t="s">
        <v>81</v>
      </c>
      <c r="E6" t="s">
        <v>86</v>
      </c>
      <c r="G6" t="s">
        <v>156</v>
      </c>
      <c r="H6" t="s">
        <v>242</v>
      </c>
      <c r="I6" t="s">
        <v>327</v>
      </c>
      <c r="J6" t="s">
        <v>412</v>
      </c>
      <c r="K6" t="s">
        <v>467</v>
      </c>
      <c r="L6">
        <v>11378</v>
      </c>
      <c r="M6" t="s">
        <v>492</v>
      </c>
      <c r="N6" t="s">
        <v>508</v>
      </c>
      <c r="O6">
        <v>1</v>
      </c>
      <c r="P6" t="s">
        <v>593</v>
      </c>
      <c r="Q6" t="s">
        <v>599</v>
      </c>
      <c r="S6" t="s">
        <v>604</v>
      </c>
      <c r="T6" t="s">
        <v>605</v>
      </c>
      <c r="V6" t="s">
        <v>607</v>
      </c>
      <c r="W6" t="s">
        <v>609</v>
      </c>
      <c r="Y6" t="s">
        <v>129</v>
      </c>
      <c r="Z6">
        <v>2000</v>
      </c>
      <c r="AA6">
        <v>2000</v>
      </c>
      <c r="AB6" t="s">
        <v>644</v>
      </c>
      <c r="AD6" t="s">
        <v>773</v>
      </c>
      <c r="AE6">
        <v>3</v>
      </c>
      <c r="AF6" t="s">
        <v>856</v>
      </c>
      <c r="AG6">
        <v>2</v>
      </c>
      <c r="AH6">
        <v>0</v>
      </c>
      <c r="AI6">
        <v>43.16</v>
      </c>
      <c r="AL6" t="s">
        <v>552</v>
      </c>
      <c r="AN6">
        <v>7104</v>
      </c>
      <c r="AO6" t="s">
        <v>883</v>
      </c>
      <c r="AP6" t="s">
        <v>888</v>
      </c>
      <c r="AQ6" t="s">
        <v>894</v>
      </c>
      <c r="AR6" t="s">
        <v>905</v>
      </c>
      <c r="AS6" t="s">
        <v>911</v>
      </c>
      <c r="AT6" t="s">
        <v>946</v>
      </c>
      <c r="AU6">
        <v>2019</v>
      </c>
      <c r="AW6" t="s">
        <v>608</v>
      </c>
      <c r="AX6" t="s">
        <v>608</v>
      </c>
      <c r="AY6" t="s">
        <v>607</v>
      </c>
      <c r="AZ6">
        <v>77.25</v>
      </c>
      <c r="BA6" t="s">
        <v>1014</v>
      </c>
      <c r="BC6" t="s">
        <v>1015</v>
      </c>
      <c r="BE6" t="s">
        <v>607</v>
      </c>
      <c r="BG6" t="s">
        <v>1043</v>
      </c>
    </row>
    <row r="7" spans="1:59">
      <c r="A7" s="1">
        <f>HYPERLINK("https://lsnyc.legalserver.org/matter/dynamic-profile/view/1866545","18-1866545")</f>
        <v>0</v>
      </c>
      <c r="C7" t="s">
        <v>67</v>
      </c>
      <c r="D7" t="s">
        <v>81</v>
      </c>
      <c r="E7" t="s">
        <v>87</v>
      </c>
      <c r="G7" t="s">
        <v>157</v>
      </c>
      <c r="H7" t="s">
        <v>243</v>
      </c>
      <c r="I7" t="s">
        <v>328</v>
      </c>
      <c r="J7" t="s">
        <v>413</v>
      </c>
      <c r="K7" t="s">
        <v>465</v>
      </c>
      <c r="L7">
        <v>11435</v>
      </c>
      <c r="M7" t="s">
        <v>492</v>
      </c>
      <c r="N7" t="s">
        <v>509</v>
      </c>
      <c r="O7">
        <v>2</v>
      </c>
      <c r="P7" t="s">
        <v>593</v>
      </c>
      <c r="Q7" t="s">
        <v>599</v>
      </c>
      <c r="S7" t="s">
        <v>604</v>
      </c>
      <c r="T7" t="s">
        <v>605</v>
      </c>
      <c r="V7" t="s">
        <v>607</v>
      </c>
      <c r="W7" t="s">
        <v>609</v>
      </c>
      <c r="Y7" t="s">
        <v>614</v>
      </c>
      <c r="Z7">
        <v>432</v>
      </c>
      <c r="AA7">
        <v>1550</v>
      </c>
      <c r="AB7" t="s">
        <v>645</v>
      </c>
      <c r="AC7" t="s">
        <v>731</v>
      </c>
      <c r="AD7" t="s">
        <v>774</v>
      </c>
      <c r="AE7">
        <v>3</v>
      </c>
      <c r="AF7" t="s">
        <v>856</v>
      </c>
      <c r="AG7">
        <v>2</v>
      </c>
      <c r="AH7">
        <v>2</v>
      </c>
      <c r="AI7">
        <v>9.27</v>
      </c>
      <c r="AL7" t="s">
        <v>870</v>
      </c>
      <c r="AM7" t="s">
        <v>877</v>
      </c>
      <c r="AN7">
        <v>2328</v>
      </c>
      <c r="AS7" t="s">
        <v>912</v>
      </c>
      <c r="AT7" t="s">
        <v>947</v>
      </c>
      <c r="AU7">
        <v>2019</v>
      </c>
      <c r="AW7" t="s">
        <v>608</v>
      </c>
      <c r="AX7" t="s">
        <v>608</v>
      </c>
      <c r="AY7" t="s">
        <v>607</v>
      </c>
      <c r="AZ7">
        <v>28.95</v>
      </c>
      <c r="BA7" t="s">
        <v>1014</v>
      </c>
      <c r="BC7" t="s">
        <v>1016</v>
      </c>
      <c r="BD7" t="s">
        <v>1019</v>
      </c>
      <c r="BE7" t="s">
        <v>608</v>
      </c>
      <c r="BG7" t="s">
        <v>1044</v>
      </c>
    </row>
    <row r="8" spans="1:59">
      <c r="A8" s="1">
        <f>HYPERLINK("https://lsnyc.legalserver.org/matter/dynamic-profile/view/1833543","17-1833543")</f>
        <v>0</v>
      </c>
      <c r="C8" t="s">
        <v>69</v>
      </c>
      <c r="D8" t="s">
        <v>81</v>
      </c>
      <c r="E8" t="s">
        <v>88</v>
      </c>
      <c r="G8" t="s">
        <v>158</v>
      </c>
      <c r="H8" t="s">
        <v>244</v>
      </c>
      <c r="I8" t="s">
        <v>329</v>
      </c>
      <c r="J8" t="s">
        <v>414</v>
      </c>
      <c r="K8" t="s">
        <v>468</v>
      </c>
      <c r="L8">
        <v>11413</v>
      </c>
      <c r="M8" t="s">
        <v>492</v>
      </c>
      <c r="N8" t="s">
        <v>510</v>
      </c>
      <c r="O8">
        <v>1</v>
      </c>
      <c r="P8" t="s">
        <v>593</v>
      </c>
      <c r="Q8" t="s">
        <v>599</v>
      </c>
      <c r="S8" t="s">
        <v>604</v>
      </c>
      <c r="T8" t="s">
        <v>605</v>
      </c>
      <c r="V8" t="s">
        <v>607</v>
      </c>
      <c r="W8" t="s">
        <v>609</v>
      </c>
      <c r="Y8" t="s">
        <v>615</v>
      </c>
      <c r="Z8">
        <v>0</v>
      </c>
      <c r="AA8">
        <v>1515</v>
      </c>
      <c r="AB8" t="s">
        <v>646</v>
      </c>
      <c r="AC8" t="s">
        <v>732</v>
      </c>
      <c r="AD8" t="s">
        <v>775</v>
      </c>
      <c r="AE8">
        <v>2</v>
      </c>
      <c r="AF8" t="s">
        <v>856</v>
      </c>
      <c r="AG8">
        <v>2</v>
      </c>
      <c r="AH8">
        <v>2</v>
      </c>
      <c r="AI8">
        <v>18.93</v>
      </c>
      <c r="AL8" t="s">
        <v>871</v>
      </c>
      <c r="AM8" t="s">
        <v>876</v>
      </c>
      <c r="AN8">
        <v>4656</v>
      </c>
      <c r="AS8" t="s">
        <v>913</v>
      </c>
      <c r="AT8" t="s">
        <v>948</v>
      </c>
      <c r="AU8">
        <v>2018</v>
      </c>
      <c r="AW8" t="s">
        <v>608</v>
      </c>
      <c r="AX8" t="s">
        <v>1013</v>
      </c>
      <c r="AY8" t="s">
        <v>607</v>
      </c>
      <c r="AZ8">
        <v>146.65</v>
      </c>
      <c r="BA8" t="s">
        <v>1014</v>
      </c>
      <c r="BC8" t="s">
        <v>1016</v>
      </c>
      <c r="BD8" t="s">
        <v>1020</v>
      </c>
      <c r="BE8" t="s">
        <v>608</v>
      </c>
      <c r="BF8" t="s">
        <v>1040</v>
      </c>
      <c r="BG8" t="s">
        <v>1043</v>
      </c>
    </row>
    <row r="9" spans="1:59">
      <c r="A9" s="1">
        <f>HYPERLINK("https://lsnyc.legalserver.org/matter/dynamic-profile/view/1870324","18-1870324")</f>
        <v>0</v>
      </c>
      <c r="C9" t="s">
        <v>70</v>
      </c>
      <c r="D9" t="s">
        <v>81</v>
      </c>
      <c r="E9" t="s">
        <v>89</v>
      </c>
      <c r="G9" t="s">
        <v>159</v>
      </c>
      <c r="H9" t="s">
        <v>245</v>
      </c>
      <c r="I9" t="s">
        <v>330</v>
      </c>
      <c r="J9" t="s">
        <v>415</v>
      </c>
      <c r="K9" t="s">
        <v>469</v>
      </c>
      <c r="L9">
        <v>11423</v>
      </c>
      <c r="M9" t="s">
        <v>492</v>
      </c>
      <c r="N9" t="s">
        <v>511</v>
      </c>
      <c r="O9">
        <v>3</v>
      </c>
      <c r="P9" t="s">
        <v>593</v>
      </c>
      <c r="Q9" t="s">
        <v>600</v>
      </c>
      <c r="S9" t="s">
        <v>600</v>
      </c>
      <c r="T9" t="s">
        <v>605</v>
      </c>
      <c r="V9" t="s">
        <v>607</v>
      </c>
      <c r="W9" t="s">
        <v>609</v>
      </c>
      <c r="X9" t="s">
        <v>612</v>
      </c>
      <c r="Y9" t="s">
        <v>89</v>
      </c>
      <c r="Z9">
        <v>400</v>
      </c>
      <c r="AA9">
        <v>400</v>
      </c>
      <c r="AB9" t="s">
        <v>647</v>
      </c>
      <c r="AC9" t="s">
        <v>733</v>
      </c>
      <c r="AD9" t="s">
        <v>776</v>
      </c>
      <c r="AE9">
        <v>2</v>
      </c>
      <c r="AF9" t="s">
        <v>858</v>
      </c>
      <c r="AG9">
        <v>1</v>
      </c>
      <c r="AH9">
        <v>3</v>
      </c>
      <c r="AI9">
        <v>11.81</v>
      </c>
      <c r="AK9" t="s">
        <v>867</v>
      </c>
      <c r="AL9" t="s">
        <v>872</v>
      </c>
      <c r="AM9" t="s">
        <v>876</v>
      </c>
      <c r="AN9">
        <v>2964</v>
      </c>
      <c r="AS9" t="s">
        <v>913</v>
      </c>
      <c r="AT9" t="s">
        <v>949</v>
      </c>
      <c r="AU9">
        <v>2019</v>
      </c>
      <c r="AW9" t="s">
        <v>608</v>
      </c>
      <c r="AX9" t="s">
        <v>608</v>
      </c>
      <c r="AY9" t="s">
        <v>607</v>
      </c>
      <c r="AZ9">
        <v>1.5</v>
      </c>
      <c r="BA9" t="s">
        <v>1014</v>
      </c>
      <c r="BC9" t="s">
        <v>1016</v>
      </c>
      <c r="BD9" t="s">
        <v>1018</v>
      </c>
      <c r="BE9" t="s">
        <v>608</v>
      </c>
      <c r="BG9" t="s">
        <v>1042</v>
      </c>
    </row>
    <row r="10" spans="1:59">
      <c r="A10" s="1">
        <f>HYPERLINK("https://lsnyc.legalserver.org/matter/dynamic-profile/view/1847175","17-1847175")</f>
        <v>0</v>
      </c>
      <c r="C10" t="s">
        <v>71</v>
      </c>
      <c r="D10" t="s">
        <v>81</v>
      </c>
      <c r="E10" t="s">
        <v>90</v>
      </c>
      <c r="G10" t="s">
        <v>160</v>
      </c>
      <c r="H10" t="s">
        <v>246</v>
      </c>
      <c r="I10" t="s">
        <v>331</v>
      </c>
      <c r="J10">
        <v>902</v>
      </c>
      <c r="K10" t="s">
        <v>470</v>
      </c>
      <c r="L10">
        <v>11692</v>
      </c>
      <c r="M10" t="s">
        <v>493</v>
      </c>
      <c r="N10" t="s">
        <v>512</v>
      </c>
      <c r="O10">
        <v>1</v>
      </c>
      <c r="P10" t="s">
        <v>593</v>
      </c>
      <c r="Q10" t="s">
        <v>601</v>
      </c>
      <c r="S10" t="s">
        <v>604</v>
      </c>
      <c r="T10" t="s">
        <v>605</v>
      </c>
      <c r="V10" t="s">
        <v>607</v>
      </c>
      <c r="W10" t="s">
        <v>609</v>
      </c>
      <c r="Y10" t="s">
        <v>90</v>
      </c>
      <c r="Z10">
        <v>0</v>
      </c>
      <c r="AA10">
        <v>1900</v>
      </c>
      <c r="AB10" t="s">
        <v>648</v>
      </c>
      <c r="AC10" t="s">
        <v>734</v>
      </c>
      <c r="AD10" t="s">
        <v>777</v>
      </c>
      <c r="AE10">
        <v>100</v>
      </c>
      <c r="AF10" t="s">
        <v>859</v>
      </c>
      <c r="AG10">
        <v>1</v>
      </c>
      <c r="AH10">
        <v>5</v>
      </c>
      <c r="AI10">
        <v>3.46</v>
      </c>
      <c r="AL10" t="s">
        <v>870</v>
      </c>
      <c r="AM10" t="s">
        <v>876</v>
      </c>
      <c r="AN10">
        <v>1140</v>
      </c>
      <c r="AS10" t="s">
        <v>913</v>
      </c>
      <c r="AT10" t="s">
        <v>950</v>
      </c>
      <c r="AU10">
        <v>2018</v>
      </c>
      <c r="AW10" t="s">
        <v>608</v>
      </c>
      <c r="AX10" t="s">
        <v>1013</v>
      </c>
      <c r="AY10" t="s">
        <v>607</v>
      </c>
      <c r="AZ10">
        <v>14.15</v>
      </c>
      <c r="BA10" t="s">
        <v>1014</v>
      </c>
      <c r="BC10" t="s">
        <v>1016</v>
      </c>
      <c r="BD10" t="s">
        <v>1021</v>
      </c>
      <c r="BE10" t="s">
        <v>608</v>
      </c>
      <c r="BG10" t="s">
        <v>1045</v>
      </c>
    </row>
    <row r="11" spans="1:59">
      <c r="A11" s="1">
        <f>HYPERLINK("https://lsnyc.legalserver.org/matter/dynamic-profile/view/1862629","18-1862629")</f>
        <v>0</v>
      </c>
      <c r="C11" t="s">
        <v>72</v>
      </c>
      <c r="D11" t="s">
        <v>81</v>
      </c>
      <c r="E11" t="s">
        <v>91</v>
      </c>
      <c r="G11" t="s">
        <v>161</v>
      </c>
      <c r="H11" t="s">
        <v>219</v>
      </c>
      <c r="I11" t="s">
        <v>332</v>
      </c>
      <c r="J11">
        <v>2</v>
      </c>
      <c r="K11" t="s">
        <v>465</v>
      </c>
      <c r="L11">
        <v>11434</v>
      </c>
      <c r="M11" t="s">
        <v>494</v>
      </c>
      <c r="N11" t="s">
        <v>513</v>
      </c>
      <c r="O11">
        <v>2</v>
      </c>
      <c r="P11" t="s">
        <v>593</v>
      </c>
      <c r="Q11" t="s">
        <v>602</v>
      </c>
      <c r="S11" t="s">
        <v>602</v>
      </c>
      <c r="T11" t="s">
        <v>606</v>
      </c>
      <c r="V11" t="s">
        <v>607</v>
      </c>
      <c r="W11" t="s">
        <v>609</v>
      </c>
      <c r="Y11" t="s">
        <v>91</v>
      </c>
      <c r="Z11">
        <v>0</v>
      </c>
      <c r="AA11">
        <v>800</v>
      </c>
      <c r="AB11" t="s">
        <v>649</v>
      </c>
      <c r="AD11" t="s">
        <v>778</v>
      </c>
      <c r="AE11">
        <v>0</v>
      </c>
      <c r="AF11" t="s">
        <v>856</v>
      </c>
      <c r="AG11">
        <v>1</v>
      </c>
      <c r="AH11">
        <v>0</v>
      </c>
      <c r="AI11">
        <v>37.56</v>
      </c>
      <c r="AL11" t="s">
        <v>870</v>
      </c>
      <c r="AM11" t="s">
        <v>876</v>
      </c>
      <c r="AN11">
        <v>4560</v>
      </c>
      <c r="AS11" t="s">
        <v>914</v>
      </c>
      <c r="AT11" t="s">
        <v>951</v>
      </c>
      <c r="AU11">
        <v>2019</v>
      </c>
      <c r="AW11" t="s">
        <v>608</v>
      </c>
      <c r="AX11" t="s">
        <v>1013</v>
      </c>
      <c r="AY11" t="s">
        <v>607</v>
      </c>
      <c r="AZ11">
        <v>0.4</v>
      </c>
      <c r="BA11" t="s">
        <v>1014</v>
      </c>
      <c r="BC11" t="s">
        <v>1015</v>
      </c>
      <c r="BE11" t="s">
        <v>608</v>
      </c>
      <c r="BG11" t="s">
        <v>1042</v>
      </c>
    </row>
    <row r="12" spans="1:59">
      <c r="A12" s="1">
        <f>HYPERLINK("https://lsnyc.legalserver.org/matter/dynamic-profile/view/0825242","17-0825242")</f>
        <v>0</v>
      </c>
      <c r="C12" t="s">
        <v>73</v>
      </c>
      <c r="D12" t="s">
        <v>81</v>
      </c>
      <c r="E12" t="s">
        <v>92</v>
      </c>
      <c r="G12" t="s">
        <v>162</v>
      </c>
      <c r="H12" t="s">
        <v>247</v>
      </c>
      <c r="I12" t="s">
        <v>333</v>
      </c>
      <c r="K12" t="s">
        <v>471</v>
      </c>
      <c r="L12">
        <v>11106</v>
      </c>
      <c r="M12" t="s">
        <v>495</v>
      </c>
      <c r="N12" t="s">
        <v>514</v>
      </c>
      <c r="O12">
        <v>15</v>
      </c>
      <c r="P12" t="s">
        <v>593</v>
      </c>
      <c r="Q12" t="s">
        <v>599</v>
      </c>
      <c r="S12" t="s">
        <v>604</v>
      </c>
      <c r="T12" t="s">
        <v>605</v>
      </c>
      <c r="V12" t="s">
        <v>607</v>
      </c>
      <c r="W12" t="s">
        <v>609</v>
      </c>
      <c r="X12" t="s">
        <v>611</v>
      </c>
      <c r="Y12" t="s">
        <v>616</v>
      </c>
      <c r="Z12">
        <v>0</v>
      </c>
      <c r="AA12">
        <v>715</v>
      </c>
      <c r="AB12" t="s">
        <v>650</v>
      </c>
      <c r="AC12" t="s">
        <v>735</v>
      </c>
      <c r="AD12" t="s">
        <v>779</v>
      </c>
      <c r="AE12">
        <v>579</v>
      </c>
      <c r="AF12" t="s">
        <v>860</v>
      </c>
      <c r="AG12">
        <v>1</v>
      </c>
      <c r="AH12">
        <v>1</v>
      </c>
      <c r="AI12">
        <v>0</v>
      </c>
      <c r="AL12" t="s">
        <v>552</v>
      </c>
      <c r="AM12" t="s">
        <v>876</v>
      </c>
      <c r="AN12">
        <v>0</v>
      </c>
      <c r="AS12" t="s">
        <v>915</v>
      </c>
      <c r="AT12" t="s">
        <v>952</v>
      </c>
      <c r="AU12">
        <v>2019</v>
      </c>
      <c r="AW12" t="s">
        <v>608</v>
      </c>
      <c r="AX12" t="s">
        <v>608</v>
      </c>
      <c r="AY12" t="s">
        <v>607</v>
      </c>
      <c r="AZ12">
        <v>103.4</v>
      </c>
      <c r="BA12" t="s">
        <v>1014</v>
      </c>
      <c r="BC12" t="s">
        <v>1016</v>
      </c>
      <c r="BE12" t="s">
        <v>607</v>
      </c>
      <c r="BG12" t="s">
        <v>1045</v>
      </c>
    </row>
    <row r="13" spans="1:59">
      <c r="A13" s="1">
        <f>HYPERLINK("https://lsnyc.legalserver.org/matter/dynamic-profile/view/1843906","17-1843906")</f>
        <v>0</v>
      </c>
      <c r="C13" t="s">
        <v>72</v>
      </c>
      <c r="D13" t="s">
        <v>81</v>
      </c>
      <c r="E13" t="s">
        <v>93</v>
      </c>
      <c r="G13" t="s">
        <v>163</v>
      </c>
      <c r="H13" t="s">
        <v>248</v>
      </c>
      <c r="I13" t="s">
        <v>334</v>
      </c>
      <c r="K13" t="s">
        <v>472</v>
      </c>
      <c r="L13">
        <v>11377</v>
      </c>
      <c r="M13" t="s">
        <v>491</v>
      </c>
      <c r="N13" t="s">
        <v>515</v>
      </c>
      <c r="O13">
        <v>24</v>
      </c>
      <c r="P13" t="s">
        <v>593</v>
      </c>
      <c r="Q13" t="s">
        <v>599</v>
      </c>
      <c r="S13" t="s">
        <v>604</v>
      </c>
      <c r="T13" t="s">
        <v>605</v>
      </c>
      <c r="V13" t="s">
        <v>607</v>
      </c>
      <c r="W13" t="s">
        <v>609</v>
      </c>
      <c r="Y13" t="s">
        <v>119</v>
      </c>
      <c r="Z13">
        <v>1136</v>
      </c>
      <c r="AA13">
        <v>1136</v>
      </c>
      <c r="AB13" t="s">
        <v>651</v>
      </c>
      <c r="AD13" t="s">
        <v>780</v>
      </c>
      <c r="AE13">
        <v>6</v>
      </c>
      <c r="AF13" t="s">
        <v>857</v>
      </c>
      <c r="AG13">
        <v>3</v>
      </c>
      <c r="AH13">
        <v>1</v>
      </c>
      <c r="AI13">
        <v>48.78</v>
      </c>
      <c r="AK13" t="s">
        <v>868</v>
      </c>
      <c r="AL13" t="s">
        <v>552</v>
      </c>
      <c r="AM13" t="s">
        <v>876</v>
      </c>
      <c r="AN13">
        <v>12000</v>
      </c>
      <c r="AS13" t="s">
        <v>910</v>
      </c>
      <c r="AT13" t="s">
        <v>953</v>
      </c>
      <c r="AU13">
        <v>2019</v>
      </c>
      <c r="AW13" t="s">
        <v>608</v>
      </c>
      <c r="AX13" t="s">
        <v>1013</v>
      </c>
      <c r="AY13" t="s">
        <v>607</v>
      </c>
      <c r="AZ13">
        <v>73.09999999999999</v>
      </c>
      <c r="BA13" t="s">
        <v>1014</v>
      </c>
      <c r="BC13" t="s">
        <v>1017</v>
      </c>
      <c r="BD13" t="s">
        <v>1022</v>
      </c>
      <c r="BE13" t="s">
        <v>608</v>
      </c>
      <c r="BG13" t="s">
        <v>1046</v>
      </c>
    </row>
    <row r="14" spans="1:59">
      <c r="A14" s="1">
        <f>HYPERLINK("https://lsnyc.legalserver.org/matter/dynamic-profile/view/1845075","17-1845075")</f>
        <v>0</v>
      </c>
      <c r="C14" t="s">
        <v>73</v>
      </c>
      <c r="D14" t="s">
        <v>81</v>
      </c>
      <c r="E14" t="s">
        <v>94</v>
      </c>
      <c r="G14" t="s">
        <v>164</v>
      </c>
      <c r="H14" t="s">
        <v>249</v>
      </c>
      <c r="I14" t="s">
        <v>335</v>
      </c>
      <c r="J14" t="s">
        <v>416</v>
      </c>
      <c r="K14" t="s">
        <v>471</v>
      </c>
      <c r="L14">
        <v>11106</v>
      </c>
      <c r="M14" t="s">
        <v>496</v>
      </c>
      <c r="N14" t="s">
        <v>516</v>
      </c>
      <c r="O14">
        <v>5</v>
      </c>
      <c r="P14" t="s">
        <v>593</v>
      </c>
      <c r="Q14" t="s">
        <v>600</v>
      </c>
      <c r="S14" t="s">
        <v>600</v>
      </c>
      <c r="T14" t="s">
        <v>605</v>
      </c>
      <c r="V14" t="s">
        <v>607</v>
      </c>
      <c r="W14" t="s">
        <v>609</v>
      </c>
      <c r="Y14" t="s">
        <v>94</v>
      </c>
      <c r="Z14">
        <v>851.4299999999999</v>
      </c>
      <c r="AA14">
        <v>851.4299999999999</v>
      </c>
      <c r="AB14" t="s">
        <v>652</v>
      </c>
      <c r="AC14" t="s">
        <v>592</v>
      </c>
      <c r="AD14" t="s">
        <v>781</v>
      </c>
      <c r="AE14">
        <v>8</v>
      </c>
      <c r="AF14" t="s">
        <v>857</v>
      </c>
      <c r="AG14">
        <v>1</v>
      </c>
      <c r="AH14">
        <v>0</v>
      </c>
      <c r="AI14">
        <v>129.35</v>
      </c>
      <c r="AL14" t="s">
        <v>552</v>
      </c>
      <c r="AM14" t="s">
        <v>876</v>
      </c>
      <c r="AN14">
        <v>15600</v>
      </c>
      <c r="AS14" t="s">
        <v>916</v>
      </c>
      <c r="AT14" t="s">
        <v>954</v>
      </c>
      <c r="AU14">
        <v>2019</v>
      </c>
      <c r="AW14" t="s">
        <v>608</v>
      </c>
      <c r="AX14" t="s">
        <v>1013</v>
      </c>
      <c r="AY14" t="s">
        <v>607</v>
      </c>
      <c r="AZ14">
        <v>1.45</v>
      </c>
      <c r="BA14" t="s">
        <v>1014</v>
      </c>
      <c r="BC14" t="s">
        <v>1015</v>
      </c>
      <c r="BD14" t="s">
        <v>592</v>
      </c>
      <c r="BE14" t="s">
        <v>607</v>
      </c>
      <c r="BG14" t="s">
        <v>73</v>
      </c>
    </row>
    <row r="15" spans="1:59">
      <c r="A15" s="1">
        <f>HYPERLINK("https://lsnyc.legalserver.org/matter/dynamic-profile/view/1848181","17-1848181")</f>
        <v>0</v>
      </c>
      <c r="C15" t="s">
        <v>67</v>
      </c>
      <c r="D15" t="s">
        <v>81</v>
      </c>
      <c r="E15" t="s">
        <v>95</v>
      </c>
      <c r="G15" t="s">
        <v>165</v>
      </c>
      <c r="H15" t="s">
        <v>250</v>
      </c>
      <c r="I15" t="s">
        <v>336</v>
      </c>
      <c r="J15" t="s">
        <v>417</v>
      </c>
      <c r="K15" t="s">
        <v>473</v>
      </c>
      <c r="L15">
        <v>11367</v>
      </c>
      <c r="M15" t="s">
        <v>497</v>
      </c>
      <c r="N15" t="s">
        <v>517</v>
      </c>
      <c r="O15">
        <v>8</v>
      </c>
      <c r="P15" t="s">
        <v>593</v>
      </c>
      <c r="Q15" t="s">
        <v>599</v>
      </c>
      <c r="S15" t="s">
        <v>604</v>
      </c>
      <c r="T15" t="s">
        <v>605</v>
      </c>
      <c r="V15" t="s">
        <v>607</v>
      </c>
      <c r="W15" t="s">
        <v>609</v>
      </c>
      <c r="X15" t="s">
        <v>611</v>
      </c>
      <c r="Y15" t="s">
        <v>95</v>
      </c>
      <c r="Z15">
        <v>742</v>
      </c>
      <c r="AA15">
        <v>742</v>
      </c>
      <c r="AB15" t="s">
        <v>653</v>
      </c>
      <c r="AC15" t="s">
        <v>736</v>
      </c>
      <c r="AD15" t="s">
        <v>782</v>
      </c>
      <c r="AE15">
        <v>300</v>
      </c>
      <c r="AF15" t="s">
        <v>857</v>
      </c>
      <c r="AG15">
        <v>1</v>
      </c>
      <c r="AH15">
        <v>0</v>
      </c>
      <c r="AI15">
        <v>83.78</v>
      </c>
      <c r="AL15" t="s">
        <v>552</v>
      </c>
      <c r="AM15" t="s">
        <v>876</v>
      </c>
      <c r="AN15">
        <v>10104</v>
      </c>
      <c r="AS15" t="s">
        <v>917</v>
      </c>
      <c r="AT15" t="s">
        <v>955</v>
      </c>
      <c r="AU15">
        <v>2019</v>
      </c>
      <c r="AW15" t="s">
        <v>608</v>
      </c>
      <c r="AX15" t="s">
        <v>1013</v>
      </c>
      <c r="AY15" t="s">
        <v>607</v>
      </c>
      <c r="AZ15">
        <v>144.3</v>
      </c>
      <c r="BA15" t="s">
        <v>1014</v>
      </c>
      <c r="BC15" t="s">
        <v>1015</v>
      </c>
      <c r="BD15" t="s">
        <v>1018</v>
      </c>
      <c r="BE15" t="s">
        <v>608</v>
      </c>
      <c r="BG15" t="s">
        <v>1043</v>
      </c>
    </row>
    <row r="16" spans="1:59">
      <c r="A16" s="1">
        <f>HYPERLINK("https://lsnyc.legalserver.org/matter/dynamic-profile/view/1867238","18-1867238")</f>
        <v>0</v>
      </c>
      <c r="C16" t="s">
        <v>69</v>
      </c>
      <c r="D16" t="s">
        <v>81</v>
      </c>
      <c r="E16" t="s">
        <v>96</v>
      </c>
      <c r="G16" t="s">
        <v>166</v>
      </c>
      <c r="H16" t="s">
        <v>251</v>
      </c>
      <c r="I16" t="s">
        <v>337</v>
      </c>
      <c r="J16" t="s">
        <v>418</v>
      </c>
      <c r="K16" t="s">
        <v>474</v>
      </c>
      <c r="L16">
        <v>11373</v>
      </c>
      <c r="M16" t="s">
        <v>491</v>
      </c>
      <c r="N16" t="s">
        <v>518</v>
      </c>
      <c r="O16">
        <v>21</v>
      </c>
      <c r="P16" t="s">
        <v>593</v>
      </c>
      <c r="Q16" t="s">
        <v>599</v>
      </c>
      <c r="S16" t="s">
        <v>604</v>
      </c>
      <c r="T16" t="s">
        <v>606</v>
      </c>
      <c r="V16" t="s">
        <v>607</v>
      </c>
      <c r="W16" t="s">
        <v>609</v>
      </c>
      <c r="X16" t="s">
        <v>611</v>
      </c>
      <c r="Y16" t="s">
        <v>617</v>
      </c>
      <c r="Z16">
        <v>1162</v>
      </c>
      <c r="AA16">
        <v>1162</v>
      </c>
      <c r="AB16" t="s">
        <v>654</v>
      </c>
      <c r="AC16" t="s">
        <v>592</v>
      </c>
      <c r="AD16" t="s">
        <v>783</v>
      </c>
      <c r="AE16">
        <v>0</v>
      </c>
      <c r="AF16" t="s">
        <v>857</v>
      </c>
      <c r="AG16">
        <v>2</v>
      </c>
      <c r="AH16">
        <v>0</v>
      </c>
      <c r="AI16">
        <v>51.03</v>
      </c>
      <c r="AL16" t="s">
        <v>552</v>
      </c>
      <c r="AM16" t="s">
        <v>876</v>
      </c>
      <c r="AN16">
        <v>8400</v>
      </c>
      <c r="AS16" t="s">
        <v>910</v>
      </c>
      <c r="AT16" t="s">
        <v>956</v>
      </c>
      <c r="AU16">
        <v>2019</v>
      </c>
      <c r="AW16" t="s">
        <v>608</v>
      </c>
      <c r="AX16" t="s">
        <v>608</v>
      </c>
      <c r="AY16" t="s">
        <v>607</v>
      </c>
      <c r="AZ16">
        <v>57</v>
      </c>
      <c r="BA16" t="s">
        <v>1014</v>
      </c>
      <c r="BC16" t="s">
        <v>1015</v>
      </c>
      <c r="BD16" t="s">
        <v>1018</v>
      </c>
      <c r="BE16" t="s">
        <v>608</v>
      </c>
      <c r="BG16" t="s">
        <v>1042</v>
      </c>
    </row>
    <row r="17" spans="1:59">
      <c r="A17" s="1">
        <f>HYPERLINK("https://lsnyc.legalserver.org/matter/dynamic-profile/view/0807773","16-0807773")</f>
        <v>0</v>
      </c>
      <c r="C17" t="s">
        <v>73</v>
      </c>
      <c r="D17" t="s">
        <v>81</v>
      </c>
      <c r="E17" t="s">
        <v>97</v>
      </c>
      <c r="G17" t="s">
        <v>167</v>
      </c>
      <c r="H17" t="s">
        <v>252</v>
      </c>
      <c r="I17" t="s">
        <v>338</v>
      </c>
      <c r="J17" t="s">
        <v>414</v>
      </c>
      <c r="K17" t="s">
        <v>475</v>
      </c>
      <c r="L17">
        <v>11372</v>
      </c>
      <c r="M17" t="s">
        <v>498</v>
      </c>
      <c r="N17" t="s">
        <v>519</v>
      </c>
      <c r="O17">
        <v>3</v>
      </c>
      <c r="P17" t="s">
        <v>593</v>
      </c>
      <c r="Q17" t="s">
        <v>599</v>
      </c>
      <c r="S17" t="s">
        <v>604</v>
      </c>
      <c r="T17" t="s">
        <v>605</v>
      </c>
      <c r="V17" t="s">
        <v>607</v>
      </c>
      <c r="W17" t="s">
        <v>609</v>
      </c>
      <c r="Y17" t="s">
        <v>618</v>
      </c>
      <c r="Z17">
        <v>1125</v>
      </c>
      <c r="AA17">
        <v>1125</v>
      </c>
      <c r="AB17" t="s">
        <v>655</v>
      </c>
      <c r="AC17" t="s">
        <v>737</v>
      </c>
      <c r="AD17" t="s">
        <v>784</v>
      </c>
      <c r="AE17">
        <v>5</v>
      </c>
      <c r="AF17" t="s">
        <v>861</v>
      </c>
      <c r="AG17">
        <v>1</v>
      </c>
      <c r="AH17">
        <v>1</v>
      </c>
      <c r="AI17">
        <v>131.14</v>
      </c>
      <c r="AL17" t="s">
        <v>552</v>
      </c>
      <c r="AM17" t="s">
        <v>876</v>
      </c>
      <c r="AN17">
        <v>21008</v>
      </c>
      <c r="AS17" t="s">
        <v>910</v>
      </c>
      <c r="AT17" t="s">
        <v>957</v>
      </c>
      <c r="AU17">
        <v>2018</v>
      </c>
      <c r="AW17" t="s">
        <v>608</v>
      </c>
      <c r="AX17" t="s">
        <v>1013</v>
      </c>
      <c r="AY17" t="s">
        <v>607</v>
      </c>
      <c r="AZ17">
        <v>37.05</v>
      </c>
      <c r="BA17" t="s">
        <v>1014</v>
      </c>
      <c r="BC17" t="s">
        <v>1016</v>
      </c>
      <c r="BD17" t="s">
        <v>1023</v>
      </c>
      <c r="BE17" t="s">
        <v>608</v>
      </c>
      <c r="BG17" t="s">
        <v>1043</v>
      </c>
    </row>
    <row r="18" spans="1:59">
      <c r="A18" s="1">
        <f>HYPERLINK("https://lsnyc.legalserver.org/matter/dynamic-profile/view/1866733","18-1866733")</f>
        <v>0</v>
      </c>
      <c r="C18" t="s">
        <v>70</v>
      </c>
      <c r="D18" t="s">
        <v>81</v>
      </c>
      <c r="E18" t="s">
        <v>98</v>
      </c>
      <c r="G18" t="s">
        <v>168</v>
      </c>
      <c r="H18" t="s">
        <v>253</v>
      </c>
      <c r="I18" t="s">
        <v>339</v>
      </c>
      <c r="J18" t="s">
        <v>419</v>
      </c>
      <c r="K18" t="s">
        <v>471</v>
      </c>
      <c r="L18">
        <v>11105</v>
      </c>
      <c r="M18" t="s">
        <v>492</v>
      </c>
      <c r="N18" t="s">
        <v>520</v>
      </c>
      <c r="O18">
        <v>1</v>
      </c>
      <c r="P18" t="s">
        <v>593</v>
      </c>
      <c r="Q18" t="s">
        <v>600</v>
      </c>
      <c r="S18" t="s">
        <v>600</v>
      </c>
      <c r="T18" t="s">
        <v>605</v>
      </c>
      <c r="V18" t="s">
        <v>607</v>
      </c>
      <c r="W18" t="s">
        <v>609</v>
      </c>
      <c r="Y18" t="s">
        <v>98</v>
      </c>
      <c r="Z18">
        <v>1000</v>
      </c>
      <c r="AA18">
        <v>2000</v>
      </c>
      <c r="AB18" t="s">
        <v>656</v>
      </c>
      <c r="AC18" t="s">
        <v>738</v>
      </c>
      <c r="AD18" t="s">
        <v>785</v>
      </c>
      <c r="AE18">
        <v>20</v>
      </c>
      <c r="AF18" t="s">
        <v>861</v>
      </c>
      <c r="AG18">
        <v>2</v>
      </c>
      <c r="AH18">
        <v>0</v>
      </c>
      <c r="AI18">
        <v>182.26</v>
      </c>
      <c r="AL18" t="s">
        <v>552</v>
      </c>
      <c r="AM18" t="s">
        <v>876</v>
      </c>
      <c r="AN18">
        <v>30000</v>
      </c>
      <c r="AS18" t="s">
        <v>918</v>
      </c>
      <c r="AT18" t="s">
        <v>949</v>
      </c>
      <c r="AU18">
        <v>2019</v>
      </c>
      <c r="AW18" t="s">
        <v>608</v>
      </c>
      <c r="AX18" t="s">
        <v>1013</v>
      </c>
      <c r="AY18" t="s">
        <v>607</v>
      </c>
      <c r="AZ18">
        <v>4.4</v>
      </c>
      <c r="BA18" t="s">
        <v>1014</v>
      </c>
      <c r="BC18" t="s">
        <v>1015</v>
      </c>
      <c r="BD18" t="s">
        <v>1018</v>
      </c>
      <c r="BE18" t="s">
        <v>608</v>
      </c>
      <c r="BG18" t="s">
        <v>70</v>
      </c>
    </row>
    <row r="19" spans="1:59">
      <c r="A19" s="1">
        <f>HYPERLINK("https://lsnyc.legalserver.org/matter/dynamic-profile/view/1865723","18-1865723")</f>
        <v>0</v>
      </c>
      <c r="C19" t="s">
        <v>72</v>
      </c>
      <c r="D19" t="s">
        <v>81</v>
      </c>
      <c r="E19" t="s">
        <v>99</v>
      </c>
      <c r="G19" t="s">
        <v>169</v>
      </c>
      <c r="H19" t="s">
        <v>254</v>
      </c>
      <c r="I19" t="s">
        <v>340</v>
      </c>
      <c r="K19" t="s">
        <v>476</v>
      </c>
      <c r="L19">
        <v>11413</v>
      </c>
      <c r="M19" t="s">
        <v>492</v>
      </c>
      <c r="N19" t="s">
        <v>521</v>
      </c>
      <c r="O19">
        <v>11</v>
      </c>
      <c r="P19" t="s">
        <v>593</v>
      </c>
      <c r="Q19" t="s">
        <v>602</v>
      </c>
      <c r="S19" t="s">
        <v>602</v>
      </c>
      <c r="T19" t="s">
        <v>605</v>
      </c>
      <c r="V19" t="s">
        <v>607</v>
      </c>
      <c r="W19" t="s">
        <v>609</v>
      </c>
      <c r="Y19" t="s">
        <v>99</v>
      </c>
      <c r="Z19">
        <v>0</v>
      </c>
      <c r="AA19">
        <v>0</v>
      </c>
      <c r="AB19" t="s">
        <v>657</v>
      </c>
      <c r="AC19" t="s">
        <v>739</v>
      </c>
      <c r="AD19" t="s">
        <v>786</v>
      </c>
      <c r="AE19">
        <v>1</v>
      </c>
      <c r="AF19" t="s">
        <v>856</v>
      </c>
      <c r="AG19">
        <v>1</v>
      </c>
      <c r="AH19">
        <v>3</v>
      </c>
      <c r="AI19">
        <v>52.62</v>
      </c>
      <c r="AK19" t="s">
        <v>867</v>
      </c>
      <c r="AL19" t="s">
        <v>552</v>
      </c>
      <c r="AM19" t="s">
        <v>876</v>
      </c>
      <c r="AN19">
        <v>13208</v>
      </c>
      <c r="AS19" t="s">
        <v>912</v>
      </c>
      <c r="AT19" t="s">
        <v>958</v>
      </c>
      <c r="AU19">
        <v>2018</v>
      </c>
      <c r="AW19" t="s">
        <v>608</v>
      </c>
      <c r="AX19" t="s">
        <v>1013</v>
      </c>
      <c r="AY19" t="s">
        <v>607</v>
      </c>
      <c r="AZ19">
        <v>5.7</v>
      </c>
      <c r="BA19" t="s">
        <v>1014</v>
      </c>
      <c r="BC19" t="s">
        <v>1016</v>
      </c>
      <c r="BE19" t="s">
        <v>608</v>
      </c>
      <c r="BG19" t="s">
        <v>1042</v>
      </c>
    </row>
    <row r="20" spans="1:59">
      <c r="A20" s="1">
        <f>HYPERLINK("https://lsnyc.legalserver.org/matter/dynamic-profile/view/1858860","18-1858860")</f>
        <v>0</v>
      </c>
      <c r="C20" t="s">
        <v>71</v>
      </c>
      <c r="D20" t="s">
        <v>81</v>
      </c>
      <c r="E20" t="s">
        <v>100</v>
      </c>
      <c r="G20" t="s">
        <v>170</v>
      </c>
      <c r="H20" t="s">
        <v>255</v>
      </c>
      <c r="I20" t="s">
        <v>341</v>
      </c>
      <c r="K20" t="s">
        <v>465</v>
      </c>
      <c r="L20">
        <v>11433</v>
      </c>
      <c r="M20" t="s">
        <v>493</v>
      </c>
      <c r="N20" t="s">
        <v>522</v>
      </c>
      <c r="O20">
        <v>4</v>
      </c>
      <c r="P20" t="s">
        <v>593</v>
      </c>
      <c r="Q20" t="s">
        <v>599</v>
      </c>
      <c r="S20" t="s">
        <v>604</v>
      </c>
      <c r="T20" t="s">
        <v>606</v>
      </c>
      <c r="V20" t="s">
        <v>607</v>
      </c>
      <c r="W20" t="s">
        <v>609</v>
      </c>
      <c r="Y20" t="s">
        <v>619</v>
      </c>
      <c r="Z20">
        <v>1300</v>
      </c>
      <c r="AA20">
        <v>1300</v>
      </c>
      <c r="AB20" t="s">
        <v>658</v>
      </c>
      <c r="AC20" t="s">
        <v>552</v>
      </c>
      <c r="AD20" t="s">
        <v>787</v>
      </c>
      <c r="AE20">
        <v>1</v>
      </c>
      <c r="AF20" t="s">
        <v>856</v>
      </c>
      <c r="AG20">
        <v>2</v>
      </c>
      <c r="AH20">
        <v>1</v>
      </c>
      <c r="AI20">
        <v>101.86</v>
      </c>
      <c r="AL20" t="s">
        <v>552</v>
      </c>
      <c r="AM20" t="s">
        <v>876</v>
      </c>
      <c r="AN20">
        <v>20800</v>
      </c>
      <c r="AS20" t="s">
        <v>910</v>
      </c>
      <c r="AT20" t="s">
        <v>946</v>
      </c>
      <c r="AU20">
        <v>2019</v>
      </c>
      <c r="AW20" t="s">
        <v>608</v>
      </c>
      <c r="AX20" t="s">
        <v>608</v>
      </c>
      <c r="AY20" t="s">
        <v>607</v>
      </c>
      <c r="AZ20">
        <v>38.15</v>
      </c>
      <c r="BA20" t="s">
        <v>1014</v>
      </c>
      <c r="BC20" t="s">
        <v>1017</v>
      </c>
      <c r="BD20" t="s">
        <v>1024</v>
      </c>
      <c r="BE20" t="s">
        <v>608</v>
      </c>
      <c r="BG20" t="s">
        <v>71</v>
      </c>
    </row>
    <row r="21" spans="1:59">
      <c r="A21" s="1">
        <f>HYPERLINK("https://lsnyc.legalserver.org/matter/dynamic-profile/view/1847415","17-1847415")</f>
        <v>0</v>
      </c>
      <c r="C21" t="s">
        <v>72</v>
      </c>
      <c r="D21" t="s">
        <v>81</v>
      </c>
      <c r="E21" t="s">
        <v>101</v>
      </c>
      <c r="G21" t="s">
        <v>171</v>
      </c>
      <c r="H21" t="s">
        <v>256</v>
      </c>
      <c r="I21" t="s">
        <v>342</v>
      </c>
      <c r="J21" t="s">
        <v>420</v>
      </c>
      <c r="K21" t="s">
        <v>477</v>
      </c>
      <c r="L21">
        <v>11422</v>
      </c>
      <c r="M21" t="s">
        <v>492</v>
      </c>
      <c r="N21" t="s">
        <v>523</v>
      </c>
      <c r="O21">
        <v>6</v>
      </c>
      <c r="P21" t="s">
        <v>593</v>
      </c>
      <c r="Q21" t="s">
        <v>599</v>
      </c>
      <c r="S21" t="s">
        <v>604</v>
      </c>
      <c r="T21" t="s">
        <v>605</v>
      </c>
      <c r="V21" t="s">
        <v>607</v>
      </c>
      <c r="W21" t="s">
        <v>609</v>
      </c>
      <c r="Y21" t="s">
        <v>101</v>
      </c>
      <c r="Z21">
        <v>800</v>
      </c>
      <c r="AA21">
        <v>800</v>
      </c>
      <c r="AB21" t="s">
        <v>659</v>
      </c>
      <c r="AC21" t="s">
        <v>552</v>
      </c>
      <c r="AD21" t="s">
        <v>788</v>
      </c>
      <c r="AE21">
        <v>2</v>
      </c>
      <c r="AF21" t="s">
        <v>856</v>
      </c>
      <c r="AG21">
        <v>2</v>
      </c>
      <c r="AH21">
        <v>0</v>
      </c>
      <c r="AI21">
        <v>80.05</v>
      </c>
      <c r="AL21" t="s">
        <v>552</v>
      </c>
      <c r="AM21" t="s">
        <v>876</v>
      </c>
      <c r="AN21">
        <v>13000</v>
      </c>
      <c r="AS21" t="s">
        <v>910</v>
      </c>
      <c r="AT21" t="s">
        <v>959</v>
      </c>
      <c r="AU21">
        <v>2019</v>
      </c>
      <c r="AW21" t="s">
        <v>608</v>
      </c>
      <c r="AX21" t="s">
        <v>1013</v>
      </c>
      <c r="AY21" t="s">
        <v>607</v>
      </c>
      <c r="AZ21">
        <v>21.1</v>
      </c>
      <c r="BA21" t="s">
        <v>1014</v>
      </c>
      <c r="BC21" t="s">
        <v>1015</v>
      </c>
      <c r="BD21" t="s">
        <v>1025</v>
      </c>
      <c r="BE21" t="s">
        <v>608</v>
      </c>
      <c r="BG21" t="s">
        <v>1047</v>
      </c>
    </row>
    <row r="22" spans="1:59">
      <c r="A22" s="1">
        <f>HYPERLINK("https://lsnyc.legalserver.org/matter/dynamic-profile/view/0822400","16-0822400")</f>
        <v>0</v>
      </c>
      <c r="C22" t="s">
        <v>72</v>
      </c>
      <c r="D22" t="s">
        <v>81</v>
      </c>
      <c r="E22" t="s">
        <v>102</v>
      </c>
      <c r="G22" t="s">
        <v>172</v>
      </c>
      <c r="H22" t="s">
        <v>257</v>
      </c>
      <c r="I22" t="s">
        <v>343</v>
      </c>
      <c r="K22" t="s">
        <v>465</v>
      </c>
      <c r="L22">
        <v>11434</v>
      </c>
      <c r="M22" t="s">
        <v>499</v>
      </c>
      <c r="N22" t="s">
        <v>524</v>
      </c>
      <c r="O22">
        <v>3</v>
      </c>
      <c r="P22" t="s">
        <v>593</v>
      </c>
      <c r="Q22" t="s">
        <v>599</v>
      </c>
      <c r="S22" t="s">
        <v>604</v>
      </c>
      <c r="T22" t="s">
        <v>606</v>
      </c>
      <c r="V22" t="s">
        <v>607</v>
      </c>
      <c r="W22" t="s">
        <v>609</v>
      </c>
      <c r="Y22" t="s">
        <v>102</v>
      </c>
      <c r="Z22">
        <v>1800</v>
      </c>
      <c r="AA22">
        <v>1800</v>
      </c>
      <c r="AB22" t="s">
        <v>660</v>
      </c>
      <c r="AC22" t="s">
        <v>740</v>
      </c>
      <c r="AD22" t="s">
        <v>789</v>
      </c>
      <c r="AE22">
        <v>2</v>
      </c>
      <c r="AF22" t="s">
        <v>856</v>
      </c>
      <c r="AG22">
        <v>4</v>
      </c>
      <c r="AH22">
        <v>2</v>
      </c>
      <c r="AI22">
        <v>184.16</v>
      </c>
      <c r="AL22" t="s">
        <v>552</v>
      </c>
      <c r="AM22" t="s">
        <v>876</v>
      </c>
      <c r="AN22">
        <v>78000</v>
      </c>
      <c r="AS22" t="s">
        <v>919</v>
      </c>
      <c r="AT22" t="s">
        <v>960</v>
      </c>
      <c r="AU22">
        <v>2019</v>
      </c>
      <c r="AW22" t="s">
        <v>608</v>
      </c>
      <c r="AX22" t="s">
        <v>1013</v>
      </c>
      <c r="AY22" t="s">
        <v>607</v>
      </c>
      <c r="AZ22">
        <v>68.40000000000001</v>
      </c>
      <c r="BA22" t="s">
        <v>1014</v>
      </c>
      <c r="BC22" t="s">
        <v>1016</v>
      </c>
      <c r="BD22" t="s">
        <v>1026</v>
      </c>
      <c r="BE22" t="s">
        <v>608</v>
      </c>
      <c r="BG22" t="s">
        <v>72</v>
      </c>
    </row>
    <row r="23" spans="1:59">
      <c r="A23" s="1">
        <f>HYPERLINK("https://lsnyc.legalserver.org/matter/dynamic-profile/view/1861140","18-1861140")</f>
        <v>0</v>
      </c>
      <c r="C23" t="s">
        <v>68</v>
      </c>
      <c r="D23" t="s">
        <v>81</v>
      </c>
      <c r="E23" t="s">
        <v>103</v>
      </c>
      <c r="G23" t="s">
        <v>173</v>
      </c>
      <c r="H23" t="s">
        <v>258</v>
      </c>
      <c r="I23" t="s">
        <v>344</v>
      </c>
      <c r="J23" t="s">
        <v>421</v>
      </c>
      <c r="K23" t="s">
        <v>465</v>
      </c>
      <c r="L23">
        <v>11433</v>
      </c>
      <c r="M23" t="s">
        <v>491</v>
      </c>
      <c r="N23" t="s">
        <v>525</v>
      </c>
      <c r="O23">
        <v>1</v>
      </c>
      <c r="P23" t="s">
        <v>593</v>
      </c>
      <c r="Q23" t="s">
        <v>599</v>
      </c>
      <c r="S23" t="s">
        <v>604</v>
      </c>
      <c r="T23" t="s">
        <v>606</v>
      </c>
      <c r="V23" t="s">
        <v>607</v>
      </c>
      <c r="W23" t="s">
        <v>609</v>
      </c>
      <c r="Y23" t="s">
        <v>103</v>
      </c>
      <c r="Z23">
        <v>1500</v>
      </c>
      <c r="AA23">
        <v>1500</v>
      </c>
      <c r="AB23" t="s">
        <v>661</v>
      </c>
      <c r="AD23" t="s">
        <v>790</v>
      </c>
      <c r="AE23">
        <v>2</v>
      </c>
      <c r="AF23" t="s">
        <v>856</v>
      </c>
      <c r="AG23">
        <v>1</v>
      </c>
      <c r="AH23">
        <v>2</v>
      </c>
      <c r="AI23">
        <v>0</v>
      </c>
      <c r="AL23" t="s">
        <v>552</v>
      </c>
      <c r="AM23" t="s">
        <v>876</v>
      </c>
      <c r="AN23">
        <v>0</v>
      </c>
      <c r="AS23" t="s">
        <v>920</v>
      </c>
      <c r="AT23" t="s">
        <v>961</v>
      </c>
      <c r="AU23">
        <v>2018</v>
      </c>
      <c r="AW23" t="s">
        <v>608</v>
      </c>
      <c r="AX23" t="s">
        <v>1013</v>
      </c>
      <c r="AY23" t="s">
        <v>607</v>
      </c>
      <c r="AZ23">
        <v>5.3</v>
      </c>
      <c r="BA23" t="s">
        <v>1014</v>
      </c>
      <c r="BC23" t="s">
        <v>1017</v>
      </c>
      <c r="BE23" t="s">
        <v>608</v>
      </c>
      <c r="BG23" t="s">
        <v>1042</v>
      </c>
    </row>
    <row r="24" spans="1:59">
      <c r="A24" s="1">
        <f>HYPERLINK("https://lsnyc.legalserver.org/matter/dynamic-profile/view/1867499","18-1867499")</f>
        <v>0</v>
      </c>
      <c r="C24" t="s">
        <v>72</v>
      </c>
      <c r="D24" t="s">
        <v>81</v>
      </c>
      <c r="E24" t="s">
        <v>104</v>
      </c>
      <c r="G24" t="s">
        <v>174</v>
      </c>
      <c r="H24" t="s">
        <v>259</v>
      </c>
      <c r="I24" t="s">
        <v>345</v>
      </c>
      <c r="J24" t="s">
        <v>422</v>
      </c>
      <c r="K24" t="s">
        <v>465</v>
      </c>
      <c r="L24">
        <v>11434</v>
      </c>
      <c r="M24" t="s">
        <v>492</v>
      </c>
      <c r="N24" t="s">
        <v>526</v>
      </c>
      <c r="O24">
        <v>2</v>
      </c>
      <c r="P24" t="s">
        <v>593</v>
      </c>
      <c r="Q24" t="s">
        <v>599</v>
      </c>
      <c r="S24" t="s">
        <v>604</v>
      </c>
      <c r="T24" t="s">
        <v>606</v>
      </c>
      <c r="V24" t="s">
        <v>607</v>
      </c>
      <c r="W24" t="s">
        <v>609</v>
      </c>
      <c r="Y24" t="s">
        <v>104</v>
      </c>
      <c r="Z24">
        <v>1515</v>
      </c>
      <c r="AA24">
        <v>1515</v>
      </c>
      <c r="AB24" t="s">
        <v>662</v>
      </c>
      <c r="AC24" t="s">
        <v>741</v>
      </c>
      <c r="AD24" t="s">
        <v>791</v>
      </c>
      <c r="AE24">
        <v>2</v>
      </c>
      <c r="AF24" t="s">
        <v>856</v>
      </c>
      <c r="AG24">
        <v>1</v>
      </c>
      <c r="AH24">
        <v>2</v>
      </c>
      <c r="AI24">
        <v>38.79</v>
      </c>
      <c r="AL24" t="s">
        <v>552</v>
      </c>
      <c r="AM24" t="s">
        <v>876</v>
      </c>
      <c r="AN24">
        <v>8060</v>
      </c>
      <c r="AS24" t="s">
        <v>914</v>
      </c>
      <c r="AT24" t="s">
        <v>962</v>
      </c>
      <c r="AU24">
        <v>2018</v>
      </c>
      <c r="AW24" t="s">
        <v>608</v>
      </c>
      <c r="AX24" t="s">
        <v>1013</v>
      </c>
      <c r="AY24" t="s">
        <v>607</v>
      </c>
      <c r="AZ24">
        <v>13.6</v>
      </c>
      <c r="BA24" t="s">
        <v>1014</v>
      </c>
      <c r="BC24" t="s">
        <v>1016</v>
      </c>
      <c r="BD24" t="s">
        <v>1018</v>
      </c>
      <c r="BE24" t="s">
        <v>608</v>
      </c>
      <c r="BG24" t="s">
        <v>66</v>
      </c>
    </row>
    <row r="25" spans="1:59">
      <c r="A25" s="1">
        <f>HYPERLINK("https://lsnyc.legalserver.org/matter/dynamic-profile/view/1870241","18-1870241")</f>
        <v>0</v>
      </c>
      <c r="C25" t="s">
        <v>70</v>
      </c>
      <c r="D25" t="s">
        <v>81</v>
      </c>
      <c r="E25" t="s">
        <v>105</v>
      </c>
      <c r="G25" t="s">
        <v>175</v>
      </c>
      <c r="H25" t="s">
        <v>260</v>
      </c>
      <c r="I25" t="s">
        <v>346</v>
      </c>
      <c r="J25" t="s">
        <v>423</v>
      </c>
      <c r="K25" t="s">
        <v>478</v>
      </c>
      <c r="L25">
        <v>11691</v>
      </c>
      <c r="M25" t="s">
        <v>492</v>
      </c>
      <c r="N25" t="s">
        <v>527</v>
      </c>
      <c r="O25">
        <v>2</v>
      </c>
      <c r="P25" t="s">
        <v>593</v>
      </c>
      <c r="Q25" t="s">
        <v>600</v>
      </c>
      <c r="S25" t="s">
        <v>600</v>
      </c>
      <c r="T25" t="s">
        <v>605</v>
      </c>
      <c r="V25" t="s">
        <v>607</v>
      </c>
      <c r="W25" t="s">
        <v>609</v>
      </c>
      <c r="X25" t="s">
        <v>611</v>
      </c>
      <c r="Y25" t="s">
        <v>614</v>
      </c>
      <c r="Z25">
        <v>1600</v>
      </c>
      <c r="AA25">
        <v>1600</v>
      </c>
      <c r="AB25" t="s">
        <v>663</v>
      </c>
      <c r="AD25" t="s">
        <v>792</v>
      </c>
      <c r="AE25">
        <v>2</v>
      </c>
      <c r="AF25" t="s">
        <v>856</v>
      </c>
      <c r="AG25">
        <v>1</v>
      </c>
      <c r="AH25">
        <v>2</v>
      </c>
      <c r="AI25">
        <v>162.76</v>
      </c>
      <c r="AK25" t="s">
        <v>867</v>
      </c>
      <c r="AL25" t="s">
        <v>552</v>
      </c>
      <c r="AM25" t="s">
        <v>876</v>
      </c>
      <c r="AN25">
        <v>33821.63</v>
      </c>
      <c r="AS25" t="s">
        <v>910</v>
      </c>
      <c r="AT25" t="s">
        <v>949</v>
      </c>
      <c r="AU25">
        <v>2019</v>
      </c>
      <c r="AW25" t="s">
        <v>608</v>
      </c>
      <c r="AX25" t="s">
        <v>608</v>
      </c>
      <c r="AY25" t="s">
        <v>607</v>
      </c>
      <c r="AZ25">
        <v>0.5</v>
      </c>
      <c r="BA25" t="s">
        <v>1014</v>
      </c>
      <c r="BC25" t="s">
        <v>1017</v>
      </c>
      <c r="BE25" t="s">
        <v>608</v>
      </c>
      <c r="BG25" t="s">
        <v>70</v>
      </c>
    </row>
    <row r="26" spans="1:59">
      <c r="A26" s="1">
        <f>HYPERLINK("https://lsnyc.legalserver.org/matter/dynamic-profile/view/1848011","17-1848011")</f>
        <v>0</v>
      </c>
      <c r="B26" t="s">
        <v>59</v>
      </c>
      <c r="C26" t="s">
        <v>68</v>
      </c>
      <c r="D26" t="s">
        <v>81</v>
      </c>
      <c r="E26" t="s">
        <v>106</v>
      </c>
      <c r="G26" t="s">
        <v>176</v>
      </c>
      <c r="H26" t="s">
        <v>261</v>
      </c>
      <c r="I26" t="s">
        <v>347</v>
      </c>
      <c r="J26" t="s">
        <v>412</v>
      </c>
      <c r="K26" t="s">
        <v>479</v>
      </c>
      <c r="L26">
        <v>11419</v>
      </c>
      <c r="M26" t="s">
        <v>492</v>
      </c>
      <c r="N26" t="s">
        <v>528</v>
      </c>
      <c r="O26">
        <v>7</v>
      </c>
      <c r="P26" t="s">
        <v>593</v>
      </c>
      <c r="Q26" t="s">
        <v>599</v>
      </c>
      <c r="S26" t="s">
        <v>604</v>
      </c>
      <c r="T26" t="s">
        <v>605</v>
      </c>
      <c r="W26" t="s">
        <v>609</v>
      </c>
      <c r="Y26" t="s">
        <v>106</v>
      </c>
      <c r="Z26">
        <v>1100</v>
      </c>
      <c r="AA26">
        <v>1100</v>
      </c>
      <c r="AB26" t="s">
        <v>664</v>
      </c>
      <c r="AD26" t="s">
        <v>793</v>
      </c>
      <c r="AE26">
        <v>2</v>
      </c>
      <c r="AF26" t="s">
        <v>856</v>
      </c>
      <c r="AG26">
        <v>1</v>
      </c>
      <c r="AH26">
        <v>1</v>
      </c>
      <c r="AI26">
        <v>0</v>
      </c>
      <c r="AL26" t="s">
        <v>552</v>
      </c>
      <c r="AM26" t="s">
        <v>876</v>
      </c>
      <c r="AN26">
        <v>0</v>
      </c>
      <c r="AS26" t="s">
        <v>915</v>
      </c>
      <c r="AT26" t="s">
        <v>963</v>
      </c>
      <c r="AU26">
        <v>2018</v>
      </c>
      <c r="AW26" t="s">
        <v>608</v>
      </c>
      <c r="AX26" t="s">
        <v>1013</v>
      </c>
      <c r="AY26" t="s">
        <v>607</v>
      </c>
      <c r="AZ26">
        <v>14.9</v>
      </c>
      <c r="BA26" t="s">
        <v>1014</v>
      </c>
      <c r="BC26" t="s">
        <v>1016</v>
      </c>
      <c r="BG26" t="s">
        <v>1043</v>
      </c>
    </row>
    <row r="27" spans="1:59">
      <c r="A27" s="1">
        <f>HYPERLINK("https://lsnyc.legalserver.org/matter/dynamic-profile/view/1869796","18-1869796")</f>
        <v>0</v>
      </c>
      <c r="C27" t="s">
        <v>68</v>
      </c>
      <c r="D27" t="s">
        <v>81</v>
      </c>
      <c r="E27" t="s">
        <v>107</v>
      </c>
      <c r="G27" t="s">
        <v>177</v>
      </c>
      <c r="H27" t="s">
        <v>262</v>
      </c>
      <c r="I27" t="s">
        <v>348</v>
      </c>
      <c r="J27" t="s">
        <v>424</v>
      </c>
      <c r="K27" t="s">
        <v>465</v>
      </c>
      <c r="L27">
        <v>11434</v>
      </c>
      <c r="M27" t="s">
        <v>492</v>
      </c>
      <c r="N27" t="s">
        <v>529</v>
      </c>
      <c r="O27">
        <v>8</v>
      </c>
      <c r="P27" t="s">
        <v>593</v>
      </c>
      <c r="Q27" t="s">
        <v>602</v>
      </c>
      <c r="S27" t="s">
        <v>602</v>
      </c>
      <c r="T27" t="s">
        <v>606</v>
      </c>
      <c r="V27" t="s">
        <v>607</v>
      </c>
      <c r="W27" t="s">
        <v>609</v>
      </c>
      <c r="Y27" t="s">
        <v>107</v>
      </c>
      <c r="Z27">
        <v>0</v>
      </c>
      <c r="AA27">
        <v>0</v>
      </c>
      <c r="AB27" t="s">
        <v>665</v>
      </c>
      <c r="AC27" t="s">
        <v>592</v>
      </c>
      <c r="AD27" t="s">
        <v>794</v>
      </c>
      <c r="AE27">
        <v>2</v>
      </c>
      <c r="AF27" t="s">
        <v>856</v>
      </c>
      <c r="AG27">
        <v>1</v>
      </c>
      <c r="AH27">
        <v>4</v>
      </c>
      <c r="AI27">
        <v>95.17</v>
      </c>
      <c r="AL27" t="s">
        <v>552</v>
      </c>
      <c r="AM27" t="s">
        <v>876</v>
      </c>
      <c r="AN27">
        <v>28000</v>
      </c>
      <c r="AS27" t="s">
        <v>910</v>
      </c>
      <c r="AT27" t="s">
        <v>964</v>
      </c>
      <c r="AU27">
        <v>2018</v>
      </c>
      <c r="AW27" t="s">
        <v>608</v>
      </c>
      <c r="AX27" t="s">
        <v>1013</v>
      </c>
      <c r="AY27" t="s">
        <v>607</v>
      </c>
      <c r="AZ27">
        <v>11.65</v>
      </c>
      <c r="BA27" t="s">
        <v>1014</v>
      </c>
      <c r="BC27" t="s">
        <v>1017</v>
      </c>
      <c r="BD27" t="s">
        <v>1018</v>
      </c>
      <c r="BE27" t="s">
        <v>608</v>
      </c>
      <c r="BG27" t="s">
        <v>72</v>
      </c>
    </row>
    <row r="28" spans="1:59">
      <c r="A28" s="1">
        <f>HYPERLINK("https://lsnyc.legalserver.org/matter/dynamic-profile/view/1857101","18-1857101")</f>
        <v>0</v>
      </c>
      <c r="C28" t="s">
        <v>74</v>
      </c>
      <c r="D28" t="s">
        <v>81</v>
      </c>
      <c r="E28" t="s">
        <v>108</v>
      </c>
      <c r="G28" t="s">
        <v>178</v>
      </c>
      <c r="H28" t="s">
        <v>263</v>
      </c>
      <c r="I28" t="s">
        <v>349</v>
      </c>
      <c r="J28" t="s">
        <v>415</v>
      </c>
      <c r="K28" t="s">
        <v>465</v>
      </c>
      <c r="L28">
        <v>11434</v>
      </c>
      <c r="M28" t="s">
        <v>491</v>
      </c>
      <c r="N28" t="s">
        <v>530</v>
      </c>
      <c r="O28">
        <v>2</v>
      </c>
      <c r="P28" t="s">
        <v>593</v>
      </c>
      <c r="Q28" t="s">
        <v>599</v>
      </c>
      <c r="S28" t="s">
        <v>604</v>
      </c>
      <c r="T28" t="s">
        <v>606</v>
      </c>
      <c r="V28" t="s">
        <v>607</v>
      </c>
      <c r="W28" t="s">
        <v>609</v>
      </c>
      <c r="X28" t="s">
        <v>611</v>
      </c>
      <c r="Y28" t="s">
        <v>620</v>
      </c>
      <c r="Z28">
        <v>900</v>
      </c>
      <c r="AA28">
        <v>900</v>
      </c>
      <c r="AB28" t="s">
        <v>666</v>
      </c>
      <c r="AD28" t="s">
        <v>795</v>
      </c>
      <c r="AE28">
        <v>3</v>
      </c>
      <c r="AF28" t="s">
        <v>856</v>
      </c>
      <c r="AG28">
        <v>2</v>
      </c>
      <c r="AH28">
        <v>1</v>
      </c>
      <c r="AI28">
        <v>63.66</v>
      </c>
      <c r="AK28" t="s">
        <v>867</v>
      </c>
      <c r="AL28" t="s">
        <v>552</v>
      </c>
      <c r="AM28" t="s">
        <v>876</v>
      </c>
      <c r="AN28">
        <v>13000</v>
      </c>
      <c r="AS28" t="s">
        <v>910</v>
      </c>
      <c r="AT28" t="s">
        <v>965</v>
      </c>
      <c r="AU28">
        <v>2018</v>
      </c>
      <c r="AW28" t="s">
        <v>608</v>
      </c>
      <c r="AX28" t="s">
        <v>608</v>
      </c>
      <c r="AY28" t="s">
        <v>607</v>
      </c>
      <c r="AZ28">
        <v>18.55</v>
      </c>
      <c r="BA28" t="s">
        <v>1014</v>
      </c>
      <c r="BC28" t="s">
        <v>1017</v>
      </c>
      <c r="BE28" t="s">
        <v>608</v>
      </c>
      <c r="BG28" t="s">
        <v>1042</v>
      </c>
    </row>
    <row r="29" spans="1:59">
      <c r="A29" s="1">
        <f>HYPERLINK("https://lsnyc.legalserver.org/matter/dynamic-profile/view/1846938","17-1846938")</f>
        <v>0</v>
      </c>
      <c r="C29" t="s">
        <v>72</v>
      </c>
      <c r="D29" t="s">
        <v>81</v>
      </c>
      <c r="E29" t="s">
        <v>109</v>
      </c>
      <c r="G29" t="s">
        <v>179</v>
      </c>
      <c r="H29" t="s">
        <v>264</v>
      </c>
      <c r="I29" t="s">
        <v>350</v>
      </c>
      <c r="J29" t="s">
        <v>425</v>
      </c>
      <c r="K29" t="s">
        <v>478</v>
      </c>
      <c r="L29">
        <v>11691</v>
      </c>
      <c r="M29" t="s">
        <v>500</v>
      </c>
      <c r="N29" t="s">
        <v>531</v>
      </c>
      <c r="O29">
        <v>10</v>
      </c>
      <c r="P29" t="s">
        <v>593</v>
      </c>
      <c r="Q29" t="s">
        <v>599</v>
      </c>
      <c r="S29" t="s">
        <v>604</v>
      </c>
      <c r="T29" t="s">
        <v>605</v>
      </c>
      <c r="V29" t="s">
        <v>607</v>
      </c>
      <c r="W29" t="s">
        <v>609</v>
      </c>
      <c r="Y29" t="s">
        <v>109</v>
      </c>
      <c r="Z29">
        <v>1010.89</v>
      </c>
      <c r="AA29">
        <v>1010.89</v>
      </c>
      <c r="AB29" t="s">
        <v>667</v>
      </c>
      <c r="AD29" t="s">
        <v>796</v>
      </c>
      <c r="AE29">
        <v>114</v>
      </c>
      <c r="AF29" t="s">
        <v>862</v>
      </c>
      <c r="AG29">
        <v>1</v>
      </c>
      <c r="AH29">
        <v>0</v>
      </c>
      <c r="AI29">
        <v>103.48</v>
      </c>
      <c r="AK29" t="s">
        <v>868</v>
      </c>
      <c r="AL29" t="s">
        <v>552</v>
      </c>
      <c r="AM29" t="s">
        <v>876</v>
      </c>
      <c r="AN29">
        <v>12480</v>
      </c>
      <c r="AS29" t="s">
        <v>910</v>
      </c>
      <c r="AT29" t="s">
        <v>966</v>
      </c>
      <c r="AU29">
        <v>2018</v>
      </c>
      <c r="AW29" t="s">
        <v>608</v>
      </c>
      <c r="AX29" t="s">
        <v>1013</v>
      </c>
      <c r="AY29" t="s">
        <v>607</v>
      </c>
      <c r="AZ29">
        <v>33.55</v>
      </c>
      <c r="BA29" t="s">
        <v>1014</v>
      </c>
      <c r="BC29" t="s">
        <v>1015</v>
      </c>
      <c r="BE29" t="s">
        <v>607</v>
      </c>
      <c r="BG29" t="s">
        <v>72</v>
      </c>
    </row>
    <row r="30" spans="1:59">
      <c r="A30" s="1">
        <f>HYPERLINK("https://lsnyc.legalserver.org/matter/dynamic-profile/view/0819965","16-0819965")</f>
        <v>0</v>
      </c>
      <c r="C30" t="s">
        <v>72</v>
      </c>
      <c r="D30" t="s">
        <v>81</v>
      </c>
      <c r="E30" t="s">
        <v>110</v>
      </c>
      <c r="G30" t="s">
        <v>170</v>
      </c>
      <c r="H30" t="s">
        <v>265</v>
      </c>
      <c r="I30" t="s">
        <v>351</v>
      </c>
      <c r="J30" t="s">
        <v>426</v>
      </c>
      <c r="K30" t="s">
        <v>465</v>
      </c>
      <c r="L30">
        <v>11434</v>
      </c>
      <c r="M30" t="s">
        <v>492</v>
      </c>
      <c r="N30" t="s">
        <v>532</v>
      </c>
      <c r="O30">
        <v>15</v>
      </c>
      <c r="P30" t="s">
        <v>593</v>
      </c>
      <c r="Q30" t="s">
        <v>599</v>
      </c>
      <c r="S30" t="s">
        <v>604</v>
      </c>
      <c r="T30" t="s">
        <v>606</v>
      </c>
      <c r="V30" t="s">
        <v>607</v>
      </c>
      <c r="W30" t="s">
        <v>609</v>
      </c>
      <c r="Y30" t="s">
        <v>621</v>
      </c>
      <c r="Z30">
        <v>1500</v>
      </c>
      <c r="AA30">
        <v>1500</v>
      </c>
      <c r="AB30" t="s">
        <v>668</v>
      </c>
      <c r="AC30" t="s">
        <v>742</v>
      </c>
      <c r="AD30" t="s">
        <v>797</v>
      </c>
      <c r="AE30">
        <v>2</v>
      </c>
      <c r="AF30" t="s">
        <v>858</v>
      </c>
      <c r="AG30">
        <v>2</v>
      </c>
      <c r="AH30">
        <v>1</v>
      </c>
      <c r="AI30">
        <v>158.81</v>
      </c>
      <c r="AL30" t="s">
        <v>552</v>
      </c>
      <c r="AM30" t="s">
        <v>876</v>
      </c>
      <c r="AN30">
        <v>32016</v>
      </c>
      <c r="AS30" t="s">
        <v>921</v>
      </c>
      <c r="AT30" t="s">
        <v>967</v>
      </c>
      <c r="AU30">
        <v>2019</v>
      </c>
      <c r="AW30" t="s">
        <v>608</v>
      </c>
      <c r="AX30" t="s">
        <v>1013</v>
      </c>
      <c r="AY30" t="s">
        <v>607</v>
      </c>
      <c r="AZ30">
        <v>15.35</v>
      </c>
      <c r="BA30" t="s">
        <v>1014</v>
      </c>
      <c r="BC30" t="s">
        <v>1016</v>
      </c>
      <c r="BD30" t="s">
        <v>1027</v>
      </c>
      <c r="BE30" t="s">
        <v>608</v>
      </c>
      <c r="BG30" t="s">
        <v>1045</v>
      </c>
    </row>
    <row r="31" spans="1:59">
      <c r="A31" s="1">
        <f>HYPERLINK("https://lsnyc.legalserver.org/matter/dynamic-profile/view/1862938","18-1862938")</f>
        <v>0</v>
      </c>
      <c r="C31" t="s">
        <v>70</v>
      </c>
      <c r="D31" t="s">
        <v>81</v>
      </c>
      <c r="E31" t="s">
        <v>111</v>
      </c>
      <c r="G31" t="s">
        <v>180</v>
      </c>
      <c r="H31" t="s">
        <v>266</v>
      </c>
      <c r="I31" t="s">
        <v>352</v>
      </c>
      <c r="J31" t="s">
        <v>427</v>
      </c>
      <c r="K31" t="s">
        <v>480</v>
      </c>
      <c r="L31">
        <v>11693</v>
      </c>
      <c r="M31" t="s">
        <v>492</v>
      </c>
      <c r="N31" t="s">
        <v>533</v>
      </c>
      <c r="O31">
        <v>3</v>
      </c>
      <c r="P31" t="s">
        <v>593</v>
      </c>
      <c r="Q31" t="s">
        <v>600</v>
      </c>
      <c r="S31" t="s">
        <v>600</v>
      </c>
      <c r="T31" t="s">
        <v>605</v>
      </c>
      <c r="V31" t="s">
        <v>607</v>
      </c>
      <c r="W31" t="s">
        <v>609</v>
      </c>
      <c r="Y31" t="s">
        <v>111</v>
      </c>
      <c r="Z31">
        <v>850</v>
      </c>
      <c r="AA31">
        <v>850</v>
      </c>
      <c r="AB31" t="s">
        <v>669</v>
      </c>
      <c r="AC31" t="s">
        <v>592</v>
      </c>
      <c r="AD31" t="s">
        <v>798</v>
      </c>
      <c r="AE31">
        <v>2</v>
      </c>
      <c r="AG31">
        <v>1</v>
      </c>
      <c r="AH31">
        <v>0</v>
      </c>
      <c r="AI31">
        <v>143.33</v>
      </c>
      <c r="AK31" t="s">
        <v>867</v>
      </c>
      <c r="AL31" t="s">
        <v>552</v>
      </c>
      <c r="AM31" t="s">
        <v>876</v>
      </c>
      <c r="AN31">
        <v>17400</v>
      </c>
      <c r="AS31" t="s">
        <v>922</v>
      </c>
      <c r="AT31" t="s">
        <v>949</v>
      </c>
      <c r="AU31">
        <v>2019</v>
      </c>
      <c r="AW31" t="s">
        <v>608</v>
      </c>
      <c r="AX31" t="s">
        <v>1013</v>
      </c>
      <c r="AY31" t="s">
        <v>607</v>
      </c>
      <c r="AZ31">
        <v>0.6</v>
      </c>
      <c r="BA31" t="s">
        <v>1014</v>
      </c>
      <c r="BC31" t="s">
        <v>1015</v>
      </c>
      <c r="BE31" t="s">
        <v>608</v>
      </c>
      <c r="BG31" t="s">
        <v>70</v>
      </c>
    </row>
    <row r="32" spans="1:59">
      <c r="A32" s="1">
        <f>HYPERLINK("https://lsnyc.legalserver.org/matter/dynamic-profile/view/1859812","18-1859812")</f>
        <v>0</v>
      </c>
      <c r="C32" t="s">
        <v>72</v>
      </c>
      <c r="D32" t="s">
        <v>81</v>
      </c>
      <c r="E32" t="s">
        <v>112</v>
      </c>
      <c r="G32" t="s">
        <v>181</v>
      </c>
      <c r="H32" t="s">
        <v>267</v>
      </c>
      <c r="I32" t="s">
        <v>353</v>
      </c>
      <c r="J32" t="s">
        <v>428</v>
      </c>
      <c r="K32" t="s">
        <v>465</v>
      </c>
      <c r="L32">
        <v>11432</v>
      </c>
      <c r="M32" t="s">
        <v>494</v>
      </c>
      <c r="N32" t="s">
        <v>534</v>
      </c>
      <c r="O32">
        <v>25</v>
      </c>
      <c r="P32" t="s">
        <v>593</v>
      </c>
      <c r="Q32" t="s">
        <v>599</v>
      </c>
      <c r="S32" t="s">
        <v>604</v>
      </c>
      <c r="T32" t="s">
        <v>605</v>
      </c>
      <c r="V32" t="s">
        <v>607</v>
      </c>
      <c r="W32" t="s">
        <v>609</v>
      </c>
      <c r="X32" t="s">
        <v>611</v>
      </c>
      <c r="Y32" t="s">
        <v>112</v>
      </c>
      <c r="Z32">
        <v>300</v>
      </c>
      <c r="AA32">
        <v>300</v>
      </c>
      <c r="AB32" t="s">
        <v>670</v>
      </c>
      <c r="AD32" t="s">
        <v>799</v>
      </c>
      <c r="AE32">
        <v>108</v>
      </c>
      <c r="AG32">
        <v>1</v>
      </c>
      <c r="AH32">
        <v>0</v>
      </c>
      <c r="AI32">
        <v>98.51000000000001</v>
      </c>
      <c r="AL32" t="s">
        <v>552</v>
      </c>
      <c r="AM32" t="s">
        <v>876</v>
      </c>
      <c r="AN32">
        <v>11880</v>
      </c>
      <c r="AS32" t="s">
        <v>923</v>
      </c>
      <c r="AT32" t="s">
        <v>942</v>
      </c>
      <c r="AU32">
        <v>2019</v>
      </c>
      <c r="AW32" t="s">
        <v>608</v>
      </c>
      <c r="AX32" t="s">
        <v>608</v>
      </c>
      <c r="AY32" t="s">
        <v>607</v>
      </c>
      <c r="AZ32">
        <v>88.55</v>
      </c>
      <c r="BA32" t="s">
        <v>1014</v>
      </c>
      <c r="BC32" t="s">
        <v>1015</v>
      </c>
      <c r="BE32" t="s">
        <v>608</v>
      </c>
      <c r="BG32" t="s">
        <v>1042</v>
      </c>
    </row>
    <row r="33" spans="1:59">
      <c r="A33" s="1">
        <f>HYPERLINK("https://lsnyc.legalserver.org/matter/dynamic-profile/view/1868984","18-1868984")</f>
        <v>0</v>
      </c>
      <c r="C33" t="s">
        <v>75</v>
      </c>
      <c r="D33" t="s">
        <v>81</v>
      </c>
      <c r="E33" t="s">
        <v>113</v>
      </c>
      <c r="G33" t="s">
        <v>182</v>
      </c>
      <c r="H33" t="s">
        <v>268</v>
      </c>
      <c r="I33" t="s">
        <v>354</v>
      </c>
      <c r="J33" t="s">
        <v>429</v>
      </c>
      <c r="K33" t="s">
        <v>465</v>
      </c>
      <c r="L33">
        <v>11434</v>
      </c>
      <c r="M33" t="s">
        <v>492</v>
      </c>
      <c r="N33" t="s">
        <v>535</v>
      </c>
      <c r="O33">
        <v>28</v>
      </c>
      <c r="P33" t="s">
        <v>593</v>
      </c>
      <c r="Q33" t="s">
        <v>599</v>
      </c>
      <c r="S33" t="s">
        <v>604</v>
      </c>
      <c r="T33" t="s">
        <v>606</v>
      </c>
      <c r="V33" t="s">
        <v>607</v>
      </c>
      <c r="W33" t="s">
        <v>609</v>
      </c>
      <c r="Y33" t="s">
        <v>113</v>
      </c>
      <c r="Z33">
        <v>1020</v>
      </c>
      <c r="AA33">
        <v>1020</v>
      </c>
      <c r="AB33" t="s">
        <v>671</v>
      </c>
      <c r="AD33" t="s">
        <v>800</v>
      </c>
      <c r="AE33">
        <v>0</v>
      </c>
      <c r="AG33">
        <v>1</v>
      </c>
      <c r="AH33">
        <v>0</v>
      </c>
      <c r="AI33">
        <v>27.84</v>
      </c>
      <c r="AL33" t="s">
        <v>552</v>
      </c>
      <c r="AM33" t="s">
        <v>876</v>
      </c>
      <c r="AN33">
        <v>3380</v>
      </c>
      <c r="AS33" t="s">
        <v>913</v>
      </c>
      <c r="AT33" t="s">
        <v>968</v>
      </c>
      <c r="AU33">
        <v>2019</v>
      </c>
      <c r="AW33" t="s">
        <v>608</v>
      </c>
      <c r="AX33" t="s">
        <v>1013</v>
      </c>
      <c r="AY33" t="s">
        <v>607</v>
      </c>
      <c r="AZ33">
        <v>63</v>
      </c>
      <c r="BA33" t="s">
        <v>1014</v>
      </c>
      <c r="BC33" t="s">
        <v>1015</v>
      </c>
      <c r="BE33" t="s">
        <v>608</v>
      </c>
      <c r="BG33" t="s">
        <v>1042</v>
      </c>
    </row>
    <row r="34" spans="1:59">
      <c r="A34" s="1">
        <f>HYPERLINK("https://lsnyc.legalserver.org/matter/dynamic-profile/view/1860976","18-1860976")</f>
        <v>0</v>
      </c>
      <c r="C34" t="s">
        <v>72</v>
      </c>
      <c r="D34" t="s">
        <v>81</v>
      </c>
      <c r="E34" t="s">
        <v>114</v>
      </c>
      <c r="G34" t="s">
        <v>183</v>
      </c>
      <c r="H34" t="s">
        <v>269</v>
      </c>
      <c r="I34" t="s">
        <v>355</v>
      </c>
      <c r="J34">
        <v>1</v>
      </c>
      <c r="K34" t="s">
        <v>477</v>
      </c>
      <c r="L34">
        <v>11422</v>
      </c>
      <c r="M34" t="s">
        <v>492</v>
      </c>
      <c r="N34" t="s">
        <v>536</v>
      </c>
      <c r="O34">
        <v>9</v>
      </c>
      <c r="P34" t="s">
        <v>593</v>
      </c>
      <c r="Q34" t="s">
        <v>602</v>
      </c>
      <c r="S34" t="s">
        <v>602</v>
      </c>
      <c r="T34" t="s">
        <v>605</v>
      </c>
      <c r="V34" t="s">
        <v>607</v>
      </c>
      <c r="W34" t="s">
        <v>609</v>
      </c>
      <c r="Y34" t="s">
        <v>114</v>
      </c>
      <c r="Z34">
        <v>1100</v>
      </c>
      <c r="AA34">
        <v>1100</v>
      </c>
      <c r="AB34" t="s">
        <v>672</v>
      </c>
      <c r="AC34" t="s">
        <v>743</v>
      </c>
      <c r="AD34" t="s">
        <v>801</v>
      </c>
      <c r="AE34">
        <v>0</v>
      </c>
      <c r="AG34">
        <v>1</v>
      </c>
      <c r="AH34">
        <v>0</v>
      </c>
      <c r="AI34">
        <v>19.77</v>
      </c>
      <c r="AK34" t="s">
        <v>867</v>
      </c>
      <c r="AL34" t="s">
        <v>552</v>
      </c>
      <c r="AM34" t="s">
        <v>876</v>
      </c>
      <c r="AN34">
        <v>2400</v>
      </c>
      <c r="AS34" t="s">
        <v>923</v>
      </c>
      <c r="AT34" t="s">
        <v>969</v>
      </c>
      <c r="AU34">
        <v>2018</v>
      </c>
      <c r="AW34" t="s">
        <v>608</v>
      </c>
      <c r="AX34" t="s">
        <v>1013</v>
      </c>
      <c r="AY34" t="s">
        <v>607</v>
      </c>
      <c r="AZ34">
        <v>7.45</v>
      </c>
      <c r="BA34" t="s">
        <v>1014</v>
      </c>
      <c r="BC34" t="s">
        <v>1015</v>
      </c>
      <c r="BE34" t="s">
        <v>608</v>
      </c>
      <c r="BG34" t="s">
        <v>1042</v>
      </c>
    </row>
    <row r="35" spans="1:59">
      <c r="A35" s="1">
        <f>HYPERLINK("https://lsnyc.legalserver.org/matter/dynamic-profile/view/1858432","18-1858432")</f>
        <v>0</v>
      </c>
      <c r="C35" t="s">
        <v>76</v>
      </c>
      <c r="D35" t="s">
        <v>81</v>
      </c>
      <c r="E35" t="s">
        <v>115</v>
      </c>
      <c r="G35" t="s">
        <v>184</v>
      </c>
      <c r="H35" t="s">
        <v>270</v>
      </c>
      <c r="I35" t="s">
        <v>356</v>
      </c>
      <c r="J35" t="s">
        <v>430</v>
      </c>
      <c r="K35" t="s">
        <v>476</v>
      </c>
      <c r="L35">
        <v>11413</v>
      </c>
      <c r="M35" t="s">
        <v>492</v>
      </c>
      <c r="N35" t="s">
        <v>537</v>
      </c>
      <c r="O35">
        <v>6</v>
      </c>
      <c r="P35" t="s">
        <v>593</v>
      </c>
      <c r="Q35" t="s">
        <v>602</v>
      </c>
      <c r="S35" t="s">
        <v>602</v>
      </c>
      <c r="T35" t="s">
        <v>605</v>
      </c>
      <c r="V35" t="s">
        <v>607</v>
      </c>
      <c r="W35" t="s">
        <v>609</v>
      </c>
      <c r="Y35" t="s">
        <v>115</v>
      </c>
      <c r="Z35">
        <v>750</v>
      </c>
      <c r="AA35">
        <v>750</v>
      </c>
      <c r="AB35" t="s">
        <v>673</v>
      </c>
      <c r="AD35" t="s">
        <v>802</v>
      </c>
      <c r="AE35">
        <v>0</v>
      </c>
      <c r="AG35">
        <v>1</v>
      </c>
      <c r="AH35">
        <v>0</v>
      </c>
      <c r="AI35">
        <v>99.5</v>
      </c>
      <c r="AK35" t="s">
        <v>867</v>
      </c>
      <c r="AL35" t="s">
        <v>552</v>
      </c>
      <c r="AM35" t="s">
        <v>876</v>
      </c>
      <c r="AN35">
        <v>12000</v>
      </c>
      <c r="AS35" t="s">
        <v>910</v>
      </c>
      <c r="AT35" t="s">
        <v>970</v>
      </c>
      <c r="AU35">
        <v>2018</v>
      </c>
      <c r="AW35" t="s">
        <v>608</v>
      </c>
      <c r="AX35" t="s">
        <v>1013</v>
      </c>
      <c r="AY35" t="s">
        <v>607</v>
      </c>
      <c r="AZ35">
        <v>19.6</v>
      </c>
      <c r="BA35" t="s">
        <v>1014</v>
      </c>
      <c r="BC35" t="s">
        <v>1015</v>
      </c>
      <c r="BE35" t="s">
        <v>608</v>
      </c>
      <c r="BG35" t="s">
        <v>1042</v>
      </c>
    </row>
    <row r="36" spans="1:59">
      <c r="A36" s="1">
        <f>HYPERLINK("https://lsnyc.legalserver.org/matter/dynamic-profile/view/1870346","18-1870346")</f>
        <v>0</v>
      </c>
      <c r="B36" t="s">
        <v>60</v>
      </c>
      <c r="C36" t="s">
        <v>70</v>
      </c>
      <c r="D36" t="s">
        <v>81</v>
      </c>
      <c r="E36" t="s">
        <v>89</v>
      </c>
      <c r="G36" t="s">
        <v>185</v>
      </c>
      <c r="H36" t="s">
        <v>271</v>
      </c>
      <c r="I36" t="s">
        <v>357</v>
      </c>
      <c r="J36" t="s">
        <v>431</v>
      </c>
      <c r="K36" t="s">
        <v>481</v>
      </c>
      <c r="L36">
        <v>11365</v>
      </c>
      <c r="M36" t="s">
        <v>492</v>
      </c>
      <c r="N36" t="s">
        <v>538</v>
      </c>
      <c r="O36">
        <v>4</v>
      </c>
      <c r="P36" t="s">
        <v>593</v>
      </c>
      <c r="Q36" t="s">
        <v>600</v>
      </c>
      <c r="S36" t="s">
        <v>600</v>
      </c>
      <c r="T36" t="s">
        <v>605</v>
      </c>
      <c r="V36" t="s">
        <v>607</v>
      </c>
      <c r="W36" t="s">
        <v>609</v>
      </c>
      <c r="Y36" t="s">
        <v>622</v>
      </c>
      <c r="Z36">
        <v>1280</v>
      </c>
      <c r="AA36">
        <v>1880</v>
      </c>
      <c r="AB36" t="s">
        <v>674</v>
      </c>
      <c r="AD36" t="s">
        <v>803</v>
      </c>
      <c r="AE36">
        <v>0</v>
      </c>
      <c r="AG36">
        <v>2</v>
      </c>
      <c r="AH36">
        <v>2</v>
      </c>
      <c r="AI36">
        <v>0</v>
      </c>
      <c r="AK36" t="s">
        <v>867</v>
      </c>
      <c r="AL36" t="s">
        <v>552</v>
      </c>
      <c r="AM36" t="s">
        <v>876</v>
      </c>
      <c r="AN36">
        <v>0</v>
      </c>
      <c r="AS36" t="s">
        <v>920</v>
      </c>
      <c r="AT36" t="s">
        <v>971</v>
      </c>
      <c r="AU36">
        <v>2019</v>
      </c>
      <c r="AW36" t="s">
        <v>608</v>
      </c>
      <c r="AX36" t="s">
        <v>608</v>
      </c>
      <c r="AY36" t="s">
        <v>607</v>
      </c>
      <c r="AZ36">
        <v>1.3</v>
      </c>
      <c r="BA36" t="s">
        <v>1014</v>
      </c>
      <c r="BC36" t="s">
        <v>1017</v>
      </c>
      <c r="BE36" t="s">
        <v>608</v>
      </c>
      <c r="BG36" t="s">
        <v>70</v>
      </c>
    </row>
    <row r="37" spans="1:59">
      <c r="A37" s="1">
        <f>HYPERLINK("https://lsnyc.legalserver.org/matter/dynamic-profile/view/1843459","17-1843459")</f>
        <v>0</v>
      </c>
      <c r="C37" t="s">
        <v>72</v>
      </c>
      <c r="D37" t="s">
        <v>81</v>
      </c>
      <c r="E37" t="s">
        <v>116</v>
      </c>
      <c r="G37" t="s">
        <v>186</v>
      </c>
      <c r="H37" t="s">
        <v>272</v>
      </c>
      <c r="I37" t="s">
        <v>358</v>
      </c>
      <c r="J37" t="s">
        <v>432</v>
      </c>
      <c r="K37" t="s">
        <v>482</v>
      </c>
      <c r="L37">
        <v>11416</v>
      </c>
      <c r="M37" t="s">
        <v>499</v>
      </c>
      <c r="N37" t="s">
        <v>539</v>
      </c>
      <c r="O37">
        <v>6</v>
      </c>
      <c r="P37" t="s">
        <v>593</v>
      </c>
      <c r="Q37" t="s">
        <v>599</v>
      </c>
      <c r="S37" t="s">
        <v>604</v>
      </c>
      <c r="T37" t="s">
        <v>605</v>
      </c>
      <c r="V37" t="s">
        <v>607</v>
      </c>
      <c r="W37" t="s">
        <v>609</v>
      </c>
      <c r="Y37" t="s">
        <v>623</v>
      </c>
      <c r="Z37">
        <v>285</v>
      </c>
      <c r="AA37">
        <v>1580</v>
      </c>
      <c r="AB37" t="s">
        <v>675</v>
      </c>
      <c r="AC37" t="s">
        <v>744</v>
      </c>
      <c r="AD37" t="s">
        <v>804</v>
      </c>
      <c r="AE37">
        <v>7</v>
      </c>
      <c r="AF37" t="s">
        <v>857</v>
      </c>
      <c r="AG37">
        <v>1</v>
      </c>
      <c r="AH37">
        <v>2</v>
      </c>
      <c r="AI37">
        <v>65.11</v>
      </c>
      <c r="AL37" t="s">
        <v>869</v>
      </c>
      <c r="AM37" t="s">
        <v>876</v>
      </c>
      <c r="AN37">
        <v>13296</v>
      </c>
      <c r="AS37" t="s">
        <v>924</v>
      </c>
      <c r="AT37" t="s">
        <v>972</v>
      </c>
      <c r="AU37">
        <v>2019</v>
      </c>
      <c r="AW37" t="s">
        <v>608</v>
      </c>
      <c r="AX37" t="s">
        <v>1013</v>
      </c>
      <c r="AY37" t="s">
        <v>607</v>
      </c>
      <c r="AZ37">
        <v>9.449999999999999</v>
      </c>
      <c r="BA37" t="s">
        <v>1014</v>
      </c>
      <c r="BC37" t="s">
        <v>1016</v>
      </c>
      <c r="BD37" t="s">
        <v>592</v>
      </c>
      <c r="BE37" t="s">
        <v>608</v>
      </c>
      <c r="BG37" t="s">
        <v>73</v>
      </c>
    </row>
    <row r="38" spans="1:59">
      <c r="A38" s="1">
        <f>HYPERLINK("https://lsnyc.legalserver.org/matter/dynamic-profile/view/1868195","18-1868195")</f>
        <v>0</v>
      </c>
      <c r="C38" t="s">
        <v>72</v>
      </c>
      <c r="D38" t="s">
        <v>81</v>
      </c>
      <c r="E38" t="s">
        <v>117</v>
      </c>
      <c r="G38" t="s">
        <v>187</v>
      </c>
      <c r="H38" t="s">
        <v>273</v>
      </c>
      <c r="I38" t="s">
        <v>359</v>
      </c>
      <c r="J38" t="s">
        <v>415</v>
      </c>
      <c r="K38" t="s">
        <v>465</v>
      </c>
      <c r="L38">
        <v>11433</v>
      </c>
      <c r="M38" t="s">
        <v>492</v>
      </c>
      <c r="N38" t="s">
        <v>540</v>
      </c>
      <c r="O38">
        <v>11</v>
      </c>
      <c r="P38" t="s">
        <v>593</v>
      </c>
      <c r="Q38" t="s">
        <v>602</v>
      </c>
      <c r="S38" t="s">
        <v>602</v>
      </c>
      <c r="T38" t="s">
        <v>606</v>
      </c>
      <c r="V38" t="s">
        <v>607</v>
      </c>
      <c r="W38" t="s">
        <v>609</v>
      </c>
      <c r="Y38" t="s">
        <v>624</v>
      </c>
      <c r="Z38">
        <v>750</v>
      </c>
      <c r="AA38">
        <v>1298</v>
      </c>
      <c r="AB38" t="s">
        <v>676</v>
      </c>
      <c r="AD38" t="s">
        <v>805</v>
      </c>
      <c r="AE38">
        <v>2</v>
      </c>
      <c r="AG38">
        <v>3</v>
      </c>
      <c r="AH38">
        <v>0</v>
      </c>
      <c r="AI38">
        <v>134.74</v>
      </c>
      <c r="AK38" t="s">
        <v>867</v>
      </c>
      <c r="AL38" t="s">
        <v>869</v>
      </c>
      <c r="AM38" t="s">
        <v>876</v>
      </c>
      <c r="AN38">
        <v>28000</v>
      </c>
      <c r="AS38" t="s">
        <v>910</v>
      </c>
      <c r="AT38" t="s">
        <v>973</v>
      </c>
      <c r="AU38">
        <v>2018</v>
      </c>
      <c r="AW38" t="s">
        <v>608</v>
      </c>
      <c r="AX38" t="s">
        <v>1013</v>
      </c>
      <c r="AY38" t="s">
        <v>607</v>
      </c>
      <c r="AZ38">
        <v>15.6</v>
      </c>
      <c r="BA38" t="s">
        <v>1014</v>
      </c>
      <c r="BC38" t="s">
        <v>1015</v>
      </c>
      <c r="BE38" t="s">
        <v>608</v>
      </c>
      <c r="BG38" t="s">
        <v>1042</v>
      </c>
    </row>
    <row r="39" spans="1:59">
      <c r="A39" s="1">
        <f>HYPERLINK("https://lsnyc.legalserver.org/matter/dynamic-profile/view/1870209","18-1870209")</f>
        <v>0</v>
      </c>
      <c r="B39" t="s">
        <v>61</v>
      </c>
      <c r="C39" t="s">
        <v>70</v>
      </c>
      <c r="D39" t="s">
        <v>81</v>
      </c>
      <c r="E39" t="s">
        <v>105</v>
      </c>
      <c r="G39" t="s">
        <v>188</v>
      </c>
      <c r="H39" t="s">
        <v>273</v>
      </c>
      <c r="I39" t="s">
        <v>360</v>
      </c>
      <c r="J39">
        <v>1</v>
      </c>
      <c r="K39" t="s">
        <v>465</v>
      </c>
      <c r="L39">
        <v>11434</v>
      </c>
      <c r="M39" t="s">
        <v>492</v>
      </c>
      <c r="N39" t="s">
        <v>541</v>
      </c>
      <c r="O39">
        <v>1</v>
      </c>
      <c r="P39" t="s">
        <v>593</v>
      </c>
      <c r="Q39" t="s">
        <v>599</v>
      </c>
      <c r="S39" t="s">
        <v>604</v>
      </c>
      <c r="T39" t="s">
        <v>606</v>
      </c>
      <c r="V39" t="s">
        <v>607</v>
      </c>
      <c r="W39" t="s">
        <v>609</v>
      </c>
      <c r="Y39" t="s">
        <v>105</v>
      </c>
      <c r="Z39">
        <v>467</v>
      </c>
      <c r="AA39">
        <v>2133</v>
      </c>
      <c r="AB39" t="s">
        <v>677</v>
      </c>
      <c r="AD39" t="s">
        <v>806</v>
      </c>
      <c r="AE39">
        <v>2</v>
      </c>
      <c r="AG39">
        <v>2</v>
      </c>
      <c r="AH39">
        <v>2</v>
      </c>
      <c r="AI39">
        <v>51.79</v>
      </c>
      <c r="AL39" t="s">
        <v>869</v>
      </c>
      <c r="AM39" t="s">
        <v>876</v>
      </c>
      <c r="AN39">
        <v>13000</v>
      </c>
      <c r="AS39" t="s">
        <v>910</v>
      </c>
      <c r="AT39" t="s">
        <v>974</v>
      </c>
      <c r="AU39">
        <v>2019</v>
      </c>
      <c r="AW39" t="s">
        <v>608</v>
      </c>
      <c r="AX39" t="s">
        <v>608</v>
      </c>
      <c r="AY39" t="s">
        <v>607</v>
      </c>
      <c r="AZ39">
        <v>26.15</v>
      </c>
      <c r="BA39" t="s">
        <v>1014</v>
      </c>
      <c r="BC39" t="s">
        <v>1016</v>
      </c>
      <c r="BE39" t="s">
        <v>608</v>
      </c>
      <c r="BG39" t="s">
        <v>1042</v>
      </c>
    </row>
    <row r="40" spans="1:59">
      <c r="A40" s="1">
        <f>HYPERLINK("https://lsnyc.legalserver.org/matter/dynamic-profile/view/1858559","18-1858559")</f>
        <v>0</v>
      </c>
      <c r="C40" t="s">
        <v>72</v>
      </c>
      <c r="D40" t="s">
        <v>81</v>
      </c>
      <c r="E40" t="s">
        <v>118</v>
      </c>
      <c r="G40" t="s">
        <v>189</v>
      </c>
      <c r="H40" t="s">
        <v>274</v>
      </c>
      <c r="I40" t="s">
        <v>361</v>
      </c>
      <c r="J40">
        <v>3</v>
      </c>
      <c r="K40" t="s">
        <v>472</v>
      </c>
      <c r="L40">
        <v>11377</v>
      </c>
      <c r="M40" t="s">
        <v>492</v>
      </c>
      <c r="N40" t="s">
        <v>542</v>
      </c>
      <c r="O40">
        <v>3</v>
      </c>
      <c r="P40" t="s">
        <v>593</v>
      </c>
      <c r="Q40" t="s">
        <v>602</v>
      </c>
      <c r="S40" t="s">
        <v>602</v>
      </c>
      <c r="T40" t="s">
        <v>605</v>
      </c>
      <c r="V40" t="s">
        <v>607</v>
      </c>
      <c r="W40" t="s">
        <v>609</v>
      </c>
      <c r="Y40" t="s">
        <v>118</v>
      </c>
      <c r="Z40">
        <v>777</v>
      </c>
      <c r="AA40">
        <v>1950</v>
      </c>
      <c r="AB40" t="s">
        <v>678</v>
      </c>
      <c r="AC40" t="s">
        <v>745</v>
      </c>
      <c r="AD40" t="s">
        <v>807</v>
      </c>
      <c r="AE40">
        <v>3</v>
      </c>
      <c r="AG40">
        <v>3</v>
      </c>
      <c r="AH40">
        <v>3</v>
      </c>
      <c r="AI40">
        <v>54.61</v>
      </c>
      <c r="AK40" t="s">
        <v>867</v>
      </c>
      <c r="AL40" t="s">
        <v>869</v>
      </c>
      <c r="AM40" t="s">
        <v>876</v>
      </c>
      <c r="AN40">
        <v>18000</v>
      </c>
      <c r="AS40" t="s">
        <v>919</v>
      </c>
      <c r="AT40" t="s">
        <v>975</v>
      </c>
      <c r="AU40">
        <v>2018</v>
      </c>
      <c r="AW40" t="s">
        <v>608</v>
      </c>
      <c r="AX40" t="s">
        <v>1013</v>
      </c>
      <c r="AY40" t="s">
        <v>607</v>
      </c>
      <c r="AZ40">
        <v>31.5</v>
      </c>
      <c r="BA40" t="s">
        <v>1014</v>
      </c>
      <c r="BC40" t="s">
        <v>1016</v>
      </c>
      <c r="BE40" t="s">
        <v>608</v>
      </c>
      <c r="BG40" t="s">
        <v>1042</v>
      </c>
    </row>
    <row r="41" spans="1:59">
      <c r="A41" s="1">
        <f>HYPERLINK("https://lsnyc.legalserver.org/matter/dynamic-profile/view/1843589","17-1843589")</f>
        <v>0</v>
      </c>
      <c r="C41" t="s">
        <v>72</v>
      </c>
      <c r="D41" t="s">
        <v>81</v>
      </c>
      <c r="E41" t="s">
        <v>119</v>
      </c>
      <c r="G41" t="s">
        <v>190</v>
      </c>
      <c r="H41" t="s">
        <v>275</v>
      </c>
      <c r="I41" t="s">
        <v>362</v>
      </c>
      <c r="J41" t="s">
        <v>433</v>
      </c>
      <c r="K41" t="s">
        <v>483</v>
      </c>
      <c r="L41">
        <v>11385</v>
      </c>
      <c r="M41" t="s">
        <v>492</v>
      </c>
      <c r="N41" t="s">
        <v>543</v>
      </c>
      <c r="O41">
        <v>15</v>
      </c>
      <c r="P41" t="s">
        <v>593</v>
      </c>
      <c r="Q41" t="s">
        <v>599</v>
      </c>
      <c r="S41" t="s">
        <v>604</v>
      </c>
      <c r="T41" t="s">
        <v>605</v>
      </c>
      <c r="V41" t="s">
        <v>607</v>
      </c>
      <c r="W41" t="s">
        <v>609</v>
      </c>
      <c r="Y41" t="s">
        <v>625</v>
      </c>
      <c r="Z41">
        <v>1121</v>
      </c>
      <c r="AA41">
        <v>1121</v>
      </c>
      <c r="AB41" t="s">
        <v>679</v>
      </c>
      <c r="AD41" t="s">
        <v>808</v>
      </c>
      <c r="AE41">
        <v>6</v>
      </c>
      <c r="AF41" t="s">
        <v>857</v>
      </c>
      <c r="AG41">
        <v>3</v>
      </c>
      <c r="AH41">
        <v>0</v>
      </c>
      <c r="AI41">
        <v>108.23</v>
      </c>
      <c r="AK41" t="s">
        <v>867</v>
      </c>
      <c r="AL41" t="s">
        <v>552</v>
      </c>
      <c r="AM41" t="s">
        <v>878</v>
      </c>
      <c r="AN41">
        <v>22100</v>
      </c>
      <c r="AS41" t="s">
        <v>910</v>
      </c>
      <c r="AT41" t="s">
        <v>976</v>
      </c>
      <c r="AU41">
        <v>2019</v>
      </c>
      <c r="AW41" t="s">
        <v>608</v>
      </c>
      <c r="AX41" t="s">
        <v>1013</v>
      </c>
      <c r="AY41" t="s">
        <v>607</v>
      </c>
      <c r="AZ41">
        <v>50.55</v>
      </c>
      <c r="BA41" t="s">
        <v>1014</v>
      </c>
      <c r="BC41" t="s">
        <v>1017</v>
      </c>
      <c r="BE41" t="s">
        <v>608</v>
      </c>
      <c r="BG41" t="s">
        <v>72</v>
      </c>
    </row>
    <row r="42" spans="1:59">
      <c r="A42" s="1">
        <f>HYPERLINK("https://lsnyc.legalserver.org/matter/dynamic-profile/view/1858842","18-1858842")</f>
        <v>0</v>
      </c>
      <c r="C42" t="s">
        <v>69</v>
      </c>
      <c r="D42" t="s">
        <v>81</v>
      </c>
      <c r="E42" t="s">
        <v>100</v>
      </c>
      <c r="G42" t="s">
        <v>191</v>
      </c>
      <c r="H42" t="s">
        <v>276</v>
      </c>
      <c r="I42" t="s">
        <v>363</v>
      </c>
      <c r="J42" t="s">
        <v>434</v>
      </c>
      <c r="K42" t="s">
        <v>465</v>
      </c>
      <c r="L42">
        <v>11432</v>
      </c>
      <c r="M42" t="s">
        <v>492</v>
      </c>
      <c r="N42" t="s">
        <v>544</v>
      </c>
      <c r="O42">
        <v>19</v>
      </c>
      <c r="P42" t="s">
        <v>593</v>
      </c>
      <c r="Q42" t="s">
        <v>599</v>
      </c>
      <c r="S42" t="s">
        <v>604</v>
      </c>
      <c r="T42" t="s">
        <v>605</v>
      </c>
      <c r="V42" t="s">
        <v>607</v>
      </c>
      <c r="W42" t="s">
        <v>609</v>
      </c>
      <c r="X42" t="s">
        <v>611</v>
      </c>
      <c r="Y42" t="s">
        <v>100</v>
      </c>
      <c r="Z42">
        <v>1045</v>
      </c>
      <c r="AA42">
        <v>1045</v>
      </c>
      <c r="AB42" t="s">
        <v>680</v>
      </c>
      <c r="AD42" t="s">
        <v>809</v>
      </c>
      <c r="AE42">
        <v>42</v>
      </c>
      <c r="AF42" t="s">
        <v>857</v>
      </c>
      <c r="AG42">
        <v>2</v>
      </c>
      <c r="AH42">
        <v>0</v>
      </c>
      <c r="AI42">
        <v>126.37</v>
      </c>
      <c r="AK42" t="s">
        <v>867</v>
      </c>
      <c r="AL42" t="s">
        <v>552</v>
      </c>
      <c r="AM42" t="s">
        <v>875</v>
      </c>
      <c r="AN42">
        <v>20800</v>
      </c>
      <c r="AS42" t="s">
        <v>910</v>
      </c>
      <c r="AT42" t="s">
        <v>977</v>
      </c>
      <c r="AU42">
        <v>2019</v>
      </c>
      <c r="AW42" t="s">
        <v>608</v>
      </c>
      <c r="AX42" t="s">
        <v>608</v>
      </c>
      <c r="AY42" t="s">
        <v>607</v>
      </c>
      <c r="AZ42">
        <v>87.95</v>
      </c>
      <c r="BA42" t="s">
        <v>1014</v>
      </c>
      <c r="BC42" t="s">
        <v>1015</v>
      </c>
      <c r="BE42" t="s">
        <v>608</v>
      </c>
      <c r="BG42" t="s">
        <v>1042</v>
      </c>
    </row>
    <row r="43" spans="1:59">
      <c r="A43" s="1">
        <f>HYPERLINK("https://lsnyc.legalserver.org/matter/dynamic-profile/view/1868501","18-1868501")</f>
        <v>0</v>
      </c>
      <c r="C43" t="s">
        <v>68</v>
      </c>
      <c r="D43" t="s">
        <v>81</v>
      </c>
      <c r="E43" t="s">
        <v>120</v>
      </c>
      <c r="G43" t="s">
        <v>192</v>
      </c>
      <c r="H43" t="s">
        <v>277</v>
      </c>
      <c r="I43" t="s">
        <v>364</v>
      </c>
      <c r="J43" t="s">
        <v>435</v>
      </c>
      <c r="K43" t="s">
        <v>474</v>
      </c>
      <c r="L43">
        <v>11373</v>
      </c>
      <c r="M43" t="s">
        <v>493</v>
      </c>
      <c r="N43" t="s">
        <v>545</v>
      </c>
      <c r="O43">
        <v>2</v>
      </c>
      <c r="P43" t="s">
        <v>593</v>
      </c>
      <c r="Q43" t="s">
        <v>599</v>
      </c>
      <c r="S43" t="s">
        <v>604</v>
      </c>
      <c r="T43" t="s">
        <v>606</v>
      </c>
      <c r="V43" t="s">
        <v>607</v>
      </c>
      <c r="W43" t="s">
        <v>609</v>
      </c>
      <c r="Y43" t="s">
        <v>120</v>
      </c>
      <c r="Z43">
        <v>600</v>
      </c>
      <c r="AA43">
        <v>600</v>
      </c>
      <c r="AB43" t="s">
        <v>681</v>
      </c>
      <c r="AD43" t="s">
        <v>810</v>
      </c>
      <c r="AE43">
        <v>2</v>
      </c>
      <c r="AF43" t="s">
        <v>856</v>
      </c>
      <c r="AG43">
        <v>1</v>
      </c>
      <c r="AH43">
        <v>0</v>
      </c>
      <c r="AI43">
        <v>0</v>
      </c>
      <c r="AL43" t="s">
        <v>552</v>
      </c>
      <c r="AM43" t="s">
        <v>875</v>
      </c>
      <c r="AN43">
        <v>0</v>
      </c>
      <c r="AS43" t="s">
        <v>920</v>
      </c>
      <c r="AT43" t="s">
        <v>978</v>
      </c>
      <c r="AU43">
        <v>2018</v>
      </c>
      <c r="AW43" t="s">
        <v>608</v>
      </c>
      <c r="AX43" t="s">
        <v>1013</v>
      </c>
      <c r="AY43" t="s">
        <v>607</v>
      </c>
      <c r="AZ43">
        <v>10.15</v>
      </c>
      <c r="BA43" t="s">
        <v>1014</v>
      </c>
      <c r="BC43" t="s">
        <v>1015</v>
      </c>
      <c r="BG43" t="s">
        <v>80</v>
      </c>
    </row>
    <row r="44" spans="1:59">
      <c r="A44" s="1">
        <f>HYPERLINK("https://lsnyc.legalserver.org/matter/dynamic-profile/view/1862747","18-1862747")</f>
        <v>0</v>
      </c>
      <c r="C44" t="s">
        <v>77</v>
      </c>
      <c r="D44" t="s">
        <v>81</v>
      </c>
      <c r="E44" t="s">
        <v>121</v>
      </c>
      <c r="G44" t="s">
        <v>193</v>
      </c>
      <c r="H44" t="s">
        <v>278</v>
      </c>
      <c r="I44" t="s">
        <v>365</v>
      </c>
      <c r="J44" t="s">
        <v>417</v>
      </c>
      <c r="K44" t="s">
        <v>471</v>
      </c>
      <c r="L44">
        <v>11105</v>
      </c>
      <c r="M44" t="s">
        <v>492</v>
      </c>
      <c r="N44" t="s">
        <v>546</v>
      </c>
      <c r="O44">
        <v>10</v>
      </c>
      <c r="P44" t="s">
        <v>593</v>
      </c>
      <c r="Q44" t="s">
        <v>599</v>
      </c>
      <c r="S44" t="s">
        <v>604</v>
      </c>
      <c r="T44" t="s">
        <v>605</v>
      </c>
      <c r="V44" t="s">
        <v>607</v>
      </c>
      <c r="W44" t="s">
        <v>609</v>
      </c>
      <c r="Y44" t="s">
        <v>121</v>
      </c>
      <c r="Z44">
        <v>573.83</v>
      </c>
      <c r="AA44">
        <v>573.83</v>
      </c>
      <c r="AB44" t="s">
        <v>682</v>
      </c>
      <c r="AD44" t="s">
        <v>811</v>
      </c>
      <c r="AE44">
        <v>60</v>
      </c>
      <c r="AF44" t="s">
        <v>857</v>
      </c>
      <c r="AG44">
        <v>1</v>
      </c>
      <c r="AH44">
        <v>0</v>
      </c>
      <c r="AI44">
        <v>97.27</v>
      </c>
      <c r="AL44" t="s">
        <v>873</v>
      </c>
      <c r="AN44">
        <v>11808</v>
      </c>
      <c r="AS44" t="s">
        <v>922</v>
      </c>
      <c r="AT44" t="s">
        <v>979</v>
      </c>
      <c r="AU44">
        <v>2019</v>
      </c>
      <c r="AW44" t="s">
        <v>608</v>
      </c>
      <c r="AX44" t="s">
        <v>608</v>
      </c>
      <c r="AY44" t="s">
        <v>607</v>
      </c>
      <c r="AZ44">
        <v>219.6</v>
      </c>
      <c r="BA44" t="s">
        <v>1014</v>
      </c>
      <c r="BC44" t="s">
        <v>1015</v>
      </c>
      <c r="BG44" t="s">
        <v>1043</v>
      </c>
    </row>
    <row r="45" spans="1:59">
      <c r="A45" s="1">
        <f>HYPERLINK("https://lsnyc.legalserver.org/matter/dynamic-profile/view/1868555","18-1868555")</f>
        <v>0</v>
      </c>
      <c r="C45" t="s">
        <v>75</v>
      </c>
      <c r="D45" t="s">
        <v>81</v>
      </c>
      <c r="E45" t="s">
        <v>120</v>
      </c>
      <c r="G45" t="s">
        <v>194</v>
      </c>
      <c r="H45" t="s">
        <v>279</v>
      </c>
      <c r="I45" t="s">
        <v>366</v>
      </c>
      <c r="J45" t="s">
        <v>436</v>
      </c>
      <c r="K45" t="s">
        <v>469</v>
      </c>
      <c r="L45">
        <v>11423</v>
      </c>
      <c r="M45" t="s">
        <v>492</v>
      </c>
      <c r="N45" t="s">
        <v>547</v>
      </c>
      <c r="O45">
        <v>20</v>
      </c>
      <c r="P45" t="s">
        <v>593</v>
      </c>
      <c r="Q45" t="s">
        <v>599</v>
      </c>
      <c r="S45" t="s">
        <v>604</v>
      </c>
      <c r="T45" t="s">
        <v>605</v>
      </c>
      <c r="V45" t="s">
        <v>607</v>
      </c>
      <c r="W45" t="s">
        <v>609</v>
      </c>
      <c r="Y45" t="s">
        <v>120</v>
      </c>
      <c r="Z45">
        <v>742.83</v>
      </c>
      <c r="AA45">
        <v>742.83</v>
      </c>
      <c r="AB45" t="s">
        <v>683</v>
      </c>
      <c r="AC45" t="s">
        <v>746</v>
      </c>
      <c r="AD45" t="s">
        <v>812</v>
      </c>
      <c r="AE45">
        <v>26</v>
      </c>
      <c r="AF45" t="s">
        <v>857</v>
      </c>
      <c r="AG45">
        <v>1</v>
      </c>
      <c r="AH45">
        <v>2</v>
      </c>
      <c r="AI45">
        <v>120.31</v>
      </c>
      <c r="AL45" t="s">
        <v>552</v>
      </c>
      <c r="AN45">
        <v>25000</v>
      </c>
      <c r="AS45" t="s">
        <v>919</v>
      </c>
      <c r="AT45" t="s">
        <v>980</v>
      </c>
      <c r="AU45">
        <v>2018</v>
      </c>
      <c r="AW45" t="s">
        <v>608</v>
      </c>
      <c r="AX45" t="s">
        <v>1013</v>
      </c>
      <c r="AY45" t="s">
        <v>607</v>
      </c>
      <c r="AZ45">
        <v>22</v>
      </c>
      <c r="BA45" t="s">
        <v>1014</v>
      </c>
      <c r="BC45" t="s">
        <v>1016</v>
      </c>
      <c r="BD45" t="s">
        <v>1028</v>
      </c>
      <c r="BE45" t="s">
        <v>608</v>
      </c>
      <c r="BG45" t="s">
        <v>68</v>
      </c>
    </row>
    <row r="46" spans="1:59">
      <c r="A46" s="1">
        <f>HYPERLINK("https://lsnyc.legalserver.org/matter/dynamic-profile/view/1871070","18-1871070")</f>
        <v>0</v>
      </c>
      <c r="C46" t="s">
        <v>71</v>
      </c>
      <c r="D46" t="s">
        <v>81</v>
      </c>
      <c r="E46" t="s">
        <v>122</v>
      </c>
      <c r="G46" t="s">
        <v>195</v>
      </c>
      <c r="H46" t="s">
        <v>280</v>
      </c>
      <c r="I46" t="s">
        <v>367</v>
      </c>
      <c r="J46" t="s">
        <v>437</v>
      </c>
      <c r="K46" t="s">
        <v>481</v>
      </c>
      <c r="L46">
        <v>11365</v>
      </c>
      <c r="M46" t="s">
        <v>492</v>
      </c>
      <c r="N46" t="s">
        <v>548</v>
      </c>
      <c r="O46">
        <v>4</v>
      </c>
      <c r="P46" t="s">
        <v>593</v>
      </c>
      <c r="Q46" t="s">
        <v>599</v>
      </c>
      <c r="S46" t="s">
        <v>604</v>
      </c>
      <c r="T46" t="s">
        <v>605</v>
      </c>
      <c r="V46" t="s">
        <v>607</v>
      </c>
      <c r="W46" t="s">
        <v>609</v>
      </c>
      <c r="X46" t="s">
        <v>611</v>
      </c>
      <c r="Y46" t="s">
        <v>122</v>
      </c>
      <c r="Z46">
        <v>1500</v>
      </c>
      <c r="AA46">
        <v>1500</v>
      </c>
      <c r="AB46" t="s">
        <v>684</v>
      </c>
      <c r="AC46" t="s">
        <v>747</v>
      </c>
      <c r="AD46" t="s">
        <v>813</v>
      </c>
      <c r="AE46">
        <v>60</v>
      </c>
      <c r="AF46" t="s">
        <v>856</v>
      </c>
      <c r="AG46">
        <v>2</v>
      </c>
      <c r="AH46">
        <v>1</v>
      </c>
      <c r="AI46">
        <v>98.65000000000001</v>
      </c>
      <c r="AL46" t="s">
        <v>552</v>
      </c>
      <c r="AN46">
        <v>20500</v>
      </c>
      <c r="AS46" t="s">
        <v>919</v>
      </c>
      <c r="AT46" t="s">
        <v>981</v>
      </c>
      <c r="AU46">
        <v>2019</v>
      </c>
      <c r="AW46" t="s">
        <v>608</v>
      </c>
      <c r="AX46" t="s">
        <v>608</v>
      </c>
      <c r="AY46" t="s">
        <v>607</v>
      </c>
      <c r="AZ46">
        <v>37.25</v>
      </c>
      <c r="BA46" t="s">
        <v>1014</v>
      </c>
      <c r="BC46" t="s">
        <v>1017</v>
      </c>
      <c r="BD46" t="s">
        <v>1029</v>
      </c>
      <c r="BG46" t="s">
        <v>1043</v>
      </c>
    </row>
    <row r="47" spans="1:59">
      <c r="A47" s="1">
        <f>HYPERLINK("https://lsnyc.legalserver.org/matter/dynamic-profile/view/1868545","18-1868545")</f>
        <v>0</v>
      </c>
      <c r="C47" t="s">
        <v>74</v>
      </c>
      <c r="D47" t="s">
        <v>81</v>
      </c>
      <c r="E47" t="s">
        <v>120</v>
      </c>
      <c r="G47" t="s">
        <v>196</v>
      </c>
      <c r="H47" t="s">
        <v>281</v>
      </c>
      <c r="I47" t="s">
        <v>368</v>
      </c>
      <c r="J47" t="s">
        <v>438</v>
      </c>
      <c r="K47" t="s">
        <v>481</v>
      </c>
      <c r="L47">
        <v>11365</v>
      </c>
      <c r="M47" t="s">
        <v>492</v>
      </c>
      <c r="N47" t="s">
        <v>549</v>
      </c>
      <c r="O47">
        <v>8</v>
      </c>
      <c r="P47" t="s">
        <v>593</v>
      </c>
      <c r="Q47" t="s">
        <v>599</v>
      </c>
      <c r="S47" t="s">
        <v>604</v>
      </c>
      <c r="T47" t="s">
        <v>605</v>
      </c>
      <c r="V47" t="s">
        <v>607</v>
      </c>
      <c r="W47" t="s">
        <v>609</v>
      </c>
      <c r="Y47" t="s">
        <v>120</v>
      </c>
      <c r="Z47">
        <v>1162</v>
      </c>
      <c r="AA47">
        <v>1162</v>
      </c>
      <c r="AB47" t="s">
        <v>685</v>
      </c>
      <c r="AD47" t="s">
        <v>814</v>
      </c>
      <c r="AE47">
        <v>12</v>
      </c>
      <c r="AF47" t="s">
        <v>862</v>
      </c>
      <c r="AG47">
        <v>1</v>
      </c>
      <c r="AH47">
        <v>2</v>
      </c>
      <c r="AI47">
        <v>144.37</v>
      </c>
      <c r="AL47" t="s">
        <v>552</v>
      </c>
      <c r="AN47">
        <v>30000</v>
      </c>
      <c r="AS47" t="s">
        <v>910</v>
      </c>
      <c r="AT47" t="s">
        <v>982</v>
      </c>
      <c r="AU47">
        <v>2018</v>
      </c>
      <c r="AW47" t="s">
        <v>608</v>
      </c>
      <c r="AX47" t="s">
        <v>1013</v>
      </c>
      <c r="AY47" t="s">
        <v>607</v>
      </c>
      <c r="AZ47">
        <v>31.5</v>
      </c>
      <c r="BA47" t="s">
        <v>1014</v>
      </c>
      <c r="BC47" t="s">
        <v>1017</v>
      </c>
      <c r="BG47" t="s">
        <v>68</v>
      </c>
    </row>
    <row r="48" spans="1:59">
      <c r="A48" s="1">
        <f>HYPERLINK("https://lsnyc.legalserver.org/matter/dynamic-profile/view/1840987","17-1840987")</f>
        <v>0</v>
      </c>
      <c r="C48" t="s">
        <v>71</v>
      </c>
      <c r="D48" t="s">
        <v>81</v>
      </c>
      <c r="E48" t="s">
        <v>123</v>
      </c>
      <c r="G48" t="s">
        <v>197</v>
      </c>
      <c r="H48" t="s">
        <v>282</v>
      </c>
      <c r="I48" t="s">
        <v>369</v>
      </c>
      <c r="J48">
        <v>1910</v>
      </c>
      <c r="K48" t="s">
        <v>470</v>
      </c>
      <c r="L48">
        <v>11692</v>
      </c>
      <c r="N48" t="s">
        <v>550</v>
      </c>
      <c r="O48">
        <v>11</v>
      </c>
      <c r="P48" t="s">
        <v>593</v>
      </c>
      <c r="Q48" t="s">
        <v>599</v>
      </c>
      <c r="S48" t="s">
        <v>604</v>
      </c>
      <c r="T48" t="s">
        <v>605</v>
      </c>
      <c r="V48" t="s">
        <v>607</v>
      </c>
      <c r="W48" t="s">
        <v>609</v>
      </c>
      <c r="Y48" t="s">
        <v>123</v>
      </c>
      <c r="Z48">
        <v>683</v>
      </c>
      <c r="AA48">
        <v>1675</v>
      </c>
      <c r="AB48" t="s">
        <v>686</v>
      </c>
      <c r="AD48" t="s">
        <v>815</v>
      </c>
      <c r="AE48">
        <v>216</v>
      </c>
      <c r="AF48" t="s">
        <v>863</v>
      </c>
      <c r="AG48">
        <v>2</v>
      </c>
      <c r="AH48">
        <v>1</v>
      </c>
      <c r="AI48">
        <v>95.67</v>
      </c>
      <c r="AL48" t="s">
        <v>869</v>
      </c>
      <c r="AN48">
        <v>19536</v>
      </c>
      <c r="AS48" t="s">
        <v>919</v>
      </c>
      <c r="AT48" t="s">
        <v>973</v>
      </c>
      <c r="AU48">
        <v>2018</v>
      </c>
      <c r="AW48" t="s">
        <v>608</v>
      </c>
      <c r="AX48" t="s">
        <v>1013</v>
      </c>
      <c r="AY48" t="s">
        <v>607</v>
      </c>
      <c r="AZ48">
        <v>10.8</v>
      </c>
      <c r="BA48" t="s">
        <v>1014</v>
      </c>
      <c r="BC48" t="s">
        <v>1016</v>
      </c>
      <c r="BG48" t="s">
        <v>68</v>
      </c>
    </row>
    <row r="49" spans="1:59">
      <c r="A49" s="1">
        <f>HYPERLINK("https://lsnyc.legalserver.org/matter/dynamic-profile/view/1862886","18-1862886")</f>
        <v>0</v>
      </c>
      <c r="C49" t="s">
        <v>70</v>
      </c>
      <c r="D49" t="s">
        <v>81</v>
      </c>
      <c r="E49" t="s">
        <v>111</v>
      </c>
      <c r="G49" t="s">
        <v>198</v>
      </c>
      <c r="H49" t="s">
        <v>283</v>
      </c>
      <c r="I49" t="s">
        <v>370</v>
      </c>
      <c r="J49" t="s">
        <v>439</v>
      </c>
      <c r="K49" t="s">
        <v>474</v>
      </c>
      <c r="L49">
        <v>11373</v>
      </c>
      <c r="M49" t="s">
        <v>499</v>
      </c>
      <c r="N49" t="s">
        <v>551</v>
      </c>
      <c r="O49">
        <v>14</v>
      </c>
      <c r="P49" t="s">
        <v>594</v>
      </c>
      <c r="Q49" t="s">
        <v>599</v>
      </c>
      <c r="S49" t="s">
        <v>604</v>
      </c>
      <c r="T49" t="s">
        <v>605</v>
      </c>
      <c r="V49" t="s">
        <v>607</v>
      </c>
      <c r="W49" t="s">
        <v>609</v>
      </c>
      <c r="Y49" t="s">
        <v>91</v>
      </c>
      <c r="Z49">
        <v>1</v>
      </c>
      <c r="AA49">
        <v>1147</v>
      </c>
      <c r="AB49" t="s">
        <v>687</v>
      </c>
      <c r="AC49" t="s">
        <v>592</v>
      </c>
      <c r="AE49">
        <v>20</v>
      </c>
      <c r="AF49" t="s">
        <v>857</v>
      </c>
      <c r="AG49">
        <v>1</v>
      </c>
      <c r="AH49">
        <v>1</v>
      </c>
      <c r="AI49">
        <v>47.39</v>
      </c>
      <c r="AL49" t="s">
        <v>552</v>
      </c>
      <c r="AM49" t="s">
        <v>875</v>
      </c>
      <c r="AN49">
        <v>7800</v>
      </c>
      <c r="AO49" t="s">
        <v>883</v>
      </c>
      <c r="AP49" t="s">
        <v>887</v>
      </c>
      <c r="AQ49" t="s">
        <v>895</v>
      </c>
      <c r="AR49" t="s">
        <v>906</v>
      </c>
      <c r="AS49" t="s">
        <v>918</v>
      </c>
      <c r="AT49" t="s">
        <v>983</v>
      </c>
      <c r="AU49">
        <v>2019</v>
      </c>
      <c r="AW49" t="s">
        <v>608</v>
      </c>
      <c r="AX49" t="s">
        <v>608</v>
      </c>
      <c r="AY49" t="s">
        <v>607</v>
      </c>
      <c r="AZ49">
        <v>45.35</v>
      </c>
      <c r="BA49" t="s">
        <v>1014</v>
      </c>
      <c r="BC49" t="s">
        <v>1017</v>
      </c>
      <c r="BD49" t="s">
        <v>552</v>
      </c>
      <c r="BE49" t="s">
        <v>608</v>
      </c>
      <c r="BG49" t="s">
        <v>70</v>
      </c>
    </row>
    <row r="50" spans="1:59">
      <c r="A50" s="1">
        <f>HYPERLINK("https://lsnyc.legalserver.org/matter/dynamic-profile/view/0794736","15-0794736")</f>
        <v>0</v>
      </c>
      <c r="B50" t="s">
        <v>62</v>
      </c>
      <c r="C50" t="s">
        <v>78</v>
      </c>
      <c r="D50" t="s">
        <v>81</v>
      </c>
      <c r="E50" t="s">
        <v>124</v>
      </c>
      <c r="G50" t="s">
        <v>199</v>
      </c>
      <c r="H50" t="s">
        <v>284</v>
      </c>
      <c r="I50" t="s">
        <v>371</v>
      </c>
      <c r="J50" t="s">
        <v>440</v>
      </c>
      <c r="K50" t="s">
        <v>465</v>
      </c>
      <c r="L50">
        <v>11432</v>
      </c>
      <c r="M50" t="s">
        <v>500</v>
      </c>
      <c r="N50" t="s">
        <v>552</v>
      </c>
      <c r="O50">
        <v>12</v>
      </c>
      <c r="P50" t="s">
        <v>594</v>
      </c>
      <c r="Q50" t="s">
        <v>599</v>
      </c>
      <c r="S50" t="s">
        <v>604</v>
      </c>
      <c r="T50" t="s">
        <v>605</v>
      </c>
      <c r="V50" t="s">
        <v>608</v>
      </c>
      <c r="W50" t="s">
        <v>609</v>
      </c>
      <c r="Y50" t="s">
        <v>626</v>
      </c>
      <c r="Z50">
        <v>1200</v>
      </c>
      <c r="AA50">
        <v>1200</v>
      </c>
      <c r="AB50" t="s">
        <v>688</v>
      </c>
      <c r="AD50" t="s">
        <v>816</v>
      </c>
      <c r="AE50">
        <v>190</v>
      </c>
      <c r="AF50" t="s">
        <v>857</v>
      </c>
      <c r="AG50">
        <v>3</v>
      </c>
      <c r="AH50">
        <v>3</v>
      </c>
      <c r="AI50">
        <v>128.95</v>
      </c>
      <c r="AL50" t="s">
        <v>552</v>
      </c>
      <c r="AM50" t="s">
        <v>879</v>
      </c>
      <c r="AN50">
        <v>42000</v>
      </c>
      <c r="AS50" t="s">
        <v>910</v>
      </c>
      <c r="AT50" t="s">
        <v>984</v>
      </c>
      <c r="AU50">
        <v>2018</v>
      </c>
      <c r="AW50" t="s">
        <v>608</v>
      </c>
      <c r="AX50" t="s">
        <v>1013</v>
      </c>
      <c r="AY50" t="s">
        <v>607</v>
      </c>
      <c r="AZ50">
        <v>0.15</v>
      </c>
      <c r="BA50" t="s">
        <v>1014</v>
      </c>
      <c r="BC50" t="s">
        <v>1016</v>
      </c>
      <c r="BD50" t="s">
        <v>1026</v>
      </c>
      <c r="BE50" t="s">
        <v>608</v>
      </c>
      <c r="BG50" t="s">
        <v>78</v>
      </c>
    </row>
    <row r="51" spans="1:59">
      <c r="A51" s="1">
        <f>HYPERLINK("https://lsnyc.legalserver.org/matter/dynamic-profile/view/1842954","17-1842954")</f>
        <v>0</v>
      </c>
      <c r="C51" t="s">
        <v>72</v>
      </c>
      <c r="D51" t="s">
        <v>81</v>
      </c>
      <c r="E51" t="s">
        <v>125</v>
      </c>
      <c r="G51" t="s">
        <v>200</v>
      </c>
      <c r="H51" t="s">
        <v>285</v>
      </c>
      <c r="I51" t="s">
        <v>372</v>
      </c>
      <c r="J51" t="s">
        <v>441</v>
      </c>
      <c r="K51" t="s">
        <v>483</v>
      </c>
      <c r="L51">
        <v>11385</v>
      </c>
      <c r="M51" t="s">
        <v>500</v>
      </c>
      <c r="N51" t="s">
        <v>553</v>
      </c>
      <c r="O51">
        <v>34</v>
      </c>
      <c r="P51" t="s">
        <v>594</v>
      </c>
      <c r="Q51" t="s">
        <v>599</v>
      </c>
      <c r="S51" t="s">
        <v>604</v>
      </c>
      <c r="T51" t="s">
        <v>605</v>
      </c>
      <c r="V51" t="s">
        <v>608</v>
      </c>
      <c r="W51" t="s">
        <v>609</v>
      </c>
      <c r="Y51" t="s">
        <v>125</v>
      </c>
      <c r="Z51">
        <v>1017.34</v>
      </c>
      <c r="AA51">
        <v>1017.34</v>
      </c>
      <c r="AB51" t="s">
        <v>689</v>
      </c>
      <c r="AC51" t="s">
        <v>552</v>
      </c>
      <c r="AD51" t="s">
        <v>817</v>
      </c>
      <c r="AE51">
        <v>6</v>
      </c>
      <c r="AF51" t="s">
        <v>857</v>
      </c>
      <c r="AG51">
        <v>2</v>
      </c>
      <c r="AH51">
        <v>1</v>
      </c>
      <c r="AI51">
        <v>94.03</v>
      </c>
      <c r="AK51" t="s">
        <v>868</v>
      </c>
      <c r="AL51" t="s">
        <v>552</v>
      </c>
      <c r="AM51" t="s">
        <v>876</v>
      </c>
      <c r="AN51">
        <v>19200</v>
      </c>
      <c r="AS51" t="s">
        <v>925</v>
      </c>
      <c r="AT51" t="s">
        <v>985</v>
      </c>
      <c r="AU51">
        <v>2018</v>
      </c>
      <c r="AW51" t="s">
        <v>608</v>
      </c>
      <c r="AX51" t="s">
        <v>1013</v>
      </c>
      <c r="AY51" t="s">
        <v>607</v>
      </c>
      <c r="AZ51">
        <v>58</v>
      </c>
      <c r="BA51" t="s">
        <v>1014</v>
      </c>
      <c r="BC51" t="s">
        <v>1017</v>
      </c>
      <c r="BD51" t="s">
        <v>1025</v>
      </c>
      <c r="BE51" t="s">
        <v>608</v>
      </c>
      <c r="BG51" t="s">
        <v>72</v>
      </c>
    </row>
    <row r="52" spans="1:59">
      <c r="A52" s="1">
        <f>HYPERLINK("https://lsnyc.legalserver.org/matter/dynamic-profile/view/0796988","16-0796988")</f>
        <v>0</v>
      </c>
      <c r="B52" t="s">
        <v>63</v>
      </c>
      <c r="C52" t="s">
        <v>68</v>
      </c>
      <c r="D52" t="s">
        <v>81</v>
      </c>
      <c r="E52" t="s">
        <v>126</v>
      </c>
      <c r="G52" t="s">
        <v>195</v>
      </c>
      <c r="H52" t="s">
        <v>286</v>
      </c>
      <c r="I52" t="s">
        <v>373</v>
      </c>
      <c r="J52" t="s">
        <v>442</v>
      </c>
      <c r="K52" t="s">
        <v>471</v>
      </c>
      <c r="L52">
        <v>11106</v>
      </c>
      <c r="M52" t="s">
        <v>499</v>
      </c>
      <c r="N52" t="s">
        <v>554</v>
      </c>
      <c r="O52">
        <v>2</v>
      </c>
      <c r="P52" t="s">
        <v>595</v>
      </c>
      <c r="Q52" t="s">
        <v>600</v>
      </c>
      <c r="S52" t="s">
        <v>600</v>
      </c>
      <c r="T52" t="s">
        <v>605</v>
      </c>
      <c r="W52" t="s">
        <v>609</v>
      </c>
      <c r="Y52" t="s">
        <v>126</v>
      </c>
      <c r="Z52">
        <v>0</v>
      </c>
      <c r="AA52">
        <v>1700</v>
      </c>
      <c r="AB52" t="s">
        <v>690</v>
      </c>
      <c r="AC52" t="s">
        <v>592</v>
      </c>
      <c r="AD52" t="s">
        <v>818</v>
      </c>
      <c r="AE52">
        <v>101</v>
      </c>
      <c r="AF52" t="s">
        <v>856</v>
      </c>
      <c r="AG52">
        <v>2</v>
      </c>
      <c r="AH52">
        <v>1</v>
      </c>
      <c r="AI52">
        <v>119.05</v>
      </c>
      <c r="AL52" t="s">
        <v>552</v>
      </c>
      <c r="AM52" t="s">
        <v>876</v>
      </c>
      <c r="AN52">
        <v>24000</v>
      </c>
      <c r="AS52" t="s">
        <v>910</v>
      </c>
      <c r="AT52" t="s">
        <v>986</v>
      </c>
      <c r="AU52">
        <v>2019</v>
      </c>
      <c r="AW52" t="s">
        <v>608</v>
      </c>
      <c r="AX52" t="s">
        <v>1013</v>
      </c>
      <c r="AY52" t="s">
        <v>607</v>
      </c>
      <c r="AZ52">
        <v>5.1</v>
      </c>
      <c r="BA52" t="s">
        <v>1014</v>
      </c>
      <c r="BC52" t="s">
        <v>1016</v>
      </c>
      <c r="BG52" t="s">
        <v>68</v>
      </c>
    </row>
    <row r="53" spans="1:59">
      <c r="A53" s="1">
        <f>HYPERLINK("https://lsnyc.legalserver.org/matter/dynamic-profile/view/1886641","18-1886641")</f>
        <v>0</v>
      </c>
      <c r="C53" t="s">
        <v>68</v>
      </c>
      <c r="D53" t="s">
        <v>81</v>
      </c>
      <c r="E53" t="s">
        <v>127</v>
      </c>
      <c r="G53" t="s">
        <v>201</v>
      </c>
      <c r="H53" t="s">
        <v>287</v>
      </c>
      <c r="I53" t="s">
        <v>374</v>
      </c>
      <c r="K53" t="s">
        <v>465</v>
      </c>
      <c r="L53">
        <v>11433</v>
      </c>
      <c r="M53" t="s">
        <v>501</v>
      </c>
      <c r="N53" t="s">
        <v>555</v>
      </c>
      <c r="O53">
        <v>8</v>
      </c>
      <c r="P53" t="s">
        <v>596</v>
      </c>
      <c r="Q53" t="s">
        <v>599</v>
      </c>
      <c r="S53" t="s">
        <v>604</v>
      </c>
      <c r="T53" t="s">
        <v>605</v>
      </c>
      <c r="V53" t="s">
        <v>607</v>
      </c>
      <c r="W53" t="s">
        <v>609</v>
      </c>
      <c r="X53" t="s">
        <v>611</v>
      </c>
      <c r="Y53" t="s">
        <v>627</v>
      </c>
      <c r="Z53">
        <v>0</v>
      </c>
      <c r="AA53">
        <v>973</v>
      </c>
      <c r="AB53" t="s">
        <v>691</v>
      </c>
      <c r="AC53" t="s">
        <v>748</v>
      </c>
      <c r="AD53" t="s">
        <v>819</v>
      </c>
      <c r="AE53">
        <v>54</v>
      </c>
      <c r="AF53" t="s">
        <v>857</v>
      </c>
      <c r="AG53">
        <v>1</v>
      </c>
      <c r="AH53">
        <v>0</v>
      </c>
      <c r="AI53">
        <v>106.26</v>
      </c>
      <c r="AL53" t="s">
        <v>872</v>
      </c>
      <c r="AM53" t="s">
        <v>876</v>
      </c>
      <c r="AN53">
        <v>12900</v>
      </c>
      <c r="AO53" t="s">
        <v>883</v>
      </c>
      <c r="AP53" t="s">
        <v>887</v>
      </c>
      <c r="AQ53" t="s">
        <v>896</v>
      </c>
      <c r="AR53" t="s">
        <v>907</v>
      </c>
      <c r="AS53" t="s">
        <v>496</v>
      </c>
      <c r="AT53" t="s">
        <v>987</v>
      </c>
      <c r="AU53">
        <v>2019</v>
      </c>
      <c r="AW53" t="s">
        <v>608</v>
      </c>
      <c r="AX53" t="s">
        <v>608</v>
      </c>
      <c r="AY53" t="s">
        <v>607</v>
      </c>
      <c r="AZ53">
        <v>11.8</v>
      </c>
      <c r="BA53" t="s">
        <v>1014</v>
      </c>
      <c r="BC53" t="s">
        <v>1015</v>
      </c>
      <c r="BG53" t="s">
        <v>1042</v>
      </c>
    </row>
    <row r="54" spans="1:59">
      <c r="A54" s="1">
        <f>HYPERLINK("https://lsnyc.legalserver.org/matter/dynamic-profile/view/1870910","18-1870910")</f>
        <v>0</v>
      </c>
      <c r="C54" t="s">
        <v>79</v>
      </c>
      <c r="D54" t="s">
        <v>81</v>
      </c>
      <c r="E54" t="s">
        <v>128</v>
      </c>
      <c r="G54" t="s">
        <v>202</v>
      </c>
      <c r="H54" t="s">
        <v>288</v>
      </c>
      <c r="I54" t="s">
        <v>375</v>
      </c>
      <c r="J54" t="s">
        <v>443</v>
      </c>
      <c r="K54" t="s">
        <v>466</v>
      </c>
      <c r="L54">
        <v>11368</v>
      </c>
      <c r="M54" t="s">
        <v>492</v>
      </c>
      <c r="N54" t="s">
        <v>556</v>
      </c>
      <c r="O54">
        <v>24</v>
      </c>
      <c r="P54" t="s">
        <v>596</v>
      </c>
      <c r="Q54" t="s">
        <v>599</v>
      </c>
      <c r="S54" t="s">
        <v>604</v>
      </c>
      <c r="T54" t="s">
        <v>605</v>
      </c>
      <c r="V54" t="s">
        <v>607</v>
      </c>
      <c r="W54" t="s">
        <v>609</v>
      </c>
      <c r="X54" t="s">
        <v>611</v>
      </c>
      <c r="Y54" t="s">
        <v>128</v>
      </c>
      <c r="Z54">
        <v>277.8</v>
      </c>
      <c r="AA54">
        <v>1218</v>
      </c>
      <c r="AB54" t="s">
        <v>692</v>
      </c>
      <c r="AC54" t="s">
        <v>749</v>
      </c>
      <c r="AD54" t="s">
        <v>820</v>
      </c>
      <c r="AE54">
        <v>230</v>
      </c>
      <c r="AF54" t="s">
        <v>857</v>
      </c>
      <c r="AG54">
        <v>2</v>
      </c>
      <c r="AH54">
        <v>1</v>
      </c>
      <c r="AI54">
        <v>120.5</v>
      </c>
      <c r="AL54" t="s">
        <v>552</v>
      </c>
      <c r="AN54">
        <v>25040</v>
      </c>
      <c r="AO54" t="s">
        <v>883</v>
      </c>
      <c r="AP54" t="s">
        <v>887</v>
      </c>
      <c r="AQ54" t="s">
        <v>897</v>
      </c>
      <c r="AR54" t="s">
        <v>908</v>
      </c>
      <c r="AS54" t="s">
        <v>926</v>
      </c>
      <c r="AT54" t="s">
        <v>988</v>
      </c>
      <c r="AU54">
        <v>2019</v>
      </c>
      <c r="AV54" t="s">
        <v>1012</v>
      </c>
      <c r="AW54" t="s">
        <v>608</v>
      </c>
      <c r="AX54" t="s">
        <v>608</v>
      </c>
      <c r="AY54" t="s">
        <v>607</v>
      </c>
      <c r="AZ54">
        <v>23.15</v>
      </c>
      <c r="BA54" t="s">
        <v>1014</v>
      </c>
      <c r="BC54" t="s">
        <v>1016</v>
      </c>
      <c r="BD54" t="s">
        <v>1018</v>
      </c>
      <c r="BG54" t="s">
        <v>1043</v>
      </c>
    </row>
    <row r="55" spans="1:59">
      <c r="A55" s="1">
        <f>HYPERLINK("https://lsnyc.legalserver.org/matter/dynamic-profile/view/1869142","18-1869142")</f>
        <v>0</v>
      </c>
      <c r="C55" t="s">
        <v>74</v>
      </c>
      <c r="D55" t="s">
        <v>81</v>
      </c>
      <c r="E55" t="s">
        <v>105</v>
      </c>
      <c r="G55" t="s">
        <v>203</v>
      </c>
      <c r="H55" t="s">
        <v>278</v>
      </c>
      <c r="I55" t="s">
        <v>376</v>
      </c>
      <c r="J55" t="s">
        <v>444</v>
      </c>
      <c r="K55" t="s">
        <v>478</v>
      </c>
      <c r="L55">
        <v>11691</v>
      </c>
      <c r="M55" t="s">
        <v>492</v>
      </c>
      <c r="N55" t="s">
        <v>557</v>
      </c>
      <c r="O55">
        <v>28</v>
      </c>
      <c r="P55" t="s">
        <v>596</v>
      </c>
      <c r="Q55" t="s">
        <v>599</v>
      </c>
      <c r="S55" t="s">
        <v>604</v>
      </c>
      <c r="T55" t="s">
        <v>605</v>
      </c>
      <c r="V55" t="s">
        <v>607</v>
      </c>
      <c r="W55" t="s">
        <v>610</v>
      </c>
      <c r="X55" t="s">
        <v>613</v>
      </c>
      <c r="Y55" t="s">
        <v>628</v>
      </c>
      <c r="Z55">
        <v>528</v>
      </c>
      <c r="AA55">
        <v>528</v>
      </c>
      <c r="AB55" t="s">
        <v>693</v>
      </c>
      <c r="AC55" t="s">
        <v>750</v>
      </c>
      <c r="AD55" t="s">
        <v>821</v>
      </c>
      <c r="AE55">
        <v>600</v>
      </c>
      <c r="AF55" t="s">
        <v>864</v>
      </c>
      <c r="AG55">
        <v>1</v>
      </c>
      <c r="AH55">
        <v>0</v>
      </c>
      <c r="AI55">
        <v>76.61</v>
      </c>
      <c r="AL55" t="s">
        <v>552</v>
      </c>
      <c r="AM55" t="s">
        <v>876</v>
      </c>
      <c r="AN55">
        <v>9300</v>
      </c>
      <c r="AP55" t="s">
        <v>887</v>
      </c>
      <c r="AQ55" t="s">
        <v>898</v>
      </c>
      <c r="AR55" t="s">
        <v>496</v>
      </c>
      <c r="AS55" t="s">
        <v>927</v>
      </c>
      <c r="AT55" t="s">
        <v>989</v>
      </c>
      <c r="AU55">
        <v>2018</v>
      </c>
      <c r="AW55" t="s">
        <v>608</v>
      </c>
      <c r="AX55" t="s">
        <v>608</v>
      </c>
      <c r="AY55" t="s">
        <v>607</v>
      </c>
      <c r="AZ55">
        <v>3.5</v>
      </c>
      <c r="BA55" t="s">
        <v>1014</v>
      </c>
      <c r="BC55" t="s">
        <v>1015</v>
      </c>
      <c r="BD55" t="s">
        <v>1030</v>
      </c>
      <c r="BE55" t="s">
        <v>608</v>
      </c>
      <c r="BG55" t="s">
        <v>74</v>
      </c>
    </row>
    <row r="56" spans="1:59">
      <c r="A56" s="1">
        <f>HYPERLINK("https://lsnyc.legalserver.org/matter/dynamic-profile/view/1869277","18-1869277")</f>
        <v>0</v>
      </c>
      <c r="C56" t="s">
        <v>79</v>
      </c>
      <c r="D56" t="s">
        <v>81</v>
      </c>
      <c r="E56" t="s">
        <v>129</v>
      </c>
      <c r="G56" t="s">
        <v>204</v>
      </c>
      <c r="H56" t="s">
        <v>289</v>
      </c>
      <c r="I56" t="s">
        <v>377</v>
      </c>
      <c r="J56" t="s">
        <v>416</v>
      </c>
      <c r="K56" t="s">
        <v>483</v>
      </c>
      <c r="L56">
        <v>11385</v>
      </c>
      <c r="M56" t="s">
        <v>492</v>
      </c>
      <c r="N56" t="s">
        <v>558</v>
      </c>
      <c r="O56">
        <v>52</v>
      </c>
      <c r="P56" t="s">
        <v>596</v>
      </c>
      <c r="Q56" t="s">
        <v>599</v>
      </c>
      <c r="S56" t="s">
        <v>604</v>
      </c>
      <c r="T56" t="s">
        <v>605</v>
      </c>
      <c r="V56" t="s">
        <v>607</v>
      </c>
      <c r="W56" t="s">
        <v>609</v>
      </c>
      <c r="X56" t="s">
        <v>611</v>
      </c>
      <c r="Y56" t="s">
        <v>129</v>
      </c>
      <c r="Z56">
        <v>174</v>
      </c>
      <c r="AA56">
        <v>174</v>
      </c>
      <c r="AB56" t="s">
        <v>694</v>
      </c>
      <c r="AD56" t="s">
        <v>822</v>
      </c>
      <c r="AE56">
        <v>6</v>
      </c>
      <c r="AF56" t="s">
        <v>865</v>
      </c>
      <c r="AG56">
        <v>2</v>
      </c>
      <c r="AH56">
        <v>1</v>
      </c>
      <c r="AI56">
        <v>108.89</v>
      </c>
      <c r="AK56" t="s">
        <v>867</v>
      </c>
      <c r="AL56" t="s">
        <v>552</v>
      </c>
      <c r="AM56" t="s">
        <v>876</v>
      </c>
      <c r="AN56">
        <v>22628</v>
      </c>
      <c r="AQ56" t="s">
        <v>899</v>
      </c>
      <c r="AR56" t="s">
        <v>496</v>
      </c>
      <c r="AS56" t="s">
        <v>916</v>
      </c>
      <c r="AT56" t="s">
        <v>990</v>
      </c>
      <c r="AU56">
        <v>2019</v>
      </c>
      <c r="AV56" t="s">
        <v>1012</v>
      </c>
      <c r="AW56" t="s">
        <v>608</v>
      </c>
      <c r="AX56" t="s">
        <v>1013</v>
      </c>
      <c r="AY56" t="s">
        <v>607</v>
      </c>
      <c r="AZ56">
        <v>29.45</v>
      </c>
      <c r="BA56" t="s">
        <v>1014</v>
      </c>
      <c r="BC56" t="s">
        <v>1017</v>
      </c>
      <c r="BE56" t="s">
        <v>608</v>
      </c>
      <c r="BG56" t="s">
        <v>1042</v>
      </c>
    </row>
    <row r="57" spans="1:59">
      <c r="A57" s="1">
        <f>HYPERLINK("https://lsnyc.legalserver.org/matter/dynamic-profile/view/1874541","18-1874541")</f>
        <v>0</v>
      </c>
      <c r="C57" t="s">
        <v>72</v>
      </c>
      <c r="D57" t="s">
        <v>81</v>
      </c>
      <c r="E57" t="s">
        <v>130</v>
      </c>
      <c r="G57" t="s">
        <v>205</v>
      </c>
      <c r="H57" t="s">
        <v>290</v>
      </c>
      <c r="I57" t="s">
        <v>378</v>
      </c>
      <c r="J57" t="s">
        <v>445</v>
      </c>
      <c r="K57" t="s">
        <v>484</v>
      </c>
      <c r="L57">
        <v>11415</v>
      </c>
      <c r="M57" t="s">
        <v>492</v>
      </c>
      <c r="N57" t="s">
        <v>559</v>
      </c>
      <c r="O57">
        <v>1</v>
      </c>
      <c r="P57" t="s">
        <v>596</v>
      </c>
      <c r="Q57" t="s">
        <v>599</v>
      </c>
      <c r="S57" t="s">
        <v>604</v>
      </c>
      <c r="T57" t="s">
        <v>605</v>
      </c>
      <c r="V57" t="s">
        <v>607</v>
      </c>
      <c r="W57" t="s">
        <v>609</v>
      </c>
      <c r="X57" t="s">
        <v>611</v>
      </c>
      <c r="Y57" t="s">
        <v>629</v>
      </c>
      <c r="Z57">
        <v>1700</v>
      </c>
      <c r="AA57">
        <v>1700</v>
      </c>
      <c r="AB57" t="s">
        <v>695</v>
      </c>
      <c r="AC57" t="s">
        <v>751</v>
      </c>
      <c r="AD57" t="s">
        <v>823</v>
      </c>
      <c r="AE57">
        <v>42</v>
      </c>
      <c r="AG57">
        <v>3</v>
      </c>
      <c r="AH57">
        <v>0</v>
      </c>
      <c r="AI57">
        <v>46.2</v>
      </c>
      <c r="AK57" t="s">
        <v>867</v>
      </c>
      <c r="AL57" t="s">
        <v>552</v>
      </c>
      <c r="AM57" t="s">
        <v>876</v>
      </c>
      <c r="AN57">
        <v>9600</v>
      </c>
      <c r="AO57" t="s">
        <v>885</v>
      </c>
      <c r="AP57" t="s">
        <v>889</v>
      </c>
      <c r="AQ57" t="s">
        <v>900</v>
      </c>
      <c r="AR57" t="s">
        <v>496</v>
      </c>
      <c r="AS57" t="s">
        <v>928</v>
      </c>
      <c r="AT57" t="s">
        <v>991</v>
      </c>
      <c r="AU57">
        <v>2019</v>
      </c>
      <c r="AW57" t="s">
        <v>608</v>
      </c>
      <c r="AX57" t="s">
        <v>1013</v>
      </c>
      <c r="AY57" t="s">
        <v>607</v>
      </c>
      <c r="AZ57">
        <v>10.5</v>
      </c>
      <c r="BA57" t="s">
        <v>1014</v>
      </c>
      <c r="BC57" t="s">
        <v>1015</v>
      </c>
      <c r="BE57" t="s">
        <v>608</v>
      </c>
      <c r="BG57" t="s">
        <v>1042</v>
      </c>
    </row>
    <row r="58" spans="1:59">
      <c r="A58" s="1">
        <f>HYPERLINK("https://lsnyc.legalserver.org/matter/dynamic-profile/view/1863441","18-1863441")</f>
        <v>0</v>
      </c>
      <c r="C58" t="s">
        <v>79</v>
      </c>
      <c r="D58" t="s">
        <v>81</v>
      </c>
      <c r="E58" t="s">
        <v>131</v>
      </c>
      <c r="G58" t="s">
        <v>206</v>
      </c>
      <c r="H58" t="s">
        <v>291</v>
      </c>
      <c r="I58" t="s">
        <v>379</v>
      </c>
      <c r="J58" t="s">
        <v>426</v>
      </c>
      <c r="K58" t="s">
        <v>476</v>
      </c>
      <c r="L58">
        <v>11413</v>
      </c>
      <c r="M58" t="s">
        <v>494</v>
      </c>
      <c r="N58" t="s">
        <v>560</v>
      </c>
      <c r="O58">
        <v>3</v>
      </c>
      <c r="P58" t="s">
        <v>596</v>
      </c>
      <c r="Q58" t="s">
        <v>599</v>
      </c>
      <c r="S58" t="s">
        <v>604</v>
      </c>
      <c r="T58" t="s">
        <v>605</v>
      </c>
      <c r="V58" t="s">
        <v>607</v>
      </c>
      <c r="W58" t="s">
        <v>609</v>
      </c>
      <c r="X58" t="s">
        <v>612</v>
      </c>
      <c r="Y58" t="s">
        <v>131</v>
      </c>
      <c r="Z58">
        <v>0</v>
      </c>
      <c r="AA58">
        <v>2197</v>
      </c>
      <c r="AB58" t="s">
        <v>696</v>
      </c>
      <c r="AC58" t="s">
        <v>752</v>
      </c>
      <c r="AD58" t="s">
        <v>824</v>
      </c>
      <c r="AE58">
        <v>2</v>
      </c>
      <c r="AF58" t="s">
        <v>856</v>
      </c>
      <c r="AG58">
        <v>1</v>
      </c>
      <c r="AH58">
        <v>7</v>
      </c>
      <c r="AI58">
        <v>56.63</v>
      </c>
      <c r="AL58" t="s">
        <v>870</v>
      </c>
      <c r="AM58" t="s">
        <v>496</v>
      </c>
      <c r="AN58">
        <v>24000</v>
      </c>
      <c r="AO58" t="s">
        <v>886</v>
      </c>
      <c r="AP58" t="s">
        <v>888</v>
      </c>
      <c r="AQ58" t="s">
        <v>892</v>
      </c>
      <c r="AR58" t="s">
        <v>496</v>
      </c>
      <c r="AS58" t="s">
        <v>929</v>
      </c>
      <c r="AT58" t="s">
        <v>992</v>
      </c>
      <c r="AU58">
        <v>2019</v>
      </c>
      <c r="AV58" t="s">
        <v>1012</v>
      </c>
      <c r="AW58" t="s">
        <v>608</v>
      </c>
      <c r="AX58" t="s">
        <v>1013</v>
      </c>
      <c r="AY58" t="s">
        <v>607</v>
      </c>
      <c r="AZ58">
        <v>81.37</v>
      </c>
      <c r="BA58" t="s">
        <v>1014</v>
      </c>
      <c r="BC58" t="s">
        <v>1016</v>
      </c>
      <c r="BD58" t="s">
        <v>592</v>
      </c>
      <c r="BE58" t="s">
        <v>608</v>
      </c>
      <c r="BG58" t="s">
        <v>74</v>
      </c>
    </row>
    <row r="59" spans="1:59">
      <c r="A59" s="1">
        <f>HYPERLINK("https://lsnyc.legalserver.org/matter/dynamic-profile/view/1866111","18-1866111")</f>
        <v>0</v>
      </c>
      <c r="C59" t="s">
        <v>79</v>
      </c>
      <c r="D59" t="s">
        <v>81</v>
      </c>
      <c r="E59" t="s">
        <v>132</v>
      </c>
      <c r="G59" t="s">
        <v>207</v>
      </c>
      <c r="H59" t="s">
        <v>292</v>
      </c>
      <c r="I59" t="s">
        <v>380</v>
      </c>
      <c r="J59" t="s">
        <v>446</v>
      </c>
      <c r="K59" t="s">
        <v>472</v>
      </c>
      <c r="L59">
        <v>11377</v>
      </c>
      <c r="M59" t="s">
        <v>492</v>
      </c>
      <c r="N59" t="s">
        <v>561</v>
      </c>
      <c r="O59">
        <v>26</v>
      </c>
      <c r="P59" t="s">
        <v>596</v>
      </c>
      <c r="Q59" t="s">
        <v>599</v>
      </c>
      <c r="S59" t="s">
        <v>604</v>
      </c>
      <c r="T59" t="s">
        <v>605</v>
      </c>
      <c r="V59" t="s">
        <v>607</v>
      </c>
      <c r="W59" t="s">
        <v>609</v>
      </c>
      <c r="X59" t="s">
        <v>612</v>
      </c>
      <c r="Y59" t="s">
        <v>132</v>
      </c>
      <c r="Z59">
        <v>1084.42</v>
      </c>
      <c r="AA59">
        <v>1334.42</v>
      </c>
      <c r="AB59" t="s">
        <v>697</v>
      </c>
      <c r="AC59" t="s">
        <v>753</v>
      </c>
      <c r="AD59" t="s">
        <v>825</v>
      </c>
      <c r="AE59">
        <v>74</v>
      </c>
      <c r="AF59" t="s">
        <v>857</v>
      </c>
      <c r="AG59">
        <v>2</v>
      </c>
      <c r="AH59">
        <v>0</v>
      </c>
      <c r="AI59">
        <v>72.76000000000001</v>
      </c>
      <c r="AL59" t="s">
        <v>552</v>
      </c>
      <c r="AM59" t="s">
        <v>880</v>
      </c>
      <c r="AN59">
        <v>11976</v>
      </c>
      <c r="AP59" t="s">
        <v>887</v>
      </c>
      <c r="AQ59" t="s">
        <v>901</v>
      </c>
      <c r="AR59" t="s">
        <v>496</v>
      </c>
      <c r="AS59" t="s">
        <v>930</v>
      </c>
      <c r="AT59" t="s">
        <v>993</v>
      </c>
      <c r="AU59">
        <v>2018</v>
      </c>
      <c r="AW59" t="s">
        <v>608</v>
      </c>
      <c r="AX59" t="s">
        <v>608</v>
      </c>
      <c r="AY59" t="s">
        <v>607</v>
      </c>
      <c r="AZ59">
        <v>11</v>
      </c>
      <c r="BA59" t="s">
        <v>1014</v>
      </c>
      <c r="BC59" t="s">
        <v>1015</v>
      </c>
      <c r="BD59" t="s">
        <v>1018</v>
      </c>
      <c r="BE59" t="s">
        <v>608</v>
      </c>
      <c r="BG59" t="s">
        <v>67</v>
      </c>
    </row>
    <row r="60" spans="1:59">
      <c r="A60" s="1">
        <f>HYPERLINK("https://lsnyc.legalserver.org/matter/dynamic-profile/view/1870904","18-1870904")</f>
        <v>0</v>
      </c>
      <c r="C60" t="s">
        <v>68</v>
      </c>
      <c r="D60" t="s">
        <v>81</v>
      </c>
      <c r="E60" t="s">
        <v>128</v>
      </c>
      <c r="G60" t="s">
        <v>208</v>
      </c>
      <c r="H60" t="s">
        <v>293</v>
      </c>
      <c r="I60" t="s">
        <v>381</v>
      </c>
      <c r="J60" t="s">
        <v>414</v>
      </c>
      <c r="K60" t="s">
        <v>485</v>
      </c>
      <c r="L60">
        <v>11694</v>
      </c>
      <c r="M60" t="s">
        <v>492</v>
      </c>
      <c r="N60" t="s">
        <v>562</v>
      </c>
      <c r="O60">
        <v>18</v>
      </c>
      <c r="P60" t="s">
        <v>596</v>
      </c>
      <c r="Q60" t="s">
        <v>600</v>
      </c>
      <c r="S60" t="s">
        <v>600</v>
      </c>
      <c r="T60" t="s">
        <v>605</v>
      </c>
      <c r="V60" t="s">
        <v>607</v>
      </c>
      <c r="W60" t="s">
        <v>609</v>
      </c>
      <c r="Y60" t="s">
        <v>128</v>
      </c>
      <c r="Z60">
        <v>740.1799999999999</v>
      </c>
      <c r="AA60">
        <v>1223.61</v>
      </c>
      <c r="AB60" t="s">
        <v>698</v>
      </c>
      <c r="AD60" t="s">
        <v>826</v>
      </c>
      <c r="AE60">
        <v>72</v>
      </c>
      <c r="AF60" t="s">
        <v>857</v>
      </c>
      <c r="AG60">
        <v>1</v>
      </c>
      <c r="AH60">
        <v>0</v>
      </c>
      <c r="AI60">
        <v>123.56</v>
      </c>
      <c r="AL60" t="s">
        <v>873</v>
      </c>
      <c r="AM60" t="s">
        <v>876</v>
      </c>
      <c r="AN60">
        <v>15000</v>
      </c>
      <c r="AS60" t="s">
        <v>931</v>
      </c>
      <c r="AT60" t="s">
        <v>994</v>
      </c>
      <c r="AU60">
        <v>2018</v>
      </c>
      <c r="AW60" t="s">
        <v>608</v>
      </c>
      <c r="AX60" t="s">
        <v>1013</v>
      </c>
      <c r="AY60" t="s">
        <v>607</v>
      </c>
      <c r="AZ60">
        <v>1</v>
      </c>
      <c r="BA60" t="s">
        <v>1014</v>
      </c>
      <c r="BC60" t="s">
        <v>1015</v>
      </c>
      <c r="BG60" t="s">
        <v>1043</v>
      </c>
    </row>
    <row r="61" spans="1:59">
      <c r="A61" s="1">
        <f>HYPERLINK("https://lsnyc.legalserver.org/matter/dynamic-profile/view/1865019","18-1865019")</f>
        <v>0</v>
      </c>
      <c r="C61" t="s">
        <v>72</v>
      </c>
      <c r="D61" t="s">
        <v>81</v>
      </c>
      <c r="E61" t="s">
        <v>133</v>
      </c>
      <c r="G61" t="s">
        <v>209</v>
      </c>
      <c r="H61" t="s">
        <v>294</v>
      </c>
      <c r="I61" t="s">
        <v>382</v>
      </c>
      <c r="J61" t="s">
        <v>447</v>
      </c>
      <c r="K61" t="s">
        <v>465</v>
      </c>
      <c r="L61">
        <v>11435</v>
      </c>
      <c r="M61" t="s">
        <v>499</v>
      </c>
      <c r="N61" t="s">
        <v>563</v>
      </c>
      <c r="O61">
        <v>7</v>
      </c>
      <c r="P61" t="s">
        <v>596</v>
      </c>
      <c r="Q61" t="s">
        <v>599</v>
      </c>
      <c r="S61" t="s">
        <v>604</v>
      </c>
      <c r="T61" t="s">
        <v>605</v>
      </c>
      <c r="V61" t="s">
        <v>607</v>
      </c>
      <c r="W61" t="s">
        <v>609</v>
      </c>
      <c r="Y61" t="s">
        <v>133</v>
      </c>
      <c r="Z61">
        <v>1932.9</v>
      </c>
      <c r="AA61">
        <v>1932.9</v>
      </c>
      <c r="AB61" t="s">
        <v>699</v>
      </c>
      <c r="AC61" t="s">
        <v>754</v>
      </c>
      <c r="AD61" t="s">
        <v>827</v>
      </c>
      <c r="AE61">
        <v>84</v>
      </c>
      <c r="AF61" t="s">
        <v>857</v>
      </c>
      <c r="AG61">
        <v>2</v>
      </c>
      <c r="AH61">
        <v>0</v>
      </c>
      <c r="AI61">
        <v>12.15</v>
      </c>
      <c r="AL61" t="s">
        <v>873</v>
      </c>
      <c r="AM61" t="s">
        <v>876</v>
      </c>
      <c r="AN61">
        <v>2000</v>
      </c>
      <c r="AS61" t="s">
        <v>923</v>
      </c>
      <c r="AT61" t="s">
        <v>995</v>
      </c>
      <c r="AU61">
        <v>2018</v>
      </c>
      <c r="AW61" t="s">
        <v>608</v>
      </c>
      <c r="AX61" t="s">
        <v>1013</v>
      </c>
      <c r="AY61" t="s">
        <v>607</v>
      </c>
      <c r="AZ61">
        <v>9.050000000000001</v>
      </c>
      <c r="BA61" t="s">
        <v>1014</v>
      </c>
      <c r="BC61" t="s">
        <v>1015</v>
      </c>
      <c r="BE61" t="s">
        <v>608</v>
      </c>
      <c r="BG61" t="s">
        <v>1042</v>
      </c>
    </row>
    <row r="62" spans="1:59">
      <c r="A62" s="1">
        <f>HYPERLINK("https://lsnyc.legalserver.org/matter/dynamic-profile/view/1870944","18-1870944")</f>
        <v>0</v>
      </c>
      <c r="C62" t="s">
        <v>71</v>
      </c>
      <c r="D62" t="s">
        <v>81</v>
      </c>
      <c r="E62" t="s">
        <v>128</v>
      </c>
      <c r="G62" t="s">
        <v>210</v>
      </c>
      <c r="H62" t="s">
        <v>256</v>
      </c>
      <c r="I62" t="s">
        <v>383</v>
      </c>
      <c r="J62">
        <v>312</v>
      </c>
      <c r="K62" t="s">
        <v>473</v>
      </c>
      <c r="L62">
        <v>11355</v>
      </c>
      <c r="M62" t="s">
        <v>492</v>
      </c>
      <c r="N62" t="s">
        <v>564</v>
      </c>
      <c r="O62">
        <v>40</v>
      </c>
      <c r="P62" t="s">
        <v>596</v>
      </c>
      <c r="Q62" t="s">
        <v>599</v>
      </c>
      <c r="S62" t="s">
        <v>604</v>
      </c>
      <c r="T62" t="s">
        <v>605</v>
      </c>
      <c r="V62" t="s">
        <v>607</v>
      </c>
      <c r="W62" t="s">
        <v>609</v>
      </c>
      <c r="Y62" t="s">
        <v>128</v>
      </c>
      <c r="Z62">
        <v>674.23</v>
      </c>
      <c r="AA62">
        <v>949.11</v>
      </c>
      <c r="AB62" t="s">
        <v>700</v>
      </c>
      <c r="AD62" t="s">
        <v>828</v>
      </c>
      <c r="AE62">
        <v>84</v>
      </c>
      <c r="AF62" t="s">
        <v>857</v>
      </c>
      <c r="AG62">
        <v>2</v>
      </c>
      <c r="AH62">
        <v>0</v>
      </c>
      <c r="AI62">
        <v>112.86</v>
      </c>
      <c r="AK62" t="s">
        <v>867</v>
      </c>
      <c r="AL62" t="s">
        <v>873</v>
      </c>
      <c r="AM62" t="s">
        <v>876</v>
      </c>
      <c r="AN62">
        <v>18576</v>
      </c>
      <c r="AS62" t="s">
        <v>927</v>
      </c>
      <c r="AT62" t="s">
        <v>956</v>
      </c>
      <c r="AU62">
        <v>2019</v>
      </c>
      <c r="AW62" t="s">
        <v>608</v>
      </c>
      <c r="AX62" t="s">
        <v>1013</v>
      </c>
      <c r="AY62" t="s">
        <v>607</v>
      </c>
      <c r="AZ62">
        <v>12.1</v>
      </c>
      <c r="BA62" t="s">
        <v>1014</v>
      </c>
      <c r="BC62" t="s">
        <v>1015</v>
      </c>
      <c r="BE62" t="s">
        <v>608</v>
      </c>
      <c r="BG62" t="s">
        <v>1042</v>
      </c>
    </row>
    <row r="63" spans="1:59">
      <c r="A63" s="1">
        <f>HYPERLINK("https://lsnyc.legalserver.org/matter/dynamic-profile/view/1861236","18-1861236")</f>
        <v>0</v>
      </c>
      <c r="C63" t="s">
        <v>70</v>
      </c>
      <c r="D63" t="s">
        <v>81</v>
      </c>
      <c r="E63" t="s">
        <v>134</v>
      </c>
      <c r="G63" t="s">
        <v>211</v>
      </c>
      <c r="H63" t="s">
        <v>295</v>
      </c>
      <c r="I63" t="s">
        <v>384</v>
      </c>
      <c r="J63">
        <v>2</v>
      </c>
      <c r="K63" t="s">
        <v>465</v>
      </c>
      <c r="L63">
        <v>11435</v>
      </c>
      <c r="M63" t="s">
        <v>493</v>
      </c>
      <c r="N63" t="s">
        <v>565</v>
      </c>
      <c r="O63">
        <v>9</v>
      </c>
      <c r="P63" t="s">
        <v>596</v>
      </c>
      <c r="Q63" t="s">
        <v>599</v>
      </c>
      <c r="S63" t="s">
        <v>604</v>
      </c>
      <c r="T63" t="s">
        <v>605</v>
      </c>
      <c r="V63" t="s">
        <v>607</v>
      </c>
      <c r="W63" t="s">
        <v>609</v>
      </c>
      <c r="Y63" t="s">
        <v>134</v>
      </c>
      <c r="Z63">
        <v>500</v>
      </c>
      <c r="AA63">
        <v>1796.4</v>
      </c>
      <c r="AB63" t="s">
        <v>701</v>
      </c>
      <c r="AC63" t="s">
        <v>755</v>
      </c>
      <c r="AD63" t="s">
        <v>829</v>
      </c>
      <c r="AE63">
        <v>3</v>
      </c>
      <c r="AF63" t="s">
        <v>857</v>
      </c>
      <c r="AG63">
        <v>1</v>
      </c>
      <c r="AH63">
        <v>2</v>
      </c>
      <c r="AI63">
        <v>95.19</v>
      </c>
      <c r="AL63" t="s">
        <v>872</v>
      </c>
      <c r="AM63" t="s">
        <v>876</v>
      </c>
      <c r="AN63">
        <v>19781</v>
      </c>
      <c r="AS63" t="s">
        <v>932</v>
      </c>
      <c r="AT63" t="s">
        <v>996</v>
      </c>
      <c r="AU63">
        <v>2019</v>
      </c>
      <c r="AW63" t="s">
        <v>608</v>
      </c>
      <c r="AX63" t="s">
        <v>608</v>
      </c>
      <c r="AY63" t="s">
        <v>607</v>
      </c>
      <c r="AZ63">
        <v>68.84999999999999</v>
      </c>
      <c r="BA63" t="s">
        <v>1014</v>
      </c>
      <c r="BC63" t="s">
        <v>1016</v>
      </c>
      <c r="BD63" t="s">
        <v>1031</v>
      </c>
      <c r="BE63" t="s">
        <v>608</v>
      </c>
      <c r="BG63" t="s">
        <v>73</v>
      </c>
    </row>
    <row r="64" spans="1:59">
      <c r="A64" s="1">
        <f>HYPERLINK("https://lsnyc.legalserver.org/matter/dynamic-profile/view/1870332","18-1870332")</f>
        <v>0</v>
      </c>
      <c r="C64" t="s">
        <v>68</v>
      </c>
      <c r="D64" t="s">
        <v>81</v>
      </c>
      <c r="E64" t="s">
        <v>89</v>
      </c>
      <c r="G64" t="s">
        <v>212</v>
      </c>
      <c r="H64" t="s">
        <v>296</v>
      </c>
      <c r="I64" t="s">
        <v>385</v>
      </c>
      <c r="J64" t="s">
        <v>448</v>
      </c>
      <c r="K64" t="s">
        <v>473</v>
      </c>
      <c r="L64">
        <v>11367</v>
      </c>
      <c r="M64" t="s">
        <v>492</v>
      </c>
      <c r="N64" t="s">
        <v>566</v>
      </c>
      <c r="O64">
        <v>20</v>
      </c>
      <c r="P64" t="s">
        <v>596</v>
      </c>
      <c r="Q64" t="s">
        <v>600</v>
      </c>
      <c r="S64" t="s">
        <v>600</v>
      </c>
      <c r="T64" t="s">
        <v>605</v>
      </c>
      <c r="V64" t="s">
        <v>607</v>
      </c>
      <c r="W64" t="s">
        <v>609</v>
      </c>
      <c r="Y64" t="s">
        <v>89</v>
      </c>
      <c r="Z64">
        <v>0</v>
      </c>
      <c r="AA64">
        <v>1160</v>
      </c>
      <c r="AB64" t="s">
        <v>702</v>
      </c>
      <c r="AC64" t="s">
        <v>756</v>
      </c>
      <c r="AD64" t="s">
        <v>830</v>
      </c>
      <c r="AE64">
        <v>12</v>
      </c>
      <c r="AG64">
        <v>1</v>
      </c>
      <c r="AH64">
        <v>2</v>
      </c>
      <c r="AI64">
        <v>40.42</v>
      </c>
      <c r="AK64" t="s">
        <v>867</v>
      </c>
      <c r="AL64" t="s">
        <v>872</v>
      </c>
      <c r="AM64" t="s">
        <v>876</v>
      </c>
      <c r="AN64">
        <v>8400</v>
      </c>
      <c r="AS64" t="s">
        <v>910</v>
      </c>
      <c r="AT64" t="s">
        <v>997</v>
      </c>
      <c r="AU64">
        <v>2018</v>
      </c>
      <c r="AW64" t="s">
        <v>608</v>
      </c>
      <c r="AX64" t="s">
        <v>1013</v>
      </c>
      <c r="AY64" t="s">
        <v>607</v>
      </c>
      <c r="AZ64">
        <v>1.9</v>
      </c>
      <c r="BA64" t="s">
        <v>1014</v>
      </c>
      <c r="BC64" t="s">
        <v>1016</v>
      </c>
      <c r="BE64" t="s">
        <v>608</v>
      </c>
      <c r="BG64" t="s">
        <v>1042</v>
      </c>
    </row>
    <row r="65" spans="1:59">
      <c r="A65" s="1">
        <f>HYPERLINK("https://lsnyc.legalserver.org/matter/dynamic-profile/view/1848286","17-1848286")</f>
        <v>0</v>
      </c>
      <c r="C65" t="s">
        <v>74</v>
      </c>
      <c r="D65" t="s">
        <v>81</v>
      </c>
      <c r="E65" t="s">
        <v>135</v>
      </c>
      <c r="G65" t="s">
        <v>213</v>
      </c>
      <c r="H65" t="s">
        <v>297</v>
      </c>
      <c r="I65" t="s">
        <v>386</v>
      </c>
      <c r="J65" t="s">
        <v>449</v>
      </c>
      <c r="K65" t="s">
        <v>465</v>
      </c>
      <c r="L65">
        <v>11434</v>
      </c>
      <c r="M65" t="s">
        <v>491</v>
      </c>
      <c r="N65" t="s">
        <v>567</v>
      </c>
      <c r="O65">
        <v>12</v>
      </c>
      <c r="P65" t="s">
        <v>596</v>
      </c>
      <c r="Q65" t="s">
        <v>599</v>
      </c>
      <c r="S65" t="s">
        <v>604</v>
      </c>
      <c r="T65" t="s">
        <v>606</v>
      </c>
      <c r="V65" t="s">
        <v>607</v>
      </c>
      <c r="W65" t="s">
        <v>609</v>
      </c>
      <c r="Y65" t="s">
        <v>135</v>
      </c>
      <c r="Z65">
        <v>1156.34</v>
      </c>
      <c r="AA65">
        <v>1156.34</v>
      </c>
      <c r="AB65" t="s">
        <v>703</v>
      </c>
      <c r="AE65">
        <v>400</v>
      </c>
      <c r="AF65" t="s">
        <v>863</v>
      </c>
      <c r="AG65">
        <v>2</v>
      </c>
      <c r="AH65">
        <v>1</v>
      </c>
      <c r="AI65">
        <v>0</v>
      </c>
      <c r="AL65" t="s">
        <v>552</v>
      </c>
      <c r="AM65" t="s">
        <v>876</v>
      </c>
      <c r="AN65">
        <v>0</v>
      </c>
      <c r="AP65" t="s">
        <v>887</v>
      </c>
      <c r="AQ65" t="s">
        <v>902</v>
      </c>
      <c r="AS65" t="s">
        <v>920</v>
      </c>
      <c r="AT65" t="s">
        <v>998</v>
      </c>
      <c r="AU65">
        <v>2018</v>
      </c>
      <c r="AW65" t="s">
        <v>608</v>
      </c>
      <c r="AX65" t="s">
        <v>608</v>
      </c>
      <c r="AY65" t="s">
        <v>607</v>
      </c>
      <c r="AZ65">
        <v>23.9</v>
      </c>
      <c r="BA65" t="s">
        <v>1014</v>
      </c>
      <c r="BC65" t="s">
        <v>1017</v>
      </c>
      <c r="BE65" t="s">
        <v>608</v>
      </c>
      <c r="BG65" t="s">
        <v>74</v>
      </c>
    </row>
    <row r="66" spans="1:59">
      <c r="A66" s="1">
        <f>HYPERLINK("https://lsnyc.legalserver.org/matter/dynamic-profile/view/1862924","18-1862924")</f>
        <v>0</v>
      </c>
      <c r="C66" t="s">
        <v>71</v>
      </c>
      <c r="D66" t="s">
        <v>81</v>
      </c>
      <c r="E66" t="s">
        <v>111</v>
      </c>
      <c r="G66" t="s">
        <v>214</v>
      </c>
      <c r="H66" t="s">
        <v>298</v>
      </c>
      <c r="I66" t="s">
        <v>387</v>
      </c>
      <c r="J66" t="s">
        <v>450</v>
      </c>
      <c r="K66" t="s">
        <v>465</v>
      </c>
      <c r="L66">
        <v>11434</v>
      </c>
      <c r="M66" t="s">
        <v>492</v>
      </c>
      <c r="N66" t="s">
        <v>568</v>
      </c>
      <c r="O66">
        <v>21</v>
      </c>
      <c r="P66" t="s">
        <v>596</v>
      </c>
      <c r="Q66" t="s">
        <v>599</v>
      </c>
      <c r="S66" t="s">
        <v>604</v>
      </c>
      <c r="T66" t="s">
        <v>606</v>
      </c>
      <c r="V66" t="s">
        <v>607</v>
      </c>
      <c r="W66" t="s">
        <v>609</v>
      </c>
      <c r="Y66" t="s">
        <v>111</v>
      </c>
      <c r="Z66">
        <v>510</v>
      </c>
      <c r="AA66">
        <v>510</v>
      </c>
      <c r="AB66" t="s">
        <v>704</v>
      </c>
      <c r="AC66" t="s">
        <v>757</v>
      </c>
      <c r="AD66" t="s">
        <v>831</v>
      </c>
      <c r="AE66">
        <v>50</v>
      </c>
      <c r="AF66" t="s">
        <v>866</v>
      </c>
      <c r="AG66">
        <v>3</v>
      </c>
      <c r="AH66">
        <v>0</v>
      </c>
      <c r="AI66">
        <v>25.02</v>
      </c>
      <c r="AK66" t="s">
        <v>867</v>
      </c>
      <c r="AL66" t="s">
        <v>552</v>
      </c>
      <c r="AM66" t="s">
        <v>876</v>
      </c>
      <c r="AN66">
        <v>5200</v>
      </c>
      <c r="AS66" t="s">
        <v>910</v>
      </c>
      <c r="AT66" t="s">
        <v>999</v>
      </c>
      <c r="AU66">
        <v>2019</v>
      </c>
      <c r="AW66" t="s">
        <v>608</v>
      </c>
      <c r="AX66" t="s">
        <v>608</v>
      </c>
      <c r="AY66" t="s">
        <v>607</v>
      </c>
      <c r="AZ66">
        <v>24.75</v>
      </c>
      <c r="BA66" t="s">
        <v>1014</v>
      </c>
      <c r="BC66" t="s">
        <v>1015</v>
      </c>
      <c r="BD66" t="s">
        <v>1027</v>
      </c>
      <c r="BE66" t="s">
        <v>608</v>
      </c>
      <c r="BG66" t="s">
        <v>1042</v>
      </c>
    </row>
    <row r="67" spans="1:59">
      <c r="A67" s="1">
        <f>HYPERLINK("https://lsnyc.legalserver.org/matter/dynamic-profile/view/1868168","18-1868168")</f>
        <v>0</v>
      </c>
      <c r="C67" t="s">
        <v>79</v>
      </c>
      <c r="D67" t="s">
        <v>81</v>
      </c>
      <c r="E67" t="s">
        <v>117</v>
      </c>
      <c r="G67" t="s">
        <v>215</v>
      </c>
      <c r="H67" t="s">
        <v>299</v>
      </c>
      <c r="I67" t="s">
        <v>388</v>
      </c>
      <c r="J67" t="s">
        <v>447</v>
      </c>
      <c r="K67" t="s">
        <v>481</v>
      </c>
      <c r="L67">
        <v>11365</v>
      </c>
      <c r="M67" t="s">
        <v>502</v>
      </c>
      <c r="N67" t="s">
        <v>569</v>
      </c>
      <c r="O67">
        <v>18</v>
      </c>
      <c r="P67" t="s">
        <v>596</v>
      </c>
      <c r="Q67" t="s">
        <v>599</v>
      </c>
      <c r="S67" t="s">
        <v>604</v>
      </c>
      <c r="T67" t="s">
        <v>605</v>
      </c>
      <c r="V67" t="s">
        <v>607</v>
      </c>
      <c r="W67" t="s">
        <v>610</v>
      </c>
      <c r="X67" t="s">
        <v>613</v>
      </c>
      <c r="Y67" t="s">
        <v>117</v>
      </c>
      <c r="Z67">
        <v>485</v>
      </c>
      <c r="AA67">
        <v>485</v>
      </c>
      <c r="AB67" t="s">
        <v>705</v>
      </c>
      <c r="AD67" t="s">
        <v>832</v>
      </c>
      <c r="AE67">
        <v>28</v>
      </c>
      <c r="AF67" t="s">
        <v>864</v>
      </c>
      <c r="AG67">
        <v>1</v>
      </c>
      <c r="AH67">
        <v>0</v>
      </c>
      <c r="AI67">
        <v>88.17</v>
      </c>
      <c r="AL67" t="s">
        <v>552</v>
      </c>
      <c r="AM67" t="s">
        <v>876</v>
      </c>
      <c r="AN67">
        <v>10704</v>
      </c>
      <c r="AS67" t="s">
        <v>923</v>
      </c>
      <c r="AT67" t="s">
        <v>1000</v>
      </c>
      <c r="AU67">
        <v>2019</v>
      </c>
      <c r="AW67" t="s">
        <v>608</v>
      </c>
      <c r="AX67" t="s">
        <v>608</v>
      </c>
      <c r="AY67" t="s">
        <v>607</v>
      </c>
      <c r="AZ67">
        <v>37.05</v>
      </c>
      <c r="BA67" t="s">
        <v>1014</v>
      </c>
      <c r="BC67" t="s">
        <v>1015</v>
      </c>
      <c r="BD67" t="s">
        <v>1032</v>
      </c>
      <c r="BE67" t="s">
        <v>608</v>
      </c>
      <c r="BG67" t="s">
        <v>1042</v>
      </c>
    </row>
    <row r="68" spans="1:59">
      <c r="A68" s="1">
        <f>HYPERLINK("https://lsnyc.legalserver.org/matter/dynamic-profile/view/1871042","18-1871042")</f>
        <v>0</v>
      </c>
      <c r="C68" t="s">
        <v>70</v>
      </c>
      <c r="D68" t="s">
        <v>81</v>
      </c>
      <c r="E68" t="s">
        <v>136</v>
      </c>
      <c r="G68" t="s">
        <v>216</v>
      </c>
      <c r="H68" t="s">
        <v>300</v>
      </c>
      <c r="I68" t="s">
        <v>389</v>
      </c>
      <c r="J68" t="s">
        <v>416</v>
      </c>
      <c r="K68" t="s">
        <v>483</v>
      </c>
      <c r="L68">
        <v>11385</v>
      </c>
      <c r="M68" t="s">
        <v>492</v>
      </c>
      <c r="N68" t="s">
        <v>570</v>
      </c>
      <c r="O68">
        <v>6</v>
      </c>
      <c r="P68" t="s">
        <v>596</v>
      </c>
      <c r="Q68" t="s">
        <v>599</v>
      </c>
      <c r="S68" t="s">
        <v>604</v>
      </c>
      <c r="T68" t="s">
        <v>606</v>
      </c>
      <c r="V68" t="s">
        <v>607</v>
      </c>
      <c r="W68" t="s">
        <v>609</v>
      </c>
      <c r="Y68" t="s">
        <v>128</v>
      </c>
      <c r="Z68">
        <v>1424.1</v>
      </c>
      <c r="AA68">
        <v>1424.1</v>
      </c>
      <c r="AB68" t="s">
        <v>706</v>
      </c>
      <c r="AC68" t="s">
        <v>592</v>
      </c>
      <c r="AD68" t="s">
        <v>833</v>
      </c>
      <c r="AE68">
        <v>6</v>
      </c>
      <c r="AF68" t="s">
        <v>857</v>
      </c>
      <c r="AG68">
        <v>1</v>
      </c>
      <c r="AH68">
        <v>0</v>
      </c>
      <c r="AI68">
        <v>189.79</v>
      </c>
      <c r="AL68" t="s">
        <v>552</v>
      </c>
      <c r="AM68" t="s">
        <v>876</v>
      </c>
      <c r="AN68">
        <v>23040</v>
      </c>
      <c r="AS68" t="s">
        <v>910</v>
      </c>
      <c r="AT68" t="s">
        <v>1001</v>
      </c>
      <c r="AU68">
        <v>2019</v>
      </c>
      <c r="AW68" t="s">
        <v>608</v>
      </c>
      <c r="AX68" t="s">
        <v>608</v>
      </c>
      <c r="AY68" t="s">
        <v>607</v>
      </c>
      <c r="AZ68">
        <v>50.05</v>
      </c>
      <c r="BA68" t="s">
        <v>1014</v>
      </c>
      <c r="BC68" t="s">
        <v>1015</v>
      </c>
      <c r="BD68" t="s">
        <v>592</v>
      </c>
      <c r="BE68" t="s">
        <v>608</v>
      </c>
      <c r="BG68" t="s">
        <v>67</v>
      </c>
    </row>
    <row r="69" spans="1:59">
      <c r="A69" s="1">
        <f>HYPERLINK("https://lsnyc.legalserver.org/matter/dynamic-profile/view/0817594","16-0817594")</f>
        <v>0</v>
      </c>
      <c r="C69" t="s">
        <v>73</v>
      </c>
      <c r="D69" t="s">
        <v>81</v>
      </c>
      <c r="E69" t="s">
        <v>137</v>
      </c>
      <c r="G69" t="s">
        <v>217</v>
      </c>
      <c r="H69" t="s">
        <v>301</v>
      </c>
      <c r="I69" t="s">
        <v>390</v>
      </c>
      <c r="J69" t="s">
        <v>451</v>
      </c>
      <c r="K69" t="s">
        <v>486</v>
      </c>
      <c r="L69">
        <v>11372</v>
      </c>
      <c r="M69" t="s">
        <v>493</v>
      </c>
      <c r="N69" t="s">
        <v>571</v>
      </c>
      <c r="O69">
        <v>1</v>
      </c>
      <c r="P69" t="s">
        <v>596</v>
      </c>
      <c r="Q69" t="s">
        <v>599</v>
      </c>
      <c r="S69" t="s">
        <v>604</v>
      </c>
      <c r="T69" t="s">
        <v>605</v>
      </c>
      <c r="V69" t="s">
        <v>607</v>
      </c>
      <c r="W69" t="s">
        <v>609</v>
      </c>
      <c r="Y69" t="s">
        <v>630</v>
      </c>
      <c r="Z69">
        <v>1550</v>
      </c>
      <c r="AA69">
        <v>1550</v>
      </c>
      <c r="AB69" t="s">
        <v>707</v>
      </c>
      <c r="AC69" t="s">
        <v>758</v>
      </c>
      <c r="AD69" t="s">
        <v>834</v>
      </c>
      <c r="AE69">
        <v>18</v>
      </c>
      <c r="AF69" t="s">
        <v>857</v>
      </c>
      <c r="AG69">
        <v>3</v>
      </c>
      <c r="AH69">
        <v>1</v>
      </c>
      <c r="AI69">
        <v>76.72</v>
      </c>
      <c r="AL69" t="s">
        <v>552</v>
      </c>
      <c r="AM69" t="s">
        <v>876</v>
      </c>
      <c r="AN69">
        <v>18642</v>
      </c>
      <c r="AS69" t="s">
        <v>910</v>
      </c>
      <c r="AT69" t="s">
        <v>1002</v>
      </c>
      <c r="AU69">
        <v>2019</v>
      </c>
      <c r="AW69" t="s">
        <v>608</v>
      </c>
      <c r="AX69" t="s">
        <v>1013</v>
      </c>
      <c r="AY69" t="s">
        <v>607</v>
      </c>
      <c r="AZ69">
        <v>1.35</v>
      </c>
      <c r="BA69" t="s">
        <v>1014</v>
      </c>
      <c r="BC69" t="s">
        <v>1016</v>
      </c>
      <c r="BD69" t="s">
        <v>1033</v>
      </c>
      <c r="BE69" t="s">
        <v>608</v>
      </c>
      <c r="BF69" t="s">
        <v>1041</v>
      </c>
      <c r="BG69" t="s">
        <v>73</v>
      </c>
    </row>
    <row r="70" spans="1:59">
      <c r="A70" s="1">
        <f>HYPERLINK("https://lsnyc.legalserver.org/matter/dynamic-profile/view/1835538","17-1835538")</f>
        <v>0</v>
      </c>
      <c r="B70" t="s">
        <v>64</v>
      </c>
      <c r="C70" t="s">
        <v>72</v>
      </c>
      <c r="D70" t="s">
        <v>81</v>
      </c>
      <c r="E70" t="s">
        <v>138</v>
      </c>
      <c r="G70" t="s">
        <v>218</v>
      </c>
      <c r="H70" t="s">
        <v>302</v>
      </c>
      <c r="I70" t="s">
        <v>391</v>
      </c>
      <c r="J70" t="s">
        <v>452</v>
      </c>
      <c r="K70" t="s">
        <v>471</v>
      </c>
      <c r="L70">
        <v>11106</v>
      </c>
      <c r="M70" t="s">
        <v>500</v>
      </c>
      <c r="N70" t="s">
        <v>572</v>
      </c>
      <c r="O70">
        <v>2</v>
      </c>
      <c r="P70" t="s">
        <v>596</v>
      </c>
      <c r="Q70" t="s">
        <v>599</v>
      </c>
      <c r="S70" t="s">
        <v>604</v>
      </c>
      <c r="T70" t="s">
        <v>605</v>
      </c>
      <c r="V70" t="s">
        <v>608</v>
      </c>
      <c r="W70" t="s">
        <v>609</v>
      </c>
      <c r="Y70" t="s">
        <v>138</v>
      </c>
      <c r="Z70">
        <v>744</v>
      </c>
      <c r="AA70">
        <v>744</v>
      </c>
      <c r="AB70" t="s">
        <v>708</v>
      </c>
      <c r="AD70" t="s">
        <v>835</v>
      </c>
      <c r="AE70">
        <v>18</v>
      </c>
      <c r="AF70" t="s">
        <v>857</v>
      </c>
      <c r="AG70">
        <v>2</v>
      </c>
      <c r="AH70">
        <v>2</v>
      </c>
      <c r="AI70">
        <v>94.94</v>
      </c>
      <c r="AL70" t="s">
        <v>552</v>
      </c>
      <c r="AM70" t="s">
        <v>876</v>
      </c>
      <c r="AN70">
        <v>23356</v>
      </c>
      <c r="AS70" t="s">
        <v>933</v>
      </c>
      <c r="AT70" t="s">
        <v>1003</v>
      </c>
      <c r="AU70">
        <v>2018</v>
      </c>
      <c r="AW70" t="s">
        <v>608</v>
      </c>
      <c r="AX70" t="s">
        <v>1013</v>
      </c>
      <c r="AY70" t="s">
        <v>607</v>
      </c>
      <c r="AZ70">
        <v>27.85</v>
      </c>
      <c r="BA70" t="s">
        <v>1014</v>
      </c>
      <c r="BC70" t="s">
        <v>1016</v>
      </c>
      <c r="BD70" t="s">
        <v>1025</v>
      </c>
      <c r="BE70" t="s">
        <v>608</v>
      </c>
      <c r="BG70" t="s">
        <v>72</v>
      </c>
    </row>
    <row r="71" spans="1:59">
      <c r="A71" s="1">
        <f>HYPERLINK("https://lsnyc.legalserver.org/matter/dynamic-profile/view/1849064","17-1849064")</f>
        <v>0</v>
      </c>
      <c r="C71" t="s">
        <v>73</v>
      </c>
      <c r="D71" t="s">
        <v>81</v>
      </c>
      <c r="E71" t="s">
        <v>139</v>
      </c>
      <c r="G71" t="s">
        <v>219</v>
      </c>
      <c r="H71" t="s">
        <v>303</v>
      </c>
      <c r="I71" t="s">
        <v>392</v>
      </c>
      <c r="J71" t="s">
        <v>453</v>
      </c>
      <c r="K71" t="s">
        <v>472</v>
      </c>
      <c r="L71">
        <v>11377</v>
      </c>
      <c r="M71" t="s">
        <v>492</v>
      </c>
      <c r="N71" t="s">
        <v>573</v>
      </c>
      <c r="O71">
        <v>3</v>
      </c>
      <c r="P71" t="s">
        <v>596</v>
      </c>
      <c r="Q71" t="s">
        <v>600</v>
      </c>
      <c r="S71" t="s">
        <v>600</v>
      </c>
      <c r="T71" t="s">
        <v>605</v>
      </c>
      <c r="V71" t="s">
        <v>607</v>
      </c>
      <c r="W71" t="s">
        <v>609</v>
      </c>
      <c r="Y71" t="s">
        <v>631</v>
      </c>
      <c r="Z71">
        <v>1300</v>
      </c>
      <c r="AA71">
        <v>1300</v>
      </c>
      <c r="AB71" t="s">
        <v>709</v>
      </c>
      <c r="AC71" t="s">
        <v>759</v>
      </c>
      <c r="AD71" t="s">
        <v>836</v>
      </c>
      <c r="AE71">
        <v>31</v>
      </c>
      <c r="AF71" t="s">
        <v>857</v>
      </c>
      <c r="AG71">
        <v>1</v>
      </c>
      <c r="AH71">
        <v>0</v>
      </c>
      <c r="AI71">
        <v>41.01</v>
      </c>
      <c r="AL71" t="s">
        <v>552</v>
      </c>
      <c r="AM71" t="s">
        <v>876</v>
      </c>
      <c r="AN71">
        <v>4946</v>
      </c>
      <c r="AS71" t="s">
        <v>934</v>
      </c>
      <c r="AT71" t="s">
        <v>980</v>
      </c>
      <c r="AU71">
        <v>2018</v>
      </c>
      <c r="AW71" t="s">
        <v>608</v>
      </c>
      <c r="AX71" t="s">
        <v>1013</v>
      </c>
      <c r="AY71" t="s">
        <v>607</v>
      </c>
      <c r="AZ71">
        <v>19.5</v>
      </c>
      <c r="BA71" t="s">
        <v>1014</v>
      </c>
      <c r="BC71" t="s">
        <v>1015</v>
      </c>
      <c r="BG71" t="s">
        <v>1043</v>
      </c>
    </row>
    <row r="72" spans="1:59">
      <c r="A72" s="1">
        <f>HYPERLINK("https://lsnyc.legalserver.org/matter/dynamic-profile/view/1860900","18-1860900")</f>
        <v>0</v>
      </c>
      <c r="C72" t="s">
        <v>71</v>
      </c>
      <c r="D72" t="s">
        <v>81</v>
      </c>
      <c r="E72" t="s">
        <v>140</v>
      </c>
      <c r="G72" t="s">
        <v>220</v>
      </c>
      <c r="H72" t="s">
        <v>304</v>
      </c>
      <c r="I72" t="s">
        <v>393</v>
      </c>
      <c r="J72" t="s">
        <v>442</v>
      </c>
      <c r="K72" t="s">
        <v>487</v>
      </c>
      <c r="L72">
        <v>11104</v>
      </c>
      <c r="M72" t="s">
        <v>493</v>
      </c>
      <c r="N72" t="s">
        <v>574</v>
      </c>
      <c r="O72">
        <v>28</v>
      </c>
      <c r="P72" t="s">
        <v>596</v>
      </c>
      <c r="Q72" t="s">
        <v>599</v>
      </c>
      <c r="S72" t="s">
        <v>604</v>
      </c>
      <c r="T72" t="s">
        <v>605</v>
      </c>
      <c r="V72" t="s">
        <v>607</v>
      </c>
      <c r="W72" t="s">
        <v>609</v>
      </c>
      <c r="Y72" t="s">
        <v>632</v>
      </c>
      <c r="Z72">
        <v>1383.75</v>
      </c>
      <c r="AA72">
        <v>1383.75</v>
      </c>
      <c r="AB72" t="s">
        <v>710</v>
      </c>
      <c r="AC72" t="s">
        <v>760</v>
      </c>
      <c r="AD72" t="s">
        <v>837</v>
      </c>
      <c r="AE72">
        <v>40</v>
      </c>
      <c r="AF72" t="s">
        <v>857</v>
      </c>
      <c r="AG72">
        <v>3</v>
      </c>
      <c r="AH72">
        <v>0</v>
      </c>
      <c r="AI72">
        <v>180.17</v>
      </c>
      <c r="AL72" t="s">
        <v>552</v>
      </c>
      <c r="AM72" t="s">
        <v>876</v>
      </c>
      <c r="AN72">
        <v>37440</v>
      </c>
      <c r="AS72" t="s">
        <v>935</v>
      </c>
      <c r="AT72" t="s">
        <v>1004</v>
      </c>
      <c r="AU72">
        <v>2019</v>
      </c>
      <c r="AW72" t="s">
        <v>608</v>
      </c>
      <c r="AX72" t="s">
        <v>608</v>
      </c>
      <c r="AY72" t="s">
        <v>607</v>
      </c>
      <c r="AZ72">
        <v>0.85</v>
      </c>
      <c r="BA72" t="s">
        <v>1014</v>
      </c>
      <c r="BC72" t="s">
        <v>1015</v>
      </c>
      <c r="BD72" t="s">
        <v>1027</v>
      </c>
      <c r="BE72" t="s">
        <v>608</v>
      </c>
      <c r="BG72" t="s">
        <v>80</v>
      </c>
    </row>
    <row r="73" spans="1:59">
      <c r="A73" s="1">
        <f>HYPERLINK("https://lsnyc.legalserver.org/matter/dynamic-profile/view/1870308","18-1870308")</f>
        <v>0</v>
      </c>
      <c r="C73" t="s">
        <v>70</v>
      </c>
      <c r="D73" t="s">
        <v>81</v>
      </c>
      <c r="E73" t="s">
        <v>89</v>
      </c>
      <c r="G73" t="s">
        <v>221</v>
      </c>
      <c r="H73" t="s">
        <v>305</v>
      </c>
      <c r="I73" t="s">
        <v>394</v>
      </c>
      <c r="J73" t="s">
        <v>454</v>
      </c>
      <c r="K73" t="s">
        <v>485</v>
      </c>
      <c r="L73">
        <v>11694</v>
      </c>
      <c r="M73" t="s">
        <v>492</v>
      </c>
      <c r="N73" t="s">
        <v>575</v>
      </c>
      <c r="O73">
        <v>1</v>
      </c>
      <c r="P73" t="s">
        <v>596</v>
      </c>
      <c r="Q73" t="s">
        <v>600</v>
      </c>
      <c r="S73" t="s">
        <v>600</v>
      </c>
      <c r="T73" t="s">
        <v>605</v>
      </c>
      <c r="V73" t="s">
        <v>607</v>
      </c>
      <c r="W73" t="s">
        <v>609</v>
      </c>
      <c r="X73" t="s">
        <v>612</v>
      </c>
      <c r="Y73" t="s">
        <v>89</v>
      </c>
      <c r="Z73">
        <v>1800</v>
      </c>
      <c r="AA73">
        <v>1800</v>
      </c>
      <c r="AB73" t="s">
        <v>711</v>
      </c>
      <c r="AC73" t="s">
        <v>761</v>
      </c>
      <c r="AD73" t="s">
        <v>838</v>
      </c>
      <c r="AE73">
        <v>50</v>
      </c>
      <c r="AF73" t="s">
        <v>857</v>
      </c>
      <c r="AG73">
        <v>1</v>
      </c>
      <c r="AH73">
        <v>0</v>
      </c>
      <c r="AI73">
        <v>15.42</v>
      </c>
      <c r="AK73" t="s">
        <v>867</v>
      </c>
      <c r="AL73" t="s">
        <v>552</v>
      </c>
      <c r="AM73" t="s">
        <v>876</v>
      </c>
      <c r="AN73">
        <v>1872</v>
      </c>
      <c r="AS73" t="s">
        <v>913</v>
      </c>
      <c r="AT73" t="s">
        <v>949</v>
      </c>
      <c r="AU73">
        <v>2019</v>
      </c>
      <c r="AW73" t="s">
        <v>608</v>
      </c>
      <c r="AX73" t="s">
        <v>608</v>
      </c>
      <c r="AY73" t="s">
        <v>607</v>
      </c>
      <c r="AZ73">
        <v>2.25</v>
      </c>
      <c r="BA73" t="s">
        <v>1014</v>
      </c>
      <c r="BC73" t="s">
        <v>1015</v>
      </c>
      <c r="BD73" t="s">
        <v>1034</v>
      </c>
      <c r="BE73" t="s">
        <v>608</v>
      </c>
      <c r="BG73" t="s">
        <v>1042</v>
      </c>
    </row>
    <row r="74" spans="1:59">
      <c r="A74" s="1">
        <f>HYPERLINK("https://lsnyc.legalserver.org/matter/dynamic-profile/view/1863386","18-1863386")</f>
        <v>0</v>
      </c>
      <c r="C74" t="s">
        <v>73</v>
      </c>
      <c r="D74" t="s">
        <v>81</v>
      </c>
      <c r="E74" t="s">
        <v>131</v>
      </c>
      <c r="G74" t="s">
        <v>208</v>
      </c>
      <c r="H74" t="s">
        <v>306</v>
      </c>
      <c r="I74" t="s">
        <v>395</v>
      </c>
      <c r="J74" t="s">
        <v>455</v>
      </c>
      <c r="K74" t="s">
        <v>488</v>
      </c>
      <c r="L74">
        <v>11375</v>
      </c>
      <c r="M74" t="s">
        <v>492</v>
      </c>
      <c r="N74" t="s">
        <v>576</v>
      </c>
      <c r="O74">
        <v>2</v>
      </c>
      <c r="P74" t="s">
        <v>596</v>
      </c>
      <c r="Q74" t="s">
        <v>600</v>
      </c>
      <c r="S74" t="s">
        <v>600</v>
      </c>
      <c r="T74" t="s">
        <v>605</v>
      </c>
      <c r="V74" t="s">
        <v>607</v>
      </c>
      <c r="W74" t="s">
        <v>609</v>
      </c>
      <c r="Y74" t="s">
        <v>131</v>
      </c>
      <c r="Z74">
        <v>1860</v>
      </c>
      <c r="AA74">
        <v>1860</v>
      </c>
      <c r="AB74" t="s">
        <v>712</v>
      </c>
      <c r="AC74" t="s">
        <v>592</v>
      </c>
      <c r="AD74" t="s">
        <v>839</v>
      </c>
      <c r="AE74">
        <v>129</v>
      </c>
      <c r="AF74" t="s">
        <v>857</v>
      </c>
      <c r="AG74">
        <v>1</v>
      </c>
      <c r="AH74">
        <v>0</v>
      </c>
      <c r="AI74">
        <v>0</v>
      </c>
      <c r="AL74" t="s">
        <v>552</v>
      </c>
      <c r="AM74" t="s">
        <v>876</v>
      </c>
      <c r="AN74">
        <v>0</v>
      </c>
      <c r="AS74" t="s">
        <v>920</v>
      </c>
      <c r="AT74" t="s">
        <v>1002</v>
      </c>
      <c r="AU74">
        <v>2019</v>
      </c>
      <c r="AW74" t="s">
        <v>608</v>
      </c>
      <c r="AX74" t="s">
        <v>1013</v>
      </c>
      <c r="AY74" t="s">
        <v>607</v>
      </c>
      <c r="AZ74">
        <v>1.4</v>
      </c>
      <c r="BA74" t="s">
        <v>1014</v>
      </c>
      <c r="BC74" t="s">
        <v>1015</v>
      </c>
      <c r="BD74" t="s">
        <v>592</v>
      </c>
      <c r="BE74" t="s">
        <v>608</v>
      </c>
      <c r="BG74" t="s">
        <v>73</v>
      </c>
    </row>
    <row r="75" spans="1:59">
      <c r="A75" s="1">
        <f>HYPERLINK("https://lsnyc.legalserver.org/matter/dynamic-profile/view/0826010","17-0826010")</f>
        <v>0</v>
      </c>
      <c r="C75" t="s">
        <v>74</v>
      </c>
      <c r="D75" t="s">
        <v>81</v>
      </c>
      <c r="E75" t="s">
        <v>141</v>
      </c>
      <c r="G75" t="s">
        <v>222</v>
      </c>
      <c r="H75" t="s">
        <v>307</v>
      </c>
      <c r="I75" t="s">
        <v>396</v>
      </c>
      <c r="K75" t="s">
        <v>481</v>
      </c>
      <c r="L75">
        <v>11365</v>
      </c>
      <c r="M75" t="s">
        <v>492</v>
      </c>
      <c r="N75" t="s">
        <v>577</v>
      </c>
      <c r="O75">
        <v>5</v>
      </c>
      <c r="P75" t="s">
        <v>596</v>
      </c>
      <c r="Q75" t="s">
        <v>599</v>
      </c>
      <c r="S75" t="s">
        <v>604</v>
      </c>
      <c r="T75" t="s">
        <v>605</v>
      </c>
      <c r="V75" t="s">
        <v>607</v>
      </c>
      <c r="W75" t="s">
        <v>609</v>
      </c>
      <c r="Y75" t="s">
        <v>633</v>
      </c>
      <c r="Z75">
        <v>1843.25</v>
      </c>
      <c r="AA75">
        <v>1843.25</v>
      </c>
      <c r="AB75" t="s">
        <v>713</v>
      </c>
      <c r="AC75" t="s">
        <v>762</v>
      </c>
      <c r="AD75" t="s">
        <v>840</v>
      </c>
      <c r="AE75">
        <v>410</v>
      </c>
      <c r="AF75" t="s">
        <v>857</v>
      </c>
      <c r="AG75">
        <v>2</v>
      </c>
      <c r="AH75">
        <v>1</v>
      </c>
      <c r="AI75">
        <v>124.02</v>
      </c>
      <c r="AL75" t="s">
        <v>552</v>
      </c>
      <c r="AM75" t="s">
        <v>876</v>
      </c>
      <c r="AN75">
        <v>25002</v>
      </c>
      <c r="AS75" t="s">
        <v>936</v>
      </c>
      <c r="AT75" t="s">
        <v>1005</v>
      </c>
      <c r="AU75">
        <v>2018</v>
      </c>
      <c r="AW75" t="s">
        <v>608</v>
      </c>
      <c r="AX75" t="s">
        <v>1013</v>
      </c>
      <c r="AY75" t="s">
        <v>607</v>
      </c>
      <c r="AZ75">
        <v>91.40000000000001</v>
      </c>
      <c r="BA75" t="s">
        <v>1014</v>
      </c>
      <c r="BC75" t="s">
        <v>1016</v>
      </c>
      <c r="BD75" t="s">
        <v>1035</v>
      </c>
      <c r="BE75" t="s">
        <v>608</v>
      </c>
      <c r="BG75" t="s">
        <v>67</v>
      </c>
    </row>
    <row r="76" spans="1:59">
      <c r="A76" s="1">
        <f>HYPERLINK("https://lsnyc.legalserver.org/matter/dynamic-profile/view/1868290","18-1868290")</f>
        <v>0</v>
      </c>
      <c r="C76" t="s">
        <v>70</v>
      </c>
      <c r="D76" t="s">
        <v>81</v>
      </c>
      <c r="E76" t="s">
        <v>142</v>
      </c>
      <c r="G76" t="s">
        <v>223</v>
      </c>
      <c r="H76" t="s">
        <v>308</v>
      </c>
      <c r="I76" t="s">
        <v>397</v>
      </c>
      <c r="J76">
        <v>325</v>
      </c>
      <c r="K76" t="s">
        <v>465</v>
      </c>
      <c r="L76">
        <v>11435</v>
      </c>
      <c r="M76" t="s">
        <v>492</v>
      </c>
      <c r="N76" t="s">
        <v>578</v>
      </c>
      <c r="O76">
        <v>16</v>
      </c>
      <c r="P76" t="s">
        <v>596</v>
      </c>
      <c r="Q76" t="s">
        <v>600</v>
      </c>
      <c r="S76" t="s">
        <v>600</v>
      </c>
      <c r="T76" t="s">
        <v>605</v>
      </c>
      <c r="V76" t="s">
        <v>607</v>
      </c>
      <c r="W76" t="s">
        <v>609</v>
      </c>
      <c r="X76" t="s">
        <v>612</v>
      </c>
      <c r="Y76" t="s">
        <v>634</v>
      </c>
      <c r="Z76">
        <v>1490</v>
      </c>
      <c r="AA76">
        <v>1490</v>
      </c>
      <c r="AB76" t="s">
        <v>714</v>
      </c>
      <c r="AC76" t="s">
        <v>592</v>
      </c>
      <c r="AD76" t="s">
        <v>841</v>
      </c>
      <c r="AE76">
        <v>30</v>
      </c>
      <c r="AF76" t="s">
        <v>861</v>
      </c>
      <c r="AG76">
        <v>2</v>
      </c>
      <c r="AH76">
        <v>1</v>
      </c>
      <c r="AI76">
        <v>125.12</v>
      </c>
      <c r="AK76" t="s">
        <v>867</v>
      </c>
      <c r="AL76" t="s">
        <v>552</v>
      </c>
      <c r="AM76" t="s">
        <v>876</v>
      </c>
      <c r="AN76">
        <v>26000</v>
      </c>
      <c r="AS76" t="s">
        <v>910</v>
      </c>
      <c r="AT76" t="s">
        <v>949</v>
      </c>
      <c r="AU76">
        <v>2019</v>
      </c>
      <c r="AW76" t="s">
        <v>608</v>
      </c>
      <c r="AX76" t="s">
        <v>608</v>
      </c>
      <c r="AY76" t="s">
        <v>607</v>
      </c>
      <c r="AZ76">
        <v>2.5</v>
      </c>
      <c r="BA76" t="s">
        <v>1014</v>
      </c>
      <c r="BC76" t="s">
        <v>1017</v>
      </c>
      <c r="BD76" t="s">
        <v>1018</v>
      </c>
      <c r="BE76" t="s">
        <v>608</v>
      </c>
      <c r="BG76" t="s">
        <v>1042</v>
      </c>
    </row>
    <row r="77" spans="1:59">
      <c r="A77" s="1">
        <f>HYPERLINK("https://lsnyc.legalserver.org/matter/dynamic-profile/view/1867445","18-1867445")</f>
        <v>0</v>
      </c>
      <c r="C77" t="s">
        <v>69</v>
      </c>
      <c r="D77" t="s">
        <v>81</v>
      </c>
      <c r="E77" t="s">
        <v>143</v>
      </c>
      <c r="G77" t="s">
        <v>224</v>
      </c>
      <c r="H77" t="s">
        <v>309</v>
      </c>
      <c r="I77" t="s">
        <v>393</v>
      </c>
      <c r="J77">
        <v>21</v>
      </c>
      <c r="K77" t="s">
        <v>487</v>
      </c>
      <c r="L77">
        <v>11104</v>
      </c>
      <c r="M77" t="s">
        <v>492</v>
      </c>
      <c r="N77" t="s">
        <v>579</v>
      </c>
      <c r="O77">
        <v>25</v>
      </c>
      <c r="P77" t="s">
        <v>596</v>
      </c>
      <c r="Q77" t="s">
        <v>600</v>
      </c>
      <c r="S77" t="s">
        <v>600</v>
      </c>
      <c r="T77" t="s">
        <v>605</v>
      </c>
      <c r="V77" t="s">
        <v>607</v>
      </c>
      <c r="W77" t="s">
        <v>609</v>
      </c>
      <c r="X77" t="s">
        <v>613</v>
      </c>
      <c r="Y77" t="s">
        <v>143</v>
      </c>
      <c r="Z77">
        <v>809.0599999999999</v>
      </c>
      <c r="AA77">
        <v>1092.06</v>
      </c>
      <c r="AB77" t="s">
        <v>715</v>
      </c>
      <c r="AC77" t="s">
        <v>763</v>
      </c>
      <c r="AD77" t="s">
        <v>842</v>
      </c>
      <c r="AE77">
        <v>472</v>
      </c>
      <c r="AF77" t="s">
        <v>861</v>
      </c>
      <c r="AG77">
        <v>1</v>
      </c>
      <c r="AH77">
        <v>1</v>
      </c>
      <c r="AI77">
        <v>0</v>
      </c>
      <c r="AK77" t="s">
        <v>867</v>
      </c>
      <c r="AL77" t="s">
        <v>552</v>
      </c>
      <c r="AM77" t="s">
        <v>876</v>
      </c>
      <c r="AN77">
        <v>0</v>
      </c>
      <c r="AS77" t="s">
        <v>915</v>
      </c>
      <c r="AT77" t="s">
        <v>984</v>
      </c>
      <c r="AU77">
        <v>2018</v>
      </c>
      <c r="AW77" t="s">
        <v>608</v>
      </c>
      <c r="AX77" t="s">
        <v>608</v>
      </c>
      <c r="AY77" t="s">
        <v>607</v>
      </c>
      <c r="AZ77">
        <v>2.5</v>
      </c>
      <c r="BA77" t="s">
        <v>1014</v>
      </c>
      <c r="BC77" t="s">
        <v>1016</v>
      </c>
      <c r="BD77" t="s">
        <v>1036</v>
      </c>
      <c r="BE77" t="s">
        <v>608</v>
      </c>
      <c r="BG77" t="s">
        <v>1042</v>
      </c>
    </row>
    <row r="78" spans="1:59">
      <c r="A78" s="1">
        <f>HYPERLINK("https://lsnyc.legalserver.org/matter/dynamic-profile/view/0831134","17-0831134")</f>
        <v>0</v>
      </c>
      <c r="C78" t="s">
        <v>74</v>
      </c>
      <c r="D78" t="s">
        <v>81</v>
      </c>
      <c r="E78" t="s">
        <v>144</v>
      </c>
      <c r="G78" t="s">
        <v>225</v>
      </c>
      <c r="H78" t="s">
        <v>310</v>
      </c>
      <c r="I78" t="s">
        <v>398</v>
      </c>
      <c r="J78" t="s">
        <v>456</v>
      </c>
      <c r="K78" t="s">
        <v>465</v>
      </c>
      <c r="L78">
        <v>11433</v>
      </c>
      <c r="M78" t="s">
        <v>499</v>
      </c>
      <c r="N78" t="s">
        <v>580</v>
      </c>
      <c r="O78">
        <v>2</v>
      </c>
      <c r="P78" t="s">
        <v>596</v>
      </c>
      <c r="Q78" t="s">
        <v>599</v>
      </c>
      <c r="S78" t="s">
        <v>604</v>
      </c>
      <c r="T78" t="s">
        <v>606</v>
      </c>
      <c r="V78" t="s">
        <v>607</v>
      </c>
      <c r="W78" t="s">
        <v>609</v>
      </c>
      <c r="Y78" t="s">
        <v>635</v>
      </c>
      <c r="Z78">
        <v>1300</v>
      </c>
      <c r="AA78">
        <v>1300</v>
      </c>
      <c r="AB78" t="s">
        <v>716</v>
      </c>
      <c r="AD78" t="s">
        <v>843</v>
      </c>
      <c r="AE78">
        <v>2</v>
      </c>
      <c r="AF78" t="s">
        <v>856</v>
      </c>
      <c r="AG78">
        <v>1</v>
      </c>
      <c r="AH78">
        <v>5</v>
      </c>
      <c r="AI78">
        <v>15.78</v>
      </c>
      <c r="AL78" t="s">
        <v>552</v>
      </c>
      <c r="AM78" t="s">
        <v>876</v>
      </c>
      <c r="AN78">
        <v>13972</v>
      </c>
      <c r="AS78" t="s">
        <v>937</v>
      </c>
      <c r="AT78" t="s">
        <v>955</v>
      </c>
      <c r="AU78">
        <v>2019</v>
      </c>
      <c r="AW78" t="s">
        <v>608</v>
      </c>
      <c r="AX78" t="s">
        <v>608</v>
      </c>
      <c r="AY78" t="s">
        <v>607</v>
      </c>
      <c r="AZ78">
        <v>36.65</v>
      </c>
      <c r="BA78" t="s">
        <v>1014</v>
      </c>
      <c r="BC78" t="s">
        <v>1016</v>
      </c>
      <c r="BD78" t="s">
        <v>1037</v>
      </c>
      <c r="BE78" t="s">
        <v>608</v>
      </c>
      <c r="BG78" t="s">
        <v>1043</v>
      </c>
    </row>
    <row r="79" spans="1:59">
      <c r="A79" s="1">
        <f>HYPERLINK("https://lsnyc.legalserver.org/matter/dynamic-profile/view/1850984","17-1850984")</f>
        <v>0</v>
      </c>
      <c r="B79" t="s">
        <v>64</v>
      </c>
      <c r="C79" t="s">
        <v>68</v>
      </c>
      <c r="D79" t="s">
        <v>81</v>
      </c>
      <c r="E79" t="s">
        <v>145</v>
      </c>
      <c r="G79" t="s">
        <v>226</v>
      </c>
      <c r="H79" t="s">
        <v>311</v>
      </c>
      <c r="I79" t="s">
        <v>399</v>
      </c>
      <c r="J79" t="s">
        <v>457</v>
      </c>
      <c r="K79" t="s">
        <v>489</v>
      </c>
      <c r="L79">
        <v>11374</v>
      </c>
      <c r="M79" t="s">
        <v>492</v>
      </c>
      <c r="N79" t="s">
        <v>581</v>
      </c>
      <c r="O79">
        <v>1</v>
      </c>
      <c r="P79" t="s">
        <v>596</v>
      </c>
      <c r="Q79" t="s">
        <v>599</v>
      </c>
      <c r="S79" t="s">
        <v>604</v>
      </c>
      <c r="T79" t="s">
        <v>605</v>
      </c>
      <c r="V79" t="s">
        <v>607</v>
      </c>
      <c r="W79" t="s">
        <v>609</v>
      </c>
      <c r="Y79" t="s">
        <v>636</v>
      </c>
      <c r="Z79">
        <v>1500</v>
      </c>
      <c r="AA79">
        <v>1500</v>
      </c>
      <c r="AB79" t="s">
        <v>717</v>
      </c>
      <c r="AD79" t="s">
        <v>844</v>
      </c>
      <c r="AE79">
        <v>72</v>
      </c>
      <c r="AF79" t="s">
        <v>856</v>
      </c>
      <c r="AG79">
        <v>2</v>
      </c>
      <c r="AH79">
        <v>3</v>
      </c>
      <c r="AI79">
        <v>72.97</v>
      </c>
      <c r="AK79" t="s">
        <v>867</v>
      </c>
      <c r="AL79" t="s">
        <v>552</v>
      </c>
      <c r="AM79" t="s">
        <v>876</v>
      </c>
      <c r="AN79">
        <v>21000</v>
      </c>
      <c r="AS79" t="s">
        <v>910</v>
      </c>
      <c r="AT79" t="s">
        <v>1006</v>
      </c>
      <c r="AU79">
        <v>2018</v>
      </c>
      <c r="AW79" t="s">
        <v>608</v>
      </c>
      <c r="AX79" t="s">
        <v>1013</v>
      </c>
      <c r="AY79" t="s">
        <v>607</v>
      </c>
      <c r="AZ79">
        <v>35.7</v>
      </c>
      <c r="BA79" t="s">
        <v>1014</v>
      </c>
      <c r="BC79" t="s">
        <v>1016</v>
      </c>
      <c r="BD79" t="s">
        <v>1027</v>
      </c>
      <c r="BE79" t="s">
        <v>608</v>
      </c>
      <c r="BG79" t="s">
        <v>72</v>
      </c>
    </row>
    <row r="80" spans="1:59">
      <c r="A80" s="1">
        <f>HYPERLINK("https://lsnyc.legalserver.org/matter/dynamic-profile/view/1860893","18-1860893")</f>
        <v>0</v>
      </c>
      <c r="C80" t="s">
        <v>72</v>
      </c>
      <c r="D80" t="s">
        <v>81</v>
      </c>
      <c r="E80" t="s">
        <v>140</v>
      </c>
      <c r="G80" t="s">
        <v>227</v>
      </c>
      <c r="H80" t="s">
        <v>312</v>
      </c>
      <c r="I80" t="s">
        <v>400</v>
      </c>
      <c r="J80" t="s">
        <v>458</v>
      </c>
      <c r="K80" t="s">
        <v>488</v>
      </c>
      <c r="L80">
        <v>11375</v>
      </c>
      <c r="M80" t="s">
        <v>492</v>
      </c>
      <c r="N80" t="s">
        <v>582</v>
      </c>
      <c r="O80">
        <v>1</v>
      </c>
      <c r="P80" t="s">
        <v>596</v>
      </c>
      <c r="Q80" t="s">
        <v>599</v>
      </c>
      <c r="S80" t="s">
        <v>604</v>
      </c>
      <c r="T80" t="s">
        <v>605</v>
      </c>
      <c r="V80" t="s">
        <v>607</v>
      </c>
      <c r="W80" t="s">
        <v>609</v>
      </c>
      <c r="Y80" t="s">
        <v>140</v>
      </c>
      <c r="Z80">
        <v>850</v>
      </c>
      <c r="AA80">
        <v>850</v>
      </c>
      <c r="AB80" t="s">
        <v>718</v>
      </c>
      <c r="AD80" t="s">
        <v>845</v>
      </c>
      <c r="AE80">
        <v>50</v>
      </c>
      <c r="AG80">
        <v>1</v>
      </c>
      <c r="AH80">
        <v>1</v>
      </c>
      <c r="AI80">
        <v>121.51</v>
      </c>
      <c r="AK80" t="s">
        <v>867</v>
      </c>
      <c r="AL80" t="s">
        <v>552</v>
      </c>
      <c r="AM80" t="s">
        <v>876</v>
      </c>
      <c r="AN80">
        <v>20000</v>
      </c>
      <c r="AS80" t="s">
        <v>910</v>
      </c>
      <c r="AT80" t="s">
        <v>1007</v>
      </c>
      <c r="AU80">
        <v>2018</v>
      </c>
      <c r="AW80" t="s">
        <v>608</v>
      </c>
      <c r="AX80" t="s">
        <v>608</v>
      </c>
      <c r="AY80" t="s">
        <v>607</v>
      </c>
      <c r="AZ80">
        <v>31.55</v>
      </c>
      <c r="BA80" t="s">
        <v>1014</v>
      </c>
      <c r="BC80" t="s">
        <v>1017</v>
      </c>
      <c r="BE80" t="s">
        <v>608</v>
      </c>
      <c r="BG80" t="s">
        <v>1042</v>
      </c>
    </row>
    <row r="81" spans="1:59">
      <c r="A81" s="1">
        <f>HYPERLINK("https://lsnyc.legalserver.org/matter/dynamic-profile/view/1868184","18-1868184")</f>
        <v>0</v>
      </c>
      <c r="C81" t="s">
        <v>70</v>
      </c>
      <c r="D81" t="s">
        <v>81</v>
      </c>
      <c r="E81" t="s">
        <v>117</v>
      </c>
      <c r="G81" t="s">
        <v>228</v>
      </c>
      <c r="H81" t="s">
        <v>313</v>
      </c>
      <c r="I81" t="s">
        <v>401</v>
      </c>
      <c r="J81">
        <v>11423</v>
      </c>
      <c r="K81" t="s">
        <v>469</v>
      </c>
      <c r="L81">
        <v>11423</v>
      </c>
      <c r="M81" t="s">
        <v>492</v>
      </c>
      <c r="N81" t="s">
        <v>583</v>
      </c>
      <c r="O81">
        <v>2</v>
      </c>
      <c r="P81" t="s">
        <v>596</v>
      </c>
      <c r="Q81" t="s">
        <v>600</v>
      </c>
      <c r="S81" t="s">
        <v>600</v>
      </c>
      <c r="T81" t="s">
        <v>605</v>
      </c>
      <c r="V81" t="s">
        <v>607</v>
      </c>
      <c r="W81" t="s">
        <v>609</v>
      </c>
      <c r="Y81" t="s">
        <v>624</v>
      </c>
      <c r="Z81">
        <v>1395.45</v>
      </c>
      <c r="AA81">
        <v>1395.45</v>
      </c>
      <c r="AB81" t="s">
        <v>719</v>
      </c>
      <c r="AC81" t="s">
        <v>764</v>
      </c>
      <c r="AD81" t="s">
        <v>846</v>
      </c>
      <c r="AE81">
        <v>60</v>
      </c>
      <c r="AG81">
        <v>1</v>
      </c>
      <c r="AH81">
        <v>0</v>
      </c>
      <c r="AI81">
        <v>148.27</v>
      </c>
      <c r="AK81" t="s">
        <v>867</v>
      </c>
      <c r="AL81" t="s">
        <v>552</v>
      </c>
      <c r="AM81" t="s">
        <v>876</v>
      </c>
      <c r="AN81">
        <v>18000</v>
      </c>
      <c r="AS81" t="s">
        <v>910</v>
      </c>
      <c r="AT81" t="s">
        <v>949</v>
      </c>
      <c r="AU81">
        <v>2019</v>
      </c>
      <c r="AW81" t="s">
        <v>608</v>
      </c>
      <c r="AX81" t="s">
        <v>1013</v>
      </c>
      <c r="AY81" t="s">
        <v>607</v>
      </c>
      <c r="AZ81">
        <v>1.9</v>
      </c>
      <c r="BA81" t="s">
        <v>1014</v>
      </c>
      <c r="BC81" t="s">
        <v>1015</v>
      </c>
      <c r="BD81" t="s">
        <v>1018</v>
      </c>
      <c r="BE81" t="s">
        <v>608</v>
      </c>
      <c r="BG81" t="s">
        <v>1042</v>
      </c>
    </row>
    <row r="82" spans="1:59">
      <c r="A82" s="1">
        <f>HYPERLINK("https://lsnyc.legalserver.org/matter/dynamic-profile/view/1868192","18-1868192")</f>
        <v>0</v>
      </c>
      <c r="C82" t="s">
        <v>70</v>
      </c>
      <c r="D82" t="s">
        <v>81</v>
      </c>
      <c r="E82" t="s">
        <v>117</v>
      </c>
      <c r="G82" t="s">
        <v>229</v>
      </c>
      <c r="H82" t="s">
        <v>314</v>
      </c>
      <c r="I82" t="s">
        <v>402</v>
      </c>
      <c r="J82" t="s">
        <v>459</v>
      </c>
      <c r="K82" t="s">
        <v>478</v>
      </c>
      <c r="L82">
        <v>11691</v>
      </c>
      <c r="M82" t="s">
        <v>492</v>
      </c>
      <c r="N82" t="s">
        <v>584</v>
      </c>
      <c r="O82">
        <v>13</v>
      </c>
      <c r="P82" t="s">
        <v>596</v>
      </c>
      <c r="Q82" t="s">
        <v>600</v>
      </c>
      <c r="S82" t="s">
        <v>600</v>
      </c>
      <c r="T82" t="s">
        <v>605</v>
      </c>
      <c r="V82" t="s">
        <v>607</v>
      </c>
      <c r="W82" t="s">
        <v>609</v>
      </c>
      <c r="X82" t="s">
        <v>611</v>
      </c>
      <c r="Y82" t="s">
        <v>624</v>
      </c>
      <c r="Z82">
        <v>9</v>
      </c>
      <c r="AA82">
        <v>1295</v>
      </c>
      <c r="AB82" t="s">
        <v>720</v>
      </c>
      <c r="AC82" t="s">
        <v>765</v>
      </c>
      <c r="AD82" t="s">
        <v>847</v>
      </c>
      <c r="AE82">
        <v>35</v>
      </c>
      <c r="AF82" t="s">
        <v>864</v>
      </c>
      <c r="AG82">
        <v>1</v>
      </c>
      <c r="AH82">
        <v>1</v>
      </c>
      <c r="AI82">
        <v>79.3</v>
      </c>
      <c r="AK82" t="s">
        <v>867</v>
      </c>
      <c r="AL82" t="s">
        <v>869</v>
      </c>
      <c r="AM82" t="s">
        <v>876</v>
      </c>
      <c r="AN82">
        <v>13052</v>
      </c>
      <c r="AS82" t="s">
        <v>910</v>
      </c>
      <c r="AT82" t="s">
        <v>949</v>
      </c>
      <c r="AU82">
        <v>2019</v>
      </c>
      <c r="AW82" t="s">
        <v>608</v>
      </c>
      <c r="AX82" t="s">
        <v>608</v>
      </c>
      <c r="AY82" t="s">
        <v>607</v>
      </c>
      <c r="AZ82">
        <v>4.45</v>
      </c>
      <c r="BA82" t="s">
        <v>1014</v>
      </c>
      <c r="BC82" t="s">
        <v>1016</v>
      </c>
      <c r="BD82" t="s">
        <v>1038</v>
      </c>
      <c r="BE82" t="s">
        <v>608</v>
      </c>
      <c r="BG82" t="s">
        <v>1042</v>
      </c>
    </row>
    <row r="83" spans="1:59">
      <c r="A83" s="1">
        <f>HYPERLINK("https://lsnyc.legalserver.org/matter/dynamic-profile/view/1848471","17-1848471")</f>
        <v>0</v>
      </c>
      <c r="C83" t="s">
        <v>66</v>
      </c>
      <c r="D83" t="s">
        <v>81</v>
      </c>
      <c r="E83" t="s">
        <v>146</v>
      </c>
      <c r="G83" t="s">
        <v>230</v>
      </c>
      <c r="H83" t="s">
        <v>315</v>
      </c>
      <c r="I83" t="s">
        <v>403</v>
      </c>
      <c r="J83" t="s">
        <v>460</v>
      </c>
      <c r="K83" t="s">
        <v>466</v>
      </c>
      <c r="L83">
        <v>11368</v>
      </c>
      <c r="M83" t="s">
        <v>492</v>
      </c>
      <c r="N83" t="s">
        <v>585</v>
      </c>
      <c r="O83">
        <v>17</v>
      </c>
      <c r="P83" t="s">
        <v>596</v>
      </c>
      <c r="Q83" t="s">
        <v>599</v>
      </c>
      <c r="S83" t="s">
        <v>604</v>
      </c>
      <c r="T83" t="s">
        <v>605</v>
      </c>
      <c r="V83" t="s">
        <v>607</v>
      </c>
      <c r="W83" t="s">
        <v>609</v>
      </c>
      <c r="Y83" t="s">
        <v>637</v>
      </c>
      <c r="Z83">
        <v>1400</v>
      </c>
      <c r="AA83">
        <v>1900</v>
      </c>
      <c r="AB83" t="s">
        <v>721</v>
      </c>
      <c r="AC83" t="s">
        <v>766</v>
      </c>
      <c r="AD83" t="s">
        <v>848</v>
      </c>
      <c r="AE83">
        <v>231</v>
      </c>
      <c r="AF83" t="s">
        <v>857</v>
      </c>
      <c r="AG83">
        <v>1</v>
      </c>
      <c r="AH83">
        <v>1</v>
      </c>
      <c r="AI83">
        <v>147.04</v>
      </c>
      <c r="AL83" t="s">
        <v>869</v>
      </c>
      <c r="AM83" t="s">
        <v>876</v>
      </c>
      <c r="AN83">
        <v>23880</v>
      </c>
      <c r="AS83" t="s">
        <v>938</v>
      </c>
      <c r="AT83" t="s">
        <v>953</v>
      </c>
      <c r="AU83">
        <v>2019</v>
      </c>
      <c r="AW83" t="s">
        <v>608</v>
      </c>
      <c r="AX83" t="s">
        <v>608</v>
      </c>
      <c r="AY83" t="s">
        <v>607</v>
      </c>
      <c r="AZ83">
        <v>138.39</v>
      </c>
      <c r="BA83" t="s">
        <v>1014</v>
      </c>
      <c r="BC83" t="s">
        <v>1016</v>
      </c>
      <c r="BD83" t="s">
        <v>1018</v>
      </c>
      <c r="BE83" t="s">
        <v>608</v>
      </c>
      <c r="BG83" t="s">
        <v>80</v>
      </c>
    </row>
    <row r="84" spans="1:59">
      <c r="A84" s="1">
        <f>HYPERLINK("https://lsnyc.legalserver.org/matter/dynamic-profile/view/1863939","18-1863939")</f>
        <v>0</v>
      </c>
      <c r="C84" t="s">
        <v>68</v>
      </c>
      <c r="D84" t="s">
        <v>81</v>
      </c>
      <c r="E84" t="s">
        <v>147</v>
      </c>
      <c r="G84" t="s">
        <v>231</v>
      </c>
      <c r="H84" t="s">
        <v>316</v>
      </c>
      <c r="I84" t="s">
        <v>404</v>
      </c>
      <c r="J84" t="s">
        <v>461</v>
      </c>
      <c r="K84" t="s">
        <v>465</v>
      </c>
      <c r="L84">
        <v>11432</v>
      </c>
      <c r="M84" t="s">
        <v>493</v>
      </c>
      <c r="N84" t="s">
        <v>586</v>
      </c>
      <c r="O84">
        <v>21</v>
      </c>
      <c r="P84" t="s">
        <v>596</v>
      </c>
      <c r="Q84" t="s">
        <v>599</v>
      </c>
      <c r="S84" t="s">
        <v>604</v>
      </c>
      <c r="T84" t="s">
        <v>605</v>
      </c>
      <c r="V84" t="s">
        <v>607</v>
      </c>
      <c r="W84" t="s">
        <v>609</v>
      </c>
      <c r="Y84" t="s">
        <v>147</v>
      </c>
      <c r="Z84">
        <v>0</v>
      </c>
      <c r="AA84">
        <v>824.92</v>
      </c>
      <c r="AB84" t="s">
        <v>722</v>
      </c>
      <c r="AD84" t="s">
        <v>849</v>
      </c>
      <c r="AE84">
        <v>36</v>
      </c>
      <c r="AF84" t="s">
        <v>857</v>
      </c>
      <c r="AG84">
        <v>1</v>
      </c>
      <c r="AH84">
        <v>0</v>
      </c>
      <c r="AI84">
        <v>112.78</v>
      </c>
      <c r="AL84" t="s">
        <v>873</v>
      </c>
      <c r="AM84" t="s">
        <v>875</v>
      </c>
      <c r="AN84">
        <v>13692</v>
      </c>
      <c r="AS84" t="s">
        <v>939</v>
      </c>
      <c r="AT84" t="s">
        <v>1008</v>
      </c>
      <c r="AU84">
        <v>2018</v>
      </c>
      <c r="AW84" t="s">
        <v>608</v>
      </c>
      <c r="AX84" t="s">
        <v>1013</v>
      </c>
      <c r="AY84" t="s">
        <v>607</v>
      </c>
      <c r="AZ84">
        <v>55.5</v>
      </c>
      <c r="BA84" t="s">
        <v>1014</v>
      </c>
      <c r="BC84" t="s">
        <v>1015</v>
      </c>
      <c r="BG84" t="s">
        <v>68</v>
      </c>
    </row>
    <row r="85" spans="1:59">
      <c r="A85" s="1">
        <f>HYPERLINK("https://lsnyc.legalserver.org/matter/dynamic-profile/view/0802222","16-0802222")</f>
        <v>0</v>
      </c>
      <c r="B85" t="s">
        <v>65</v>
      </c>
      <c r="C85" t="s">
        <v>72</v>
      </c>
      <c r="D85" t="s">
        <v>81</v>
      </c>
      <c r="E85" t="s">
        <v>148</v>
      </c>
      <c r="G85" t="s">
        <v>232</v>
      </c>
      <c r="H85" t="s">
        <v>317</v>
      </c>
      <c r="I85" t="s">
        <v>405</v>
      </c>
      <c r="J85">
        <v>20</v>
      </c>
      <c r="K85" t="s">
        <v>471</v>
      </c>
      <c r="L85">
        <v>11102</v>
      </c>
      <c r="M85" t="s">
        <v>500</v>
      </c>
      <c r="N85" t="s">
        <v>587</v>
      </c>
      <c r="O85">
        <v>12</v>
      </c>
      <c r="P85" t="s">
        <v>596</v>
      </c>
      <c r="Q85" t="s">
        <v>599</v>
      </c>
      <c r="S85" t="s">
        <v>604</v>
      </c>
      <c r="T85" t="s">
        <v>605</v>
      </c>
      <c r="V85" t="s">
        <v>607</v>
      </c>
      <c r="W85" t="s">
        <v>609</v>
      </c>
      <c r="Y85" t="s">
        <v>638</v>
      </c>
      <c r="Z85">
        <v>0</v>
      </c>
      <c r="AA85">
        <v>1465</v>
      </c>
      <c r="AB85" t="s">
        <v>723</v>
      </c>
      <c r="AC85">
        <v>8913361</v>
      </c>
      <c r="AD85" t="s">
        <v>850</v>
      </c>
      <c r="AE85">
        <v>0</v>
      </c>
      <c r="AG85">
        <v>1</v>
      </c>
      <c r="AH85">
        <v>4</v>
      </c>
      <c r="AI85">
        <v>70.39</v>
      </c>
      <c r="AL85" t="s">
        <v>552</v>
      </c>
      <c r="AM85" t="s">
        <v>875</v>
      </c>
      <c r="AN85">
        <v>20020</v>
      </c>
      <c r="AS85" t="s">
        <v>919</v>
      </c>
      <c r="AT85" t="s">
        <v>979</v>
      </c>
      <c r="AU85">
        <v>2019</v>
      </c>
      <c r="AW85" t="s">
        <v>608</v>
      </c>
      <c r="AX85" t="s">
        <v>1013</v>
      </c>
      <c r="AY85" t="s">
        <v>607</v>
      </c>
      <c r="AZ85">
        <v>31.5</v>
      </c>
      <c r="BA85" t="s">
        <v>1014</v>
      </c>
      <c r="BC85" t="s">
        <v>1016</v>
      </c>
      <c r="BG85" t="s">
        <v>1048</v>
      </c>
    </row>
    <row r="86" spans="1:59">
      <c r="A86" s="1">
        <f>HYPERLINK("https://lsnyc.legalserver.org/matter/dynamic-profile/view/1861311","18-1861311")</f>
        <v>0</v>
      </c>
      <c r="B86" t="s">
        <v>64</v>
      </c>
      <c r="C86" t="s">
        <v>72</v>
      </c>
      <c r="D86" t="s">
        <v>81</v>
      </c>
      <c r="E86" t="s">
        <v>134</v>
      </c>
      <c r="G86" t="s">
        <v>233</v>
      </c>
      <c r="H86" t="s">
        <v>318</v>
      </c>
      <c r="I86" t="s">
        <v>406</v>
      </c>
      <c r="J86" t="s">
        <v>462</v>
      </c>
      <c r="K86" t="s">
        <v>465</v>
      </c>
      <c r="L86">
        <v>11435</v>
      </c>
      <c r="M86" t="s">
        <v>500</v>
      </c>
      <c r="N86" t="s">
        <v>588</v>
      </c>
      <c r="O86">
        <v>5</v>
      </c>
      <c r="P86" t="s">
        <v>596</v>
      </c>
      <c r="Q86" t="s">
        <v>599</v>
      </c>
      <c r="S86" t="s">
        <v>604</v>
      </c>
      <c r="T86" t="s">
        <v>605</v>
      </c>
      <c r="V86" t="s">
        <v>607</v>
      </c>
      <c r="W86" t="s">
        <v>609</v>
      </c>
      <c r="Y86" t="s">
        <v>134</v>
      </c>
      <c r="Z86">
        <v>1209.62</v>
      </c>
      <c r="AA86">
        <v>1209.62</v>
      </c>
      <c r="AB86" t="s">
        <v>724</v>
      </c>
      <c r="AD86" t="s">
        <v>851</v>
      </c>
      <c r="AE86">
        <v>54</v>
      </c>
      <c r="AF86" t="s">
        <v>857</v>
      </c>
      <c r="AG86">
        <v>2</v>
      </c>
      <c r="AH86">
        <v>2</v>
      </c>
      <c r="AI86">
        <v>47.81</v>
      </c>
      <c r="AK86" t="s">
        <v>868</v>
      </c>
      <c r="AL86" t="s">
        <v>552</v>
      </c>
      <c r="AN86">
        <v>12000</v>
      </c>
      <c r="AS86" t="s">
        <v>940</v>
      </c>
      <c r="AT86" t="s">
        <v>1009</v>
      </c>
      <c r="AU86">
        <v>2018</v>
      </c>
      <c r="AW86" t="s">
        <v>608</v>
      </c>
      <c r="AX86" t="s">
        <v>1013</v>
      </c>
      <c r="AY86" t="s">
        <v>607</v>
      </c>
      <c r="AZ86">
        <v>40.95</v>
      </c>
      <c r="BA86" t="s">
        <v>1014</v>
      </c>
      <c r="BC86" t="s">
        <v>1016</v>
      </c>
      <c r="BD86" t="s">
        <v>1027</v>
      </c>
      <c r="BE86" t="s">
        <v>608</v>
      </c>
      <c r="BG86" t="s">
        <v>72</v>
      </c>
    </row>
    <row r="87" spans="1:59">
      <c r="A87" s="1">
        <f>HYPERLINK("https://lsnyc.legalserver.org/matter/dynamic-profile/view/1859391","18-1859391")</f>
        <v>0</v>
      </c>
      <c r="C87" t="s">
        <v>73</v>
      </c>
      <c r="D87" t="s">
        <v>81</v>
      </c>
      <c r="E87" t="s">
        <v>149</v>
      </c>
      <c r="G87" t="s">
        <v>234</v>
      </c>
      <c r="H87" t="s">
        <v>319</v>
      </c>
      <c r="I87" t="s">
        <v>407</v>
      </c>
      <c r="J87">
        <v>3</v>
      </c>
      <c r="K87" t="s">
        <v>480</v>
      </c>
      <c r="L87">
        <v>11693</v>
      </c>
      <c r="M87" t="s">
        <v>492</v>
      </c>
      <c r="N87" t="s">
        <v>589</v>
      </c>
      <c r="O87">
        <v>2</v>
      </c>
      <c r="P87" t="s">
        <v>596</v>
      </c>
      <c r="Q87" t="s">
        <v>600</v>
      </c>
      <c r="S87" t="s">
        <v>600</v>
      </c>
      <c r="T87" t="s">
        <v>605</v>
      </c>
      <c r="V87" t="s">
        <v>607</v>
      </c>
      <c r="W87" t="s">
        <v>609</v>
      </c>
      <c r="Y87" t="s">
        <v>149</v>
      </c>
      <c r="Z87">
        <v>2400</v>
      </c>
      <c r="AA87">
        <v>2400</v>
      </c>
      <c r="AB87" t="s">
        <v>725</v>
      </c>
      <c r="AD87" t="s">
        <v>852</v>
      </c>
      <c r="AE87">
        <v>2</v>
      </c>
      <c r="AF87" t="s">
        <v>856</v>
      </c>
      <c r="AG87">
        <v>5</v>
      </c>
      <c r="AH87">
        <v>1</v>
      </c>
      <c r="AI87">
        <v>136.34</v>
      </c>
      <c r="AL87" t="s">
        <v>552</v>
      </c>
      <c r="AN87">
        <v>46000</v>
      </c>
      <c r="AS87" t="s">
        <v>919</v>
      </c>
      <c r="AT87" t="s">
        <v>1010</v>
      </c>
      <c r="AU87">
        <v>2018</v>
      </c>
      <c r="AW87" t="s">
        <v>608</v>
      </c>
      <c r="AX87" t="s">
        <v>1013</v>
      </c>
      <c r="AY87" t="s">
        <v>607</v>
      </c>
      <c r="AZ87">
        <v>7.7</v>
      </c>
      <c r="BA87" t="s">
        <v>1014</v>
      </c>
      <c r="BC87" t="s">
        <v>1016</v>
      </c>
      <c r="BG87" t="s">
        <v>68</v>
      </c>
    </row>
    <row r="88" spans="1:59">
      <c r="A88" s="1">
        <f>HYPERLINK("https://lsnyc.legalserver.org/matter/dynamic-profile/view/1839330","17-1839330")</f>
        <v>0</v>
      </c>
      <c r="C88" t="s">
        <v>71</v>
      </c>
      <c r="D88" t="s">
        <v>81</v>
      </c>
      <c r="E88" t="s">
        <v>150</v>
      </c>
      <c r="G88" t="s">
        <v>235</v>
      </c>
      <c r="H88" t="s">
        <v>320</v>
      </c>
      <c r="I88" t="s">
        <v>408</v>
      </c>
      <c r="J88" t="s">
        <v>463</v>
      </c>
      <c r="K88" t="s">
        <v>490</v>
      </c>
      <c r="L88">
        <v>11101</v>
      </c>
      <c r="M88" t="s">
        <v>503</v>
      </c>
      <c r="N88" t="s">
        <v>590</v>
      </c>
      <c r="O88">
        <v>3</v>
      </c>
      <c r="P88" t="s">
        <v>597</v>
      </c>
      <c r="Q88" t="s">
        <v>601</v>
      </c>
      <c r="S88" t="s">
        <v>604</v>
      </c>
      <c r="T88" t="s">
        <v>605</v>
      </c>
      <c r="V88" t="s">
        <v>607</v>
      </c>
      <c r="W88" t="s">
        <v>610</v>
      </c>
      <c r="Y88" t="s">
        <v>639</v>
      </c>
      <c r="Z88">
        <v>496</v>
      </c>
      <c r="AA88">
        <v>496</v>
      </c>
      <c r="AB88" t="s">
        <v>726</v>
      </c>
      <c r="AC88" t="s">
        <v>767</v>
      </c>
      <c r="AD88" t="s">
        <v>853</v>
      </c>
      <c r="AE88">
        <v>100</v>
      </c>
      <c r="AF88" t="s">
        <v>860</v>
      </c>
      <c r="AG88">
        <v>3</v>
      </c>
      <c r="AH88">
        <v>1</v>
      </c>
      <c r="AI88">
        <v>59.82</v>
      </c>
      <c r="AL88" t="s">
        <v>552</v>
      </c>
      <c r="AM88" t="s">
        <v>875</v>
      </c>
      <c r="AN88">
        <v>14716</v>
      </c>
      <c r="AS88" t="s">
        <v>941</v>
      </c>
      <c r="AT88" t="s">
        <v>946</v>
      </c>
      <c r="AU88">
        <v>2019</v>
      </c>
      <c r="AW88" t="s">
        <v>608</v>
      </c>
      <c r="AX88" t="s">
        <v>1013</v>
      </c>
      <c r="AY88" t="s">
        <v>607</v>
      </c>
      <c r="AZ88">
        <v>21.75</v>
      </c>
      <c r="BA88" t="s">
        <v>1014</v>
      </c>
      <c r="BC88" t="s">
        <v>1016</v>
      </c>
      <c r="BE88" t="s">
        <v>608</v>
      </c>
      <c r="BG88" t="s">
        <v>1049</v>
      </c>
    </row>
    <row r="89" spans="1:59">
      <c r="A89" s="1">
        <f>HYPERLINK("https://lsnyc.legalserver.org/matter/dynamic-profile/view/1868307","18-1868307")</f>
        <v>0</v>
      </c>
      <c r="C89" t="s">
        <v>70</v>
      </c>
      <c r="D89" t="s">
        <v>81</v>
      </c>
      <c r="E89" t="s">
        <v>142</v>
      </c>
      <c r="G89" t="s">
        <v>236</v>
      </c>
      <c r="H89" t="s">
        <v>321</v>
      </c>
      <c r="I89" t="s">
        <v>409</v>
      </c>
      <c r="J89" t="s">
        <v>427</v>
      </c>
      <c r="K89" t="s">
        <v>481</v>
      </c>
      <c r="L89">
        <v>11365</v>
      </c>
      <c r="M89" t="s">
        <v>492</v>
      </c>
      <c r="N89" t="s">
        <v>591</v>
      </c>
      <c r="O89">
        <v>23</v>
      </c>
      <c r="P89" t="s">
        <v>598</v>
      </c>
      <c r="Q89" t="s">
        <v>600</v>
      </c>
      <c r="S89" t="s">
        <v>600</v>
      </c>
      <c r="T89" t="s">
        <v>605</v>
      </c>
      <c r="V89" t="s">
        <v>607</v>
      </c>
      <c r="W89" t="s">
        <v>610</v>
      </c>
      <c r="Y89" t="s">
        <v>634</v>
      </c>
      <c r="Z89">
        <v>93</v>
      </c>
      <c r="AA89">
        <v>163</v>
      </c>
      <c r="AB89" t="s">
        <v>727</v>
      </c>
      <c r="AC89" t="s">
        <v>768</v>
      </c>
      <c r="AD89" t="s">
        <v>854</v>
      </c>
      <c r="AE89">
        <v>75</v>
      </c>
      <c r="AF89" t="s">
        <v>864</v>
      </c>
      <c r="AG89">
        <v>1</v>
      </c>
      <c r="AH89">
        <v>0</v>
      </c>
      <c r="AI89">
        <v>0</v>
      </c>
      <c r="AK89" t="s">
        <v>867</v>
      </c>
      <c r="AL89" t="s">
        <v>552</v>
      </c>
      <c r="AM89" t="s">
        <v>876</v>
      </c>
      <c r="AN89">
        <v>0</v>
      </c>
      <c r="AS89" t="s">
        <v>920</v>
      </c>
      <c r="AT89" t="s">
        <v>949</v>
      </c>
      <c r="AU89">
        <v>2019</v>
      </c>
      <c r="AW89" t="s">
        <v>608</v>
      </c>
      <c r="AX89" t="s">
        <v>608</v>
      </c>
      <c r="AY89" t="s">
        <v>607</v>
      </c>
      <c r="AZ89">
        <v>1.6</v>
      </c>
      <c r="BA89" t="s">
        <v>1014</v>
      </c>
      <c r="BC89" t="s">
        <v>1015</v>
      </c>
      <c r="BD89" t="s">
        <v>1039</v>
      </c>
      <c r="BE89" t="s">
        <v>608</v>
      </c>
      <c r="BG89" t="s">
        <v>1042</v>
      </c>
    </row>
    <row r="90" spans="1:59">
      <c r="A90" s="1">
        <f>HYPERLINK("https://lsnyc.legalserver.org/matter/dynamic-profile/view/1847560","17-1847560")</f>
        <v>0</v>
      </c>
      <c r="C90" t="s">
        <v>80</v>
      </c>
      <c r="D90" t="s">
        <v>81</v>
      </c>
      <c r="E90" t="s">
        <v>151</v>
      </c>
      <c r="G90" t="s">
        <v>237</v>
      </c>
      <c r="H90" t="s">
        <v>322</v>
      </c>
      <c r="I90" t="s">
        <v>410</v>
      </c>
      <c r="J90" t="s">
        <v>464</v>
      </c>
      <c r="K90" t="s">
        <v>486</v>
      </c>
      <c r="L90">
        <v>11372</v>
      </c>
      <c r="M90" t="s">
        <v>499</v>
      </c>
      <c r="N90" t="s">
        <v>592</v>
      </c>
      <c r="O90">
        <v>26</v>
      </c>
      <c r="P90" t="s">
        <v>598</v>
      </c>
      <c r="Q90" t="s">
        <v>603</v>
      </c>
      <c r="S90" t="s">
        <v>603</v>
      </c>
      <c r="T90" t="s">
        <v>605</v>
      </c>
      <c r="V90" t="s">
        <v>607</v>
      </c>
      <c r="W90" t="s">
        <v>609</v>
      </c>
      <c r="Y90" t="s">
        <v>151</v>
      </c>
      <c r="Z90">
        <v>1135</v>
      </c>
      <c r="AA90">
        <v>1874.96</v>
      </c>
      <c r="AB90" t="s">
        <v>728</v>
      </c>
      <c r="AD90" t="s">
        <v>855</v>
      </c>
      <c r="AE90">
        <v>48</v>
      </c>
      <c r="AF90" t="s">
        <v>857</v>
      </c>
      <c r="AG90">
        <v>2</v>
      </c>
      <c r="AH90">
        <v>0</v>
      </c>
      <c r="AI90">
        <v>63.84</v>
      </c>
      <c r="AL90" t="s">
        <v>873</v>
      </c>
      <c r="AM90" t="s">
        <v>881</v>
      </c>
      <c r="AN90">
        <v>10368</v>
      </c>
      <c r="AS90" t="s">
        <v>911</v>
      </c>
      <c r="AT90" t="s">
        <v>1011</v>
      </c>
      <c r="AU90">
        <v>2019</v>
      </c>
      <c r="AW90" t="s">
        <v>608</v>
      </c>
      <c r="AX90" t="s">
        <v>1013</v>
      </c>
      <c r="AY90" t="s">
        <v>607</v>
      </c>
      <c r="AZ90">
        <v>5.9</v>
      </c>
      <c r="BA90" t="s">
        <v>1014</v>
      </c>
      <c r="BC90" t="s">
        <v>1015</v>
      </c>
      <c r="BG9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66"/>
  <sheetViews>
    <sheetView workbookViewId="0"/>
  </sheetViews>
  <sheetFormatPr defaultRowHeight="15"/>
  <cols>
    <col min="1" max="1" width="20.7109375" style="1" customWidth="1"/>
  </cols>
  <sheetData>
    <row r="1" spans="1:59">
      <c r="A1" s="2" t="s">
        <v>0</v>
      </c>
      <c r="B1" s="2" t="s">
        <v>1050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52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1051</v>
      </c>
      <c r="AV1" s="2" t="s">
        <v>1052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53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54</v>
      </c>
    </row>
    <row r="2" spans="1:59">
      <c r="A2" s="1">
        <f>HYPERLINK("https://lsnyc.legalserver.org/matter/dynamic-profile/view/0765012","14-0765012")</f>
        <v>0</v>
      </c>
      <c r="C2" t="s">
        <v>1049</v>
      </c>
      <c r="D2" t="s">
        <v>1064</v>
      </c>
      <c r="E2" t="s">
        <v>1065</v>
      </c>
      <c r="F2" t="s">
        <v>1110</v>
      </c>
      <c r="G2" t="s">
        <v>1146</v>
      </c>
      <c r="H2" t="s">
        <v>1202</v>
      </c>
      <c r="I2" t="s">
        <v>1255</v>
      </c>
      <c r="J2" t="s">
        <v>1314</v>
      </c>
      <c r="K2" t="s">
        <v>478</v>
      </c>
      <c r="L2">
        <v>11691</v>
      </c>
      <c r="M2" t="s">
        <v>496</v>
      </c>
      <c r="N2" t="s">
        <v>1355</v>
      </c>
      <c r="O2">
        <v>4</v>
      </c>
      <c r="P2" t="s">
        <v>1418</v>
      </c>
      <c r="Q2" t="s">
        <v>601</v>
      </c>
      <c r="R2" t="s">
        <v>1421</v>
      </c>
      <c r="S2" t="s">
        <v>604</v>
      </c>
      <c r="T2" t="s">
        <v>605</v>
      </c>
      <c r="V2" t="s">
        <v>607</v>
      </c>
      <c r="W2" t="s">
        <v>1429</v>
      </c>
      <c r="X2" t="s">
        <v>611</v>
      </c>
      <c r="Y2" t="s">
        <v>1065</v>
      </c>
      <c r="Z2">
        <v>213.4</v>
      </c>
      <c r="AA2">
        <v>1050</v>
      </c>
      <c r="AB2" t="s">
        <v>1014</v>
      </c>
      <c r="AC2" t="s">
        <v>1452</v>
      </c>
      <c r="AD2" t="s">
        <v>1511</v>
      </c>
      <c r="AE2" t="s">
        <v>1555</v>
      </c>
      <c r="AF2">
        <v>30</v>
      </c>
      <c r="AG2" t="s">
        <v>857</v>
      </c>
      <c r="AH2">
        <v>1</v>
      </c>
      <c r="AI2">
        <v>2</v>
      </c>
      <c r="AJ2">
        <v>61.56</v>
      </c>
      <c r="AM2" t="s">
        <v>872</v>
      </c>
      <c r="AN2" t="s">
        <v>876</v>
      </c>
      <c r="AO2">
        <v>12183</v>
      </c>
      <c r="AR2" t="s">
        <v>1622</v>
      </c>
      <c r="AT2" t="s">
        <v>1682</v>
      </c>
      <c r="AU2" t="s">
        <v>1703</v>
      </c>
      <c r="AV2">
        <v>2018</v>
      </c>
      <c r="AX2" t="s">
        <v>608</v>
      </c>
      <c r="AY2" t="s">
        <v>608</v>
      </c>
      <c r="AZ2" t="s">
        <v>607</v>
      </c>
      <c r="BA2">
        <v>30.55</v>
      </c>
      <c r="BB2" t="s">
        <v>1727</v>
      </c>
      <c r="BC2" t="s">
        <v>1735</v>
      </c>
      <c r="BD2" t="s">
        <v>608</v>
      </c>
      <c r="BF2" t="s">
        <v>1048</v>
      </c>
      <c r="BG2" t="s">
        <v>1016</v>
      </c>
    </row>
    <row r="3" spans="1:59">
      <c r="A3" s="1">
        <f>HYPERLINK("https://lsnyc.legalserver.org/matter/dynamic-profile/view/0816245","16-0816245")</f>
        <v>0</v>
      </c>
      <c r="C3" t="s">
        <v>73</v>
      </c>
      <c r="D3" t="s">
        <v>1064</v>
      </c>
      <c r="E3" t="s">
        <v>1066</v>
      </c>
      <c r="F3" t="s">
        <v>1111</v>
      </c>
      <c r="G3" t="s">
        <v>170</v>
      </c>
      <c r="H3" t="s">
        <v>1203</v>
      </c>
      <c r="I3" t="s">
        <v>1256</v>
      </c>
      <c r="J3" t="s">
        <v>444</v>
      </c>
      <c r="K3" t="s">
        <v>469</v>
      </c>
      <c r="L3">
        <v>11423</v>
      </c>
      <c r="M3" t="s">
        <v>493</v>
      </c>
      <c r="N3" t="s">
        <v>1356</v>
      </c>
      <c r="O3">
        <v>9</v>
      </c>
      <c r="P3" t="s">
        <v>593</v>
      </c>
      <c r="Q3" t="s">
        <v>599</v>
      </c>
      <c r="R3" t="s">
        <v>1422</v>
      </c>
      <c r="S3" t="s">
        <v>604</v>
      </c>
      <c r="T3" t="s">
        <v>605</v>
      </c>
      <c r="V3" t="s">
        <v>607</v>
      </c>
      <c r="W3" t="s">
        <v>609</v>
      </c>
      <c r="Y3" t="s">
        <v>1066</v>
      </c>
      <c r="Z3">
        <v>1351.57</v>
      </c>
      <c r="AA3">
        <v>1351.57</v>
      </c>
      <c r="AB3" t="s">
        <v>1014</v>
      </c>
      <c r="AC3" t="s">
        <v>1453</v>
      </c>
      <c r="AD3" t="s">
        <v>1512</v>
      </c>
      <c r="AE3" t="s">
        <v>1556</v>
      </c>
      <c r="AF3">
        <v>96</v>
      </c>
      <c r="AG3" t="s">
        <v>857</v>
      </c>
      <c r="AH3">
        <v>2</v>
      </c>
      <c r="AI3">
        <v>1</v>
      </c>
      <c r="AJ3">
        <v>198.1</v>
      </c>
      <c r="AM3" t="s">
        <v>552</v>
      </c>
      <c r="AN3" t="s">
        <v>1616</v>
      </c>
      <c r="AO3">
        <v>39936</v>
      </c>
      <c r="AP3" t="s">
        <v>882</v>
      </c>
      <c r="AQ3" t="s">
        <v>887</v>
      </c>
      <c r="AR3" t="s">
        <v>1623</v>
      </c>
      <c r="AS3" t="s">
        <v>907</v>
      </c>
      <c r="AT3" t="s">
        <v>1683</v>
      </c>
      <c r="AU3" t="s">
        <v>1704</v>
      </c>
      <c r="AV3">
        <v>2018</v>
      </c>
      <c r="AX3" t="s">
        <v>608</v>
      </c>
      <c r="AY3" t="s">
        <v>1013</v>
      </c>
      <c r="AZ3" t="s">
        <v>607</v>
      </c>
      <c r="BA3">
        <v>42.33</v>
      </c>
      <c r="BB3" t="s">
        <v>1728</v>
      </c>
      <c r="BC3" t="s">
        <v>1736</v>
      </c>
      <c r="BD3" t="s">
        <v>608</v>
      </c>
      <c r="BF3" t="s">
        <v>66</v>
      </c>
      <c r="BG3" t="s">
        <v>1017</v>
      </c>
    </row>
    <row r="4" spans="1:59">
      <c r="A4" s="1">
        <f>HYPERLINK("https://lsnyc.legalserver.org/matter/dynamic-profile/view/0821083","16-0821083")</f>
        <v>0</v>
      </c>
      <c r="C4" t="s">
        <v>1057</v>
      </c>
      <c r="D4" t="s">
        <v>1064</v>
      </c>
      <c r="E4" t="s">
        <v>1067</v>
      </c>
      <c r="F4" t="s">
        <v>1112</v>
      </c>
      <c r="G4" t="s">
        <v>1147</v>
      </c>
      <c r="H4" t="s">
        <v>1204</v>
      </c>
      <c r="I4" t="s">
        <v>1257</v>
      </c>
      <c r="K4" t="s">
        <v>477</v>
      </c>
      <c r="L4">
        <v>11422</v>
      </c>
      <c r="M4" t="s">
        <v>493</v>
      </c>
      <c r="N4" t="s">
        <v>1357</v>
      </c>
      <c r="O4">
        <v>1</v>
      </c>
      <c r="P4" t="s">
        <v>593</v>
      </c>
      <c r="Q4" t="s">
        <v>599</v>
      </c>
      <c r="R4" t="s">
        <v>1422</v>
      </c>
      <c r="S4" t="s">
        <v>604</v>
      </c>
      <c r="T4" t="s">
        <v>605</v>
      </c>
      <c r="V4" t="s">
        <v>607</v>
      </c>
      <c r="W4" t="s">
        <v>609</v>
      </c>
      <c r="Y4" t="s">
        <v>1431</v>
      </c>
      <c r="Z4">
        <v>144</v>
      </c>
      <c r="AA4">
        <v>800</v>
      </c>
      <c r="AB4" t="s">
        <v>1014</v>
      </c>
      <c r="AC4" t="s">
        <v>1454</v>
      </c>
      <c r="AD4" t="s">
        <v>1513</v>
      </c>
      <c r="AE4" t="s">
        <v>1557</v>
      </c>
      <c r="AF4">
        <v>2</v>
      </c>
      <c r="AG4" t="s">
        <v>856</v>
      </c>
      <c r="AH4">
        <v>1</v>
      </c>
      <c r="AI4">
        <v>0</v>
      </c>
      <c r="AJ4">
        <v>41.14</v>
      </c>
      <c r="AM4" t="s">
        <v>870</v>
      </c>
      <c r="AN4" t="s">
        <v>876</v>
      </c>
      <c r="AO4">
        <v>4888</v>
      </c>
      <c r="AP4" t="s">
        <v>883</v>
      </c>
      <c r="AQ4" t="s">
        <v>887</v>
      </c>
      <c r="AR4" t="s">
        <v>1624</v>
      </c>
      <c r="AS4" t="s">
        <v>907</v>
      </c>
      <c r="AT4" t="s">
        <v>913</v>
      </c>
      <c r="AU4" t="s">
        <v>1705</v>
      </c>
      <c r="AV4">
        <v>2018</v>
      </c>
      <c r="AX4" t="s">
        <v>608</v>
      </c>
      <c r="AY4" t="s">
        <v>608</v>
      </c>
      <c r="AZ4" t="s">
        <v>607</v>
      </c>
      <c r="BA4">
        <v>9.25</v>
      </c>
      <c r="BB4" t="s">
        <v>1728</v>
      </c>
      <c r="BC4" t="s">
        <v>1737</v>
      </c>
      <c r="BD4" t="s">
        <v>608</v>
      </c>
      <c r="BF4" t="s">
        <v>78</v>
      </c>
      <c r="BG4" t="s">
        <v>1015</v>
      </c>
    </row>
    <row r="5" spans="1:59">
      <c r="A5" s="1">
        <f>HYPERLINK("https://lsnyc.legalserver.org/matter/dynamic-profile/view/1846957","17-1846957")</f>
        <v>0</v>
      </c>
      <c r="B5" t="s">
        <v>1053</v>
      </c>
      <c r="C5" t="s">
        <v>74</v>
      </c>
      <c r="D5" t="s">
        <v>1064</v>
      </c>
      <c r="E5" t="s">
        <v>109</v>
      </c>
      <c r="F5" t="s">
        <v>1113</v>
      </c>
      <c r="G5" t="s">
        <v>1148</v>
      </c>
      <c r="H5" t="s">
        <v>1205</v>
      </c>
      <c r="I5" t="s">
        <v>1258</v>
      </c>
      <c r="J5" t="s">
        <v>1315</v>
      </c>
      <c r="K5" t="s">
        <v>466</v>
      </c>
      <c r="L5">
        <v>11368</v>
      </c>
      <c r="M5" t="s">
        <v>500</v>
      </c>
      <c r="N5" t="s">
        <v>1358</v>
      </c>
      <c r="O5">
        <v>7</v>
      </c>
      <c r="P5" t="s">
        <v>593</v>
      </c>
      <c r="Q5" t="s">
        <v>599</v>
      </c>
      <c r="R5" t="s">
        <v>1422</v>
      </c>
      <c r="S5" t="s">
        <v>604</v>
      </c>
      <c r="T5" t="s">
        <v>605</v>
      </c>
      <c r="V5" t="s">
        <v>607</v>
      </c>
      <c r="W5" t="s">
        <v>609</v>
      </c>
      <c r="X5" t="s">
        <v>611</v>
      </c>
      <c r="Y5" t="s">
        <v>1432</v>
      </c>
      <c r="Z5">
        <v>800</v>
      </c>
      <c r="AA5">
        <v>2789.9</v>
      </c>
      <c r="AB5" t="s">
        <v>1014</v>
      </c>
      <c r="AC5" t="s">
        <v>1455</v>
      </c>
      <c r="AD5" t="s">
        <v>592</v>
      </c>
      <c r="AE5" t="s">
        <v>1558</v>
      </c>
      <c r="AF5">
        <v>219</v>
      </c>
      <c r="AG5" t="s">
        <v>857</v>
      </c>
      <c r="AH5">
        <v>2</v>
      </c>
      <c r="AI5">
        <v>1</v>
      </c>
      <c r="AJ5">
        <v>70.67</v>
      </c>
      <c r="AL5" t="s">
        <v>868</v>
      </c>
      <c r="AM5" t="s">
        <v>869</v>
      </c>
      <c r="AN5" t="s">
        <v>1617</v>
      </c>
      <c r="AO5">
        <v>14431</v>
      </c>
      <c r="AQ5" t="s">
        <v>887</v>
      </c>
      <c r="AR5" t="s">
        <v>1625</v>
      </c>
      <c r="AS5" t="s">
        <v>907</v>
      </c>
      <c r="AT5" t="s">
        <v>1684</v>
      </c>
      <c r="AU5" t="s">
        <v>1706</v>
      </c>
      <c r="AV5">
        <v>2019</v>
      </c>
      <c r="AX5" t="s">
        <v>608</v>
      </c>
      <c r="AY5" t="s">
        <v>608</v>
      </c>
      <c r="AZ5" t="s">
        <v>607</v>
      </c>
      <c r="BA5">
        <v>10.8</v>
      </c>
      <c r="BB5" t="s">
        <v>1728</v>
      </c>
      <c r="BC5" t="s">
        <v>1024</v>
      </c>
      <c r="BD5" t="s">
        <v>608</v>
      </c>
      <c r="BF5" t="s">
        <v>72</v>
      </c>
      <c r="BG5" t="s">
        <v>1015</v>
      </c>
    </row>
    <row r="6" spans="1:59">
      <c r="A6" s="1">
        <f>HYPERLINK("https://lsnyc.legalserver.org/matter/dynamic-profile/view/0790379","15-0790379")</f>
        <v>0</v>
      </c>
      <c r="C6" t="s">
        <v>1049</v>
      </c>
      <c r="D6" t="s">
        <v>1064</v>
      </c>
      <c r="E6" t="s">
        <v>1068</v>
      </c>
      <c r="F6" t="s">
        <v>1110</v>
      </c>
      <c r="G6" t="s">
        <v>1149</v>
      </c>
      <c r="H6" t="s">
        <v>1206</v>
      </c>
      <c r="I6" t="s">
        <v>371</v>
      </c>
      <c r="J6" t="s">
        <v>1316</v>
      </c>
      <c r="K6" t="s">
        <v>465</v>
      </c>
      <c r="L6">
        <v>11432</v>
      </c>
      <c r="M6" t="s">
        <v>499</v>
      </c>
      <c r="N6" t="s">
        <v>1359</v>
      </c>
      <c r="O6">
        <v>6</v>
      </c>
      <c r="P6" t="s">
        <v>593</v>
      </c>
      <c r="Q6" t="s">
        <v>599</v>
      </c>
      <c r="R6" t="s">
        <v>1421</v>
      </c>
      <c r="S6" t="s">
        <v>604</v>
      </c>
      <c r="T6" t="s">
        <v>605</v>
      </c>
      <c r="V6" t="s">
        <v>607</v>
      </c>
      <c r="W6" t="s">
        <v>609</v>
      </c>
      <c r="X6" t="s">
        <v>611</v>
      </c>
      <c r="Y6" t="s">
        <v>1433</v>
      </c>
      <c r="Z6">
        <v>244</v>
      </c>
      <c r="AA6">
        <v>1144</v>
      </c>
      <c r="AB6" t="s">
        <v>1014</v>
      </c>
      <c r="AC6" t="s">
        <v>1456</v>
      </c>
      <c r="AD6" t="s">
        <v>1514</v>
      </c>
      <c r="AE6" t="s">
        <v>1559</v>
      </c>
      <c r="AF6">
        <v>185</v>
      </c>
      <c r="AG6" t="s">
        <v>857</v>
      </c>
      <c r="AH6">
        <v>3</v>
      </c>
      <c r="AI6">
        <v>3</v>
      </c>
      <c r="AJ6">
        <v>0</v>
      </c>
      <c r="AM6" t="s">
        <v>872</v>
      </c>
      <c r="AN6" t="s">
        <v>879</v>
      </c>
      <c r="AO6">
        <v>0</v>
      </c>
      <c r="AP6" t="s">
        <v>1618</v>
      </c>
      <c r="AQ6" t="s">
        <v>887</v>
      </c>
      <c r="AR6" t="s">
        <v>1626</v>
      </c>
      <c r="AS6" t="s">
        <v>908</v>
      </c>
      <c r="AT6" t="s">
        <v>920</v>
      </c>
      <c r="AU6" t="s">
        <v>1707</v>
      </c>
      <c r="AV6">
        <v>2018</v>
      </c>
      <c r="AX6" t="s">
        <v>608</v>
      </c>
      <c r="AY6" t="s">
        <v>608</v>
      </c>
      <c r="AZ6" t="s">
        <v>607</v>
      </c>
      <c r="BA6">
        <v>399.6</v>
      </c>
      <c r="BB6" t="s">
        <v>1728</v>
      </c>
      <c r="BF6" t="s">
        <v>1048</v>
      </c>
      <c r="BG6" t="s">
        <v>1016</v>
      </c>
    </row>
    <row r="7" spans="1:59">
      <c r="A7" s="1">
        <f>HYPERLINK("https://lsnyc.legalserver.org/matter/dynamic-profile/view/1841394","17-1841394")</f>
        <v>0</v>
      </c>
      <c r="C7" t="s">
        <v>1049</v>
      </c>
      <c r="D7" t="s">
        <v>1064</v>
      </c>
      <c r="E7" t="s">
        <v>1069</v>
      </c>
      <c r="F7" t="s">
        <v>1110</v>
      </c>
      <c r="G7" t="s">
        <v>1150</v>
      </c>
      <c r="H7" t="s">
        <v>1207</v>
      </c>
      <c r="I7" t="s">
        <v>1259</v>
      </c>
      <c r="J7" t="s">
        <v>422</v>
      </c>
      <c r="K7" t="s">
        <v>1345</v>
      </c>
      <c r="L7">
        <v>11429</v>
      </c>
      <c r="M7" t="s">
        <v>491</v>
      </c>
      <c r="N7" t="s">
        <v>1360</v>
      </c>
      <c r="O7">
        <v>1</v>
      </c>
      <c r="P7" t="s">
        <v>593</v>
      </c>
      <c r="Q7" t="s">
        <v>599</v>
      </c>
      <c r="R7" t="s">
        <v>1422</v>
      </c>
      <c r="S7" t="s">
        <v>604</v>
      </c>
      <c r="T7" t="s">
        <v>605</v>
      </c>
      <c r="V7" t="s">
        <v>607</v>
      </c>
      <c r="W7" t="s">
        <v>609</v>
      </c>
      <c r="X7" t="s">
        <v>611</v>
      </c>
      <c r="Y7" t="s">
        <v>1069</v>
      </c>
      <c r="Z7">
        <v>850</v>
      </c>
      <c r="AA7">
        <v>1050</v>
      </c>
      <c r="AB7" t="s">
        <v>1014</v>
      </c>
      <c r="AC7" t="s">
        <v>1457</v>
      </c>
      <c r="AD7" t="s">
        <v>1515</v>
      </c>
      <c r="AE7" t="s">
        <v>1560</v>
      </c>
      <c r="AF7">
        <v>2</v>
      </c>
      <c r="AG7" t="s">
        <v>856</v>
      </c>
      <c r="AH7">
        <v>1</v>
      </c>
      <c r="AI7">
        <v>2</v>
      </c>
      <c r="AJ7">
        <v>24.7</v>
      </c>
      <c r="AM7" t="s">
        <v>872</v>
      </c>
      <c r="AN7" t="s">
        <v>876</v>
      </c>
      <c r="AO7">
        <v>5044</v>
      </c>
      <c r="AQ7" t="s">
        <v>887</v>
      </c>
      <c r="AR7" t="s">
        <v>1627</v>
      </c>
      <c r="AS7" t="s">
        <v>1673</v>
      </c>
      <c r="AT7" t="s">
        <v>913</v>
      </c>
      <c r="AU7" t="s">
        <v>1707</v>
      </c>
      <c r="AV7">
        <v>2018</v>
      </c>
      <c r="AX7" t="s">
        <v>608</v>
      </c>
      <c r="AY7" t="s">
        <v>608</v>
      </c>
      <c r="AZ7" t="s">
        <v>607</v>
      </c>
      <c r="BA7">
        <v>14.7</v>
      </c>
      <c r="BB7" t="s">
        <v>1728</v>
      </c>
      <c r="BC7" t="s">
        <v>1019</v>
      </c>
      <c r="BD7" t="s">
        <v>608</v>
      </c>
      <c r="BF7" t="s">
        <v>66</v>
      </c>
      <c r="BG7" t="s">
        <v>1016</v>
      </c>
    </row>
    <row r="8" spans="1:59">
      <c r="A8" s="1">
        <f>HYPERLINK("https://lsnyc.legalserver.org/matter/dynamic-profile/view/1833535","17-1833535")</f>
        <v>0</v>
      </c>
      <c r="C8" t="s">
        <v>67</v>
      </c>
      <c r="D8" t="s">
        <v>1064</v>
      </c>
      <c r="E8" t="s">
        <v>88</v>
      </c>
      <c r="F8" t="s">
        <v>1114</v>
      </c>
      <c r="G8" t="s">
        <v>1151</v>
      </c>
      <c r="H8" t="s">
        <v>1208</v>
      </c>
      <c r="I8" t="s">
        <v>1260</v>
      </c>
      <c r="J8" t="s">
        <v>448</v>
      </c>
      <c r="K8" t="s">
        <v>489</v>
      </c>
      <c r="L8">
        <v>11374</v>
      </c>
      <c r="M8" t="s">
        <v>492</v>
      </c>
      <c r="N8" t="s">
        <v>1361</v>
      </c>
      <c r="O8">
        <v>8</v>
      </c>
      <c r="P8" t="s">
        <v>593</v>
      </c>
      <c r="Q8" t="s">
        <v>599</v>
      </c>
      <c r="R8" t="s">
        <v>1422</v>
      </c>
      <c r="S8" t="s">
        <v>604</v>
      </c>
      <c r="T8" t="s">
        <v>605</v>
      </c>
      <c r="V8" t="s">
        <v>607</v>
      </c>
      <c r="W8" t="s">
        <v>609</v>
      </c>
      <c r="X8" t="s">
        <v>611</v>
      </c>
      <c r="Y8" t="s">
        <v>88</v>
      </c>
      <c r="Z8">
        <v>800</v>
      </c>
      <c r="AA8">
        <v>800</v>
      </c>
      <c r="AB8" t="s">
        <v>1014</v>
      </c>
      <c r="AC8" t="s">
        <v>1458</v>
      </c>
      <c r="AD8" t="s">
        <v>1516</v>
      </c>
      <c r="AE8" t="s">
        <v>1561</v>
      </c>
      <c r="AF8">
        <v>24</v>
      </c>
      <c r="AG8" t="s">
        <v>857</v>
      </c>
      <c r="AH8">
        <v>1</v>
      </c>
      <c r="AI8">
        <v>0</v>
      </c>
      <c r="AJ8">
        <v>44.61</v>
      </c>
      <c r="AM8" t="s">
        <v>552</v>
      </c>
      <c r="AN8" t="s">
        <v>876</v>
      </c>
      <c r="AO8">
        <v>5380</v>
      </c>
      <c r="AP8" t="s">
        <v>883</v>
      </c>
      <c r="AQ8" t="s">
        <v>887</v>
      </c>
      <c r="AR8" t="s">
        <v>1628</v>
      </c>
      <c r="AS8" t="s">
        <v>1674</v>
      </c>
      <c r="AT8" t="s">
        <v>913</v>
      </c>
      <c r="AU8" t="s">
        <v>996</v>
      </c>
      <c r="AV8">
        <v>2019</v>
      </c>
      <c r="AX8" t="s">
        <v>608</v>
      </c>
      <c r="AY8" t="s">
        <v>608</v>
      </c>
      <c r="AZ8" t="s">
        <v>607</v>
      </c>
      <c r="BA8">
        <v>99.66</v>
      </c>
      <c r="BB8" t="s">
        <v>1728</v>
      </c>
      <c r="BC8" t="s">
        <v>1027</v>
      </c>
      <c r="BD8" t="s">
        <v>608</v>
      </c>
      <c r="BF8" t="s">
        <v>1057</v>
      </c>
      <c r="BG8" t="s">
        <v>1015</v>
      </c>
    </row>
    <row r="9" spans="1:59">
      <c r="A9" s="1">
        <f>HYPERLINK("https://lsnyc.legalserver.org/matter/dynamic-profile/view/0818355","16-0818355")</f>
        <v>0</v>
      </c>
      <c r="C9" t="s">
        <v>69</v>
      </c>
      <c r="D9" t="s">
        <v>1064</v>
      </c>
      <c r="E9" t="s">
        <v>1070</v>
      </c>
      <c r="F9" t="s">
        <v>1115</v>
      </c>
      <c r="G9" t="s">
        <v>1152</v>
      </c>
      <c r="H9" t="s">
        <v>1209</v>
      </c>
      <c r="I9" t="s">
        <v>1261</v>
      </c>
      <c r="J9">
        <v>12</v>
      </c>
      <c r="K9" t="s">
        <v>471</v>
      </c>
      <c r="L9">
        <v>11102</v>
      </c>
      <c r="M9" t="s">
        <v>500</v>
      </c>
      <c r="N9" t="s">
        <v>1362</v>
      </c>
      <c r="O9">
        <v>8</v>
      </c>
      <c r="P9" t="s">
        <v>593</v>
      </c>
      <c r="Q9" t="s">
        <v>599</v>
      </c>
      <c r="R9" t="s">
        <v>1422</v>
      </c>
      <c r="S9" t="s">
        <v>604</v>
      </c>
      <c r="T9" t="s">
        <v>605</v>
      </c>
      <c r="V9" t="s">
        <v>607</v>
      </c>
      <c r="W9" t="s">
        <v>609</v>
      </c>
      <c r="X9" t="s">
        <v>611</v>
      </c>
      <c r="Y9" t="s">
        <v>1434</v>
      </c>
      <c r="Z9">
        <v>1230</v>
      </c>
      <c r="AA9">
        <v>1230</v>
      </c>
      <c r="AB9" t="s">
        <v>1014</v>
      </c>
      <c r="AC9" t="s">
        <v>1459</v>
      </c>
      <c r="AD9" t="s">
        <v>1517</v>
      </c>
      <c r="AE9" t="s">
        <v>1562</v>
      </c>
      <c r="AF9">
        <v>22</v>
      </c>
      <c r="AG9" t="s">
        <v>857</v>
      </c>
      <c r="AH9">
        <v>3</v>
      </c>
      <c r="AI9">
        <v>2</v>
      </c>
      <c r="AJ9">
        <v>146.27</v>
      </c>
      <c r="AM9" t="s">
        <v>552</v>
      </c>
      <c r="AN9" t="s">
        <v>875</v>
      </c>
      <c r="AO9">
        <v>41600</v>
      </c>
      <c r="AP9" t="s">
        <v>1619</v>
      </c>
      <c r="AQ9" t="s">
        <v>887</v>
      </c>
      <c r="AR9" t="s">
        <v>1629</v>
      </c>
      <c r="AS9" t="s">
        <v>1675</v>
      </c>
      <c r="AT9" t="s">
        <v>910</v>
      </c>
      <c r="AU9" t="s">
        <v>1708</v>
      </c>
      <c r="AV9">
        <v>2018</v>
      </c>
      <c r="AX9" t="s">
        <v>608</v>
      </c>
      <c r="AY9" t="s">
        <v>607</v>
      </c>
      <c r="AZ9" t="s">
        <v>607</v>
      </c>
      <c r="BA9">
        <v>65.88</v>
      </c>
      <c r="BB9" t="s">
        <v>1728</v>
      </c>
      <c r="BC9" t="s">
        <v>1738</v>
      </c>
      <c r="BF9" t="s">
        <v>74</v>
      </c>
      <c r="BG9" t="s">
        <v>1016</v>
      </c>
    </row>
    <row r="10" spans="1:59">
      <c r="A10" s="1">
        <f>HYPERLINK("https://lsnyc.legalserver.org/matter/dynamic-profile/view/1836200","17-1836200")</f>
        <v>0</v>
      </c>
      <c r="C10" t="s">
        <v>1058</v>
      </c>
      <c r="D10" t="s">
        <v>1064</v>
      </c>
      <c r="E10" t="s">
        <v>1071</v>
      </c>
      <c r="F10" t="s">
        <v>1116</v>
      </c>
      <c r="G10" t="s">
        <v>1153</v>
      </c>
      <c r="H10" t="s">
        <v>1210</v>
      </c>
      <c r="I10" t="s">
        <v>1262</v>
      </c>
      <c r="K10" t="s">
        <v>465</v>
      </c>
      <c r="L10">
        <v>11436</v>
      </c>
      <c r="M10" t="s">
        <v>492</v>
      </c>
      <c r="N10" t="s">
        <v>1363</v>
      </c>
      <c r="O10">
        <v>0</v>
      </c>
      <c r="P10" t="s">
        <v>593</v>
      </c>
      <c r="Q10" t="s">
        <v>599</v>
      </c>
      <c r="R10" t="s">
        <v>1422</v>
      </c>
      <c r="S10" t="s">
        <v>604</v>
      </c>
      <c r="T10" t="s">
        <v>605</v>
      </c>
      <c r="V10" t="s">
        <v>607</v>
      </c>
      <c r="W10" t="s">
        <v>609</v>
      </c>
      <c r="X10" t="s">
        <v>611</v>
      </c>
      <c r="Y10" t="s">
        <v>639</v>
      </c>
      <c r="Z10">
        <v>0</v>
      </c>
      <c r="AA10">
        <v>0</v>
      </c>
      <c r="AB10" t="s">
        <v>1014</v>
      </c>
      <c r="AC10" t="s">
        <v>1460</v>
      </c>
      <c r="AE10" t="s">
        <v>1563</v>
      </c>
      <c r="AF10">
        <v>1</v>
      </c>
      <c r="AG10" t="s">
        <v>856</v>
      </c>
      <c r="AH10">
        <v>2</v>
      </c>
      <c r="AI10">
        <v>2</v>
      </c>
      <c r="AJ10">
        <v>60.98</v>
      </c>
      <c r="AL10" t="s">
        <v>1615</v>
      </c>
      <c r="AM10" t="s">
        <v>552</v>
      </c>
      <c r="AN10" t="s">
        <v>876</v>
      </c>
      <c r="AO10">
        <v>15000</v>
      </c>
      <c r="AQ10" t="s">
        <v>888</v>
      </c>
      <c r="AR10" t="s">
        <v>1630</v>
      </c>
      <c r="AS10" t="s">
        <v>496</v>
      </c>
      <c r="AT10" t="s">
        <v>910</v>
      </c>
      <c r="AU10" t="s">
        <v>1709</v>
      </c>
      <c r="AV10">
        <v>2019</v>
      </c>
      <c r="AX10" t="s">
        <v>608</v>
      </c>
      <c r="AY10" t="s">
        <v>608</v>
      </c>
      <c r="AZ10" t="s">
        <v>607</v>
      </c>
      <c r="BA10">
        <v>9.65</v>
      </c>
      <c r="BB10" t="s">
        <v>1729</v>
      </c>
      <c r="BF10" t="s">
        <v>72</v>
      </c>
      <c r="BG10" t="s">
        <v>1017</v>
      </c>
    </row>
    <row r="11" spans="1:59">
      <c r="A11" s="1">
        <f>HYPERLINK("https://lsnyc.legalserver.org/matter/dynamic-profile/view/1834666","17-1834666")</f>
        <v>0</v>
      </c>
      <c r="B11" t="s">
        <v>1054</v>
      </c>
      <c r="C11" t="s">
        <v>1049</v>
      </c>
      <c r="D11" t="s">
        <v>1064</v>
      </c>
      <c r="E11" t="s">
        <v>1072</v>
      </c>
      <c r="F11" t="s">
        <v>1110</v>
      </c>
      <c r="G11" t="s">
        <v>1154</v>
      </c>
      <c r="H11" t="s">
        <v>1211</v>
      </c>
      <c r="I11" t="s">
        <v>1263</v>
      </c>
      <c r="J11" t="s">
        <v>1317</v>
      </c>
      <c r="K11" t="s">
        <v>465</v>
      </c>
      <c r="L11">
        <v>11418</v>
      </c>
      <c r="M11" t="s">
        <v>498</v>
      </c>
      <c r="N11" t="s">
        <v>1364</v>
      </c>
      <c r="O11">
        <v>4</v>
      </c>
      <c r="P11" t="s">
        <v>593</v>
      </c>
      <c r="Q11" t="s">
        <v>599</v>
      </c>
      <c r="R11" t="s">
        <v>1422</v>
      </c>
      <c r="S11" t="s">
        <v>604</v>
      </c>
      <c r="T11" t="s">
        <v>605</v>
      </c>
      <c r="V11" t="s">
        <v>607</v>
      </c>
      <c r="W11" t="s">
        <v>609</v>
      </c>
      <c r="X11" t="s">
        <v>611</v>
      </c>
      <c r="Y11" t="s">
        <v>1072</v>
      </c>
      <c r="Z11">
        <v>1750</v>
      </c>
      <c r="AA11">
        <v>1750</v>
      </c>
      <c r="AB11" t="s">
        <v>1014</v>
      </c>
      <c r="AC11" t="s">
        <v>1461</v>
      </c>
      <c r="AE11" t="s">
        <v>1564</v>
      </c>
      <c r="AF11">
        <v>85</v>
      </c>
      <c r="AG11" t="s">
        <v>856</v>
      </c>
      <c r="AH11">
        <v>1</v>
      </c>
      <c r="AI11">
        <v>1</v>
      </c>
      <c r="AJ11">
        <v>68.72</v>
      </c>
      <c r="AM11" t="s">
        <v>552</v>
      </c>
      <c r="AN11" t="s">
        <v>876</v>
      </c>
      <c r="AO11">
        <v>11160</v>
      </c>
      <c r="AQ11" t="s">
        <v>888</v>
      </c>
      <c r="AR11" t="s">
        <v>1631</v>
      </c>
      <c r="AS11" t="s">
        <v>496</v>
      </c>
      <c r="AT11" t="s">
        <v>1685</v>
      </c>
      <c r="AU11" t="s">
        <v>1710</v>
      </c>
      <c r="AV11">
        <v>2018</v>
      </c>
      <c r="AX11" t="s">
        <v>608</v>
      </c>
      <c r="AY11" t="s">
        <v>608</v>
      </c>
      <c r="AZ11" t="s">
        <v>607</v>
      </c>
      <c r="BA11">
        <v>7.95</v>
      </c>
      <c r="BB11" t="s">
        <v>1729</v>
      </c>
      <c r="BD11" t="s">
        <v>607</v>
      </c>
      <c r="BF11" t="s">
        <v>67</v>
      </c>
      <c r="BG11" t="s">
        <v>1016</v>
      </c>
    </row>
    <row r="12" spans="1:59">
      <c r="A12" s="1">
        <f>HYPERLINK("https://lsnyc.legalserver.org/matter/dynamic-profile/view/1837034","17-1837034")</f>
        <v>0</v>
      </c>
      <c r="C12" t="s">
        <v>1057</v>
      </c>
      <c r="D12" t="s">
        <v>1064</v>
      </c>
      <c r="E12" t="s">
        <v>1073</v>
      </c>
      <c r="F12" t="s">
        <v>1112</v>
      </c>
      <c r="G12" t="s">
        <v>1155</v>
      </c>
      <c r="H12" t="s">
        <v>1212</v>
      </c>
      <c r="I12" t="s">
        <v>1264</v>
      </c>
      <c r="J12" t="s">
        <v>1318</v>
      </c>
      <c r="K12" t="s">
        <v>1346</v>
      </c>
      <c r="L12">
        <v>11369</v>
      </c>
      <c r="M12" t="s">
        <v>499</v>
      </c>
      <c r="N12" t="s">
        <v>1365</v>
      </c>
      <c r="O12">
        <v>6</v>
      </c>
      <c r="P12" t="s">
        <v>593</v>
      </c>
      <c r="Q12" t="s">
        <v>599</v>
      </c>
      <c r="R12" t="s">
        <v>1422</v>
      </c>
      <c r="S12" t="s">
        <v>604</v>
      </c>
      <c r="T12" t="s">
        <v>605</v>
      </c>
      <c r="V12" t="s">
        <v>607</v>
      </c>
      <c r="W12" t="s">
        <v>609</v>
      </c>
      <c r="Y12" t="s">
        <v>1073</v>
      </c>
      <c r="Z12">
        <v>110</v>
      </c>
      <c r="AA12">
        <v>1501</v>
      </c>
      <c r="AB12" t="s">
        <v>1014</v>
      </c>
      <c r="AC12" t="s">
        <v>679</v>
      </c>
      <c r="AD12" t="s">
        <v>592</v>
      </c>
      <c r="AE12" t="s">
        <v>1565</v>
      </c>
      <c r="AF12">
        <v>2</v>
      </c>
      <c r="AG12" t="s">
        <v>856</v>
      </c>
      <c r="AH12">
        <v>2</v>
      </c>
      <c r="AI12">
        <v>0</v>
      </c>
      <c r="AJ12">
        <v>32.66</v>
      </c>
      <c r="AL12" t="s">
        <v>868</v>
      </c>
      <c r="AM12" t="s">
        <v>869</v>
      </c>
      <c r="AN12" t="s">
        <v>876</v>
      </c>
      <c r="AO12">
        <v>5304</v>
      </c>
      <c r="AP12" t="s">
        <v>1620</v>
      </c>
      <c r="AQ12" t="s">
        <v>888</v>
      </c>
      <c r="AR12" t="s">
        <v>1632</v>
      </c>
      <c r="AS12" t="s">
        <v>496</v>
      </c>
      <c r="AT12" t="s">
        <v>919</v>
      </c>
      <c r="AU12" t="s">
        <v>1705</v>
      </c>
      <c r="AV12">
        <v>2018</v>
      </c>
      <c r="AX12" t="s">
        <v>608</v>
      </c>
      <c r="AY12" t="s">
        <v>608</v>
      </c>
      <c r="AZ12" t="s">
        <v>607</v>
      </c>
      <c r="BA12">
        <v>25.35</v>
      </c>
      <c r="BB12" t="s">
        <v>1729</v>
      </c>
      <c r="BC12" t="s">
        <v>607</v>
      </c>
      <c r="BD12" t="s">
        <v>608</v>
      </c>
      <c r="BF12" t="s">
        <v>1057</v>
      </c>
      <c r="BG12" t="s">
        <v>1015</v>
      </c>
    </row>
    <row r="13" spans="1:59">
      <c r="A13" s="1">
        <f>HYPERLINK("https://lsnyc.legalserver.org/matter/dynamic-profile/view/0808737","16-0808737")</f>
        <v>0</v>
      </c>
      <c r="B13" t="s">
        <v>63</v>
      </c>
      <c r="C13" t="s">
        <v>1049</v>
      </c>
      <c r="D13" t="s">
        <v>1064</v>
      </c>
      <c r="E13" t="s">
        <v>1074</v>
      </c>
      <c r="F13" t="s">
        <v>1117</v>
      </c>
      <c r="G13" t="s">
        <v>1156</v>
      </c>
      <c r="H13" t="s">
        <v>1213</v>
      </c>
      <c r="I13" t="s">
        <v>1265</v>
      </c>
      <c r="J13" t="s">
        <v>1319</v>
      </c>
      <c r="K13" t="s">
        <v>1347</v>
      </c>
      <c r="L13">
        <v>11420</v>
      </c>
      <c r="M13" t="s">
        <v>500</v>
      </c>
      <c r="N13" t="s">
        <v>1366</v>
      </c>
      <c r="O13">
        <v>3</v>
      </c>
      <c r="P13" t="s">
        <v>593</v>
      </c>
      <c r="Q13" t="s">
        <v>599</v>
      </c>
      <c r="R13" t="s">
        <v>1422</v>
      </c>
      <c r="S13" t="s">
        <v>604</v>
      </c>
      <c r="T13" t="s">
        <v>605</v>
      </c>
      <c r="V13" t="s">
        <v>607</v>
      </c>
      <c r="W13" t="s">
        <v>609</v>
      </c>
      <c r="X13" t="s">
        <v>611</v>
      </c>
      <c r="Y13" t="s">
        <v>1435</v>
      </c>
      <c r="Z13">
        <v>1300</v>
      </c>
      <c r="AA13">
        <v>1750</v>
      </c>
      <c r="AB13" t="s">
        <v>1014</v>
      </c>
      <c r="AC13" t="s">
        <v>1462</v>
      </c>
      <c r="AE13" t="s">
        <v>1566</v>
      </c>
      <c r="AF13">
        <v>2</v>
      </c>
      <c r="AG13" t="s">
        <v>856</v>
      </c>
      <c r="AH13">
        <v>2</v>
      </c>
      <c r="AI13">
        <v>3</v>
      </c>
      <c r="AJ13">
        <v>156.12</v>
      </c>
      <c r="AM13" t="s">
        <v>552</v>
      </c>
      <c r="AN13" t="s">
        <v>875</v>
      </c>
      <c r="AO13">
        <v>44400</v>
      </c>
      <c r="AQ13" t="s">
        <v>888</v>
      </c>
      <c r="AS13" t="s">
        <v>496</v>
      </c>
      <c r="AT13" t="s">
        <v>929</v>
      </c>
      <c r="AU13" t="s">
        <v>1710</v>
      </c>
      <c r="AV13">
        <v>2018</v>
      </c>
      <c r="AX13" t="s">
        <v>608</v>
      </c>
      <c r="AY13" t="s">
        <v>608</v>
      </c>
      <c r="AZ13" t="s">
        <v>607</v>
      </c>
      <c r="BA13">
        <v>10.95</v>
      </c>
      <c r="BB13" t="s">
        <v>1729</v>
      </c>
      <c r="BC13" t="s">
        <v>1739</v>
      </c>
      <c r="BD13" t="s">
        <v>607</v>
      </c>
      <c r="BF13" t="s">
        <v>72</v>
      </c>
      <c r="BG13" t="s">
        <v>1016</v>
      </c>
    </row>
    <row r="14" spans="1:59">
      <c r="A14" s="1">
        <f>HYPERLINK("https://lsnyc.legalserver.org/matter/dynamic-profile/view/1846091","17-1846091")</f>
        <v>0</v>
      </c>
      <c r="C14" t="s">
        <v>68</v>
      </c>
      <c r="D14" t="s">
        <v>1064</v>
      </c>
      <c r="E14" t="s">
        <v>1075</v>
      </c>
      <c r="F14" t="s">
        <v>1118</v>
      </c>
      <c r="G14" t="s">
        <v>152</v>
      </c>
      <c r="H14" t="s">
        <v>1214</v>
      </c>
      <c r="I14" t="s">
        <v>1266</v>
      </c>
      <c r="K14" t="s">
        <v>473</v>
      </c>
      <c r="L14">
        <v>11367</v>
      </c>
      <c r="M14" t="s">
        <v>492</v>
      </c>
      <c r="N14" t="s">
        <v>1367</v>
      </c>
      <c r="O14">
        <v>8</v>
      </c>
      <c r="P14" t="s">
        <v>593</v>
      </c>
      <c r="Q14" t="s">
        <v>599</v>
      </c>
      <c r="R14" t="s">
        <v>1422</v>
      </c>
      <c r="S14" t="s">
        <v>604</v>
      </c>
      <c r="T14" t="s">
        <v>605</v>
      </c>
      <c r="V14" t="s">
        <v>607</v>
      </c>
      <c r="W14" t="s">
        <v>609</v>
      </c>
      <c r="Y14" t="s">
        <v>1075</v>
      </c>
      <c r="Z14">
        <v>2500</v>
      </c>
      <c r="AA14">
        <v>2500</v>
      </c>
      <c r="AB14" t="s">
        <v>1014</v>
      </c>
      <c r="AC14" t="s">
        <v>1463</v>
      </c>
      <c r="AD14" t="s">
        <v>1518</v>
      </c>
      <c r="AE14" t="s">
        <v>1567</v>
      </c>
      <c r="AF14">
        <v>1</v>
      </c>
      <c r="AG14" t="s">
        <v>856</v>
      </c>
      <c r="AH14">
        <v>1</v>
      </c>
      <c r="AI14">
        <v>0</v>
      </c>
      <c r="AJ14">
        <v>83.58</v>
      </c>
      <c r="AL14" t="s">
        <v>867</v>
      </c>
      <c r="AM14" t="s">
        <v>496</v>
      </c>
      <c r="AN14" t="s">
        <v>875</v>
      </c>
      <c r="AO14">
        <v>10080</v>
      </c>
      <c r="AP14" t="s">
        <v>885</v>
      </c>
      <c r="AQ14" t="s">
        <v>888</v>
      </c>
      <c r="AR14" t="s">
        <v>1633</v>
      </c>
      <c r="AS14" t="s">
        <v>496</v>
      </c>
      <c r="AT14" t="s">
        <v>922</v>
      </c>
      <c r="AU14" t="s">
        <v>949</v>
      </c>
      <c r="AV14">
        <v>2019</v>
      </c>
      <c r="AX14" t="s">
        <v>608</v>
      </c>
      <c r="AY14" t="s">
        <v>608</v>
      </c>
      <c r="AZ14" t="s">
        <v>607</v>
      </c>
      <c r="BA14">
        <v>10.35</v>
      </c>
      <c r="BB14" t="s">
        <v>1729</v>
      </c>
      <c r="BC14" t="s">
        <v>1740</v>
      </c>
      <c r="BD14" t="s">
        <v>608</v>
      </c>
      <c r="BF14" t="s">
        <v>72</v>
      </c>
      <c r="BG14" t="s">
        <v>1015</v>
      </c>
    </row>
    <row r="15" spans="1:59">
      <c r="A15" s="1">
        <f>HYPERLINK("https://lsnyc.legalserver.org/matter/dynamic-profile/view/0821016","16-0821016")</f>
        <v>0</v>
      </c>
      <c r="B15" t="s">
        <v>63</v>
      </c>
      <c r="C15" t="s">
        <v>69</v>
      </c>
      <c r="D15" t="s">
        <v>1064</v>
      </c>
      <c r="E15" t="s">
        <v>1076</v>
      </c>
      <c r="F15" t="s">
        <v>1119</v>
      </c>
      <c r="G15" t="s">
        <v>1157</v>
      </c>
      <c r="H15" t="s">
        <v>1215</v>
      </c>
      <c r="I15" t="s">
        <v>1267</v>
      </c>
      <c r="J15" t="s">
        <v>1319</v>
      </c>
      <c r="K15" t="s">
        <v>465</v>
      </c>
      <c r="L15">
        <v>11435</v>
      </c>
      <c r="M15" t="s">
        <v>492</v>
      </c>
      <c r="N15" t="s">
        <v>1368</v>
      </c>
      <c r="O15">
        <v>1</v>
      </c>
      <c r="P15" t="s">
        <v>593</v>
      </c>
      <c r="Q15" t="s">
        <v>1420</v>
      </c>
      <c r="R15" t="s">
        <v>1423</v>
      </c>
      <c r="S15" t="s">
        <v>1428</v>
      </c>
      <c r="T15" t="s">
        <v>605</v>
      </c>
      <c r="V15" t="s">
        <v>607</v>
      </c>
      <c r="W15" t="s">
        <v>609</v>
      </c>
      <c r="Y15" t="s">
        <v>1436</v>
      </c>
      <c r="Z15">
        <v>1550</v>
      </c>
      <c r="AA15">
        <v>1550</v>
      </c>
      <c r="AB15" t="s">
        <v>1014</v>
      </c>
      <c r="AC15" t="s">
        <v>1464</v>
      </c>
      <c r="AE15" t="s">
        <v>1568</v>
      </c>
      <c r="AF15">
        <v>2</v>
      </c>
      <c r="AG15" t="s">
        <v>856</v>
      </c>
      <c r="AH15">
        <v>2</v>
      </c>
      <c r="AI15">
        <v>2</v>
      </c>
      <c r="AJ15">
        <v>91.36</v>
      </c>
      <c r="AM15" t="s">
        <v>552</v>
      </c>
      <c r="AO15">
        <v>22200</v>
      </c>
      <c r="AQ15" t="s">
        <v>888</v>
      </c>
      <c r="AR15" t="s">
        <v>1634</v>
      </c>
      <c r="AS15" t="s">
        <v>496</v>
      </c>
      <c r="AT15" t="s">
        <v>918</v>
      </c>
      <c r="AU15" t="s">
        <v>1711</v>
      </c>
      <c r="AV15">
        <v>2018</v>
      </c>
      <c r="AX15" t="s">
        <v>608</v>
      </c>
      <c r="AY15" t="s">
        <v>608</v>
      </c>
      <c r="AZ15" t="s">
        <v>607</v>
      </c>
      <c r="BA15">
        <v>4.6</v>
      </c>
      <c r="BB15" t="s">
        <v>1730</v>
      </c>
      <c r="BF15" t="s">
        <v>1043</v>
      </c>
      <c r="BG15" t="s">
        <v>1017</v>
      </c>
    </row>
    <row r="16" spans="1:59">
      <c r="A16" s="1">
        <f>HYPERLINK("https://lsnyc.legalserver.org/matter/dynamic-profile/view/1849128","17-1849128")</f>
        <v>0</v>
      </c>
      <c r="C16" t="s">
        <v>74</v>
      </c>
      <c r="D16" t="s">
        <v>1064</v>
      </c>
      <c r="E16" t="s">
        <v>139</v>
      </c>
      <c r="F16" t="s">
        <v>1120</v>
      </c>
      <c r="G16" t="s">
        <v>1158</v>
      </c>
      <c r="H16" t="s">
        <v>1215</v>
      </c>
      <c r="I16" t="s">
        <v>1268</v>
      </c>
      <c r="J16" t="s">
        <v>462</v>
      </c>
      <c r="K16" t="s">
        <v>486</v>
      </c>
      <c r="L16">
        <v>11372</v>
      </c>
      <c r="M16" t="s">
        <v>492</v>
      </c>
      <c r="N16" t="s">
        <v>1369</v>
      </c>
      <c r="O16">
        <v>7</v>
      </c>
      <c r="P16" t="s">
        <v>593</v>
      </c>
      <c r="Q16" t="s">
        <v>599</v>
      </c>
      <c r="R16" t="s">
        <v>1424</v>
      </c>
      <c r="S16" t="s">
        <v>604</v>
      </c>
      <c r="T16" t="s">
        <v>605</v>
      </c>
      <c r="V16" t="s">
        <v>607</v>
      </c>
      <c r="W16" t="s">
        <v>609</v>
      </c>
      <c r="Y16" t="s">
        <v>139</v>
      </c>
      <c r="Z16">
        <v>2086</v>
      </c>
      <c r="AA16">
        <v>2086</v>
      </c>
      <c r="AB16" t="s">
        <v>1014</v>
      </c>
      <c r="AC16" t="s">
        <v>1465</v>
      </c>
      <c r="AD16" t="s">
        <v>1519</v>
      </c>
      <c r="AE16" t="s">
        <v>1569</v>
      </c>
      <c r="AF16">
        <v>10</v>
      </c>
      <c r="AG16" t="s">
        <v>857</v>
      </c>
      <c r="AH16">
        <v>3</v>
      </c>
      <c r="AI16">
        <v>0</v>
      </c>
      <c r="AJ16">
        <v>51.48</v>
      </c>
      <c r="AM16" t="s">
        <v>552</v>
      </c>
      <c r="AN16" t="s">
        <v>879</v>
      </c>
      <c r="AO16">
        <v>10512.32</v>
      </c>
      <c r="AP16" t="s">
        <v>884</v>
      </c>
      <c r="AQ16" t="s">
        <v>1621</v>
      </c>
      <c r="AR16" t="s">
        <v>1635</v>
      </c>
      <c r="AS16" t="s">
        <v>904</v>
      </c>
      <c r="AT16" t="s">
        <v>1686</v>
      </c>
      <c r="AU16" t="s">
        <v>1712</v>
      </c>
      <c r="AV16">
        <v>2019</v>
      </c>
      <c r="AX16" t="s">
        <v>608</v>
      </c>
      <c r="AY16" t="s">
        <v>608</v>
      </c>
      <c r="AZ16" t="s">
        <v>607</v>
      </c>
      <c r="BA16">
        <v>115.35</v>
      </c>
      <c r="BB16" t="s">
        <v>1731</v>
      </c>
      <c r="BC16" t="s">
        <v>1024</v>
      </c>
      <c r="BD16" t="s">
        <v>608</v>
      </c>
      <c r="BF16" t="s">
        <v>1045</v>
      </c>
      <c r="BG16" t="s">
        <v>1015</v>
      </c>
    </row>
    <row r="17" spans="1:59">
      <c r="A17" s="1">
        <f>HYPERLINK("https://lsnyc.legalserver.org/matter/dynamic-profile/view/1841537","17-1841537")</f>
        <v>0</v>
      </c>
      <c r="C17" t="s">
        <v>1049</v>
      </c>
      <c r="D17" t="s">
        <v>1064</v>
      </c>
      <c r="E17" t="s">
        <v>1077</v>
      </c>
      <c r="F17" t="s">
        <v>1121</v>
      </c>
      <c r="G17" t="s">
        <v>1159</v>
      </c>
      <c r="H17" t="s">
        <v>1216</v>
      </c>
      <c r="I17" t="s">
        <v>1269</v>
      </c>
      <c r="J17" t="s">
        <v>426</v>
      </c>
      <c r="K17" t="s">
        <v>1348</v>
      </c>
      <c r="L17">
        <v>11421</v>
      </c>
      <c r="M17" t="s">
        <v>492</v>
      </c>
      <c r="N17" t="s">
        <v>1370</v>
      </c>
      <c r="O17">
        <v>1</v>
      </c>
      <c r="P17" t="s">
        <v>593</v>
      </c>
      <c r="Q17" t="s">
        <v>599</v>
      </c>
      <c r="R17" t="s">
        <v>1422</v>
      </c>
      <c r="S17" t="s">
        <v>604</v>
      </c>
      <c r="T17" t="s">
        <v>605</v>
      </c>
      <c r="V17" t="s">
        <v>607</v>
      </c>
      <c r="W17" t="s">
        <v>609</v>
      </c>
      <c r="X17" t="s">
        <v>611</v>
      </c>
      <c r="Y17" t="s">
        <v>1069</v>
      </c>
      <c r="Z17">
        <v>2000</v>
      </c>
      <c r="AA17">
        <v>2000</v>
      </c>
      <c r="AB17" t="s">
        <v>1014</v>
      </c>
      <c r="AC17" t="s">
        <v>1466</v>
      </c>
      <c r="AD17" t="s">
        <v>592</v>
      </c>
      <c r="AE17" t="s">
        <v>1570</v>
      </c>
      <c r="AF17">
        <v>2</v>
      </c>
      <c r="AG17" t="s">
        <v>856</v>
      </c>
      <c r="AH17">
        <v>1</v>
      </c>
      <c r="AI17">
        <v>2</v>
      </c>
      <c r="AJ17">
        <v>146.91</v>
      </c>
      <c r="AM17" t="s">
        <v>552</v>
      </c>
      <c r="AN17" t="s">
        <v>876</v>
      </c>
      <c r="AO17">
        <v>30000</v>
      </c>
      <c r="AQ17" t="s">
        <v>888</v>
      </c>
      <c r="AR17" t="s">
        <v>1636</v>
      </c>
      <c r="AS17" t="s">
        <v>1676</v>
      </c>
      <c r="AT17" t="s">
        <v>918</v>
      </c>
      <c r="AU17" t="s">
        <v>1713</v>
      </c>
      <c r="AV17">
        <v>2018</v>
      </c>
      <c r="AX17" t="s">
        <v>608</v>
      </c>
      <c r="AY17" t="s">
        <v>608</v>
      </c>
      <c r="AZ17" t="s">
        <v>607</v>
      </c>
      <c r="BA17">
        <v>4.95</v>
      </c>
      <c r="BB17" t="s">
        <v>1729</v>
      </c>
      <c r="BC17" t="s">
        <v>1025</v>
      </c>
      <c r="BD17" t="s">
        <v>608</v>
      </c>
      <c r="BF17" t="s">
        <v>67</v>
      </c>
      <c r="BG17" t="s">
        <v>1017</v>
      </c>
    </row>
    <row r="18" spans="1:59">
      <c r="A18" s="1">
        <f>HYPERLINK("https://lsnyc.legalserver.org/matter/dynamic-profile/view/1864921","18-1864921")</f>
        <v>0</v>
      </c>
      <c r="C18" t="s">
        <v>67</v>
      </c>
      <c r="D18" t="s">
        <v>1064</v>
      </c>
      <c r="E18" t="s">
        <v>619</v>
      </c>
      <c r="F18" t="s">
        <v>1122</v>
      </c>
      <c r="G18" t="s">
        <v>1160</v>
      </c>
      <c r="H18" t="s">
        <v>1217</v>
      </c>
      <c r="I18" t="s">
        <v>1270</v>
      </c>
      <c r="J18" t="s">
        <v>415</v>
      </c>
      <c r="K18" t="s">
        <v>1349</v>
      </c>
      <c r="L18">
        <v>11413</v>
      </c>
      <c r="M18" t="s">
        <v>492</v>
      </c>
      <c r="N18" t="s">
        <v>1371</v>
      </c>
      <c r="O18">
        <v>2</v>
      </c>
      <c r="P18" t="s">
        <v>593</v>
      </c>
      <c r="Q18" t="s">
        <v>599</v>
      </c>
      <c r="R18" t="s">
        <v>1422</v>
      </c>
      <c r="S18" t="s">
        <v>604</v>
      </c>
      <c r="T18" t="s">
        <v>605</v>
      </c>
      <c r="V18" t="s">
        <v>607</v>
      </c>
      <c r="W18" t="s">
        <v>609</v>
      </c>
      <c r="Y18" t="s">
        <v>619</v>
      </c>
      <c r="Z18">
        <v>0</v>
      </c>
      <c r="AA18">
        <v>1515</v>
      </c>
      <c r="AB18" t="s">
        <v>1014</v>
      </c>
      <c r="AC18" t="s">
        <v>1467</v>
      </c>
      <c r="AD18" t="s">
        <v>1520</v>
      </c>
      <c r="AE18" t="s">
        <v>1571</v>
      </c>
      <c r="AF18">
        <v>2</v>
      </c>
      <c r="AG18" t="s">
        <v>856</v>
      </c>
      <c r="AH18">
        <v>1</v>
      </c>
      <c r="AI18">
        <v>2</v>
      </c>
      <c r="AJ18">
        <v>24.4</v>
      </c>
      <c r="AM18" t="s">
        <v>872</v>
      </c>
      <c r="AN18" t="s">
        <v>876</v>
      </c>
      <c r="AO18">
        <v>5070</v>
      </c>
      <c r="AP18" t="s">
        <v>886</v>
      </c>
      <c r="AQ18" t="s">
        <v>889</v>
      </c>
      <c r="AR18" t="s">
        <v>1637</v>
      </c>
      <c r="AS18" t="s">
        <v>905</v>
      </c>
      <c r="AT18" t="s">
        <v>913</v>
      </c>
      <c r="AU18" t="s">
        <v>1714</v>
      </c>
      <c r="AV18">
        <v>2019</v>
      </c>
      <c r="AX18" t="s">
        <v>608</v>
      </c>
      <c r="AY18" t="s">
        <v>608</v>
      </c>
      <c r="AZ18" t="s">
        <v>607</v>
      </c>
      <c r="BA18">
        <v>20</v>
      </c>
      <c r="BB18" t="s">
        <v>1729</v>
      </c>
      <c r="BC18" t="s">
        <v>1018</v>
      </c>
      <c r="BD18" t="s">
        <v>608</v>
      </c>
      <c r="BF18" t="s">
        <v>1042</v>
      </c>
      <c r="BG18" t="s">
        <v>1016</v>
      </c>
    </row>
    <row r="19" spans="1:59">
      <c r="A19" s="1">
        <f>HYPERLINK("https://lsnyc.legalserver.org/matter/dynamic-profile/view/0813328","16-0813328")</f>
        <v>0</v>
      </c>
      <c r="C19" t="s">
        <v>1059</v>
      </c>
      <c r="D19" t="s">
        <v>1064</v>
      </c>
      <c r="E19" t="s">
        <v>1078</v>
      </c>
      <c r="F19" t="s">
        <v>1123</v>
      </c>
      <c r="G19" t="s">
        <v>1161</v>
      </c>
      <c r="H19" t="s">
        <v>297</v>
      </c>
      <c r="I19" t="s">
        <v>1271</v>
      </c>
      <c r="K19" t="s">
        <v>465</v>
      </c>
      <c r="L19">
        <v>11434</v>
      </c>
      <c r="M19" t="s">
        <v>492</v>
      </c>
      <c r="N19" t="s">
        <v>1372</v>
      </c>
      <c r="O19">
        <v>14</v>
      </c>
      <c r="P19" t="s">
        <v>593</v>
      </c>
      <c r="Q19" t="s">
        <v>599</v>
      </c>
      <c r="R19" t="s">
        <v>1422</v>
      </c>
      <c r="S19" t="s">
        <v>604</v>
      </c>
      <c r="T19" t="s">
        <v>606</v>
      </c>
      <c r="V19" t="s">
        <v>607</v>
      </c>
      <c r="W19" t="s">
        <v>609</v>
      </c>
      <c r="X19" t="s">
        <v>611</v>
      </c>
      <c r="Y19" t="s">
        <v>1078</v>
      </c>
      <c r="Z19">
        <v>0</v>
      </c>
      <c r="AA19">
        <v>0</v>
      </c>
      <c r="AB19" t="s">
        <v>1014</v>
      </c>
      <c r="AC19" t="s">
        <v>1468</v>
      </c>
      <c r="AD19" t="s">
        <v>1521</v>
      </c>
      <c r="AE19" t="s">
        <v>1572</v>
      </c>
      <c r="AF19">
        <v>1</v>
      </c>
      <c r="AG19" t="s">
        <v>856</v>
      </c>
      <c r="AH19">
        <v>1</v>
      </c>
      <c r="AI19">
        <v>3</v>
      </c>
      <c r="AJ19">
        <v>35.67</v>
      </c>
      <c r="AM19" t="s">
        <v>552</v>
      </c>
      <c r="AN19" t="s">
        <v>876</v>
      </c>
      <c r="AO19">
        <v>8668</v>
      </c>
      <c r="AP19" t="s">
        <v>1620</v>
      </c>
      <c r="AQ19" t="s">
        <v>888</v>
      </c>
      <c r="AR19" t="s">
        <v>1638</v>
      </c>
      <c r="AS19" t="s">
        <v>905</v>
      </c>
      <c r="AT19" t="s">
        <v>1687</v>
      </c>
      <c r="AU19" t="s">
        <v>958</v>
      </c>
      <c r="AV19">
        <v>2018</v>
      </c>
      <c r="AX19" t="s">
        <v>608</v>
      </c>
      <c r="AY19" t="s">
        <v>608</v>
      </c>
      <c r="AZ19" t="s">
        <v>607</v>
      </c>
      <c r="BA19">
        <v>54.45</v>
      </c>
      <c r="BB19" t="s">
        <v>1728</v>
      </c>
      <c r="BC19" t="s">
        <v>1741</v>
      </c>
      <c r="BD19" t="s">
        <v>608</v>
      </c>
      <c r="BE19" t="s">
        <v>1040</v>
      </c>
      <c r="BF19" t="s">
        <v>68</v>
      </c>
      <c r="BG19" t="s">
        <v>1016</v>
      </c>
    </row>
    <row r="20" spans="1:59">
      <c r="A20" s="1">
        <f>HYPERLINK("https://lsnyc.legalserver.org/matter/dynamic-profile/view/1835346","17-1835346")</f>
        <v>0</v>
      </c>
      <c r="C20" t="s">
        <v>1060</v>
      </c>
      <c r="D20" t="s">
        <v>1064</v>
      </c>
      <c r="E20" t="s">
        <v>1079</v>
      </c>
      <c r="F20" t="s">
        <v>84</v>
      </c>
      <c r="G20" t="s">
        <v>170</v>
      </c>
      <c r="H20" t="s">
        <v>1218</v>
      </c>
      <c r="I20" t="s">
        <v>1272</v>
      </c>
      <c r="J20" t="s">
        <v>1320</v>
      </c>
      <c r="K20" t="s">
        <v>465</v>
      </c>
      <c r="L20">
        <v>11433</v>
      </c>
      <c r="M20" t="s">
        <v>492</v>
      </c>
      <c r="N20" t="s">
        <v>1373</v>
      </c>
      <c r="O20">
        <v>4</v>
      </c>
      <c r="P20" t="s">
        <v>593</v>
      </c>
      <c r="Q20" t="s">
        <v>599</v>
      </c>
      <c r="R20" t="s">
        <v>1425</v>
      </c>
      <c r="S20" t="s">
        <v>604</v>
      </c>
      <c r="T20" t="s">
        <v>606</v>
      </c>
      <c r="V20" t="s">
        <v>607</v>
      </c>
      <c r="W20" t="s">
        <v>609</v>
      </c>
      <c r="Y20" t="s">
        <v>1079</v>
      </c>
      <c r="Z20">
        <v>985</v>
      </c>
      <c r="AA20">
        <v>1200</v>
      </c>
      <c r="AB20" t="s">
        <v>1014</v>
      </c>
      <c r="AC20" t="s">
        <v>1469</v>
      </c>
      <c r="AD20" t="s">
        <v>1522</v>
      </c>
      <c r="AE20" t="s">
        <v>1573</v>
      </c>
      <c r="AF20">
        <v>4</v>
      </c>
      <c r="AG20" t="s">
        <v>856</v>
      </c>
      <c r="AH20">
        <v>2</v>
      </c>
      <c r="AI20">
        <v>0</v>
      </c>
      <c r="AJ20">
        <v>108.69</v>
      </c>
      <c r="AM20" t="s">
        <v>552</v>
      </c>
      <c r="AN20" t="s">
        <v>876</v>
      </c>
      <c r="AO20">
        <v>17652</v>
      </c>
      <c r="AP20" t="s">
        <v>886</v>
      </c>
      <c r="AQ20" t="s">
        <v>888</v>
      </c>
      <c r="AR20" t="s">
        <v>1639</v>
      </c>
      <c r="AS20" t="s">
        <v>905</v>
      </c>
      <c r="AT20" t="s">
        <v>1688</v>
      </c>
      <c r="AU20" t="s">
        <v>995</v>
      </c>
      <c r="AV20">
        <v>2018</v>
      </c>
      <c r="AX20" t="s">
        <v>608</v>
      </c>
      <c r="AY20" t="s">
        <v>1013</v>
      </c>
      <c r="AZ20" t="s">
        <v>607</v>
      </c>
      <c r="BA20">
        <v>73.25</v>
      </c>
      <c r="BB20" t="s">
        <v>1729</v>
      </c>
      <c r="BC20" t="s">
        <v>1742</v>
      </c>
      <c r="BD20" t="s">
        <v>608</v>
      </c>
      <c r="BE20" t="s">
        <v>1040</v>
      </c>
      <c r="BF20" t="s">
        <v>1043</v>
      </c>
      <c r="BG20" t="s">
        <v>1015</v>
      </c>
    </row>
    <row r="21" spans="1:59">
      <c r="A21" s="1">
        <f>HYPERLINK("https://lsnyc.legalserver.org/matter/dynamic-profile/view/1864765","18-1864765")</f>
        <v>0</v>
      </c>
      <c r="C21" t="s">
        <v>1061</v>
      </c>
      <c r="D21" t="s">
        <v>1064</v>
      </c>
      <c r="E21" t="s">
        <v>1080</v>
      </c>
      <c r="F21" t="s">
        <v>1124</v>
      </c>
      <c r="G21" t="s">
        <v>1162</v>
      </c>
      <c r="H21" t="s">
        <v>1219</v>
      </c>
      <c r="I21" t="s">
        <v>1273</v>
      </c>
      <c r="K21" t="s">
        <v>465</v>
      </c>
      <c r="L21">
        <v>11433</v>
      </c>
      <c r="M21" t="s">
        <v>492</v>
      </c>
      <c r="N21" t="s">
        <v>1374</v>
      </c>
      <c r="O21">
        <v>-2</v>
      </c>
      <c r="P21" t="s">
        <v>593</v>
      </c>
      <c r="Q21" t="s">
        <v>599</v>
      </c>
      <c r="R21" t="s">
        <v>1425</v>
      </c>
      <c r="S21" t="s">
        <v>604</v>
      </c>
      <c r="T21" t="s">
        <v>606</v>
      </c>
      <c r="V21" t="s">
        <v>607</v>
      </c>
      <c r="W21" t="s">
        <v>609</v>
      </c>
      <c r="X21" t="s">
        <v>611</v>
      </c>
      <c r="Y21" t="s">
        <v>1080</v>
      </c>
      <c r="Z21">
        <v>291</v>
      </c>
      <c r="AA21">
        <v>291</v>
      </c>
      <c r="AB21" t="s">
        <v>1014</v>
      </c>
      <c r="AC21" t="s">
        <v>697</v>
      </c>
      <c r="AD21" t="s">
        <v>1523</v>
      </c>
      <c r="AE21" t="s">
        <v>1574</v>
      </c>
      <c r="AF21">
        <v>0</v>
      </c>
      <c r="AH21">
        <v>4</v>
      </c>
      <c r="AI21">
        <v>1</v>
      </c>
      <c r="AJ21">
        <v>53.03</v>
      </c>
      <c r="AL21" t="s">
        <v>867</v>
      </c>
      <c r="AM21" t="s">
        <v>552</v>
      </c>
      <c r="AN21" t="s">
        <v>876</v>
      </c>
      <c r="AO21">
        <v>15600</v>
      </c>
      <c r="AP21" t="s">
        <v>886</v>
      </c>
      <c r="AQ21" t="s">
        <v>888</v>
      </c>
      <c r="AR21" t="s">
        <v>1640</v>
      </c>
      <c r="AS21" t="s">
        <v>905</v>
      </c>
      <c r="AT21" t="s">
        <v>1689</v>
      </c>
      <c r="AU21" t="s">
        <v>1715</v>
      </c>
      <c r="AV21">
        <v>2019</v>
      </c>
      <c r="AX21" t="s">
        <v>608</v>
      </c>
      <c r="AY21" t="s">
        <v>608</v>
      </c>
      <c r="AZ21" t="s">
        <v>607</v>
      </c>
      <c r="BA21">
        <v>64.59</v>
      </c>
      <c r="BB21" t="s">
        <v>1729</v>
      </c>
      <c r="BC21" t="s">
        <v>1024</v>
      </c>
      <c r="BD21" t="s">
        <v>608</v>
      </c>
      <c r="BF21" t="s">
        <v>1042</v>
      </c>
      <c r="BG21" t="s">
        <v>1016</v>
      </c>
    </row>
    <row r="22" spans="1:59">
      <c r="A22" s="1">
        <f>HYPERLINK("https://lsnyc.legalserver.org/matter/dynamic-profile/view/1859772","18-1859772")</f>
        <v>0</v>
      </c>
      <c r="C22" t="s">
        <v>1062</v>
      </c>
      <c r="D22" t="s">
        <v>1064</v>
      </c>
      <c r="E22" t="s">
        <v>112</v>
      </c>
      <c r="F22" t="s">
        <v>1125</v>
      </c>
      <c r="G22" t="s">
        <v>1163</v>
      </c>
      <c r="H22" t="s">
        <v>1220</v>
      </c>
      <c r="I22" t="s">
        <v>1274</v>
      </c>
      <c r="J22" t="s">
        <v>1321</v>
      </c>
      <c r="K22" t="s">
        <v>1345</v>
      </c>
      <c r="L22">
        <v>11429</v>
      </c>
      <c r="M22" t="s">
        <v>494</v>
      </c>
      <c r="N22" t="s">
        <v>1375</v>
      </c>
      <c r="O22">
        <v>5</v>
      </c>
      <c r="P22" t="s">
        <v>593</v>
      </c>
      <c r="Q22" t="s">
        <v>599</v>
      </c>
      <c r="R22" t="s">
        <v>1421</v>
      </c>
      <c r="S22" t="s">
        <v>604</v>
      </c>
      <c r="T22" t="s">
        <v>605</v>
      </c>
      <c r="V22" t="s">
        <v>607</v>
      </c>
      <c r="W22" t="s">
        <v>609</v>
      </c>
      <c r="X22" t="s">
        <v>611</v>
      </c>
      <c r="Y22" t="s">
        <v>112</v>
      </c>
      <c r="Z22">
        <v>900</v>
      </c>
      <c r="AA22">
        <v>900</v>
      </c>
      <c r="AB22" t="s">
        <v>1014</v>
      </c>
      <c r="AC22" t="s">
        <v>1470</v>
      </c>
      <c r="AE22" t="s">
        <v>1575</v>
      </c>
      <c r="AF22">
        <v>0</v>
      </c>
      <c r="AH22">
        <v>2</v>
      </c>
      <c r="AI22">
        <v>0</v>
      </c>
      <c r="AJ22">
        <v>92.36</v>
      </c>
      <c r="AM22" t="s">
        <v>552</v>
      </c>
      <c r="AN22" t="s">
        <v>876</v>
      </c>
      <c r="AO22">
        <v>15000</v>
      </c>
      <c r="AP22" t="s">
        <v>883</v>
      </c>
      <c r="AQ22" t="s">
        <v>888</v>
      </c>
      <c r="AR22" t="s">
        <v>1641</v>
      </c>
      <c r="AS22" t="s">
        <v>905</v>
      </c>
      <c r="AT22" t="s">
        <v>910</v>
      </c>
      <c r="AU22" t="s">
        <v>1716</v>
      </c>
      <c r="AV22">
        <v>2019</v>
      </c>
      <c r="AX22" t="s">
        <v>608</v>
      </c>
      <c r="AY22" t="s">
        <v>608</v>
      </c>
      <c r="AZ22" t="s">
        <v>607</v>
      </c>
      <c r="BA22">
        <v>32.9</v>
      </c>
      <c r="BB22" t="s">
        <v>1729</v>
      </c>
      <c r="BD22" t="s">
        <v>608</v>
      </c>
      <c r="BF22" t="s">
        <v>1042</v>
      </c>
      <c r="BG22" t="s">
        <v>1015</v>
      </c>
    </row>
    <row r="23" spans="1:59">
      <c r="A23" s="1">
        <f>HYPERLINK("https://lsnyc.legalserver.org/matter/dynamic-profile/view/1865579","18-1865579")</f>
        <v>0</v>
      </c>
      <c r="C23" t="s">
        <v>70</v>
      </c>
      <c r="D23" t="s">
        <v>1064</v>
      </c>
      <c r="E23" t="s">
        <v>1081</v>
      </c>
      <c r="F23" t="s">
        <v>1126</v>
      </c>
      <c r="G23" t="s">
        <v>1164</v>
      </c>
      <c r="H23" t="s">
        <v>1221</v>
      </c>
      <c r="I23" t="s">
        <v>1275</v>
      </c>
      <c r="K23" t="s">
        <v>1350</v>
      </c>
      <c r="L23">
        <v>11004</v>
      </c>
      <c r="M23" t="s">
        <v>492</v>
      </c>
      <c r="N23" t="s">
        <v>1376</v>
      </c>
      <c r="O23">
        <v>9</v>
      </c>
      <c r="P23" t="s">
        <v>593</v>
      </c>
      <c r="Q23" t="s">
        <v>599</v>
      </c>
      <c r="R23" t="s">
        <v>1422</v>
      </c>
      <c r="S23" t="s">
        <v>604</v>
      </c>
      <c r="T23" t="s">
        <v>605</v>
      </c>
      <c r="V23" t="s">
        <v>607</v>
      </c>
      <c r="W23" t="s">
        <v>609</v>
      </c>
      <c r="Y23" t="s">
        <v>1081</v>
      </c>
      <c r="Z23">
        <v>1233</v>
      </c>
      <c r="AA23">
        <v>2500</v>
      </c>
      <c r="AB23" t="s">
        <v>1014</v>
      </c>
      <c r="AC23" t="s">
        <v>1471</v>
      </c>
      <c r="AD23" t="s">
        <v>552</v>
      </c>
      <c r="AE23" t="s">
        <v>1576</v>
      </c>
      <c r="AF23">
        <v>0</v>
      </c>
      <c r="AH23">
        <v>6</v>
      </c>
      <c r="AI23">
        <v>0</v>
      </c>
      <c r="AJ23">
        <v>69.29000000000001</v>
      </c>
      <c r="AL23" t="s">
        <v>867</v>
      </c>
      <c r="AM23" t="s">
        <v>869</v>
      </c>
      <c r="AN23" t="s">
        <v>876</v>
      </c>
      <c r="AO23">
        <v>23380</v>
      </c>
      <c r="AP23" t="s">
        <v>883</v>
      </c>
      <c r="AQ23" t="s">
        <v>888</v>
      </c>
      <c r="AR23" t="s">
        <v>1642</v>
      </c>
      <c r="AS23" t="s">
        <v>905</v>
      </c>
      <c r="AT23" t="s">
        <v>1689</v>
      </c>
      <c r="AU23" t="s">
        <v>996</v>
      </c>
      <c r="AV23">
        <v>2019</v>
      </c>
      <c r="AX23" t="s">
        <v>608</v>
      </c>
      <c r="AY23" t="s">
        <v>608</v>
      </c>
      <c r="AZ23" t="s">
        <v>607</v>
      </c>
      <c r="BA23">
        <v>24.55</v>
      </c>
      <c r="BB23" t="s">
        <v>1729</v>
      </c>
      <c r="BC23" t="s">
        <v>1018</v>
      </c>
      <c r="BD23" t="s">
        <v>608</v>
      </c>
      <c r="BF23" t="s">
        <v>1042</v>
      </c>
      <c r="BG23" t="s">
        <v>1015</v>
      </c>
    </row>
    <row r="24" spans="1:59">
      <c r="A24" s="1">
        <f>HYPERLINK("https://lsnyc.legalserver.org/matter/dynamic-profile/view/1849081","17-1849081")</f>
        <v>0</v>
      </c>
      <c r="C24" t="s">
        <v>69</v>
      </c>
      <c r="D24" t="s">
        <v>1064</v>
      </c>
      <c r="E24" t="s">
        <v>139</v>
      </c>
      <c r="F24" t="s">
        <v>1111</v>
      </c>
      <c r="G24" t="s">
        <v>1165</v>
      </c>
      <c r="H24" t="s">
        <v>1222</v>
      </c>
      <c r="I24" t="s">
        <v>1276</v>
      </c>
      <c r="J24" t="s">
        <v>1322</v>
      </c>
      <c r="K24" t="s">
        <v>482</v>
      </c>
      <c r="L24">
        <v>11416</v>
      </c>
      <c r="M24" t="s">
        <v>492</v>
      </c>
      <c r="N24" t="s">
        <v>1377</v>
      </c>
      <c r="O24">
        <v>7</v>
      </c>
      <c r="P24" t="s">
        <v>593</v>
      </c>
      <c r="Q24" t="s">
        <v>599</v>
      </c>
      <c r="R24" t="s">
        <v>1422</v>
      </c>
      <c r="S24" t="s">
        <v>604</v>
      </c>
      <c r="T24" t="s">
        <v>605</v>
      </c>
      <c r="V24" t="s">
        <v>607</v>
      </c>
      <c r="W24" t="s">
        <v>609</v>
      </c>
      <c r="Y24" t="s">
        <v>139</v>
      </c>
      <c r="Z24">
        <v>375</v>
      </c>
      <c r="AA24">
        <v>1758</v>
      </c>
      <c r="AB24" t="s">
        <v>1014</v>
      </c>
      <c r="AC24" t="s">
        <v>1472</v>
      </c>
      <c r="AD24" t="s">
        <v>1524</v>
      </c>
      <c r="AE24" t="s">
        <v>1577</v>
      </c>
      <c r="AF24">
        <v>5</v>
      </c>
      <c r="AG24" t="s">
        <v>856</v>
      </c>
      <c r="AH24">
        <v>2</v>
      </c>
      <c r="AI24">
        <v>3</v>
      </c>
      <c r="AJ24">
        <v>78.67</v>
      </c>
      <c r="AM24" t="s">
        <v>869</v>
      </c>
      <c r="AN24" t="s">
        <v>875</v>
      </c>
      <c r="AO24">
        <v>22640.64</v>
      </c>
      <c r="AQ24" t="s">
        <v>888</v>
      </c>
      <c r="AR24" t="s">
        <v>1639</v>
      </c>
      <c r="AS24" t="s">
        <v>905</v>
      </c>
      <c r="AT24" t="s">
        <v>910</v>
      </c>
      <c r="AU24" t="s">
        <v>1705</v>
      </c>
      <c r="AV24">
        <v>2018</v>
      </c>
      <c r="AX24" t="s">
        <v>608</v>
      </c>
      <c r="AY24" t="s">
        <v>608</v>
      </c>
      <c r="AZ24" t="s">
        <v>607</v>
      </c>
      <c r="BA24">
        <v>13.4</v>
      </c>
      <c r="BB24" t="s">
        <v>1729</v>
      </c>
      <c r="BC24" t="s">
        <v>1743</v>
      </c>
      <c r="BD24" t="s">
        <v>608</v>
      </c>
      <c r="BF24" t="s">
        <v>1045</v>
      </c>
      <c r="BG24" t="s">
        <v>1016</v>
      </c>
    </row>
    <row r="25" spans="1:59">
      <c r="A25" s="1">
        <f>HYPERLINK("https://lsnyc.legalserver.org/matter/dynamic-profile/view/1846920","17-1846920")</f>
        <v>0</v>
      </c>
      <c r="C25" t="s">
        <v>66</v>
      </c>
      <c r="D25" t="s">
        <v>1064</v>
      </c>
      <c r="E25" t="s">
        <v>109</v>
      </c>
      <c r="F25" t="s">
        <v>1115</v>
      </c>
      <c r="G25" t="s">
        <v>1166</v>
      </c>
      <c r="H25" t="s">
        <v>1223</v>
      </c>
      <c r="I25" t="s">
        <v>1277</v>
      </c>
      <c r="K25" t="s">
        <v>1351</v>
      </c>
      <c r="L25">
        <v>11414</v>
      </c>
      <c r="M25" t="s">
        <v>492</v>
      </c>
      <c r="N25" t="s">
        <v>1378</v>
      </c>
      <c r="O25">
        <v>3</v>
      </c>
      <c r="P25" t="s">
        <v>593</v>
      </c>
      <c r="Q25" t="s">
        <v>599</v>
      </c>
      <c r="R25" t="s">
        <v>1422</v>
      </c>
      <c r="S25" t="s">
        <v>604</v>
      </c>
      <c r="T25" t="s">
        <v>605</v>
      </c>
      <c r="V25" t="s">
        <v>607</v>
      </c>
      <c r="W25" t="s">
        <v>609</v>
      </c>
      <c r="X25" t="s">
        <v>611</v>
      </c>
      <c r="Y25" t="s">
        <v>1437</v>
      </c>
      <c r="Z25">
        <v>1050</v>
      </c>
      <c r="AA25">
        <v>1050</v>
      </c>
      <c r="AB25" t="s">
        <v>1014</v>
      </c>
      <c r="AC25" t="s">
        <v>1473</v>
      </c>
      <c r="AD25" t="s">
        <v>1525</v>
      </c>
      <c r="AE25" t="s">
        <v>1578</v>
      </c>
      <c r="AF25">
        <v>3</v>
      </c>
      <c r="AG25" t="s">
        <v>856</v>
      </c>
      <c r="AH25">
        <v>1</v>
      </c>
      <c r="AI25">
        <v>1</v>
      </c>
      <c r="AJ25">
        <v>29.56</v>
      </c>
      <c r="AM25" t="s">
        <v>552</v>
      </c>
      <c r="AN25" t="s">
        <v>876</v>
      </c>
      <c r="AO25">
        <v>4800</v>
      </c>
      <c r="AP25" t="s">
        <v>882</v>
      </c>
      <c r="AQ25" t="s">
        <v>888</v>
      </c>
      <c r="AR25" t="s">
        <v>1643</v>
      </c>
      <c r="AS25" t="s">
        <v>1677</v>
      </c>
      <c r="AT25" t="s">
        <v>496</v>
      </c>
      <c r="AU25" t="s">
        <v>950</v>
      </c>
      <c r="AV25">
        <v>2018</v>
      </c>
      <c r="AX25" t="s">
        <v>608</v>
      </c>
      <c r="AY25" t="s">
        <v>608</v>
      </c>
      <c r="AZ25" t="s">
        <v>607</v>
      </c>
      <c r="BA25">
        <v>25.38</v>
      </c>
      <c r="BB25" t="s">
        <v>1729</v>
      </c>
      <c r="BC25" t="s">
        <v>1019</v>
      </c>
      <c r="BD25" t="s">
        <v>608</v>
      </c>
      <c r="BF25" t="s">
        <v>1043</v>
      </c>
      <c r="BG25" t="s">
        <v>1017</v>
      </c>
    </row>
    <row r="26" spans="1:59">
      <c r="A26" s="1">
        <f>HYPERLINK("https://lsnyc.legalserver.org/matter/dynamic-profile/view/1848634","17-1848634")</f>
        <v>0</v>
      </c>
      <c r="C26" t="s">
        <v>71</v>
      </c>
      <c r="D26" t="s">
        <v>1064</v>
      </c>
      <c r="E26" t="s">
        <v>1082</v>
      </c>
      <c r="F26" t="s">
        <v>1127</v>
      </c>
      <c r="G26" t="s">
        <v>1167</v>
      </c>
      <c r="H26" t="s">
        <v>1224</v>
      </c>
      <c r="I26" t="s">
        <v>1278</v>
      </c>
      <c r="J26" t="s">
        <v>456</v>
      </c>
      <c r="K26" t="s">
        <v>465</v>
      </c>
      <c r="L26">
        <v>11436</v>
      </c>
      <c r="M26" t="s">
        <v>492</v>
      </c>
      <c r="N26" t="s">
        <v>1379</v>
      </c>
      <c r="O26">
        <v>1</v>
      </c>
      <c r="P26" t="s">
        <v>593</v>
      </c>
      <c r="Q26" t="s">
        <v>599</v>
      </c>
      <c r="R26" t="s">
        <v>1426</v>
      </c>
      <c r="S26" t="s">
        <v>600</v>
      </c>
      <c r="T26" t="s">
        <v>605</v>
      </c>
      <c r="V26" t="s">
        <v>607</v>
      </c>
      <c r="W26" t="s">
        <v>609</v>
      </c>
      <c r="Y26" t="s">
        <v>1082</v>
      </c>
      <c r="Z26">
        <v>0</v>
      </c>
      <c r="AA26">
        <v>1956</v>
      </c>
      <c r="AB26" t="s">
        <v>1014</v>
      </c>
      <c r="AC26" t="s">
        <v>1474</v>
      </c>
      <c r="AD26" t="s">
        <v>1526</v>
      </c>
      <c r="AE26" t="s">
        <v>1579</v>
      </c>
      <c r="AF26">
        <v>2</v>
      </c>
      <c r="AG26" t="s">
        <v>856</v>
      </c>
      <c r="AH26">
        <v>2</v>
      </c>
      <c r="AI26">
        <v>3</v>
      </c>
      <c r="AJ26">
        <v>38.39</v>
      </c>
      <c r="AM26" t="s">
        <v>871</v>
      </c>
      <c r="AN26" t="s">
        <v>876</v>
      </c>
      <c r="AO26">
        <v>11050</v>
      </c>
      <c r="AT26" t="s">
        <v>929</v>
      </c>
      <c r="AU26" t="s">
        <v>1717</v>
      </c>
      <c r="AV26">
        <v>2018</v>
      </c>
      <c r="AX26" t="s">
        <v>608</v>
      </c>
      <c r="AY26" t="s">
        <v>1013</v>
      </c>
      <c r="AZ26" t="s">
        <v>607</v>
      </c>
      <c r="BA26">
        <v>21.85</v>
      </c>
      <c r="BB26" t="s">
        <v>1732</v>
      </c>
      <c r="BC26" t="s">
        <v>608</v>
      </c>
      <c r="BD26" t="s">
        <v>608</v>
      </c>
      <c r="BF26" t="s">
        <v>1047</v>
      </c>
      <c r="BG26" t="s">
        <v>1016</v>
      </c>
    </row>
    <row r="27" spans="1:59">
      <c r="A27" s="1">
        <f>HYPERLINK("https://lsnyc.legalserver.org/matter/dynamic-profile/view/1866709","18-1866709")</f>
        <v>0</v>
      </c>
      <c r="C27" t="s">
        <v>74</v>
      </c>
      <c r="D27" t="s">
        <v>1064</v>
      </c>
      <c r="E27" t="s">
        <v>98</v>
      </c>
      <c r="F27" t="s">
        <v>1124</v>
      </c>
      <c r="G27" t="s">
        <v>1168</v>
      </c>
      <c r="H27" t="s">
        <v>1225</v>
      </c>
      <c r="I27" t="s">
        <v>1279</v>
      </c>
      <c r="J27" t="s">
        <v>1323</v>
      </c>
      <c r="K27" t="s">
        <v>489</v>
      </c>
      <c r="L27">
        <v>11374</v>
      </c>
      <c r="M27" t="s">
        <v>492</v>
      </c>
      <c r="N27" t="s">
        <v>1380</v>
      </c>
      <c r="O27">
        <v>8</v>
      </c>
      <c r="P27" t="s">
        <v>593</v>
      </c>
      <c r="Q27" t="s">
        <v>600</v>
      </c>
      <c r="R27" t="s">
        <v>1426</v>
      </c>
      <c r="S27" t="s">
        <v>600</v>
      </c>
      <c r="T27" t="s">
        <v>605</v>
      </c>
      <c r="V27" t="s">
        <v>607</v>
      </c>
      <c r="W27" t="s">
        <v>609</v>
      </c>
      <c r="X27" t="s">
        <v>613</v>
      </c>
      <c r="Y27" t="s">
        <v>98</v>
      </c>
      <c r="Z27">
        <v>1091</v>
      </c>
      <c r="AA27">
        <v>1061</v>
      </c>
      <c r="AB27" t="s">
        <v>1014</v>
      </c>
      <c r="AC27" t="s">
        <v>1475</v>
      </c>
      <c r="AE27" t="s">
        <v>1580</v>
      </c>
      <c r="AF27">
        <v>110</v>
      </c>
      <c r="AG27" t="s">
        <v>857</v>
      </c>
      <c r="AH27">
        <v>2</v>
      </c>
      <c r="AI27">
        <v>2</v>
      </c>
      <c r="AJ27">
        <v>99.59999999999999</v>
      </c>
      <c r="AM27" t="s">
        <v>552</v>
      </c>
      <c r="AN27" t="s">
        <v>876</v>
      </c>
      <c r="AO27">
        <v>25000</v>
      </c>
      <c r="AT27" t="s">
        <v>910</v>
      </c>
      <c r="AU27" t="s">
        <v>1718</v>
      </c>
      <c r="AV27">
        <v>2019</v>
      </c>
      <c r="AX27" t="s">
        <v>608</v>
      </c>
      <c r="AY27" t="s">
        <v>608</v>
      </c>
      <c r="AZ27" t="s">
        <v>607</v>
      </c>
      <c r="BA27">
        <v>8.25</v>
      </c>
      <c r="BB27" t="s">
        <v>1732</v>
      </c>
      <c r="BD27" t="s">
        <v>608</v>
      </c>
      <c r="BF27" t="s">
        <v>70</v>
      </c>
      <c r="BG27" t="s">
        <v>1017</v>
      </c>
    </row>
    <row r="28" spans="1:59">
      <c r="A28" s="1">
        <f>HYPERLINK("https://lsnyc.legalserver.org/matter/dynamic-profile/view/0814560","16-0814560")</f>
        <v>0</v>
      </c>
      <c r="C28" t="s">
        <v>1049</v>
      </c>
      <c r="D28" t="s">
        <v>1064</v>
      </c>
      <c r="E28" t="s">
        <v>1083</v>
      </c>
      <c r="F28" t="s">
        <v>1128</v>
      </c>
      <c r="G28" t="s">
        <v>1169</v>
      </c>
      <c r="H28" t="s">
        <v>1226</v>
      </c>
      <c r="I28" t="s">
        <v>1280</v>
      </c>
      <c r="J28" t="s">
        <v>456</v>
      </c>
      <c r="K28" t="s">
        <v>482</v>
      </c>
      <c r="L28">
        <v>11416</v>
      </c>
      <c r="M28" t="s">
        <v>492</v>
      </c>
      <c r="N28" t="s">
        <v>1381</v>
      </c>
      <c r="O28">
        <v>1</v>
      </c>
      <c r="P28" t="s">
        <v>593</v>
      </c>
      <c r="Q28" t="s">
        <v>599</v>
      </c>
      <c r="R28" t="s">
        <v>1422</v>
      </c>
      <c r="S28" t="s">
        <v>604</v>
      </c>
      <c r="T28" t="s">
        <v>605</v>
      </c>
      <c r="V28" t="s">
        <v>607</v>
      </c>
      <c r="W28" t="s">
        <v>609</v>
      </c>
      <c r="X28" t="s">
        <v>611</v>
      </c>
      <c r="Y28" t="s">
        <v>1438</v>
      </c>
      <c r="Z28">
        <v>1500</v>
      </c>
      <c r="AA28">
        <v>1500</v>
      </c>
      <c r="AB28" t="s">
        <v>1014</v>
      </c>
      <c r="AC28" t="s">
        <v>1476</v>
      </c>
      <c r="AD28" t="s">
        <v>1527</v>
      </c>
      <c r="AE28" t="s">
        <v>1581</v>
      </c>
      <c r="AF28">
        <v>2</v>
      </c>
      <c r="AG28" t="s">
        <v>856</v>
      </c>
      <c r="AH28">
        <v>2</v>
      </c>
      <c r="AI28">
        <v>3</v>
      </c>
      <c r="AJ28">
        <v>44.43</v>
      </c>
      <c r="AM28" t="s">
        <v>552</v>
      </c>
      <c r="AN28" t="s">
        <v>876</v>
      </c>
      <c r="AO28">
        <v>12636</v>
      </c>
      <c r="AQ28" t="s">
        <v>887</v>
      </c>
      <c r="AR28" t="s">
        <v>1644</v>
      </c>
      <c r="AT28" t="s">
        <v>912</v>
      </c>
      <c r="AU28" t="s">
        <v>1719</v>
      </c>
      <c r="AV28">
        <v>2018</v>
      </c>
      <c r="AX28" t="s">
        <v>608</v>
      </c>
      <c r="AY28" t="s">
        <v>608</v>
      </c>
      <c r="AZ28" t="s">
        <v>607</v>
      </c>
      <c r="BA28">
        <v>42.75</v>
      </c>
      <c r="BB28" t="s">
        <v>1728</v>
      </c>
      <c r="BD28" t="s">
        <v>608</v>
      </c>
      <c r="BF28" t="s">
        <v>74</v>
      </c>
      <c r="BG28" t="s">
        <v>1016</v>
      </c>
    </row>
    <row r="29" spans="1:59">
      <c r="A29" s="1">
        <f>HYPERLINK("https://lsnyc.legalserver.org/matter/dynamic-profile/view/1858014","18-1858014")</f>
        <v>0</v>
      </c>
      <c r="C29" t="s">
        <v>74</v>
      </c>
      <c r="D29" t="s">
        <v>1064</v>
      </c>
      <c r="E29" t="s">
        <v>1084</v>
      </c>
      <c r="F29" t="s">
        <v>1129</v>
      </c>
      <c r="G29" t="s">
        <v>1170</v>
      </c>
      <c r="H29" t="s">
        <v>1190</v>
      </c>
      <c r="I29" t="s">
        <v>1281</v>
      </c>
      <c r="J29" t="s">
        <v>1324</v>
      </c>
      <c r="K29" t="s">
        <v>465</v>
      </c>
      <c r="L29">
        <v>11436</v>
      </c>
      <c r="M29" t="s">
        <v>492</v>
      </c>
      <c r="N29" t="s">
        <v>1382</v>
      </c>
      <c r="O29">
        <v>1</v>
      </c>
      <c r="P29" t="s">
        <v>593</v>
      </c>
      <c r="Q29" t="s">
        <v>600</v>
      </c>
      <c r="R29" t="s">
        <v>1426</v>
      </c>
      <c r="S29" t="s">
        <v>600</v>
      </c>
      <c r="T29" t="s">
        <v>605</v>
      </c>
      <c r="V29" t="s">
        <v>607</v>
      </c>
      <c r="W29" t="s">
        <v>609</v>
      </c>
      <c r="Y29" t="s">
        <v>1439</v>
      </c>
      <c r="Z29">
        <v>750</v>
      </c>
      <c r="AA29">
        <v>750</v>
      </c>
      <c r="AB29" t="s">
        <v>1014</v>
      </c>
      <c r="AC29" t="s">
        <v>1477</v>
      </c>
      <c r="AD29" t="s">
        <v>1528</v>
      </c>
      <c r="AE29" t="s">
        <v>1582</v>
      </c>
      <c r="AF29">
        <v>2</v>
      </c>
      <c r="AG29" t="s">
        <v>856</v>
      </c>
      <c r="AH29">
        <v>2</v>
      </c>
      <c r="AI29">
        <v>1</v>
      </c>
      <c r="AJ29">
        <v>125.12</v>
      </c>
      <c r="AM29" t="s">
        <v>552</v>
      </c>
      <c r="AN29" t="s">
        <v>876</v>
      </c>
      <c r="AO29">
        <v>26000</v>
      </c>
      <c r="AT29" t="s">
        <v>910</v>
      </c>
      <c r="AU29" t="s">
        <v>965</v>
      </c>
      <c r="AV29">
        <v>2018</v>
      </c>
      <c r="AW29" t="s">
        <v>1012</v>
      </c>
      <c r="AX29" t="s">
        <v>608</v>
      </c>
      <c r="AY29" t="s">
        <v>608</v>
      </c>
      <c r="AZ29" t="s">
        <v>607</v>
      </c>
      <c r="BA29">
        <v>2.2</v>
      </c>
      <c r="BB29" t="s">
        <v>1732</v>
      </c>
      <c r="BF29" t="s">
        <v>74</v>
      </c>
    </row>
    <row r="30" spans="1:59">
      <c r="A30" s="1">
        <f>HYPERLINK("https://lsnyc.legalserver.org/matter/dynamic-profile/view/1843784","17-1843784")</f>
        <v>0</v>
      </c>
      <c r="C30" t="s">
        <v>1057</v>
      </c>
      <c r="D30" t="s">
        <v>1064</v>
      </c>
      <c r="E30" t="s">
        <v>1085</v>
      </c>
      <c r="F30" t="s">
        <v>1130</v>
      </c>
      <c r="G30" t="s">
        <v>1171</v>
      </c>
      <c r="H30" t="s">
        <v>1227</v>
      </c>
      <c r="I30" t="s">
        <v>1282</v>
      </c>
      <c r="J30" t="s">
        <v>1319</v>
      </c>
      <c r="K30" t="s">
        <v>479</v>
      </c>
      <c r="L30">
        <v>11419</v>
      </c>
      <c r="M30" t="s">
        <v>492</v>
      </c>
      <c r="N30" t="s">
        <v>1383</v>
      </c>
      <c r="O30">
        <v>7</v>
      </c>
      <c r="P30" t="s">
        <v>593</v>
      </c>
      <c r="Q30" t="s">
        <v>599</v>
      </c>
      <c r="R30" t="s">
        <v>1422</v>
      </c>
      <c r="S30" t="s">
        <v>604</v>
      </c>
      <c r="T30" t="s">
        <v>605</v>
      </c>
      <c r="V30" t="s">
        <v>607</v>
      </c>
      <c r="W30" t="s">
        <v>609</v>
      </c>
      <c r="Y30" t="s">
        <v>1085</v>
      </c>
      <c r="Z30">
        <v>1100</v>
      </c>
      <c r="AA30">
        <v>1100</v>
      </c>
      <c r="AB30" t="s">
        <v>1014</v>
      </c>
      <c r="AC30" t="s">
        <v>1478</v>
      </c>
      <c r="AE30" t="s">
        <v>1583</v>
      </c>
      <c r="AF30">
        <v>2</v>
      </c>
      <c r="AG30" t="s">
        <v>856</v>
      </c>
      <c r="AH30">
        <v>1</v>
      </c>
      <c r="AI30">
        <v>1</v>
      </c>
      <c r="AJ30">
        <v>104.68</v>
      </c>
      <c r="AM30" t="s">
        <v>552</v>
      </c>
      <c r="AN30" t="s">
        <v>876</v>
      </c>
      <c r="AO30">
        <v>17000</v>
      </c>
      <c r="AT30" t="s">
        <v>910</v>
      </c>
      <c r="AU30" t="s">
        <v>998</v>
      </c>
      <c r="AV30">
        <v>2018</v>
      </c>
      <c r="AX30" t="s">
        <v>608</v>
      </c>
      <c r="AY30" t="s">
        <v>1013</v>
      </c>
      <c r="AZ30" t="s">
        <v>607</v>
      </c>
      <c r="BA30">
        <v>5.4</v>
      </c>
      <c r="BB30" t="s">
        <v>1729</v>
      </c>
      <c r="BF30" t="s">
        <v>80</v>
      </c>
      <c r="BG30" t="s">
        <v>1017</v>
      </c>
    </row>
    <row r="31" spans="1:59">
      <c r="A31" s="1">
        <f>HYPERLINK("https://lsnyc.legalserver.org/matter/dynamic-profile/view/0798063","16-0798063")</f>
        <v>0</v>
      </c>
      <c r="C31" t="s">
        <v>1049</v>
      </c>
      <c r="D31" t="s">
        <v>1064</v>
      </c>
      <c r="E31" t="s">
        <v>1086</v>
      </c>
      <c r="F31" t="s">
        <v>1110</v>
      </c>
      <c r="G31" t="s">
        <v>1172</v>
      </c>
      <c r="H31" t="s">
        <v>1228</v>
      </c>
      <c r="I31" t="s">
        <v>1283</v>
      </c>
      <c r="J31" t="s">
        <v>1325</v>
      </c>
      <c r="K31" t="s">
        <v>465</v>
      </c>
      <c r="L31">
        <v>11433</v>
      </c>
      <c r="M31" t="s">
        <v>494</v>
      </c>
      <c r="N31" t="s">
        <v>1384</v>
      </c>
      <c r="O31">
        <v>1</v>
      </c>
      <c r="P31" t="s">
        <v>593</v>
      </c>
      <c r="Q31" t="s">
        <v>599</v>
      </c>
      <c r="R31" t="s">
        <v>1422</v>
      </c>
      <c r="S31" t="s">
        <v>604</v>
      </c>
      <c r="T31" t="s">
        <v>606</v>
      </c>
      <c r="V31" t="s">
        <v>607</v>
      </c>
      <c r="W31" t="s">
        <v>609</v>
      </c>
      <c r="Y31" t="s">
        <v>1440</v>
      </c>
      <c r="Z31">
        <v>1017</v>
      </c>
      <c r="AA31">
        <v>1300</v>
      </c>
      <c r="AB31" t="s">
        <v>1014</v>
      </c>
      <c r="AC31" t="s">
        <v>1479</v>
      </c>
      <c r="AD31" t="s">
        <v>1529</v>
      </c>
      <c r="AE31" t="s">
        <v>1584</v>
      </c>
      <c r="AF31">
        <v>3</v>
      </c>
      <c r="AG31" t="s">
        <v>856</v>
      </c>
      <c r="AH31">
        <v>1</v>
      </c>
      <c r="AI31">
        <v>2</v>
      </c>
      <c r="AJ31">
        <v>94.52</v>
      </c>
      <c r="AM31" t="s">
        <v>496</v>
      </c>
      <c r="AN31" t="s">
        <v>876</v>
      </c>
      <c r="AO31">
        <v>19056</v>
      </c>
      <c r="AT31" t="s">
        <v>1690</v>
      </c>
      <c r="AU31" t="s">
        <v>1710</v>
      </c>
      <c r="AV31">
        <v>2018</v>
      </c>
      <c r="AX31" t="s">
        <v>608</v>
      </c>
      <c r="AY31" t="s">
        <v>1013</v>
      </c>
      <c r="AZ31" t="s">
        <v>607</v>
      </c>
      <c r="BA31">
        <v>34.55</v>
      </c>
      <c r="BB31" t="s">
        <v>1729</v>
      </c>
      <c r="BC31" t="s">
        <v>608</v>
      </c>
      <c r="BF31" t="s">
        <v>1049</v>
      </c>
      <c r="BG31" t="s">
        <v>1016</v>
      </c>
    </row>
    <row r="32" spans="1:59">
      <c r="A32" s="1">
        <f>HYPERLINK("https://lsnyc.legalserver.org/matter/dynamic-profile/view/0795876","16-0795876")</f>
        <v>0</v>
      </c>
      <c r="B32" t="s">
        <v>63</v>
      </c>
      <c r="C32" t="s">
        <v>1049</v>
      </c>
      <c r="D32" t="s">
        <v>1064</v>
      </c>
      <c r="E32" t="s">
        <v>1087</v>
      </c>
      <c r="F32" t="s">
        <v>1121</v>
      </c>
      <c r="G32" t="s">
        <v>1173</v>
      </c>
      <c r="H32" t="s">
        <v>1229</v>
      </c>
      <c r="I32" t="s">
        <v>1284</v>
      </c>
      <c r="J32" t="s">
        <v>1326</v>
      </c>
      <c r="K32" t="s">
        <v>473</v>
      </c>
      <c r="L32">
        <v>11355</v>
      </c>
      <c r="M32" t="s">
        <v>493</v>
      </c>
      <c r="N32" t="s">
        <v>1385</v>
      </c>
      <c r="O32">
        <v>10</v>
      </c>
      <c r="P32" t="s">
        <v>593</v>
      </c>
      <c r="Q32" t="s">
        <v>599</v>
      </c>
      <c r="R32" t="s">
        <v>1421</v>
      </c>
      <c r="S32" t="s">
        <v>604</v>
      </c>
      <c r="T32" t="s">
        <v>605</v>
      </c>
      <c r="V32" t="s">
        <v>607</v>
      </c>
      <c r="W32" t="s">
        <v>609</v>
      </c>
      <c r="X32" t="s">
        <v>611</v>
      </c>
      <c r="Y32" t="s">
        <v>1087</v>
      </c>
      <c r="Z32">
        <v>1283.48</v>
      </c>
      <c r="AA32">
        <v>1283.48</v>
      </c>
      <c r="AB32" t="s">
        <v>1014</v>
      </c>
      <c r="AC32" t="s">
        <v>1480</v>
      </c>
      <c r="AE32" t="s">
        <v>1585</v>
      </c>
      <c r="AF32">
        <v>100</v>
      </c>
      <c r="AG32" t="s">
        <v>857</v>
      </c>
      <c r="AH32">
        <v>1</v>
      </c>
      <c r="AI32">
        <v>1</v>
      </c>
      <c r="AJ32">
        <v>177.02</v>
      </c>
      <c r="AM32" t="s">
        <v>552</v>
      </c>
      <c r="AN32" t="s">
        <v>875</v>
      </c>
      <c r="AO32">
        <v>28200</v>
      </c>
      <c r="AQ32" t="s">
        <v>887</v>
      </c>
      <c r="AR32" t="s">
        <v>1645</v>
      </c>
      <c r="AT32" t="s">
        <v>1691</v>
      </c>
      <c r="AU32" t="s">
        <v>1710</v>
      </c>
      <c r="AV32">
        <v>2018</v>
      </c>
      <c r="AX32" t="s">
        <v>608</v>
      </c>
      <c r="AY32" t="s">
        <v>1013</v>
      </c>
      <c r="AZ32" t="s">
        <v>607</v>
      </c>
      <c r="BA32">
        <v>21.65</v>
      </c>
      <c r="BB32" t="s">
        <v>1728</v>
      </c>
      <c r="BC32" t="s">
        <v>1744</v>
      </c>
      <c r="BF32" t="s">
        <v>1758</v>
      </c>
      <c r="BG32" t="s">
        <v>1016</v>
      </c>
    </row>
    <row r="33" spans="1:59">
      <c r="A33" s="1">
        <f>HYPERLINK("https://lsnyc.legalserver.org/matter/dynamic-profile/view/0815589","16-0815589")</f>
        <v>0</v>
      </c>
      <c r="B33" t="s">
        <v>63</v>
      </c>
      <c r="C33" t="s">
        <v>1047</v>
      </c>
      <c r="D33" t="s">
        <v>1064</v>
      </c>
      <c r="E33" t="s">
        <v>1088</v>
      </c>
      <c r="F33" t="s">
        <v>1131</v>
      </c>
      <c r="G33" t="s">
        <v>200</v>
      </c>
      <c r="H33" t="s">
        <v>285</v>
      </c>
      <c r="I33" t="s">
        <v>372</v>
      </c>
      <c r="J33" t="s">
        <v>441</v>
      </c>
      <c r="K33" t="s">
        <v>483</v>
      </c>
      <c r="L33">
        <v>11385</v>
      </c>
      <c r="M33" t="s">
        <v>499</v>
      </c>
      <c r="N33" t="s">
        <v>552</v>
      </c>
      <c r="O33">
        <v>34</v>
      </c>
      <c r="P33" t="s">
        <v>594</v>
      </c>
      <c r="Q33" t="s">
        <v>600</v>
      </c>
      <c r="R33" t="s">
        <v>1426</v>
      </c>
      <c r="S33" t="s">
        <v>600</v>
      </c>
      <c r="T33" t="s">
        <v>605</v>
      </c>
      <c r="V33" t="s">
        <v>607</v>
      </c>
      <c r="W33" t="s">
        <v>609</v>
      </c>
      <c r="X33" t="s">
        <v>611</v>
      </c>
      <c r="Y33" t="s">
        <v>1088</v>
      </c>
      <c r="Z33">
        <v>1017.29</v>
      </c>
      <c r="AA33">
        <v>1017.29</v>
      </c>
      <c r="AB33" t="s">
        <v>1014</v>
      </c>
      <c r="AC33" t="s">
        <v>689</v>
      </c>
      <c r="AD33" t="s">
        <v>552</v>
      </c>
      <c r="AE33" t="s">
        <v>817</v>
      </c>
      <c r="AF33">
        <v>12</v>
      </c>
      <c r="AG33" t="s">
        <v>857</v>
      </c>
      <c r="AH33">
        <v>2</v>
      </c>
      <c r="AI33">
        <v>1</v>
      </c>
      <c r="AJ33">
        <v>99.8</v>
      </c>
      <c r="AM33" t="s">
        <v>552</v>
      </c>
      <c r="AN33" t="s">
        <v>876</v>
      </c>
      <c r="AO33">
        <v>20120</v>
      </c>
      <c r="AT33" t="s">
        <v>1692</v>
      </c>
      <c r="AU33" t="s">
        <v>957</v>
      </c>
      <c r="AV33">
        <v>2018</v>
      </c>
      <c r="AX33" t="s">
        <v>608</v>
      </c>
      <c r="AY33" t="s">
        <v>608</v>
      </c>
      <c r="AZ33" t="s">
        <v>607</v>
      </c>
      <c r="BA33">
        <v>11.7</v>
      </c>
      <c r="BB33" t="s">
        <v>1732</v>
      </c>
      <c r="BC33" t="s">
        <v>608</v>
      </c>
      <c r="BF33" t="s">
        <v>1047</v>
      </c>
      <c r="BG33" t="s">
        <v>1016</v>
      </c>
    </row>
    <row r="34" spans="1:59">
      <c r="A34" s="1">
        <f>HYPERLINK("https://lsnyc.legalserver.org/matter/dynamic-profile/view/0800422","16-0800422")</f>
        <v>0</v>
      </c>
      <c r="B34" t="s">
        <v>63</v>
      </c>
      <c r="C34" t="s">
        <v>1049</v>
      </c>
      <c r="D34" t="s">
        <v>1064</v>
      </c>
      <c r="E34" t="s">
        <v>1089</v>
      </c>
      <c r="F34" t="s">
        <v>1110</v>
      </c>
      <c r="G34" t="s">
        <v>1172</v>
      </c>
      <c r="H34" t="s">
        <v>1228</v>
      </c>
      <c r="I34" t="s">
        <v>1283</v>
      </c>
      <c r="J34" t="s">
        <v>1325</v>
      </c>
      <c r="K34" t="s">
        <v>465</v>
      </c>
      <c r="L34">
        <v>11433</v>
      </c>
      <c r="M34" t="s">
        <v>494</v>
      </c>
      <c r="N34" t="s">
        <v>1386</v>
      </c>
      <c r="O34">
        <v>1</v>
      </c>
      <c r="P34" t="s">
        <v>594</v>
      </c>
      <c r="Q34" t="s">
        <v>599</v>
      </c>
      <c r="R34" t="s">
        <v>1422</v>
      </c>
      <c r="S34" t="s">
        <v>604</v>
      </c>
      <c r="T34" t="s">
        <v>605</v>
      </c>
      <c r="V34" t="s">
        <v>607</v>
      </c>
      <c r="W34" t="s">
        <v>609</v>
      </c>
      <c r="X34" t="s">
        <v>611</v>
      </c>
      <c r="Y34" t="s">
        <v>1440</v>
      </c>
      <c r="Z34">
        <v>1012</v>
      </c>
      <c r="AA34">
        <v>1300</v>
      </c>
      <c r="AB34" t="s">
        <v>1014</v>
      </c>
      <c r="AC34" t="s">
        <v>1479</v>
      </c>
      <c r="AE34" t="s">
        <v>1584</v>
      </c>
      <c r="AF34">
        <v>3</v>
      </c>
      <c r="AG34" t="s">
        <v>856</v>
      </c>
      <c r="AH34">
        <v>1</v>
      </c>
      <c r="AI34">
        <v>2</v>
      </c>
      <c r="AJ34">
        <v>94.52</v>
      </c>
      <c r="AM34" t="s">
        <v>496</v>
      </c>
      <c r="AN34" t="s">
        <v>876</v>
      </c>
      <c r="AO34">
        <v>19056</v>
      </c>
      <c r="AT34" t="s">
        <v>1690</v>
      </c>
      <c r="AU34" t="s">
        <v>1710</v>
      </c>
      <c r="AV34">
        <v>2018</v>
      </c>
      <c r="AX34" t="s">
        <v>608</v>
      </c>
      <c r="AY34" t="s">
        <v>608</v>
      </c>
      <c r="AZ34" t="s">
        <v>607</v>
      </c>
      <c r="BA34">
        <v>7.4</v>
      </c>
      <c r="BB34" t="s">
        <v>1730</v>
      </c>
      <c r="BF34" t="s">
        <v>1049</v>
      </c>
      <c r="BG34" t="s">
        <v>1016</v>
      </c>
    </row>
    <row r="35" spans="1:59">
      <c r="A35" s="1">
        <f>HYPERLINK("https://lsnyc.legalserver.org/matter/dynamic-profile/view/0800555","16-0800555")</f>
        <v>0</v>
      </c>
      <c r="C35" t="s">
        <v>1049</v>
      </c>
      <c r="D35" t="s">
        <v>1064</v>
      </c>
      <c r="E35" t="s">
        <v>1090</v>
      </c>
      <c r="F35" t="s">
        <v>1117</v>
      </c>
      <c r="G35" t="s">
        <v>1174</v>
      </c>
      <c r="H35" t="s">
        <v>1230</v>
      </c>
      <c r="I35" t="s">
        <v>1285</v>
      </c>
      <c r="J35" t="s">
        <v>1314</v>
      </c>
      <c r="K35" t="s">
        <v>479</v>
      </c>
      <c r="L35">
        <v>11419</v>
      </c>
      <c r="M35" t="s">
        <v>493</v>
      </c>
      <c r="N35" t="s">
        <v>1387</v>
      </c>
      <c r="O35">
        <v>4</v>
      </c>
      <c r="P35" t="s">
        <v>594</v>
      </c>
      <c r="Q35" t="s">
        <v>599</v>
      </c>
      <c r="R35" t="s">
        <v>1422</v>
      </c>
      <c r="S35" t="s">
        <v>604</v>
      </c>
      <c r="T35" t="s">
        <v>605</v>
      </c>
      <c r="W35" t="s">
        <v>609</v>
      </c>
      <c r="X35" t="s">
        <v>611</v>
      </c>
      <c r="Y35" t="s">
        <v>1441</v>
      </c>
      <c r="Z35">
        <v>218</v>
      </c>
      <c r="AA35">
        <v>1270</v>
      </c>
      <c r="AB35" t="s">
        <v>1014</v>
      </c>
      <c r="AC35" t="s">
        <v>1481</v>
      </c>
      <c r="AD35" t="s">
        <v>1530</v>
      </c>
      <c r="AE35" t="s">
        <v>1586</v>
      </c>
      <c r="AF35">
        <v>100</v>
      </c>
      <c r="AG35" t="s">
        <v>857</v>
      </c>
      <c r="AH35">
        <v>1</v>
      </c>
      <c r="AI35">
        <v>2</v>
      </c>
      <c r="AJ35">
        <v>59.84</v>
      </c>
      <c r="AM35" t="s">
        <v>869</v>
      </c>
      <c r="AN35" t="s">
        <v>875</v>
      </c>
      <c r="AO35">
        <v>12064</v>
      </c>
      <c r="AT35" t="s">
        <v>1693</v>
      </c>
      <c r="AU35" t="s">
        <v>1710</v>
      </c>
      <c r="AV35">
        <v>2018</v>
      </c>
      <c r="AX35" t="s">
        <v>608</v>
      </c>
      <c r="AY35" t="s">
        <v>1013</v>
      </c>
      <c r="AZ35" t="s">
        <v>607</v>
      </c>
      <c r="BA35">
        <v>19.85</v>
      </c>
      <c r="BB35" t="s">
        <v>1733</v>
      </c>
      <c r="BF35" t="s">
        <v>78</v>
      </c>
      <c r="BG35" t="s">
        <v>1016</v>
      </c>
    </row>
    <row r="36" spans="1:59">
      <c r="A36" s="1">
        <f>HYPERLINK("https://lsnyc.legalserver.org/matter/dynamic-profile/view/0802484","16-0802484")</f>
        <v>0</v>
      </c>
      <c r="C36" t="s">
        <v>1057</v>
      </c>
      <c r="D36" t="s">
        <v>1064</v>
      </c>
      <c r="E36" t="s">
        <v>626</v>
      </c>
      <c r="F36" t="s">
        <v>1132</v>
      </c>
      <c r="G36" t="s">
        <v>1175</v>
      </c>
      <c r="H36" t="s">
        <v>1231</v>
      </c>
      <c r="I36" t="s">
        <v>1286</v>
      </c>
      <c r="J36" t="s">
        <v>1327</v>
      </c>
      <c r="K36" t="s">
        <v>1352</v>
      </c>
      <c r="L36">
        <v>11385</v>
      </c>
      <c r="M36" t="s">
        <v>492</v>
      </c>
      <c r="N36" t="s">
        <v>1388</v>
      </c>
      <c r="O36">
        <v>20</v>
      </c>
      <c r="P36" t="s">
        <v>596</v>
      </c>
      <c r="Q36" t="s">
        <v>599</v>
      </c>
      <c r="R36" t="s">
        <v>1422</v>
      </c>
      <c r="S36" t="s">
        <v>604</v>
      </c>
      <c r="T36" t="s">
        <v>605</v>
      </c>
      <c r="U36" t="s">
        <v>605</v>
      </c>
      <c r="V36" t="s">
        <v>607</v>
      </c>
      <c r="W36" t="s">
        <v>609</v>
      </c>
      <c r="Y36" t="s">
        <v>1442</v>
      </c>
      <c r="Z36">
        <v>856.88</v>
      </c>
      <c r="AA36">
        <v>856.88</v>
      </c>
      <c r="AB36" t="s">
        <v>1014</v>
      </c>
      <c r="AC36" t="s">
        <v>1482</v>
      </c>
      <c r="AE36" t="s">
        <v>1587</v>
      </c>
      <c r="AF36">
        <v>0</v>
      </c>
      <c r="AG36" t="s">
        <v>863</v>
      </c>
      <c r="AH36">
        <v>1</v>
      </c>
      <c r="AI36">
        <v>2</v>
      </c>
      <c r="AJ36">
        <v>0</v>
      </c>
      <c r="AM36" t="s">
        <v>552</v>
      </c>
      <c r="AN36" t="s">
        <v>876</v>
      </c>
      <c r="AO36">
        <v>0</v>
      </c>
      <c r="AQ36" t="s">
        <v>887</v>
      </c>
      <c r="AR36" t="s">
        <v>1646</v>
      </c>
      <c r="AS36" t="s">
        <v>907</v>
      </c>
      <c r="AT36" t="s">
        <v>1694</v>
      </c>
      <c r="AU36" t="s">
        <v>1720</v>
      </c>
      <c r="AV36">
        <v>2018</v>
      </c>
      <c r="AX36" t="s">
        <v>608</v>
      </c>
      <c r="AY36" t="s">
        <v>1013</v>
      </c>
      <c r="AZ36" t="s">
        <v>607</v>
      </c>
      <c r="BA36">
        <v>31.4</v>
      </c>
      <c r="BB36" t="s">
        <v>1728</v>
      </c>
      <c r="BF36" t="s">
        <v>1046</v>
      </c>
      <c r="BG36" t="s">
        <v>1017</v>
      </c>
    </row>
    <row r="37" spans="1:59">
      <c r="A37" s="1">
        <f>HYPERLINK("https://lsnyc.legalserver.org/matter/dynamic-profile/view/1839133","17-1839133")</f>
        <v>0</v>
      </c>
      <c r="C37" t="s">
        <v>1049</v>
      </c>
      <c r="D37" t="s">
        <v>1064</v>
      </c>
      <c r="E37" t="s">
        <v>1091</v>
      </c>
      <c r="F37" t="s">
        <v>1121</v>
      </c>
      <c r="G37" t="s">
        <v>1176</v>
      </c>
      <c r="H37" t="s">
        <v>1232</v>
      </c>
      <c r="I37" t="s">
        <v>1287</v>
      </c>
      <c r="J37" t="s">
        <v>1328</v>
      </c>
      <c r="K37" t="s">
        <v>480</v>
      </c>
      <c r="L37">
        <v>11693</v>
      </c>
      <c r="M37" t="s">
        <v>492</v>
      </c>
      <c r="N37" t="s">
        <v>1389</v>
      </c>
      <c r="O37">
        <v>29</v>
      </c>
      <c r="P37" t="s">
        <v>596</v>
      </c>
      <c r="Q37" t="s">
        <v>599</v>
      </c>
      <c r="R37" t="s">
        <v>1422</v>
      </c>
      <c r="S37" t="s">
        <v>604</v>
      </c>
      <c r="T37" t="s">
        <v>605</v>
      </c>
      <c r="V37" t="s">
        <v>607</v>
      </c>
      <c r="W37" t="s">
        <v>610</v>
      </c>
      <c r="X37" t="s">
        <v>611</v>
      </c>
      <c r="Y37" t="s">
        <v>1091</v>
      </c>
      <c r="Z37">
        <v>477.6</v>
      </c>
      <c r="AA37">
        <v>477.6</v>
      </c>
      <c r="AB37" t="s">
        <v>1014</v>
      </c>
      <c r="AC37" t="s">
        <v>1483</v>
      </c>
      <c r="AD37" t="s">
        <v>1531</v>
      </c>
      <c r="AE37" t="s">
        <v>1588</v>
      </c>
      <c r="AF37">
        <v>49</v>
      </c>
      <c r="AG37" t="s">
        <v>860</v>
      </c>
      <c r="AH37">
        <v>2</v>
      </c>
      <c r="AI37">
        <v>0</v>
      </c>
      <c r="AJ37">
        <v>68.15000000000001</v>
      </c>
      <c r="AM37" t="s">
        <v>552</v>
      </c>
      <c r="AN37" t="s">
        <v>876</v>
      </c>
      <c r="AO37">
        <v>11068</v>
      </c>
      <c r="AQ37" t="s">
        <v>887</v>
      </c>
      <c r="AR37" t="s">
        <v>1647</v>
      </c>
      <c r="AS37" t="s">
        <v>907</v>
      </c>
      <c r="AT37" t="s">
        <v>1695</v>
      </c>
      <c r="AU37" t="s">
        <v>1707</v>
      </c>
      <c r="AV37">
        <v>2018</v>
      </c>
      <c r="AX37" t="s">
        <v>608</v>
      </c>
      <c r="AY37" t="s">
        <v>608</v>
      </c>
      <c r="AZ37" t="s">
        <v>607</v>
      </c>
      <c r="BA37">
        <v>25.7</v>
      </c>
      <c r="BB37" t="s">
        <v>1734</v>
      </c>
      <c r="BC37" t="s">
        <v>1745</v>
      </c>
      <c r="BD37" t="s">
        <v>608</v>
      </c>
      <c r="BF37" t="s">
        <v>74</v>
      </c>
      <c r="BG37" t="s">
        <v>1015</v>
      </c>
    </row>
    <row r="38" spans="1:59">
      <c r="A38" s="1">
        <f>HYPERLINK("https://lsnyc.legalserver.org/matter/dynamic-profile/view/0813698","16-0813698")</f>
        <v>0</v>
      </c>
      <c r="C38" t="s">
        <v>74</v>
      </c>
      <c r="D38" t="s">
        <v>1064</v>
      </c>
      <c r="E38" t="s">
        <v>1092</v>
      </c>
      <c r="F38" t="s">
        <v>1133</v>
      </c>
      <c r="G38" t="s">
        <v>1177</v>
      </c>
      <c r="H38" t="s">
        <v>1233</v>
      </c>
      <c r="I38" t="s">
        <v>1288</v>
      </c>
      <c r="K38" t="s">
        <v>465</v>
      </c>
      <c r="L38">
        <v>11435</v>
      </c>
      <c r="M38" t="s">
        <v>500</v>
      </c>
      <c r="N38" t="s">
        <v>1390</v>
      </c>
      <c r="O38">
        <v>35</v>
      </c>
      <c r="P38" t="s">
        <v>596</v>
      </c>
      <c r="Q38" t="s">
        <v>599</v>
      </c>
      <c r="R38" t="s">
        <v>1422</v>
      </c>
      <c r="S38" t="s">
        <v>604</v>
      </c>
      <c r="T38" t="s">
        <v>605</v>
      </c>
      <c r="V38" t="s">
        <v>607</v>
      </c>
      <c r="W38" t="s">
        <v>609</v>
      </c>
      <c r="X38" t="s">
        <v>611</v>
      </c>
      <c r="Y38" t="s">
        <v>1443</v>
      </c>
      <c r="Z38">
        <v>1035</v>
      </c>
      <c r="AA38">
        <v>1035</v>
      </c>
      <c r="AB38" t="s">
        <v>1014</v>
      </c>
      <c r="AC38" t="s">
        <v>1484</v>
      </c>
      <c r="AD38" t="s">
        <v>1532</v>
      </c>
      <c r="AE38" t="s">
        <v>1589</v>
      </c>
      <c r="AF38">
        <v>50</v>
      </c>
      <c r="AG38" t="s">
        <v>857</v>
      </c>
      <c r="AH38">
        <v>3</v>
      </c>
      <c r="AI38">
        <v>2</v>
      </c>
      <c r="AJ38">
        <v>0</v>
      </c>
      <c r="AM38" t="s">
        <v>552</v>
      </c>
      <c r="AN38" t="s">
        <v>876</v>
      </c>
      <c r="AO38">
        <v>0</v>
      </c>
      <c r="AQ38" t="s">
        <v>887</v>
      </c>
      <c r="AR38" t="s">
        <v>1648</v>
      </c>
      <c r="AS38" t="s">
        <v>907</v>
      </c>
      <c r="AT38" t="s">
        <v>920</v>
      </c>
      <c r="AU38" t="s">
        <v>1721</v>
      </c>
      <c r="AV38">
        <v>2018</v>
      </c>
      <c r="AX38" t="s">
        <v>608</v>
      </c>
      <c r="AY38" t="s">
        <v>608</v>
      </c>
      <c r="AZ38" t="s">
        <v>607</v>
      </c>
      <c r="BA38">
        <v>13.75</v>
      </c>
      <c r="BB38" t="s">
        <v>1728</v>
      </c>
      <c r="BC38" t="s">
        <v>1746</v>
      </c>
      <c r="BD38" t="s">
        <v>608</v>
      </c>
      <c r="BF38" t="s">
        <v>78</v>
      </c>
      <c r="BG38" t="s">
        <v>1016</v>
      </c>
    </row>
    <row r="39" spans="1:59">
      <c r="A39" s="1">
        <f>HYPERLINK("https://lsnyc.legalserver.org/matter/dynamic-profile/view/1837131","17-1837131")</f>
        <v>0</v>
      </c>
      <c r="C39" t="s">
        <v>1060</v>
      </c>
      <c r="D39" t="s">
        <v>1064</v>
      </c>
      <c r="E39" t="s">
        <v>1093</v>
      </c>
      <c r="F39" t="s">
        <v>1134</v>
      </c>
      <c r="G39" t="s">
        <v>1178</v>
      </c>
      <c r="H39" t="s">
        <v>1234</v>
      </c>
      <c r="I39" t="s">
        <v>1289</v>
      </c>
      <c r="K39" t="s">
        <v>484</v>
      </c>
      <c r="L39">
        <v>11435</v>
      </c>
      <c r="M39" t="s">
        <v>492</v>
      </c>
      <c r="N39" t="s">
        <v>1391</v>
      </c>
      <c r="O39">
        <v>24</v>
      </c>
      <c r="P39" t="s">
        <v>596</v>
      </c>
      <c r="Q39" t="s">
        <v>599</v>
      </c>
      <c r="R39" t="s">
        <v>1422</v>
      </c>
      <c r="S39" t="s">
        <v>604</v>
      </c>
      <c r="T39" t="s">
        <v>605</v>
      </c>
      <c r="V39" t="s">
        <v>607</v>
      </c>
      <c r="W39" t="s">
        <v>609</v>
      </c>
      <c r="Y39" t="s">
        <v>1093</v>
      </c>
      <c r="Z39">
        <v>1476.3</v>
      </c>
      <c r="AA39">
        <v>1476.3</v>
      </c>
      <c r="AB39" t="s">
        <v>1014</v>
      </c>
      <c r="AC39" t="s">
        <v>1485</v>
      </c>
      <c r="AD39" t="s">
        <v>1533</v>
      </c>
      <c r="AE39" t="s">
        <v>1590</v>
      </c>
      <c r="AF39">
        <v>200</v>
      </c>
      <c r="AG39" t="s">
        <v>862</v>
      </c>
      <c r="AH39">
        <v>2</v>
      </c>
      <c r="AI39">
        <v>0</v>
      </c>
      <c r="AJ39">
        <v>103.25</v>
      </c>
      <c r="AM39" t="s">
        <v>552</v>
      </c>
      <c r="AN39" t="s">
        <v>876</v>
      </c>
      <c r="AO39">
        <v>16767.6</v>
      </c>
      <c r="AQ39" t="s">
        <v>887</v>
      </c>
      <c r="AR39" t="s">
        <v>1649</v>
      </c>
      <c r="AS39" t="s">
        <v>907</v>
      </c>
      <c r="AT39" t="s">
        <v>1696</v>
      </c>
      <c r="AU39" t="s">
        <v>994</v>
      </c>
      <c r="AV39">
        <v>2018</v>
      </c>
      <c r="AX39" t="s">
        <v>608</v>
      </c>
      <c r="AY39" t="s">
        <v>1013</v>
      </c>
      <c r="AZ39" t="s">
        <v>607</v>
      </c>
      <c r="BA39">
        <v>36.2</v>
      </c>
      <c r="BB39" t="s">
        <v>1728</v>
      </c>
      <c r="BC39" t="s">
        <v>1747</v>
      </c>
      <c r="BD39" t="s">
        <v>608</v>
      </c>
      <c r="BE39" t="s">
        <v>1040</v>
      </c>
      <c r="BF39" t="s">
        <v>67</v>
      </c>
      <c r="BG39" t="s">
        <v>1015</v>
      </c>
    </row>
    <row r="40" spans="1:59">
      <c r="A40" s="1">
        <f>HYPERLINK("https://lsnyc.legalserver.org/matter/dynamic-profile/view/1842775","17-1842775")</f>
        <v>0</v>
      </c>
      <c r="C40" t="s">
        <v>1057</v>
      </c>
      <c r="D40" t="s">
        <v>1064</v>
      </c>
      <c r="E40" t="s">
        <v>1094</v>
      </c>
      <c r="F40" t="s">
        <v>1112</v>
      </c>
      <c r="G40" t="s">
        <v>1179</v>
      </c>
      <c r="H40" t="s">
        <v>1235</v>
      </c>
      <c r="I40" t="s">
        <v>1290</v>
      </c>
      <c r="J40" t="s">
        <v>1329</v>
      </c>
      <c r="K40" t="s">
        <v>465</v>
      </c>
      <c r="L40">
        <v>11436</v>
      </c>
      <c r="M40" t="s">
        <v>493</v>
      </c>
      <c r="N40" t="s">
        <v>1392</v>
      </c>
      <c r="O40">
        <v>4</v>
      </c>
      <c r="P40" t="s">
        <v>596</v>
      </c>
      <c r="Q40" t="s">
        <v>599</v>
      </c>
      <c r="R40" t="s">
        <v>1422</v>
      </c>
      <c r="S40" t="s">
        <v>604</v>
      </c>
      <c r="T40" t="s">
        <v>605</v>
      </c>
      <c r="V40" t="s">
        <v>607</v>
      </c>
      <c r="W40" t="s">
        <v>609</v>
      </c>
      <c r="Y40" t="s">
        <v>1094</v>
      </c>
      <c r="Z40">
        <v>229</v>
      </c>
      <c r="AA40">
        <v>229</v>
      </c>
      <c r="AB40" t="s">
        <v>1014</v>
      </c>
      <c r="AC40" t="s">
        <v>1486</v>
      </c>
      <c r="AD40" t="s">
        <v>1534</v>
      </c>
      <c r="AE40" t="s">
        <v>1591</v>
      </c>
      <c r="AF40">
        <v>500</v>
      </c>
      <c r="AG40" t="s">
        <v>866</v>
      </c>
      <c r="AH40">
        <v>1</v>
      </c>
      <c r="AI40">
        <v>4</v>
      </c>
      <c r="AJ40">
        <v>42.24</v>
      </c>
      <c r="AL40" t="s">
        <v>867</v>
      </c>
      <c r="AM40" t="s">
        <v>496</v>
      </c>
      <c r="AN40" t="s">
        <v>876</v>
      </c>
      <c r="AO40">
        <v>12156</v>
      </c>
      <c r="AP40" t="s">
        <v>886</v>
      </c>
      <c r="AQ40" t="s">
        <v>887</v>
      </c>
      <c r="AR40" t="s">
        <v>1650</v>
      </c>
      <c r="AS40" t="s">
        <v>907</v>
      </c>
      <c r="AT40" t="s">
        <v>1684</v>
      </c>
      <c r="AU40" t="s">
        <v>1705</v>
      </c>
      <c r="AV40">
        <v>2018</v>
      </c>
      <c r="AX40" t="s">
        <v>608</v>
      </c>
      <c r="AY40" t="s">
        <v>608</v>
      </c>
      <c r="AZ40" t="s">
        <v>607</v>
      </c>
      <c r="BA40">
        <v>5.65</v>
      </c>
      <c r="BB40" t="s">
        <v>1728</v>
      </c>
      <c r="BC40" t="s">
        <v>1036</v>
      </c>
      <c r="BD40" t="s">
        <v>608</v>
      </c>
      <c r="BF40" t="s">
        <v>1060</v>
      </c>
      <c r="BG40" t="s">
        <v>1016</v>
      </c>
    </row>
    <row r="41" spans="1:59">
      <c r="A41" s="1">
        <f>HYPERLINK("https://lsnyc.legalserver.org/matter/dynamic-profile/view/1847550","17-1847550")</f>
        <v>0</v>
      </c>
      <c r="C41" t="s">
        <v>66</v>
      </c>
      <c r="D41" t="s">
        <v>1064</v>
      </c>
      <c r="E41" t="s">
        <v>151</v>
      </c>
      <c r="F41" t="s">
        <v>1135</v>
      </c>
      <c r="G41" t="s">
        <v>183</v>
      </c>
      <c r="H41" t="s">
        <v>219</v>
      </c>
      <c r="I41" t="s">
        <v>1291</v>
      </c>
      <c r="J41" t="s">
        <v>1330</v>
      </c>
      <c r="K41" t="s">
        <v>465</v>
      </c>
      <c r="L41">
        <v>11436</v>
      </c>
      <c r="M41" t="s">
        <v>499</v>
      </c>
      <c r="N41" t="s">
        <v>1393</v>
      </c>
      <c r="O41">
        <v>16</v>
      </c>
      <c r="P41" t="s">
        <v>596</v>
      </c>
      <c r="Q41" t="s">
        <v>600</v>
      </c>
      <c r="R41" t="s">
        <v>1426</v>
      </c>
      <c r="S41" t="s">
        <v>600</v>
      </c>
      <c r="T41" t="s">
        <v>605</v>
      </c>
      <c r="V41" t="s">
        <v>608</v>
      </c>
      <c r="W41" t="s">
        <v>609</v>
      </c>
      <c r="X41" t="s">
        <v>611</v>
      </c>
      <c r="Y41" t="s">
        <v>151</v>
      </c>
      <c r="Z41">
        <v>148</v>
      </c>
      <c r="AA41">
        <v>1451</v>
      </c>
      <c r="AB41" t="s">
        <v>1014</v>
      </c>
      <c r="AC41" t="s">
        <v>1487</v>
      </c>
      <c r="AD41" t="s">
        <v>1535</v>
      </c>
      <c r="AE41" t="s">
        <v>1592</v>
      </c>
      <c r="AF41">
        <v>148</v>
      </c>
      <c r="AG41" t="s">
        <v>866</v>
      </c>
      <c r="AH41">
        <v>1</v>
      </c>
      <c r="AI41">
        <v>0</v>
      </c>
      <c r="AJ41">
        <v>75.12</v>
      </c>
      <c r="AM41" t="s">
        <v>869</v>
      </c>
      <c r="AN41" t="s">
        <v>876</v>
      </c>
      <c r="AO41">
        <v>9060</v>
      </c>
      <c r="AQ41" t="s">
        <v>887</v>
      </c>
      <c r="AR41" t="s">
        <v>1651</v>
      </c>
      <c r="AS41" t="s">
        <v>907</v>
      </c>
      <c r="AT41" t="s">
        <v>926</v>
      </c>
      <c r="AU41" t="s">
        <v>1722</v>
      </c>
      <c r="AV41">
        <v>2018</v>
      </c>
      <c r="AX41" t="s">
        <v>608</v>
      </c>
      <c r="AY41" t="s">
        <v>608</v>
      </c>
      <c r="AZ41" t="s">
        <v>607</v>
      </c>
      <c r="BA41">
        <v>7.5</v>
      </c>
      <c r="BB41" t="s">
        <v>1732</v>
      </c>
      <c r="BC41" t="s">
        <v>1018</v>
      </c>
      <c r="BD41" t="s">
        <v>608</v>
      </c>
      <c r="BF41" t="s">
        <v>1043</v>
      </c>
      <c r="BG41" t="s">
        <v>1015</v>
      </c>
    </row>
    <row r="42" spans="1:59">
      <c r="A42" s="1">
        <f>HYPERLINK("https://lsnyc.legalserver.org/matter/dynamic-profile/view/0807433","16-0807433")</f>
        <v>0</v>
      </c>
      <c r="C42" t="s">
        <v>1049</v>
      </c>
      <c r="D42" t="s">
        <v>1064</v>
      </c>
      <c r="E42" t="s">
        <v>1095</v>
      </c>
      <c r="F42" t="s">
        <v>1121</v>
      </c>
      <c r="G42" t="s">
        <v>1180</v>
      </c>
      <c r="H42" t="s">
        <v>1218</v>
      </c>
      <c r="I42" t="s">
        <v>1292</v>
      </c>
      <c r="J42" t="s">
        <v>1331</v>
      </c>
      <c r="K42" t="s">
        <v>465</v>
      </c>
      <c r="L42">
        <v>11434</v>
      </c>
      <c r="M42" t="s">
        <v>492</v>
      </c>
      <c r="N42" t="s">
        <v>1394</v>
      </c>
      <c r="O42">
        <v>3</v>
      </c>
      <c r="P42" t="s">
        <v>596</v>
      </c>
      <c r="Q42" t="s">
        <v>599</v>
      </c>
      <c r="R42" t="s">
        <v>1422</v>
      </c>
      <c r="S42" t="s">
        <v>604</v>
      </c>
      <c r="T42" t="s">
        <v>606</v>
      </c>
      <c r="W42" t="s">
        <v>609</v>
      </c>
      <c r="X42" t="s">
        <v>1430</v>
      </c>
      <c r="Y42" t="s">
        <v>1095</v>
      </c>
      <c r="Z42">
        <v>401</v>
      </c>
      <c r="AA42">
        <v>1623</v>
      </c>
      <c r="AB42" t="s">
        <v>1014</v>
      </c>
      <c r="AC42" t="s">
        <v>1488</v>
      </c>
      <c r="AD42" t="s">
        <v>1536</v>
      </c>
      <c r="AE42" t="s">
        <v>1593</v>
      </c>
      <c r="AF42">
        <v>100</v>
      </c>
      <c r="AG42" t="s">
        <v>857</v>
      </c>
      <c r="AH42">
        <v>1</v>
      </c>
      <c r="AI42">
        <v>2</v>
      </c>
      <c r="AJ42">
        <v>102.4</v>
      </c>
      <c r="AM42" t="s">
        <v>869</v>
      </c>
      <c r="AN42" t="s">
        <v>876</v>
      </c>
      <c r="AO42">
        <v>20644</v>
      </c>
      <c r="AP42" t="s">
        <v>883</v>
      </c>
      <c r="AQ42" t="s">
        <v>887</v>
      </c>
      <c r="AR42" t="s">
        <v>1652</v>
      </c>
      <c r="AS42" t="s">
        <v>907</v>
      </c>
      <c r="AT42" t="s">
        <v>1683</v>
      </c>
      <c r="AU42" t="s">
        <v>1710</v>
      </c>
      <c r="AV42">
        <v>2018</v>
      </c>
      <c r="AX42" t="s">
        <v>608</v>
      </c>
      <c r="AY42" t="s">
        <v>607</v>
      </c>
      <c r="AZ42" t="s">
        <v>607</v>
      </c>
      <c r="BA42">
        <v>34</v>
      </c>
      <c r="BB42" t="s">
        <v>1728</v>
      </c>
      <c r="BF42" t="s">
        <v>1049</v>
      </c>
      <c r="BG42" t="s">
        <v>1016</v>
      </c>
    </row>
    <row r="43" spans="1:59">
      <c r="A43" s="1">
        <f>HYPERLINK("https://lsnyc.legalserver.org/matter/dynamic-profile/view/1845132","17-1845132")</f>
        <v>0</v>
      </c>
      <c r="B43" t="s">
        <v>1055</v>
      </c>
      <c r="C43" t="s">
        <v>1049</v>
      </c>
      <c r="D43" t="s">
        <v>1064</v>
      </c>
      <c r="E43" t="s">
        <v>94</v>
      </c>
      <c r="F43" t="s">
        <v>1110</v>
      </c>
      <c r="G43" t="s">
        <v>1181</v>
      </c>
      <c r="H43" t="s">
        <v>1236</v>
      </c>
      <c r="I43" t="s">
        <v>1293</v>
      </c>
      <c r="J43" t="s">
        <v>1314</v>
      </c>
      <c r="K43" t="s">
        <v>474</v>
      </c>
      <c r="L43">
        <v>11373</v>
      </c>
      <c r="M43" t="s">
        <v>494</v>
      </c>
      <c r="N43" t="s">
        <v>1395</v>
      </c>
      <c r="O43">
        <v>5</v>
      </c>
      <c r="P43" t="s">
        <v>596</v>
      </c>
      <c r="Q43" t="s">
        <v>599</v>
      </c>
      <c r="R43" t="s">
        <v>1422</v>
      </c>
      <c r="S43" t="s">
        <v>604</v>
      </c>
      <c r="T43" t="s">
        <v>606</v>
      </c>
      <c r="V43" t="s">
        <v>607</v>
      </c>
      <c r="W43" t="s">
        <v>609</v>
      </c>
      <c r="X43" t="s">
        <v>611</v>
      </c>
      <c r="Y43" t="s">
        <v>94</v>
      </c>
      <c r="Z43">
        <v>1207.85</v>
      </c>
      <c r="AA43">
        <v>1207.85</v>
      </c>
      <c r="AB43" t="s">
        <v>1014</v>
      </c>
      <c r="AC43" t="s">
        <v>1489</v>
      </c>
      <c r="AD43" t="s">
        <v>1537</v>
      </c>
      <c r="AE43" t="s">
        <v>1594</v>
      </c>
      <c r="AF43">
        <v>12</v>
      </c>
      <c r="AG43" t="s">
        <v>857</v>
      </c>
      <c r="AH43">
        <v>1</v>
      </c>
      <c r="AI43">
        <v>3</v>
      </c>
      <c r="AJ43">
        <v>52.85</v>
      </c>
      <c r="AM43" t="s">
        <v>552</v>
      </c>
      <c r="AN43" t="s">
        <v>875</v>
      </c>
      <c r="AO43">
        <v>13000</v>
      </c>
      <c r="AP43" t="s">
        <v>883</v>
      </c>
      <c r="AQ43" t="s">
        <v>887</v>
      </c>
      <c r="AR43" t="s">
        <v>1633</v>
      </c>
      <c r="AS43" t="s">
        <v>907</v>
      </c>
      <c r="AT43" t="s">
        <v>1693</v>
      </c>
      <c r="AU43" t="s">
        <v>1710</v>
      </c>
      <c r="AV43">
        <v>2018</v>
      </c>
      <c r="AX43" t="s">
        <v>608</v>
      </c>
      <c r="AY43" t="s">
        <v>608</v>
      </c>
      <c r="AZ43" t="s">
        <v>607</v>
      </c>
      <c r="BA43">
        <v>11.3</v>
      </c>
      <c r="BB43" t="s">
        <v>1728</v>
      </c>
      <c r="BC43" t="s">
        <v>608</v>
      </c>
      <c r="BD43" t="s">
        <v>607</v>
      </c>
      <c r="BF43" t="s">
        <v>1057</v>
      </c>
      <c r="BG43" t="s">
        <v>1016</v>
      </c>
    </row>
    <row r="44" spans="1:59">
      <c r="A44" s="1">
        <f>HYPERLINK("https://lsnyc.legalserver.org/matter/dynamic-profile/view/1860889","18-1860889")</f>
        <v>0</v>
      </c>
      <c r="C44" t="s">
        <v>74</v>
      </c>
      <c r="D44" t="s">
        <v>1064</v>
      </c>
      <c r="E44" t="s">
        <v>140</v>
      </c>
      <c r="F44" t="s">
        <v>1119</v>
      </c>
      <c r="G44" t="s">
        <v>1182</v>
      </c>
      <c r="H44" t="s">
        <v>200</v>
      </c>
      <c r="I44" t="s">
        <v>1294</v>
      </c>
      <c r="J44" t="s">
        <v>1332</v>
      </c>
      <c r="K44" t="s">
        <v>465</v>
      </c>
      <c r="L44">
        <v>11434</v>
      </c>
      <c r="M44" t="s">
        <v>493</v>
      </c>
      <c r="N44" t="s">
        <v>1396</v>
      </c>
      <c r="O44">
        <v>37</v>
      </c>
      <c r="P44" t="s">
        <v>596</v>
      </c>
      <c r="Q44" t="s">
        <v>599</v>
      </c>
      <c r="R44" t="s">
        <v>1422</v>
      </c>
      <c r="S44" t="s">
        <v>604</v>
      </c>
      <c r="T44" t="s">
        <v>606</v>
      </c>
      <c r="V44" t="s">
        <v>607</v>
      </c>
      <c r="W44" t="s">
        <v>609</v>
      </c>
      <c r="X44" t="s">
        <v>611</v>
      </c>
      <c r="Y44" t="s">
        <v>140</v>
      </c>
      <c r="Z44">
        <v>977</v>
      </c>
      <c r="AA44">
        <v>977</v>
      </c>
      <c r="AB44" t="s">
        <v>1014</v>
      </c>
      <c r="AC44" t="s">
        <v>1490</v>
      </c>
      <c r="AD44" t="s">
        <v>592</v>
      </c>
      <c r="AE44" t="s">
        <v>1595</v>
      </c>
      <c r="AF44">
        <v>273</v>
      </c>
      <c r="AG44" t="s">
        <v>863</v>
      </c>
      <c r="AH44">
        <v>1</v>
      </c>
      <c r="AI44">
        <v>2</v>
      </c>
      <c r="AJ44">
        <v>173.24</v>
      </c>
      <c r="AM44" t="s">
        <v>552</v>
      </c>
      <c r="AN44" t="s">
        <v>876</v>
      </c>
      <c r="AO44">
        <v>36000</v>
      </c>
      <c r="AQ44" t="s">
        <v>887</v>
      </c>
      <c r="AR44" t="s">
        <v>1653</v>
      </c>
      <c r="AS44" t="s">
        <v>903</v>
      </c>
      <c r="AT44" t="s">
        <v>910</v>
      </c>
      <c r="AU44" t="s">
        <v>965</v>
      </c>
      <c r="AV44">
        <v>2018</v>
      </c>
      <c r="AW44" t="s">
        <v>1012</v>
      </c>
      <c r="AX44" t="s">
        <v>608</v>
      </c>
      <c r="AY44" t="s">
        <v>608</v>
      </c>
      <c r="AZ44" t="s">
        <v>607</v>
      </c>
      <c r="BA44">
        <v>3.3</v>
      </c>
      <c r="BB44" t="s">
        <v>1728</v>
      </c>
      <c r="BC44" t="s">
        <v>592</v>
      </c>
      <c r="BD44" t="s">
        <v>608</v>
      </c>
      <c r="BF44" t="s">
        <v>80</v>
      </c>
      <c r="BG44" t="s">
        <v>1017</v>
      </c>
    </row>
    <row r="45" spans="1:59">
      <c r="A45" s="1">
        <f>HYPERLINK("https://lsnyc.legalserver.org/matter/dynamic-profile/view/1842650","17-1842650")</f>
        <v>0</v>
      </c>
      <c r="C45" t="s">
        <v>71</v>
      </c>
      <c r="D45" t="s">
        <v>1064</v>
      </c>
      <c r="E45" t="s">
        <v>1096</v>
      </c>
      <c r="F45" t="s">
        <v>1136</v>
      </c>
      <c r="G45" t="s">
        <v>205</v>
      </c>
      <c r="H45" t="s">
        <v>1237</v>
      </c>
      <c r="I45" t="s">
        <v>1295</v>
      </c>
      <c r="J45" t="s">
        <v>1333</v>
      </c>
      <c r="K45" t="s">
        <v>473</v>
      </c>
      <c r="L45">
        <v>11367</v>
      </c>
      <c r="M45" t="s">
        <v>492</v>
      </c>
      <c r="N45" t="s">
        <v>1397</v>
      </c>
      <c r="O45">
        <v>6</v>
      </c>
      <c r="P45" t="s">
        <v>596</v>
      </c>
      <c r="Q45" t="s">
        <v>599</v>
      </c>
      <c r="R45" t="s">
        <v>1422</v>
      </c>
      <c r="S45" t="s">
        <v>604</v>
      </c>
      <c r="T45" t="s">
        <v>605</v>
      </c>
      <c r="V45" t="s">
        <v>607</v>
      </c>
      <c r="W45" t="s">
        <v>609</v>
      </c>
      <c r="Y45" t="s">
        <v>1096</v>
      </c>
      <c r="Z45">
        <v>1620.56</v>
      </c>
      <c r="AA45">
        <v>1620.56</v>
      </c>
      <c r="AB45" t="s">
        <v>1014</v>
      </c>
      <c r="AC45" t="s">
        <v>1491</v>
      </c>
      <c r="AD45" t="s">
        <v>1538</v>
      </c>
      <c r="AE45" t="s">
        <v>1596</v>
      </c>
      <c r="AF45">
        <v>12</v>
      </c>
      <c r="AG45" t="s">
        <v>857</v>
      </c>
      <c r="AH45">
        <v>2</v>
      </c>
      <c r="AI45">
        <v>4</v>
      </c>
      <c r="AJ45">
        <v>110.44</v>
      </c>
      <c r="AM45" t="s">
        <v>552</v>
      </c>
      <c r="AN45" t="s">
        <v>496</v>
      </c>
      <c r="AO45">
        <v>36400</v>
      </c>
      <c r="AP45" t="s">
        <v>1620</v>
      </c>
      <c r="AQ45" t="s">
        <v>887</v>
      </c>
      <c r="AR45" t="s">
        <v>1654</v>
      </c>
      <c r="AS45" t="s">
        <v>1678</v>
      </c>
      <c r="AT45" t="s">
        <v>910</v>
      </c>
      <c r="AU45" t="s">
        <v>1723</v>
      </c>
      <c r="AV45">
        <v>2018</v>
      </c>
      <c r="AX45" t="s">
        <v>608</v>
      </c>
      <c r="AY45" t="s">
        <v>608</v>
      </c>
      <c r="AZ45" t="s">
        <v>607</v>
      </c>
      <c r="BA45">
        <v>62.8</v>
      </c>
      <c r="BB45" t="s">
        <v>1728</v>
      </c>
      <c r="BC45" t="s">
        <v>1748</v>
      </c>
      <c r="BD45" t="s">
        <v>608</v>
      </c>
      <c r="BE45" t="s">
        <v>1040</v>
      </c>
      <c r="BF45" t="s">
        <v>1049</v>
      </c>
      <c r="BG45" t="s">
        <v>1016</v>
      </c>
    </row>
    <row r="46" spans="1:59">
      <c r="A46" s="1">
        <f>HYPERLINK("https://lsnyc.legalserver.org/matter/dynamic-profile/view/1851812","17-1851812")</f>
        <v>0</v>
      </c>
      <c r="C46" t="s">
        <v>74</v>
      </c>
      <c r="D46" t="s">
        <v>1064</v>
      </c>
      <c r="E46" t="s">
        <v>1097</v>
      </c>
      <c r="F46" t="s">
        <v>1137</v>
      </c>
      <c r="G46" t="s">
        <v>1183</v>
      </c>
      <c r="H46" t="s">
        <v>240</v>
      </c>
      <c r="I46" t="s">
        <v>1296</v>
      </c>
      <c r="J46" t="s">
        <v>423</v>
      </c>
      <c r="K46" t="s">
        <v>465</v>
      </c>
      <c r="L46">
        <v>11434</v>
      </c>
      <c r="M46" t="s">
        <v>493</v>
      </c>
      <c r="N46" t="s">
        <v>1398</v>
      </c>
      <c r="O46">
        <v>5</v>
      </c>
      <c r="P46" t="s">
        <v>596</v>
      </c>
      <c r="Q46" t="s">
        <v>599</v>
      </c>
      <c r="R46" t="s">
        <v>1422</v>
      </c>
      <c r="S46" t="s">
        <v>604</v>
      </c>
      <c r="T46" t="s">
        <v>606</v>
      </c>
      <c r="V46" t="s">
        <v>607</v>
      </c>
      <c r="W46" t="s">
        <v>609</v>
      </c>
      <c r="X46" t="s">
        <v>611</v>
      </c>
      <c r="Y46" t="s">
        <v>1097</v>
      </c>
      <c r="Z46">
        <v>900</v>
      </c>
      <c r="AA46">
        <v>900</v>
      </c>
      <c r="AB46" t="s">
        <v>1014</v>
      </c>
      <c r="AC46" t="s">
        <v>1492</v>
      </c>
      <c r="AD46" t="s">
        <v>592</v>
      </c>
      <c r="AF46">
        <v>3</v>
      </c>
      <c r="AG46" t="s">
        <v>856</v>
      </c>
      <c r="AH46">
        <v>2</v>
      </c>
      <c r="AI46">
        <v>1</v>
      </c>
      <c r="AJ46">
        <v>205.68</v>
      </c>
      <c r="AM46" t="s">
        <v>552</v>
      </c>
      <c r="AN46" t="s">
        <v>876</v>
      </c>
      <c r="AO46">
        <v>42000</v>
      </c>
      <c r="AQ46" t="s">
        <v>888</v>
      </c>
      <c r="AR46" t="s">
        <v>1655</v>
      </c>
      <c r="AS46" t="s">
        <v>908</v>
      </c>
      <c r="AT46" t="s">
        <v>910</v>
      </c>
      <c r="AU46" t="s">
        <v>965</v>
      </c>
      <c r="AV46">
        <v>2018</v>
      </c>
      <c r="AX46" t="s">
        <v>608</v>
      </c>
      <c r="AY46" t="s">
        <v>608</v>
      </c>
      <c r="AZ46" t="s">
        <v>607</v>
      </c>
      <c r="BA46">
        <v>3.8</v>
      </c>
      <c r="BB46" t="s">
        <v>1729</v>
      </c>
      <c r="BC46" t="s">
        <v>1024</v>
      </c>
      <c r="BD46" t="s">
        <v>608</v>
      </c>
      <c r="BF46" t="s">
        <v>80</v>
      </c>
      <c r="BG46" t="s">
        <v>1017</v>
      </c>
    </row>
    <row r="47" spans="1:59">
      <c r="A47" s="1">
        <f>HYPERLINK("https://lsnyc.legalserver.org/matter/dynamic-profile/view/1835156","17-1835156")</f>
        <v>0</v>
      </c>
      <c r="C47" t="s">
        <v>1060</v>
      </c>
      <c r="D47" t="s">
        <v>1064</v>
      </c>
      <c r="E47" t="s">
        <v>635</v>
      </c>
      <c r="F47" t="s">
        <v>1138</v>
      </c>
      <c r="G47" t="s">
        <v>1184</v>
      </c>
      <c r="H47" t="s">
        <v>1238</v>
      </c>
      <c r="I47" t="s">
        <v>391</v>
      </c>
      <c r="J47" t="s">
        <v>1334</v>
      </c>
      <c r="K47" t="s">
        <v>471</v>
      </c>
      <c r="L47">
        <v>11106</v>
      </c>
      <c r="M47" t="s">
        <v>493</v>
      </c>
      <c r="N47" t="s">
        <v>1399</v>
      </c>
      <c r="O47">
        <v>3</v>
      </c>
      <c r="P47" t="s">
        <v>596</v>
      </c>
      <c r="Q47" t="s">
        <v>599</v>
      </c>
      <c r="R47" t="s">
        <v>1422</v>
      </c>
      <c r="S47" t="s">
        <v>604</v>
      </c>
      <c r="T47" t="s">
        <v>605</v>
      </c>
      <c r="V47" t="s">
        <v>607</v>
      </c>
      <c r="W47" t="s">
        <v>609</v>
      </c>
      <c r="X47" t="s">
        <v>612</v>
      </c>
      <c r="Y47" t="s">
        <v>1079</v>
      </c>
      <c r="Z47">
        <v>1067</v>
      </c>
      <c r="AA47">
        <v>1067</v>
      </c>
      <c r="AB47" t="s">
        <v>1014</v>
      </c>
      <c r="AC47" t="s">
        <v>1493</v>
      </c>
      <c r="AD47" t="s">
        <v>1539</v>
      </c>
      <c r="AE47" t="s">
        <v>1597</v>
      </c>
      <c r="AF47">
        <v>18</v>
      </c>
      <c r="AG47" t="s">
        <v>857</v>
      </c>
      <c r="AH47">
        <v>1</v>
      </c>
      <c r="AI47">
        <v>3</v>
      </c>
      <c r="AJ47">
        <v>126.83</v>
      </c>
      <c r="AM47" t="s">
        <v>496</v>
      </c>
      <c r="AN47" t="s">
        <v>876</v>
      </c>
      <c r="AO47">
        <v>31200</v>
      </c>
      <c r="AP47" t="s">
        <v>1620</v>
      </c>
      <c r="AQ47" t="s">
        <v>887</v>
      </c>
      <c r="AR47" t="s">
        <v>1656</v>
      </c>
      <c r="AS47" t="s">
        <v>908</v>
      </c>
      <c r="AT47" t="s">
        <v>919</v>
      </c>
      <c r="AU47" t="s">
        <v>984</v>
      </c>
      <c r="AV47">
        <v>2018</v>
      </c>
      <c r="AX47" t="s">
        <v>608</v>
      </c>
      <c r="AY47" t="s">
        <v>608</v>
      </c>
      <c r="AZ47" t="s">
        <v>607</v>
      </c>
      <c r="BA47">
        <v>81.15000000000001</v>
      </c>
      <c r="BB47" t="s">
        <v>1728</v>
      </c>
      <c r="BC47" t="s">
        <v>1019</v>
      </c>
      <c r="BD47" t="s">
        <v>608</v>
      </c>
      <c r="BF47" t="s">
        <v>1043</v>
      </c>
      <c r="BG47" t="s">
        <v>1016</v>
      </c>
    </row>
    <row r="48" spans="1:59">
      <c r="A48" s="1">
        <f>HYPERLINK("https://lsnyc.legalserver.org/matter/dynamic-profile/view/0828045","17-0828045")</f>
        <v>0</v>
      </c>
      <c r="C48" t="s">
        <v>1049</v>
      </c>
      <c r="D48" t="s">
        <v>1064</v>
      </c>
      <c r="E48" t="s">
        <v>1098</v>
      </c>
      <c r="F48" t="s">
        <v>1117</v>
      </c>
      <c r="G48" t="s">
        <v>1185</v>
      </c>
      <c r="H48" t="s">
        <v>1239</v>
      </c>
      <c r="I48" t="s">
        <v>1297</v>
      </c>
      <c r="J48" t="s">
        <v>1335</v>
      </c>
      <c r="K48" t="s">
        <v>466</v>
      </c>
      <c r="L48">
        <v>11368</v>
      </c>
      <c r="M48" t="s">
        <v>492</v>
      </c>
      <c r="N48" t="s">
        <v>1400</v>
      </c>
      <c r="O48">
        <v>8</v>
      </c>
      <c r="P48" t="s">
        <v>596</v>
      </c>
      <c r="Q48" t="s">
        <v>599</v>
      </c>
      <c r="R48" t="s">
        <v>1422</v>
      </c>
      <c r="S48" t="s">
        <v>604</v>
      </c>
      <c r="T48" t="s">
        <v>605</v>
      </c>
      <c r="V48" t="s">
        <v>607</v>
      </c>
      <c r="W48" t="s">
        <v>609</v>
      </c>
      <c r="X48" t="s">
        <v>611</v>
      </c>
      <c r="Y48" t="s">
        <v>1444</v>
      </c>
      <c r="Z48">
        <v>1150</v>
      </c>
      <c r="AA48">
        <v>1150</v>
      </c>
      <c r="AB48" t="s">
        <v>1014</v>
      </c>
      <c r="AC48" t="s">
        <v>1494</v>
      </c>
      <c r="AD48" t="s">
        <v>1540</v>
      </c>
      <c r="AE48" t="s">
        <v>1598</v>
      </c>
      <c r="AF48">
        <v>4</v>
      </c>
      <c r="AG48" t="s">
        <v>858</v>
      </c>
      <c r="AH48">
        <v>2</v>
      </c>
      <c r="AI48">
        <v>2</v>
      </c>
      <c r="AJ48">
        <v>0</v>
      </c>
      <c r="AO48">
        <v>0</v>
      </c>
      <c r="AQ48" t="s">
        <v>888</v>
      </c>
      <c r="AR48" t="s">
        <v>1657</v>
      </c>
      <c r="AS48" t="s">
        <v>1679</v>
      </c>
      <c r="AT48" t="s">
        <v>915</v>
      </c>
      <c r="AU48" t="s">
        <v>1707</v>
      </c>
      <c r="AV48">
        <v>2018</v>
      </c>
      <c r="AX48" t="s">
        <v>608</v>
      </c>
      <c r="AY48" t="s">
        <v>608</v>
      </c>
      <c r="AZ48" t="s">
        <v>607</v>
      </c>
      <c r="BA48">
        <v>19.7</v>
      </c>
      <c r="BB48" t="s">
        <v>1729</v>
      </c>
      <c r="BC48" t="s">
        <v>1749</v>
      </c>
      <c r="BF48" t="s">
        <v>1043</v>
      </c>
      <c r="BG48" t="s">
        <v>1016</v>
      </c>
    </row>
    <row r="49" spans="1:59">
      <c r="A49" s="1">
        <f>HYPERLINK("https://lsnyc.legalserver.org/matter/dynamic-profile/view/1853552","17-1853552")</f>
        <v>0</v>
      </c>
      <c r="C49" t="s">
        <v>73</v>
      </c>
      <c r="D49" t="s">
        <v>1064</v>
      </c>
      <c r="E49" t="s">
        <v>1099</v>
      </c>
      <c r="F49" t="s">
        <v>1113</v>
      </c>
      <c r="G49" t="s">
        <v>1186</v>
      </c>
      <c r="H49" t="s">
        <v>1240</v>
      </c>
      <c r="I49" t="s">
        <v>1298</v>
      </c>
      <c r="J49" t="s">
        <v>412</v>
      </c>
      <c r="K49" t="s">
        <v>465</v>
      </c>
      <c r="L49">
        <v>11433</v>
      </c>
      <c r="M49" t="s">
        <v>491</v>
      </c>
      <c r="N49" t="s">
        <v>1401</v>
      </c>
      <c r="O49">
        <v>2</v>
      </c>
      <c r="P49" t="s">
        <v>596</v>
      </c>
      <c r="Q49" t="s">
        <v>599</v>
      </c>
      <c r="R49" t="s">
        <v>1422</v>
      </c>
      <c r="S49" t="s">
        <v>604</v>
      </c>
      <c r="T49" t="s">
        <v>606</v>
      </c>
      <c r="V49" t="s">
        <v>607</v>
      </c>
      <c r="W49" t="s">
        <v>609</v>
      </c>
      <c r="X49" t="s">
        <v>611</v>
      </c>
      <c r="Y49" t="s">
        <v>1445</v>
      </c>
      <c r="Z49">
        <v>1515</v>
      </c>
      <c r="AA49">
        <v>1515</v>
      </c>
      <c r="AB49" t="s">
        <v>1014</v>
      </c>
      <c r="AC49" t="s">
        <v>1495</v>
      </c>
      <c r="AD49" t="s">
        <v>1541</v>
      </c>
      <c r="AE49" t="s">
        <v>1599</v>
      </c>
      <c r="AF49">
        <v>2</v>
      </c>
      <c r="AG49" t="s">
        <v>856</v>
      </c>
      <c r="AH49">
        <v>2</v>
      </c>
      <c r="AI49">
        <v>2</v>
      </c>
      <c r="AJ49">
        <v>169.11</v>
      </c>
      <c r="AM49" t="s">
        <v>870</v>
      </c>
      <c r="AN49" t="s">
        <v>876</v>
      </c>
      <c r="AO49">
        <v>41600</v>
      </c>
      <c r="AP49" t="s">
        <v>886</v>
      </c>
      <c r="AQ49" t="s">
        <v>887</v>
      </c>
      <c r="AR49" t="s">
        <v>1658</v>
      </c>
      <c r="AS49" t="s">
        <v>1680</v>
      </c>
      <c r="AT49" t="s">
        <v>910</v>
      </c>
      <c r="AU49" t="s">
        <v>1005</v>
      </c>
      <c r="AV49">
        <v>2018</v>
      </c>
      <c r="AX49" t="s">
        <v>608</v>
      </c>
      <c r="AY49" t="s">
        <v>608</v>
      </c>
      <c r="AZ49" t="s">
        <v>607</v>
      </c>
      <c r="BA49">
        <v>31.08</v>
      </c>
      <c r="BB49" t="s">
        <v>1728</v>
      </c>
      <c r="BC49" t="s">
        <v>1019</v>
      </c>
      <c r="BD49" t="s">
        <v>608</v>
      </c>
      <c r="BF49" t="s">
        <v>1043</v>
      </c>
      <c r="BG49" t="s">
        <v>1016</v>
      </c>
    </row>
    <row r="50" spans="1:59">
      <c r="A50" s="1">
        <f>HYPERLINK("https://lsnyc.legalserver.org/matter/dynamic-profile/view/1858420","18-1858420")</f>
        <v>0</v>
      </c>
      <c r="C50" t="s">
        <v>73</v>
      </c>
      <c r="D50" t="s">
        <v>1064</v>
      </c>
      <c r="E50" t="s">
        <v>115</v>
      </c>
      <c r="F50" t="s">
        <v>1139</v>
      </c>
      <c r="G50" t="s">
        <v>1187</v>
      </c>
      <c r="H50" t="s">
        <v>1241</v>
      </c>
      <c r="I50" t="s">
        <v>1299</v>
      </c>
      <c r="J50" t="s">
        <v>1336</v>
      </c>
      <c r="K50" t="s">
        <v>481</v>
      </c>
      <c r="L50">
        <v>11365</v>
      </c>
      <c r="M50" t="s">
        <v>492</v>
      </c>
      <c r="N50" t="s">
        <v>1402</v>
      </c>
      <c r="O50">
        <v>17</v>
      </c>
      <c r="P50" t="s">
        <v>596</v>
      </c>
      <c r="Q50" t="s">
        <v>599</v>
      </c>
      <c r="R50" t="s">
        <v>1422</v>
      </c>
      <c r="S50" t="s">
        <v>604</v>
      </c>
      <c r="T50" t="s">
        <v>605</v>
      </c>
      <c r="V50" t="s">
        <v>607</v>
      </c>
      <c r="W50" t="s">
        <v>609</v>
      </c>
      <c r="Y50" t="s">
        <v>115</v>
      </c>
      <c r="Z50">
        <v>533</v>
      </c>
      <c r="AA50">
        <v>533</v>
      </c>
      <c r="AB50" t="s">
        <v>1014</v>
      </c>
      <c r="AC50" t="s">
        <v>1496</v>
      </c>
      <c r="AD50" t="s">
        <v>1542</v>
      </c>
      <c r="AE50" t="s">
        <v>1600</v>
      </c>
      <c r="AF50">
        <v>28</v>
      </c>
      <c r="AG50" t="s">
        <v>864</v>
      </c>
      <c r="AH50">
        <v>2</v>
      </c>
      <c r="AI50">
        <v>0</v>
      </c>
      <c r="AJ50">
        <v>79.06</v>
      </c>
      <c r="AL50" t="s">
        <v>867</v>
      </c>
      <c r="AM50" t="s">
        <v>552</v>
      </c>
      <c r="AN50" t="s">
        <v>876</v>
      </c>
      <c r="AO50">
        <v>12840</v>
      </c>
      <c r="AP50" t="s">
        <v>885</v>
      </c>
      <c r="AQ50" t="s">
        <v>887</v>
      </c>
      <c r="AR50" t="s">
        <v>1659</v>
      </c>
      <c r="AS50" t="s">
        <v>496</v>
      </c>
      <c r="AT50" t="s">
        <v>923</v>
      </c>
      <c r="AU50" t="s">
        <v>1002</v>
      </c>
      <c r="AV50">
        <v>2019</v>
      </c>
      <c r="AW50" t="s">
        <v>1012</v>
      </c>
      <c r="AX50" t="s">
        <v>608</v>
      </c>
      <c r="AY50" t="s">
        <v>1013</v>
      </c>
      <c r="AZ50" t="s">
        <v>607</v>
      </c>
      <c r="BA50">
        <v>3.5</v>
      </c>
      <c r="BB50" t="s">
        <v>1734</v>
      </c>
      <c r="BC50" t="s">
        <v>1023</v>
      </c>
      <c r="BD50" t="s">
        <v>608</v>
      </c>
      <c r="BF50" t="s">
        <v>1042</v>
      </c>
      <c r="BG50" t="s">
        <v>1015</v>
      </c>
    </row>
    <row r="51" spans="1:59">
      <c r="A51" s="1">
        <f>HYPERLINK("https://lsnyc.legalserver.org/matter/dynamic-profile/view/0826806","17-0826806")</f>
        <v>0</v>
      </c>
      <c r="C51" t="s">
        <v>1047</v>
      </c>
      <c r="D51" t="s">
        <v>1064</v>
      </c>
      <c r="E51" t="s">
        <v>1100</v>
      </c>
      <c r="F51" t="s">
        <v>1140</v>
      </c>
      <c r="G51" t="s">
        <v>1188</v>
      </c>
      <c r="H51" t="s">
        <v>1242</v>
      </c>
      <c r="I51" t="s">
        <v>1300</v>
      </c>
      <c r="J51" t="s">
        <v>1337</v>
      </c>
      <c r="K51" t="s">
        <v>473</v>
      </c>
      <c r="L51">
        <v>11355</v>
      </c>
      <c r="M51" t="s">
        <v>495</v>
      </c>
      <c r="N51" t="s">
        <v>1403</v>
      </c>
      <c r="O51">
        <v>1</v>
      </c>
      <c r="P51" t="s">
        <v>596</v>
      </c>
      <c r="Q51" t="s">
        <v>599</v>
      </c>
      <c r="R51" t="s">
        <v>1422</v>
      </c>
      <c r="S51" t="s">
        <v>604</v>
      </c>
      <c r="T51" t="s">
        <v>605</v>
      </c>
      <c r="V51" t="s">
        <v>607</v>
      </c>
      <c r="W51" t="s">
        <v>609</v>
      </c>
      <c r="X51" t="s">
        <v>611</v>
      </c>
      <c r="Y51" t="s">
        <v>1446</v>
      </c>
      <c r="Z51">
        <v>1477.27</v>
      </c>
      <c r="AA51">
        <v>1477.27</v>
      </c>
      <c r="AB51" t="s">
        <v>1014</v>
      </c>
      <c r="AC51" t="s">
        <v>1497</v>
      </c>
      <c r="AD51" t="s">
        <v>1543</v>
      </c>
      <c r="AE51" t="s">
        <v>1601</v>
      </c>
      <c r="AF51">
        <v>20</v>
      </c>
      <c r="AG51" t="s">
        <v>857</v>
      </c>
      <c r="AH51">
        <v>1</v>
      </c>
      <c r="AI51">
        <v>1</v>
      </c>
      <c r="AJ51">
        <v>88.37</v>
      </c>
      <c r="AM51" t="s">
        <v>552</v>
      </c>
      <c r="AN51" t="s">
        <v>876</v>
      </c>
      <c r="AO51">
        <v>14352</v>
      </c>
      <c r="AQ51" t="s">
        <v>887</v>
      </c>
      <c r="AR51" t="s">
        <v>1660</v>
      </c>
      <c r="AS51" t="s">
        <v>496</v>
      </c>
      <c r="AT51" t="s">
        <v>916</v>
      </c>
      <c r="AU51" t="s">
        <v>957</v>
      </c>
      <c r="AV51">
        <v>2018</v>
      </c>
      <c r="AX51" t="s">
        <v>608</v>
      </c>
      <c r="AY51" t="s">
        <v>1013</v>
      </c>
      <c r="AZ51" t="s">
        <v>607</v>
      </c>
      <c r="BA51">
        <v>14.8</v>
      </c>
      <c r="BB51" t="s">
        <v>1728</v>
      </c>
      <c r="BC51" t="s">
        <v>608</v>
      </c>
      <c r="BD51" t="s">
        <v>607</v>
      </c>
      <c r="BF51" t="s">
        <v>78</v>
      </c>
      <c r="BG51" t="s">
        <v>1017</v>
      </c>
    </row>
    <row r="52" spans="1:59">
      <c r="A52" s="1">
        <f>HYPERLINK("https://lsnyc.legalserver.org/matter/dynamic-profile/view/1848059","17-1848059")</f>
        <v>0</v>
      </c>
      <c r="C52" t="s">
        <v>73</v>
      </c>
      <c r="D52" t="s">
        <v>1064</v>
      </c>
      <c r="E52" t="s">
        <v>106</v>
      </c>
      <c r="F52" t="s">
        <v>1137</v>
      </c>
      <c r="G52" t="s">
        <v>1189</v>
      </c>
      <c r="H52" t="s">
        <v>1243</v>
      </c>
      <c r="I52" t="s">
        <v>1301</v>
      </c>
      <c r="J52" t="s">
        <v>439</v>
      </c>
      <c r="K52" t="s">
        <v>1346</v>
      </c>
      <c r="L52">
        <v>11369</v>
      </c>
      <c r="M52" t="s">
        <v>491</v>
      </c>
      <c r="N52" t="s">
        <v>1404</v>
      </c>
      <c r="O52">
        <v>3</v>
      </c>
      <c r="P52" t="s">
        <v>596</v>
      </c>
      <c r="Q52" t="s">
        <v>599</v>
      </c>
      <c r="R52" t="s">
        <v>1422</v>
      </c>
      <c r="S52" t="s">
        <v>604</v>
      </c>
      <c r="T52" t="s">
        <v>605</v>
      </c>
      <c r="V52" t="s">
        <v>607</v>
      </c>
      <c r="W52" t="s">
        <v>609</v>
      </c>
      <c r="Y52" t="s">
        <v>106</v>
      </c>
      <c r="Z52">
        <v>1100</v>
      </c>
      <c r="AA52">
        <v>1100</v>
      </c>
      <c r="AB52" t="s">
        <v>1014</v>
      </c>
      <c r="AC52" t="s">
        <v>1498</v>
      </c>
      <c r="AD52" t="s">
        <v>1544</v>
      </c>
      <c r="AE52" t="s">
        <v>1602</v>
      </c>
      <c r="AF52">
        <v>36</v>
      </c>
      <c r="AG52" t="s">
        <v>857</v>
      </c>
      <c r="AH52">
        <v>1</v>
      </c>
      <c r="AI52">
        <v>2</v>
      </c>
      <c r="AJ52">
        <v>69.58</v>
      </c>
      <c r="AM52" t="s">
        <v>552</v>
      </c>
      <c r="AN52" t="s">
        <v>876</v>
      </c>
      <c r="AO52">
        <v>14208</v>
      </c>
      <c r="AP52" t="s">
        <v>886</v>
      </c>
      <c r="AQ52" t="s">
        <v>887</v>
      </c>
      <c r="AR52" t="s">
        <v>1661</v>
      </c>
      <c r="AS52" t="s">
        <v>496</v>
      </c>
      <c r="AT52" t="s">
        <v>910</v>
      </c>
      <c r="AU52" t="s">
        <v>1005</v>
      </c>
      <c r="AV52">
        <v>2018</v>
      </c>
      <c r="AX52" t="s">
        <v>608</v>
      </c>
      <c r="AY52" t="s">
        <v>608</v>
      </c>
      <c r="AZ52" t="s">
        <v>607</v>
      </c>
      <c r="BA52">
        <v>16.5</v>
      </c>
      <c r="BB52" t="s">
        <v>1728</v>
      </c>
      <c r="BC52" t="s">
        <v>1024</v>
      </c>
      <c r="BD52" t="s">
        <v>607</v>
      </c>
      <c r="BF52" t="s">
        <v>1046</v>
      </c>
      <c r="BG52" t="s">
        <v>1016</v>
      </c>
    </row>
    <row r="53" spans="1:59">
      <c r="A53" s="1">
        <f>HYPERLINK("https://lsnyc.legalserver.org/matter/dynamic-profile/view/0817607","16-0817607")</f>
        <v>0</v>
      </c>
      <c r="C53" t="s">
        <v>1057</v>
      </c>
      <c r="D53" t="s">
        <v>1064</v>
      </c>
      <c r="E53" t="s">
        <v>1101</v>
      </c>
      <c r="F53" t="s">
        <v>1112</v>
      </c>
      <c r="G53" t="s">
        <v>1190</v>
      </c>
      <c r="H53" t="s">
        <v>1244</v>
      </c>
      <c r="I53" t="s">
        <v>1302</v>
      </c>
      <c r="J53" t="s">
        <v>1338</v>
      </c>
      <c r="K53" t="s">
        <v>478</v>
      </c>
      <c r="L53">
        <v>11691</v>
      </c>
      <c r="M53" t="s">
        <v>498</v>
      </c>
      <c r="N53" t="s">
        <v>1405</v>
      </c>
      <c r="O53">
        <v>11</v>
      </c>
      <c r="P53" t="s">
        <v>596</v>
      </c>
      <c r="Q53" t="s">
        <v>599</v>
      </c>
      <c r="R53" t="s">
        <v>1422</v>
      </c>
      <c r="S53" t="s">
        <v>604</v>
      </c>
      <c r="T53" t="s">
        <v>605</v>
      </c>
      <c r="V53" t="s">
        <v>607</v>
      </c>
      <c r="W53" t="s">
        <v>609</v>
      </c>
      <c r="Y53" t="s">
        <v>1447</v>
      </c>
      <c r="Z53">
        <v>1325</v>
      </c>
      <c r="AA53">
        <v>1325</v>
      </c>
      <c r="AB53" t="s">
        <v>1014</v>
      </c>
      <c r="AC53" t="s">
        <v>1499</v>
      </c>
      <c r="AD53" t="s">
        <v>1545</v>
      </c>
      <c r="AE53" t="s">
        <v>1603</v>
      </c>
      <c r="AF53">
        <v>18</v>
      </c>
      <c r="AG53" t="s">
        <v>861</v>
      </c>
      <c r="AH53">
        <v>2</v>
      </c>
      <c r="AI53">
        <v>2</v>
      </c>
      <c r="AJ53">
        <v>171.19</v>
      </c>
      <c r="AM53" t="s">
        <v>552</v>
      </c>
      <c r="AN53" t="s">
        <v>876</v>
      </c>
      <c r="AO53">
        <v>41600</v>
      </c>
      <c r="AQ53" t="s">
        <v>887</v>
      </c>
      <c r="AR53" t="s">
        <v>1662</v>
      </c>
      <c r="AS53" t="s">
        <v>496</v>
      </c>
      <c r="AT53" t="s">
        <v>910</v>
      </c>
      <c r="AU53" t="s">
        <v>1705</v>
      </c>
      <c r="AV53">
        <v>2018</v>
      </c>
      <c r="AX53" t="s">
        <v>608</v>
      </c>
      <c r="AY53" t="s">
        <v>1013</v>
      </c>
      <c r="AZ53" t="s">
        <v>607</v>
      </c>
      <c r="BA53">
        <v>6.4</v>
      </c>
      <c r="BB53" t="s">
        <v>1728</v>
      </c>
      <c r="BC53" t="s">
        <v>1750</v>
      </c>
      <c r="BD53" t="s">
        <v>607</v>
      </c>
      <c r="BF53" t="s">
        <v>74</v>
      </c>
      <c r="BG53" t="s">
        <v>1017</v>
      </c>
    </row>
    <row r="54" spans="1:59">
      <c r="A54" s="1">
        <f>HYPERLINK("https://lsnyc.legalserver.org/matter/dynamic-profile/view/1838770","17-1838770")</f>
        <v>0</v>
      </c>
      <c r="C54" t="s">
        <v>1060</v>
      </c>
      <c r="D54" t="s">
        <v>1064</v>
      </c>
      <c r="E54" t="s">
        <v>1102</v>
      </c>
      <c r="F54" t="s">
        <v>1141</v>
      </c>
      <c r="G54" t="s">
        <v>1191</v>
      </c>
      <c r="H54" t="s">
        <v>1245</v>
      </c>
      <c r="I54" t="s">
        <v>1303</v>
      </c>
      <c r="J54" t="s">
        <v>1339</v>
      </c>
      <c r="K54" t="s">
        <v>466</v>
      </c>
      <c r="L54">
        <v>11368</v>
      </c>
      <c r="M54" t="s">
        <v>1354</v>
      </c>
      <c r="N54" t="s">
        <v>1406</v>
      </c>
      <c r="O54">
        <v>6</v>
      </c>
      <c r="P54" t="s">
        <v>596</v>
      </c>
      <c r="Q54" t="s">
        <v>599</v>
      </c>
      <c r="R54" t="s">
        <v>1422</v>
      </c>
      <c r="S54" t="s">
        <v>604</v>
      </c>
      <c r="T54" t="s">
        <v>605</v>
      </c>
      <c r="V54" t="s">
        <v>607</v>
      </c>
      <c r="W54" t="s">
        <v>609</v>
      </c>
      <c r="X54" t="s">
        <v>611</v>
      </c>
      <c r="Y54" t="s">
        <v>1102</v>
      </c>
      <c r="Z54">
        <v>1500</v>
      </c>
      <c r="AA54">
        <v>1500</v>
      </c>
      <c r="AB54" t="s">
        <v>1014</v>
      </c>
      <c r="AC54" t="s">
        <v>1500</v>
      </c>
      <c r="AD54" t="s">
        <v>1546</v>
      </c>
      <c r="AE54" t="s">
        <v>1604</v>
      </c>
      <c r="AF54">
        <v>6</v>
      </c>
      <c r="AG54" t="s">
        <v>857</v>
      </c>
      <c r="AH54">
        <v>2</v>
      </c>
      <c r="AI54">
        <v>3</v>
      </c>
      <c r="AJ54">
        <v>0</v>
      </c>
      <c r="AM54" t="s">
        <v>552</v>
      </c>
      <c r="AN54" t="s">
        <v>875</v>
      </c>
      <c r="AO54">
        <v>0</v>
      </c>
      <c r="AP54" t="s">
        <v>883</v>
      </c>
      <c r="AQ54" t="s">
        <v>887</v>
      </c>
      <c r="AR54" t="s">
        <v>1663</v>
      </c>
      <c r="AS54" t="s">
        <v>496</v>
      </c>
      <c r="AT54" t="s">
        <v>920</v>
      </c>
      <c r="AU54" t="s">
        <v>1724</v>
      </c>
      <c r="AV54">
        <v>2018</v>
      </c>
      <c r="AX54" t="s">
        <v>608</v>
      </c>
      <c r="AY54" t="s">
        <v>608</v>
      </c>
      <c r="AZ54" t="s">
        <v>607</v>
      </c>
      <c r="BA54">
        <v>51.9</v>
      </c>
      <c r="BB54" t="s">
        <v>1728</v>
      </c>
      <c r="BC54" t="s">
        <v>1751</v>
      </c>
      <c r="BD54" t="s">
        <v>608</v>
      </c>
      <c r="BE54" t="s">
        <v>1040</v>
      </c>
      <c r="BF54" t="s">
        <v>74</v>
      </c>
      <c r="BG54" t="s">
        <v>1016</v>
      </c>
    </row>
    <row r="55" spans="1:59">
      <c r="A55" s="1">
        <f>HYPERLINK("https://lsnyc.legalserver.org/matter/dynamic-profile/view/1848630","17-1848630")</f>
        <v>0</v>
      </c>
      <c r="C55" t="s">
        <v>1049</v>
      </c>
      <c r="D55" t="s">
        <v>1064</v>
      </c>
      <c r="E55" t="s">
        <v>1082</v>
      </c>
      <c r="F55" t="s">
        <v>1110</v>
      </c>
      <c r="G55" t="s">
        <v>1192</v>
      </c>
      <c r="H55" t="s">
        <v>1246</v>
      </c>
      <c r="I55" t="s">
        <v>1304</v>
      </c>
      <c r="J55" t="s">
        <v>441</v>
      </c>
      <c r="K55" t="s">
        <v>483</v>
      </c>
      <c r="L55">
        <v>11385</v>
      </c>
      <c r="M55" t="s">
        <v>492</v>
      </c>
      <c r="N55" t="s">
        <v>1407</v>
      </c>
      <c r="O55">
        <v>12</v>
      </c>
      <c r="P55" t="s">
        <v>596</v>
      </c>
      <c r="Q55" t="s">
        <v>599</v>
      </c>
      <c r="R55" t="s">
        <v>1422</v>
      </c>
      <c r="S55" t="s">
        <v>604</v>
      </c>
      <c r="T55" t="s">
        <v>605</v>
      </c>
      <c r="V55" t="s">
        <v>607</v>
      </c>
      <c r="W55" t="s">
        <v>609</v>
      </c>
      <c r="X55" t="s">
        <v>611</v>
      </c>
      <c r="Y55" t="s">
        <v>1082</v>
      </c>
      <c r="Z55">
        <v>1286.74</v>
      </c>
      <c r="AA55">
        <v>1286.74</v>
      </c>
      <c r="AB55" t="s">
        <v>1014</v>
      </c>
      <c r="AC55" t="s">
        <v>1501</v>
      </c>
      <c r="AD55" t="s">
        <v>1547</v>
      </c>
      <c r="AE55" t="s">
        <v>1605</v>
      </c>
      <c r="AF55">
        <v>6</v>
      </c>
      <c r="AG55" t="s">
        <v>857</v>
      </c>
      <c r="AH55">
        <v>2</v>
      </c>
      <c r="AI55">
        <v>2</v>
      </c>
      <c r="AJ55">
        <v>101.97</v>
      </c>
      <c r="AM55" t="s">
        <v>552</v>
      </c>
      <c r="AN55" t="s">
        <v>876</v>
      </c>
      <c r="AO55">
        <v>42244</v>
      </c>
      <c r="AQ55" t="s">
        <v>888</v>
      </c>
      <c r="AR55" t="s">
        <v>1664</v>
      </c>
      <c r="AS55" t="s">
        <v>1676</v>
      </c>
      <c r="AT55" t="s">
        <v>929</v>
      </c>
      <c r="AU55" t="s">
        <v>1707</v>
      </c>
      <c r="AV55">
        <v>2018</v>
      </c>
      <c r="AX55" t="s">
        <v>608</v>
      </c>
      <c r="AY55" t="s">
        <v>608</v>
      </c>
      <c r="AZ55" t="s">
        <v>607</v>
      </c>
      <c r="BA55">
        <v>30.9</v>
      </c>
      <c r="BB55" t="s">
        <v>1729</v>
      </c>
      <c r="BC55" t="s">
        <v>1752</v>
      </c>
      <c r="BD55" t="s">
        <v>608</v>
      </c>
      <c r="BF55" t="s">
        <v>74</v>
      </c>
      <c r="BG55" t="s">
        <v>1016</v>
      </c>
    </row>
    <row r="56" spans="1:59">
      <c r="A56" s="1">
        <f>HYPERLINK("https://lsnyc.legalserver.org/matter/dynamic-profile/view/1846914","17-1846914")</f>
        <v>0</v>
      </c>
      <c r="C56" t="s">
        <v>72</v>
      </c>
      <c r="D56" t="s">
        <v>1064</v>
      </c>
      <c r="E56" t="s">
        <v>109</v>
      </c>
      <c r="F56" t="s">
        <v>1142</v>
      </c>
      <c r="G56" t="s">
        <v>1193</v>
      </c>
      <c r="H56" t="s">
        <v>1247</v>
      </c>
      <c r="I56" t="s">
        <v>1305</v>
      </c>
      <c r="J56" t="s">
        <v>1340</v>
      </c>
      <c r="K56" t="s">
        <v>473</v>
      </c>
      <c r="L56">
        <v>11367</v>
      </c>
      <c r="M56" t="s">
        <v>492</v>
      </c>
      <c r="N56" t="s">
        <v>1408</v>
      </c>
      <c r="O56">
        <v>1</v>
      </c>
      <c r="P56" t="s">
        <v>596</v>
      </c>
      <c r="Q56" t="s">
        <v>599</v>
      </c>
      <c r="R56" t="s">
        <v>1421</v>
      </c>
      <c r="S56" t="s">
        <v>604</v>
      </c>
      <c r="T56" t="s">
        <v>605</v>
      </c>
      <c r="V56" t="s">
        <v>607</v>
      </c>
      <c r="W56" t="s">
        <v>609</v>
      </c>
      <c r="X56" t="s">
        <v>613</v>
      </c>
      <c r="Y56" t="s">
        <v>82</v>
      </c>
      <c r="Z56">
        <v>1975</v>
      </c>
      <c r="AA56">
        <v>1975</v>
      </c>
      <c r="AB56" t="s">
        <v>1014</v>
      </c>
      <c r="AC56" t="s">
        <v>1502</v>
      </c>
      <c r="AD56" t="s">
        <v>1548</v>
      </c>
      <c r="AE56" t="s">
        <v>1606</v>
      </c>
      <c r="AF56">
        <v>12</v>
      </c>
      <c r="AG56" t="s">
        <v>857</v>
      </c>
      <c r="AH56">
        <v>1</v>
      </c>
      <c r="AI56">
        <v>1</v>
      </c>
      <c r="AJ56">
        <v>0</v>
      </c>
      <c r="AM56" t="s">
        <v>552</v>
      </c>
      <c r="AN56" t="s">
        <v>876</v>
      </c>
      <c r="AO56">
        <v>0</v>
      </c>
      <c r="AP56" t="s">
        <v>886</v>
      </c>
      <c r="AR56" t="s">
        <v>1665</v>
      </c>
      <c r="AS56" t="s">
        <v>905</v>
      </c>
      <c r="AT56" t="s">
        <v>920</v>
      </c>
      <c r="AU56" t="s">
        <v>962</v>
      </c>
      <c r="AV56">
        <v>2018</v>
      </c>
      <c r="AX56" t="s">
        <v>608</v>
      </c>
      <c r="AY56" t="s">
        <v>608</v>
      </c>
      <c r="AZ56" t="s">
        <v>607</v>
      </c>
      <c r="BA56">
        <v>53.75</v>
      </c>
      <c r="BB56" t="s">
        <v>1729</v>
      </c>
      <c r="BC56" t="s">
        <v>1753</v>
      </c>
      <c r="BD56" t="s">
        <v>608</v>
      </c>
      <c r="BE56" t="s">
        <v>1040</v>
      </c>
      <c r="BF56" t="s">
        <v>1043</v>
      </c>
      <c r="BG56" t="s">
        <v>1016</v>
      </c>
    </row>
    <row r="57" spans="1:59">
      <c r="A57" s="1">
        <f>HYPERLINK("https://lsnyc.legalserver.org/matter/dynamic-profile/view/0831781","17-0831781")</f>
        <v>0</v>
      </c>
      <c r="C57" t="s">
        <v>1049</v>
      </c>
      <c r="D57" t="s">
        <v>1064</v>
      </c>
      <c r="E57" t="s">
        <v>1103</v>
      </c>
      <c r="F57" t="s">
        <v>1110</v>
      </c>
      <c r="G57" t="s">
        <v>1146</v>
      </c>
      <c r="H57" t="s">
        <v>1202</v>
      </c>
      <c r="I57" t="s">
        <v>1255</v>
      </c>
      <c r="J57" t="s">
        <v>1314</v>
      </c>
      <c r="K57" t="s">
        <v>478</v>
      </c>
      <c r="L57">
        <v>11691</v>
      </c>
      <c r="M57" t="s">
        <v>499</v>
      </c>
      <c r="N57" t="s">
        <v>1409</v>
      </c>
      <c r="O57">
        <v>4</v>
      </c>
      <c r="P57" t="s">
        <v>596</v>
      </c>
      <c r="Q57" t="s">
        <v>599</v>
      </c>
      <c r="R57" t="s">
        <v>1422</v>
      </c>
      <c r="S57" t="s">
        <v>604</v>
      </c>
      <c r="T57" t="s">
        <v>605</v>
      </c>
      <c r="V57" t="s">
        <v>607</v>
      </c>
      <c r="W57" t="s">
        <v>609</v>
      </c>
      <c r="X57" t="s">
        <v>611</v>
      </c>
      <c r="Y57" t="s">
        <v>1448</v>
      </c>
      <c r="Z57">
        <v>213.4</v>
      </c>
      <c r="AA57">
        <v>1050</v>
      </c>
      <c r="AB57" t="s">
        <v>1014</v>
      </c>
      <c r="AC57" t="s">
        <v>1452</v>
      </c>
      <c r="AD57" t="s">
        <v>1511</v>
      </c>
      <c r="AE57" t="s">
        <v>1555</v>
      </c>
      <c r="AF57">
        <v>30</v>
      </c>
      <c r="AG57" t="s">
        <v>857</v>
      </c>
      <c r="AH57">
        <v>1</v>
      </c>
      <c r="AI57">
        <v>3</v>
      </c>
      <c r="AJ57">
        <v>46.39</v>
      </c>
      <c r="AM57" t="s">
        <v>872</v>
      </c>
      <c r="AN57" t="s">
        <v>876</v>
      </c>
      <c r="AO57">
        <v>11412</v>
      </c>
      <c r="AQ57" t="s">
        <v>887</v>
      </c>
      <c r="AR57" t="s">
        <v>1666</v>
      </c>
      <c r="AS57" t="s">
        <v>1681</v>
      </c>
      <c r="AT57" t="s">
        <v>914</v>
      </c>
      <c r="AU57" t="s">
        <v>1707</v>
      </c>
      <c r="AV57">
        <v>2018</v>
      </c>
      <c r="AX57" t="s">
        <v>608</v>
      </c>
      <c r="AY57" t="s">
        <v>608</v>
      </c>
      <c r="AZ57" t="s">
        <v>607</v>
      </c>
      <c r="BA57">
        <v>93.09999999999999</v>
      </c>
      <c r="BB57" t="s">
        <v>1728</v>
      </c>
      <c r="BC57" t="s">
        <v>1754</v>
      </c>
      <c r="BD57" t="s">
        <v>608</v>
      </c>
      <c r="BF57" t="s">
        <v>1049</v>
      </c>
      <c r="BG57" t="s">
        <v>1016</v>
      </c>
    </row>
    <row r="58" spans="1:59">
      <c r="A58" s="1">
        <f>HYPERLINK("https://lsnyc.legalserver.org/matter/dynamic-profile/view/0818830","16-0818830")</f>
        <v>0</v>
      </c>
      <c r="B58" t="s">
        <v>63</v>
      </c>
      <c r="C58" t="s">
        <v>1062</v>
      </c>
      <c r="D58" t="s">
        <v>1064</v>
      </c>
      <c r="E58" t="s">
        <v>1104</v>
      </c>
      <c r="F58" t="s">
        <v>1118</v>
      </c>
      <c r="G58" t="s">
        <v>1194</v>
      </c>
      <c r="H58" t="s">
        <v>1248</v>
      </c>
      <c r="I58" t="s">
        <v>1306</v>
      </c>
      <c r="J58" t="s">
        <v>1341</v>
      </c>
      <c r="K58" t="s">
        <v>481</v>
      </c>
      <c r="L58">
        <v>11365</v>
      </c>
      <c r="M58" t="s">
        <v>500</v>
      </c>
      <c r="N58" t="s">
        <v>1410</v>
      </c>
      <c r="O58">
        <v>10</v>
      </c>
      <c r="P58" t="s">
        <v>596</v>
      </c>
      <c r="Q58" t="s">
        <v>599</v>
      </c>
      <c r="R58" t="s">
        <v>1425</v>
      </c>
      <c r="S58" t="s">
        <v>604</v>
      </c>
      <c r="T58" t="s">
        <v>605</v>
      </c>
      <c r="V58" t="s">
        <v>607</v>
      </c>
      <c r="W58" t="s">
        <v>609</v>
      </c>
      <c r="X58" t="s">
        <v>611</v>
      </c>
      <c r="Y58" t="s">
        <v>1449</v>
      </c>
      <c r="Z58">
        <v>521</v>
      </c>
      <c r="AA58">
        <v>521</v>
      </c>
      <c r="AB58" t="s">
        <v>1014</v>
      </c>
      <c r="AC58" t="s">
        <v>1503</v>
      </c>
      <c r="AE58" t="s">
        <v>1607</v>
      </c>
      <c r="AF58">
        <v>701</v>
      </c>
      <c r="AG58" t="s">
        <v>866</v>
      </c>
      <c r="AH58">
        <v>1</v>
      </c>
      <c r="AI58">
        <v>2</v>
      </c>
      <c r="AJ58">
        <v>42.74</v>
      </c>
      <c r="AM58" t="s">
        <v>552</v>
      </c>
      <c r="AN58" t="s">
        <v>876</v>
      </c>
      <c r="AO58">
        <v>8616.6</v>
      </c>
      <c r="AQ58" t="s">
        <v>887</v>
      </c>
      <c r="AR58" t="s">
        <v>1667</v>
      </c>
      <c r="AT58" t="s">
        <v>1697</v>
      </c>
      <c r="AU58" t="s">
        <v>1725</v>
      </c>
      <c r="AV58">
        <v>2018</v>
      </c>
      <c r="AX58" t="s">
        <v>608</v>
      </c>
      <c r="AY58" t="s">
        <v>1013</v>
      </c>
      <c r="AZ58" t="s">
        <v>607</v>
      </c>
      <c r="BA58">
        <v>29.15</v>
      </c>
      <c r="BB58" t="s">
        <v>1734</v>
      </c>
      <c r="BC58" t="s">
        <v>1755</v>
      </c>
      <c r="BD58" t="s">
        <v>608</v>
      </c>
      <c r="BF58" t="s">
        <v>78</v>
      </c>
      <c r="BG58" t="s">
        <v>1016</v>
      </c>
    </row>
    <row r="59" spans="1:59">
      <c r="A59" s="1">
        <f>HYPERLINK("https://lsnyc.legalserver.org/matter/dynamic-profile/view/0808587","16-0808587")</f>
        <v>0</v>
      </c>
      <c r="C59" t="s">
        <v>1049</v>
      </c>
      <c r="D59" t="s">
        <v>1064</v>
      </c>
      <c r="E59" t="s">
        <v>1105</v>
      </c>
      <c r="F59" t="s">
        <v>1117</v>
      </c>
      <c r="G59" t="s">
        <v>1195</v>
      </c>
      <c r="H59" t="s">
        <v>1249</v>
      </c>
      <c r="I59" t="s">
        <v>1307</v>
      </c>
      <c r="K59" t="s">
        <v>465</v>
      </c>
      <c r="L59">
        <v>11433</v>
      </c>
      <c r="M59" t="s">
        <v>491</v>
      </c>
      <c r="N59" t="s">
        <v>1411</v>
      </c>
      <c r="O59">
        <v>17</v>
      </c>
      <c r="P59" t="s">
        <v>596</v>
      </c>
      <c r="Q59" t="s">
        <v>599</v>
      </c>
      <c r="R59" t="s">
        <v>1421</v>
      </c>
      <c r="S59" t="s">
        <v>604</v>
      </c>
      <c r="T59" t="s">
        <v>605</v>
      </c>
      <c r="V59" t="s">
        <v>607</v>
      </c>
      <c r="W59" t="s">
        <v>610</v>
      </c>
      <c r="X59" t="s">
        <v>611</v>
      </c>
      <c r="Y59" t="s">
        <v>1450</v>
      </c>
      <c r="Z59">
        <v>401</v>
      </c>
      <c r="AA59">
        <v>401</v>
      </c>
      <c r="AB59" t="s">
        <v>1014</v>
      </c>
      <c r="AC59" t="s">
        <v>1504</v>
      </c>
      <c r="AD59" t="s">
        <v>1549</v>
      </c>
      <c r="AE59" t="s">
        <v>1608</v>
      </c>
      <c r="AF59">
        <v>100</v>
      </c>
      <c r="AG59" t="s">
        <v>860</v>
      </c>
      <c r="AH59">
        <v>3</v>
      </c>
      <c r="AI59">
        <v>3</v>
      </c>
      <c r="AJ59">
        <v>35.99</v>
      </c>
      <c r="AM59" t="s">
        <v>552</v>
      </c>
      <c r="AN59" t="s">
        <v>876</v>
      </c>
      <c r="AO59">
        <v>11726</v>
      </c>
      <c r="AQ59" t="s">
        <v>887</v>
      </c>
      <c r="AR59" t="s">
        <v>1668</v>
      </c>
      <c r="AT59" t="s">
        <v>1698</v>
      </c>
      <c r="AU59" t="s">
        <v>1710</v>
      </c>
      <c r="AV59">
        <v>2018</v>
      </c>
      <c r="AX59" t="s">
        <v>608</v>
      </c>
      <c r="AY59" t="s">
        <v>608</v>
      </c>
      <c r="AZ59" t="s">
        <v>607</v>
      </c>
      <c r="BA59">
        <v>15.25</v>
      </c>
      <c r="BB59" t="s">
        <v>1734</v>
      </c>
      <c r="BD59" t="s">
        <v>607</v>
      </c>
      <c r="BF59" t="s">
        <v>76</v>
      </c>
      <c r="BG59" t="s">
        <v>1016</v>
      </c>
    </row>
    <row r="60" spans="1:59">
      <c r="A60" s="1">
        <f>HYPERLINK("https://lsnyc.legalserver.org/matter/dynamic-profile/view/0818816","16-0818816")</f>
        <v>0</v>
      </c>
      <c r="C60" t="s">
        <v>1049</v>
      </c>
      <c r="D60" t="s">
        <v>1064</v>
      </c>
      <c r="E60" t="s">
        <v>1104</v>
      </c>
      <c r="F60" t="s">
        <v>1117</v>
      </c>
      <c r="G60" t="s">
        <v>1196</v>
      </c>
      <c r="H60" t="s">
        <v>1250</v>
      </c>
      <c r="I60" t="s">
        <v>1308</v>
      </c>
      <c r="J60" t="s">
        <v>423</v>
      </c>
      <c r="K60" t="s">
        <v>471</v>
      </c>
      <c r="L60">
        <v>11106</v>
      </c>
      <c r="M60" t="s">
        <v>492</v>
      </c>
      <c r="N60" t="s">
        <v>1412</v>
      </c>
      <c r="O60">
        <v>13</v>
      </c>
      <c r="P60" t="s">
        <v>596</v>
      </c>
      <c r="Q60" t="s">
        <v>599</v>
      </c>
      <c r="R60" t="s">
        <v>1422</v>
      </c>
      <c r="S60" t="s">
        <v>604</v>
      </c>
      <c r="T60" t="s">
        <v>605</v>
      </c>
      <c r="V60" t="s">
        <v>607</v>
      </c>
      <c r="W60" t="s">
        <v>610</v>
      </c>
      <c r="X60" t="s">
        <v>611</v>
      </c>
      <c r="Y60" t="s">
        <v>1104</v>
      </c>
      <c r="Z60">
        <v>449</v>
      </c>
      <c r="AA60">
        <v>449</v>
      </c>
      <c r="AB60" t="s">
        <v>1014</v>
      </c>
      <c r="AC60" t="s">
        <v>1505</v>
      </c>
      <c r="AD60" t="s">
        <v>1550</v>
      </c>
      <c r="AE60" t="s">
        <v>1609</v>
      </c>
      <c r="AF60">
        <v>549</v>
      </c>
      <c r="AG60" t="s">
        <v>860</v>
      </c>
      <c r="AH60">
        <v>2</v>
      </c>
      <c r="AI60">
        <v>0</v>
      </c>
      <c r="AJ60">
        <v>105.78</v>
      </c>
      <c r="AM60" t="s">
        <v>552</v>
      </c>
      <c r="AN60" t="s">
        <v>876</v>
      </c>
      <c r="AO60">
        <v>16946</v>
      </c>
      <c r="AQ60" t="s">
        <v>887</v>
      </c>
      <c r="AR60" t="s">
        <v>1631</v>
      </c>
      <c r="AT60" t="s">
        <v>1699</v>
      </c>
      <c r="AU60" t="s">
        <v>1710</v>
      </c>
      <c r="AV60">
        <v>2018</v>
      </c>
      <c r="AX60" t="s">
        <v>608</v>
      </c>
      <c r="AY60" t="s">
        <v>608</v>
      </c>
      <c r="AZ60" t="s">
        <v>607</v>
      </c>
      <c r="BA60">
        <v>20.6</v>
      </c>
      <c r="BB60" t="s">
        <v>1734</v>
      </c>
      <c r="BD60" t="s">
        <v>607</v>
      </c>
      <c r="BF60" t="s">
        <v>67</v>
      </c>
      <c r="BG60" t="s">
        <v>1015</v>
      </c>
    </row>
    <row r="61" spans="1:59">
      <c r="A61" s="1">
        <f>HYPERLINK("https://lsnyc.legalserver.org/matter/dynamic-profile/view/1851024","17-1851024")</f>
        <v>0</v>
      </c>
      <c r="B61" t="s">
        <v>1056</v>
      </c>
      <c r="C61" t="s">
        <v>73</v>
      </c>
      <c r="D61" t="s">
        <v>1064</v>
      </c>
      <c r="E61" t="s">
        <v>145</v>
      </c>
      <c r="F61" t="s">
        <v>1113</v>
      </c>
      <c r="G61" t="s">
        <v>1197</v>
      </c>
      <c r="H61" t="s">
        <v>1251</v>
      </c>
      <c r="I61" t="s">
        <v>1309</v>
      </c>
      <c r="J61" t="s">
        <v>1342</v>
      </c>
      <c r="K61" t="s">
        <v>1348</v>
      </c>
      <c r="L61">
        <v>11421</v>
      </c>
      <c r="M61" t="s">
        <v>492</v>
      </c>
      <c r="N61" t="s">
        <v>1413</v>
      </c>
      <c r="O61">
        <v>21</v>
      </c>
      <c r="P61" t="s">
        <v>596</v>
      </c>
      <c r="Q61" t="s">
        <v>599</v>
      </c>
      <c r="R61" t="s">
        <v>1422</v>
      </c>
      <c r="S61" t="s">
        <v>604</v>
      </c>
      <c r="T61" t="s">
        <v>605</v>
      </c>
      <c r="V61" t="s">
        <v>608</v>
      </c>
      <c r="W61" t="s">
        <v>609</v>
      </c>
      <c r="X61" t="s">
        <v>611</v>
      </c>
      <c r="Y61" t="s">
        <v>636</v>
      </c>
      <c r="Z61">
        <v>1768.99</v>
      </c>
      <c r="AA61">
        <v>1768.99</v>
      </c>
      <c r="AB61" t="s">
        <v>1014</v>
      </c>
      <c r="AC61" t="s">
        <v>1506</v>
      </c>
      <c r="AD61" t="s">
        <v>592</v>
      </c>
      <c r="AE61" t="s">
        <v>1610</v>
      </c>
      <c r="AF61">
        <v>127</v>
      </c>
      <c r="AG61" t="s">
        <v>857</v>
      </c>
      <c r="AH61">
        <v>2</v>
      </c>
      <c r="AI61">
        <v>3</v>
      </c>
      <c r="AJ61">
        <v>84.98999999999999</v>
      </c>
      <c r="AL61" t="s">
        <v>867</v>
      </c>
      <c r="AM61" t="s">
        <v>552</v>
      </c>
      <c r="AN61" t="s">
        <v>876</v>
      </c>
      <c r="AO61">
        <v>24459</v>
      </c>
      <c r="AP61" t="s">
        <v>885</v>
      </c>
      <c r="AQ61" t="s">
        <v>887</v>
      </c>
      <c r="AR61" t="s">
        <v>1669</v>
      </c>
      <c r="AT61" t="s">
        <v>1700</v>
      </c>
      <c r="AU61" t="s">
        <v>1005</v>
      </c>
      <c r="AV61">
        <v>2018</v>
      </c>
      <c r="AX61" t="s">
        <v>608</v>
      </c>
      <c r="AY61" t="s">
        <v>608</v>
      </c>
      <c r="AZ61" t="s">
        <v>607</v>
      </c>
      <c r="BA61">
        <v>7.05</v>
      </c>
      <c r="BB61" t="s">
        <v>1728</v>
      </c>
      <c r="BC61" t="s">
        <v>1025</v>
      </c>
      <c r="BD61" t="s">
        <v>607</v>
      </c>
      <c r="BF61" t="s">
        <v>72</v>
      </c>
      <c r="BG61" t="s">
        <v>1017</v>
      </c>
    </row>
    <row r="62" spans="1:59">
      <c r="A62" s="1">
        <f>HYPERLINK("https://lsnyc.legalserver.org/matter/dynamic-profile/view/1867567","18-1867567")</f>
        <v>0</v>
      </c>
      <c r="C62" t="s">
        <v>74</v>
      </c>
      <c r="D62" t="s">
        <v>1064</v>
      </c>
      <c r="E62" t="s">
        <v>104</v>
      </c>
      <c r="F62" t="s">
        <v>1143</v>
      </c>
      <c r="G62" t="s">
        <v>1198</v>
      </c>
      <c r="H62" t="s">
        <v>1252</v>
      </c>
      <c r="I62" t="s">
        <v>1310</v>
      </c>
      <c r="J62" t="s">
        <v>416</v>
      </c>
      <c r="K62" t="s">
        <v>483</v>
      </c>
      <c r="L62">
        <v>11385</v>
      </c>
      <c r="M62" t="s">
        <v>492</v>
      </c>
      <c r="N62" t="s">
        <v>1414</v>
      </c>
      <c r="O62">
        <v>3</v>
      </c>
      <c r="P62" t="s">
        <v>596</v>
      </c>
      <c r="Q62" t="s">
        <v>599</v>
      </c>
      <c r="R62" t="s">
        <v>1422</v>
      </c>
      <c r="S62" t="s">
        <v>604</v>
      </c>
      <c r="T62" t="s">
        <v>605</v>
      </c>
      <c r="V62" t="s">
        <v>607</v>
      </c>
      <c r="W62" t="s">
        <v>609</v>
      </c>
      <c r="X62" t="s">
        <v>611</v>
      </c>
      <c r="Y62" t="s">
        <v>104</v>
      </c>
      <c r="Z62">
        <v>1339</v>
      </c>
      <c r="AA62">
        <v>1339</v>
      </c>
      <c r="AB62" t="s">
        <v>1014</v>
      </c>
      <c r="AC62" t="s">
        <v>1507</v>
      </c>
      <c r="AD62" t="s">
        <v>1551</v>
      </c>
      <c r="AE62" t="s">
        <v>1611</v>
      </c>
      <c r="AF62">
        <v>6</v>
      </c>
      <c r="AH62">
        <v>1</v>
      </c>
      <c r="AI62">
        <v>1</v>
      </c>
      <c r="AJ62">
        <v>22.9</v>
      </c>
      <c r="AL62" t="s">
        <v>867</v>
      </c>
      <c r="AM62" t="s">
        <v>552</v>
      </c>
      <c r="AN62" t="s">
        <v>876</v>
      </c>
      <c r="AO62">
        <v>3770</v>
      </c>
      <c r="AQ62" t="s">
        <v>887</v>
      </c>
      <c r="AR62" t="s">
        <v>1623</v>
      </c>
      <c r="AT62" t="s">
        <v>913</v>
      </c>
      <c r="AU62" t="s">
        <v>996</v>
      </c>
      <c r="AV62">
        <v>2019</v>
      </c>
      <c r="AW62" t="s">
        <v>1012</v>
      </c>
      <c r="AX62" t="s">
        <v>608</v>
      </c>
      <c r="AY62" t="s">
        <v>608</v>
      </c>
      <c r="AZ62" t="s">
        <v>607</v>
      </c>
      <c r="BA62">
        <v>7.95</v>
      </c>
      <c r="BB62" t="s">
        <v>1728</v>
      </c>
      <c r="BD62" t="s">
        <v>608</v>
      </c>
      <c r="BF62" t="s">
        <v>1042</v>
      </c>
      <c r="BG62" t="s">
        <v>1016</v>
      </c>
    </row>
    <row r="63" spans="1:59">
      <c r="A63" s="1">
        <f>HYPERLINK("https://lsnyc.legalserver.org/matter/dynamic-profile/view/1860270","18-1860270")</f>
        <v>0</v>
      </c>
      <c r="C63" t="s">
        <v>74</v>
      </c>
      <c r="D63" t="s">
        <v>1064</v>
      </c>
      <c r="E63" t="s">
        <v>1106</v>
      </c>
      <c r="F63" t="s">
        <v>1144</v>
      </c>
      <c r="G63" t="s">
        <v>1199</v>
      </c>
      <c r="H63" t="s">
        <v>1253</v>
      </c>
      <c r="I63" t="s">
        <v>1311</v>
      </c>
      <c r="K63" t="s">
        <v>1353</v>
      </c>
      <c r="L63">
        <v>11418</v>
      </c>
      <c r="M63" t="s">
        <v>492</v>
      </c>
      <c r="N63" t="s">
        <v>1415</v>
      </c>
      <c r="O63">
        <v>8</v>
      </c>
      <c r="P63" t="s">
        <v>596</v>
      </c>
      <c r="Q63" t="s">
        <v>599</v>
      </c>
      <c r="R63" t="s">
        <v>1422</v>
      </c>
      <c r="S63" t="s">
        <v>604</v>
      </c>
      <c r="T63" t="s">
        <v>605</v>
      </c>
      <c r="V63" t="s">
        <v>607</v>
      </c>
      <c r="W63" t="s">
        <v>609</v>
      </c>
      <c r="X63" t="s">
        <v>611</v>
      </c>
      <c r="Y63" t="s">
        <v>1106</v>
      </c>
      <c r="Z63">
        <v>1303.17</v>
      </c>
      <c r="AA63">
        <v>1503.17</v>
      </c>
      <c r="AB63" t="s">
        <v>1014</v>
      </c>
      <c r="AC63" t="s">
        <v>1508</v>
      </c>
      <c r="AD63" t="s">
        <v>1552</v>
      </c>
      <c r="AE63" t="s">
        <v>1612</v>
      </c>
      <c r="AF63">
        <v>48</v>
      </c>
      <c r="AG63" t="s">
        <v>857</v>
      </c>
      <c r="AH63">
        <v>2</v>
      </c>
      <c r="AI63">
        <v>1</v>
      </c>
      <c r="AJ63">
        <v>21.63</v>
      </c>
      <c r="AM63" t="s">
        <v>552</v>
      </c>
      <c r="AN63" t="s">
        <v>875</v>
      </c>
      <c r="AO63">
        <v>4416</v>
      </c>
      <c r="AQ63" t="s">
        <v>887</v>
      </c>
      <c r="AR63" t="s">
        <v>1670</v>
      </c>
      <c r="AT63" t="s">
        <v>1701</v>
      </c>
      <c r="AU63" t="s">
        <v>965</v>
      </c>
      <c r="AV63">
        <v>2018</v>
      </c>
      <c r="AX63" t="s">
        <v>608</v>
      </c>
      <c r="AY63" t="s">
        <v>608</v>
      </c>
      <c r="AZ63" t="s">
        <v>607</v>
      </c>
      <c r="BA63">
        <v>16.2</v>
      </c>
      <c r="BB63" t="s">
        <v>1728</v>
      </c>
      <c r="BC63" t="s">
        <v>1756</v>
      </c>
      <c r="BD63" t="s">
        <v>608</v>
      </c>
      <c r="BF63" t="s">
        <v>74</v>
      </c>
      <c r="BG63" t="s">
        <v>1017</v>
      </c>
    </row>
    <row r="64" spans="1:59">
      <c r="A64" s="1">
        <f>HYPERLINK("https://lsnyc.legalserver.org/matter/dynamic-profile/view/0805937","16-0805937")</f>
        <v>0</v>
      </c>
      <c r="C64" t="s">
        <v>1049</v>
      </c>
      <c r="D64" t="s">
        <v>1064</v>
      </c>
      <c r="E64" t="s">
        <v>1107</v>
      </c>
      <c r="F64" t="s">
        <v>1117</v>
      </c>
      <c r="G64" t="s">
        <v>1174</v>
      </c>
      <c r="H64" t="s">
        <v>1230</v>
      </c>
      <c r="I64" t="s">
        <v>1285</v>
      </c>
      <c r="J64" t="s">
        <v>1343</v>
      </c>
      <c r="K64" t="s">
        <v>479</v>
      </c>
      <c r="L64">
        <v>11419</v>
      </c>
      <c r="M64" t="s">
        <v>494</v>
      </c>
      <c r="N64" t="s">
        <v>1416</v>
      </c>
      <c r="O64">
        <v>4</v>
      </c>
      <c r="P64" t="s">
        <v>596</v>
      </c>
      <c r="Q64" t="s">
        <v>599</v>
      </c>
      <c r="R64" t="s">
        <v>1427</v>
      </c>
      <c r="S64" t="s">
        <v>604</v>
      </c>
      <c r="T64" t="s">
        <v>605</v>
      </c>
      <c r="W64" t="s">
        <v>609</v>
      </c>
      <c r="X64" t="s">
        <v>611</v>
      </c>
      <c r="Y64" t="s">
        <v>1441</v>
      </c>
      <c r="Z64">
        <v>218</v>
      </c>
      <c r="AA64">
        <v>1488</v>
      </c>
      <c r="AB64" t="s">
        <v>1014</v>
      </c>
      <c r="AC64" t="s">
        <v>1481</v>
      </c>
      <c r="AD64" t="s">
        <v>1530</v>
      </c>
      <c r="AE64" t="s">
        <v>1586</v>
      </c>
      <c r="AF64">
        <v>100</v>
      </c>
      <c r="AG64" t="s">
        <v>857</v>
      </c>
      <c r="AH64">
        <v>1</v>
      </c>
      <c r="AI64">
        <v>2</v>
      </c>
      <c r="AJ64">
        <v>59.84</v>
      </c>
      <c r="AM64" t="s">
        <v>869</v>
      </c>
      <c r="AN64" t="s">
        <v>875</v>
      </c>
      <c r="AO64">
        <v>12064</v>
      </c>
      <c r="AT64" t="s">
        <v>1693</v>
      </c>
      <c r="AU64" t="s">
        <v>1710</v>
      </c>
      <c r="AV64">
        <v>2018</v>
      </c>
      <c r="AX64" t="s">
        <v>608</v>
      </c>
      <c r="AY64" t="s">
        <v>1013</v>
      </c>
      <c r="AZ64" t="s">
        <v>607</v>
      </c>
      <c r="BA64">
        <v>37.6</v>
      </c>
      <c r="BB64" t="s">
        <v>1729</v>
      </c>
      <c r="BF64" t="s">
        <v>1049</v>
      </c>
      <c r="BG64" t="s">
        <v>1016</v>
      </c>
    </row>
    <row r="65" spans="1:59">
      <c r="A65" s="1">
        <f>HYPERLINK("https://lsnyc.legalserver.org/matter/dynamic-profile/view/0812610","16-0812610")</f>
        <v>0</v>
      </c>
      <c r="C65" t="s">
        <v>66</v>
      </c>
      <c r="D65" t="s">
        <v>1064</v>
      </c>
      <c r="E65" t="s">
        <v>1108</v>
      </c>
      <c r="F65" t="s">
        <v>1115</v>
      </c>
      <c r="G65" t="s">
        <v>1200</v>
      </c>
      <c r="H65" t="s">
        <v>1254</v>
      </c>
      <c r="I65" t="s">
        <v>1312</v>
      </c>
      <c r="J65" t="s">
        <v>448</v>
      </c>
      <c r="K65" t="s">
        <v>472</v>
      </c>
      <c r="L65">
        <v>11377</v>
      </c>
      <c r="M65" t="s">
        <v>499</v>
      </c>
      <c r="N65" t="s">
        <v>1417</v>
      </c>
      <c r="O65">
        <v>40</v>
      </c>
      <c r="P65" t="s">
        <v>597</v>
      </c>
      <c r="Q65" t="s">
        <v>601</v>
      </c>
      <c r="R65" t="s">
        <v>1425</v>
      </c>
      <c r="S65" t="s">
        <v>604</v>
      </c>
      <c r="T65" t="s">
        <v>605</v>
      </c>
      <c r="V65" t="s">
        <v>607</v>
      </c>
      <c r="W65" t="s">
        <v>610</v>
      </c>
      <c r="X65" t="s">
        <v>611</v>
      </c>
      <c r="Y65" t="s">
        <v>1108</v>
      </c>
      <c r="Z65">
        <v>982</v>
      </c>
      <c r="AA65">
        <v>982</v>
      </c>
      <c r="AB65" t="s">
        <v>1014</v>
      </c>
      <c r="AC65" t="s">
        <v>1509</v>
      </c>
      <c r="AD65" t="s">
        <v>1553</v>
      </c>
      <c r="AE65" t="s">
        <v>1613</v>
      </c>
      <c r="AF65">
        <v>100</v>
      </c>
      <c r="AG65" t="s">
        <v>860</v>
      </c>
      <c r="AH65">
        <v>3</v>
      </c>
      <c r="AI65">
        <v>1</v>
      </c>
      <c r="AJ65">
        <v>80.78</v>
      </c>
      <c r="AM65" t="s">
        <v>869</v>
      </c>
      <c r="AN65" t="s">
        <v>876</v>
      </c>
      <c r="AO65">
        <v>27300</v>
      </c>
      <c r="AQ65" t="s">
        <v>887</v>
      </c>
      <c r="AR65" t="s">
        <v>1671</v>
      </c>
      <c r="AS65" t="s">
        <v>903</v>
      </c>
      <c r="AT65" t="s">
        <v>910</v>
      </c>
      <c r="AU65" t="s">
        <v>950</v>
      </c>
      <c r="AV65">
        <v>2018</v>
      </c>
      <c r="AX65" t="s">
        <v>608</v>
      </c>
      <c r="AY65" t="s">
        <v>607</v>
      </c>
      <c r="AZ65" t="s">
        <v>607</v>
      </c>
      <c r="BA65">
        <v>25.45</v>
      </c>
      <c r="BB65" t="s">
        <v>1734</v>
      </c>
      <c r="BC65" t="s">
        <v>1036</v>
      </c>
      <c r="BD65" t="s">
        <v>608</v>
      </c>
      <c r="BF65" t="s">
        <v>66</v>
      </c>
      <c r="BG65" t="s">
        <v>1016</v>
      </c>
    </row>
    <row r="66" spans="1:59">
      <c r="A66" s="1">
        <f>HYPERLINK("https://lsnyc.legalserver.org/matter/dynamic-profile/view/0816683","16-0816683")</f>
        <v>0</v>
      </c>
      <c r="C66" t="s">
        <v>1063</v>
      </c>
      <c r="D66" t="s">
        <v>1064</v>
      </c>
      <c r="E66" t="s">
        <v>1109</v>
      </c>
      <c r="F66" t="s">
        <v>1145</v>
      </c>
      <c r="G66" t="s">
        <v>1201</v>
      </c>
      <c r="H66" t="s">
        <v>240</v>
      </c>
      <c r="I66" t="s">
        <v>1313</v>
      </c>
      <c r="J66" t="s">
        <v>1344</v>
      </c>
      <c r="K66" t="s">
        <v>478</v>
      </c>
      <c r="L66">
        <v>11691</v>
      </c>
      <c r="M66" t="s">
        <v>500</v>
      </c>
      <c r="N66" t="s">
        <v>592</v>
      </c>
      <c r="O66">
        <v>4</v>
      </c>
      <c r="P66" t="s">
        <v>1419</v>
      </c>
      <c r="Q66" t="s">
        <v>601</v>
      </c>
      <c r="R66" t="s">
        <v>1422</v>
      </c>
      <c r="S66" t="s">
        <v>604</v>
      </c>
      <c r="T66" t="s">
        <v>605</v>
      </c>
      <c r="V66" t="s">
        <v>607</v>
      </c>
      <c r="W66" t="s">
        <v>609</v>
      </c>
      <c r="X66" t="s">
        <v>611</v>
      </c>
      <c r="Y66" t="s">
        <v>1451</v>
      </c>
      <c r="Z66">
        <v>1020</v>
      </c>
      <c r="AA66">
        <v>1020</v>
      </c>
      <c r="AB66" t="s">
        <v>1014</v>
      </c>
      <c r="AC66" t="s">
        <v>1510</v>
      </c>
      <c r="AD66" t="s">
        <v>1554</v>
      </c>
      <c r="AE66" t="s">
        <v>1614</v>
      </c>
      <c r="AF66">
        <v>220</v>
      </c>
      <c r="AG66" t="s">
        <v>863</v>
      </c>
      <c r="AH66">
        <v>1</v>
      </c>
      <c r="AI66">
        <v>1</v>
      </c>
      <c r="AJ66">
        <v>54.91</v>
      </c>
      <c r="AM66" t="s">
        <v>869</v>
      </c>
      <c r="AN66" t="s">
        <v>876</v>
      </c>
      <c r="AO66">
        <v>8796</v>
      </c>
      <c r="AQ66" t="s">
        <v>887</v>
      </c>
      <c r="AR66" t="s">
        <v>1672</v>
      </c>
      <c r="AT66" t="s">
        <v>1702</v>
      </c>
      <c r="AU66" t="s">
        <v>1726</v>
      </c>
      <c r="AV66">
        <v>2018</v>
      </c>
      <c r="AX66" t="s">
        <v>608</v>
      </c>
      <c r="AY66" t="s">
        <v>608</v>
      </c>
      <c r="AZ66" t="s">
        <v>607</v>
      </c>
      <c r="BA66">
        <v>14.6</v>
      </c>
      <c r="BB66" t="s">
        <v>1728</v>
      </c>
      <c r="BC66" t="s">
        <v>1757</v>
      </c>
      <c r="BD66" t="s">
        <v>608</v>
      </c>
      <c r="BF66" t="s">
        <v>74</v>
      </c>
      <c r="BG66" t="s">
        <v>1016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Opened</vt:lpstr>
      <vt:lpstr>Closed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2019-07-09T20:57:24Z</dcterms:created>
  <dcterms:modified xsi:type="dcterms:W3CDTF">2019-07-09T20:57:24Z</dcterms:modified>
</cp:coreProperties>
</file>