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H with  Kids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<sst xmlns="http://schemas.openxmlformats.org/spreadsheetml/2006/main" count="9885" uniqueCount="2744">
  <si>
    <t>Hyperlinked Case #</t>
  </si>
  <si>
    <t>Primary Advocate</t>
  </si>
  <si>
    <t>Case Disposition</t>
  </si>
  <si>
    <t>Primary Funding Code</t>
  </si>
  <si>
    <t>Date Opened</t>
  </si>
  <si>
    <t>Date Closed</t>
  </si>
  <si>
    <t>Client First Name</t>
  </si>
  <si>
    <t>Client Last Name</t>
  </si>
  <si>
    <t>Street Address</t>
  </si>
  <si>
    <t>City</t>
  </si>
  <si>
    <t>Zip Code</t>
  </si>
  <si>
    <t>Housing Income Verification Method</t>
  </si>
  <si>
    <t>Gen Case Index Number</t>
  </si>
  <si>
    <t>Housing Type Of Case</t>
  </si>
  <si>
    <t>Housing Level of Service</t>
  </si>
  <si>
    <t>Close Reason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</si>
  <si>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</si>
  <si>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</si>
  <si>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</si>
  <si>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</si>
  <si>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</si>
  <si>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</si>
  <si>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</si>
  <si>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</si>
  <si>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</si>
  <si>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</si>
  <si>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 xml:space="preserve">  PA Case Number</t>
  </si>
  <si>
    <t>Social Security #</t>
  </si>
  <si>
    <t xml:space="preserve">Date of the DHCI </t>
  </si>
  <si>
    <t>Number of People 18 and Over</t>
  </si>
  <si>
    <t>Number of People under 18</t>
  </si>
  <si>
    <t>Percentage of Poverty</t>
  </si>
  <si>
    <t>Heller, Steven</t>
  </si>
  <si>
    <t>Patel, Mona</t>
  </si>
  <si>
    <t>Costa, Stephanie</t>
  </si>
  <si>
    <t>Feliz, Oswald</t>
  </si>
  <si>
    <t>Briggs, John</t>
  </si>
  <si>
    <t>Ascher, Ann</t>
  </si>
  <si>
    <t>Golden, Tashanna</t>
  </si>
  <si>
    <t>McCormick, James</t>
  </si>
  <si>
    <t>Labossiere, Samantha</t>
  </si>
  <si>
    <t>Hoffman, Julienne</t>
  </si>
  <si>
    <t>Goncharov-Cruickshnk, Natalie</t>
  </si>
  <si>
    <t>Taylor, Mark</t>
  </si>
  <si>
    <t>Ocana, Johanna</t>
  </si>
  <si>
    <t>Viets, Whitney</t>
  </si>
  <si>
    <t>Vega, Rita</t>
  </si>
  <si>
    <t>Gonzalez, Atenedoro</t>
  </si>
  <si>
    <t>Fischman, Jean</t>
  </si>
  <si>
    <t>Chung, Jeannie</t>
  </si>
  <si>
    <t>Chen, Eugene</t>
  </si>
  <si>
    <t>Brutus, Jean-Pierre</t>
  </si>
  <si>
    <t>Ijaz, Kulsoom</t>
  </si>
  <si>
    <t>Castro, Cristina</t>
  </si>
  <si>
    <t>Ventura, Alejandro</t>
  </si>
  <si>
    <t>James, Lelia</t>
  </si>
  <si>
    <t>Cruz-Perez, Javier</t>
  </si>
  <si>
    <t>Granfield, Rachel</t>
  </si>
  <si>
    <t>Puleo Jr, Michael</t>
  </si>
  <si>
    <t>Gardner III, George</t>
  </si>
  <si>
    <t>Castronovo, Julian</t>
  </si>
  <si>
    <t>Alvarez, Adriana</t>
  </si>
  <si>
    <t>Restrepo-Serrano, Francois</t>
  </si>
  <si>
    <t>Braudy, Erica</t>
  </si>
  <si>
    <t>Pongnon, Miouly</t>
  </si>
  <si>
    <t>Molnar, Shandanette</t>
  </si>
  <si>
    <t>Hecht-Felella, Laura</t>
  </si>
  <si>
    <t>Flores, Irene</t>
  </si>
  <si>
    <t>Shearer, Diane</t>
  </si>
  <si>
    <t>Abbas, Sayeda</t>
  </si>
  <si>
    <t>Honan, Thomas</t>
  </si>
  <si>
    <t>Reed, Jessica</t>
  </si>
  <si>
    <t>Freeman, Daniel</t>
  </si>
  <si>
    <t>Barney, Darryl</t>
  </si>
  <si>
    <t>Lee, Thomas</t>
  </si>
  <si>
    <t>Lee, Alicia</t>
  </si>
  <si>
    <t>Cepeda, Jeanette</t>
  </si>
  <si>
    <t>Wong, Humbert</t>
  </si>
  <si>
    <t>Atkinson, Johnson</t>
  </si>
  <si>
    <t>Kook, Heejung</t>
  </si>
  <si>
    <t>Robinson, Sally</t>
  </si>
  <si>
    <t>Mottley, Darlene</t>
  </si>
  <si>
    <t>Lin, Tina</t>
  </si>
  <si>
    <t>Mulles, Carlos</t>
  </si>
  <si>
    <t>Hammond, Robert</t>
  </si>
  <si>
    <t>Mui, Ernie</t>
  </si>
  <si>
    <t>Henriquez, Luis</t>
  </si>
  <si>
    <t>Ma, Chiansan</t>
  </si>
  <si>
    <t>Novasky, Aisha</t>
  </si>
  <si>
    <t>Jacobs, Alex</t>
  </si>
  <si>
    <t>Salas, Emma</t>
  </si>
  <si>
    <t>Saywack, Priam</t>
  </si>
  <si>
    <t>Guillaume, Naura</t>
  </si>
  <si>
    <t>Katnani, Samar</t>
  </si>
  <si>
    <t>Delgadillo, Omar</t>
  </si>
  <si>
    <t>Odoemene, Udoka</t>
  </si>
  <si>
    <t>Diaz, Lino</t>
  </si>
  <si>
    <t>Stevens, Jean</t>
  </si>
  <si>
    <t>DeStefano, Jessica</t>
  </si>
  <si>
    <t>Landry-Reyes, Jane</t>
  </si>
  <si>
    <t>Norton, Carolyn</t>
  </si>
  <si>
    <t>Englard, Rubin</t>
  </si>
  <si>
    <t>Osei, Dionne</t>
  </si>
  <si>
    <t>Kramer, Kramer</t>
  </si>
  <si>
    <t>Marchena, Ivan</t>
  </si>
  <si>
    <t>Xie, Vivian</t>
  </si>
  <si>
    <t>Pangonis, Dustin</t>
  </si>
  <si>
    <t>Gurung, Rina</t>
  </si>
  <si>
    <t>Breakstone, Chelsea</t>
  </si>
  <si>
    <t>Ortiz, Andrew</t>
  </si>
  <si>
    <t>Lam, Kevin</t>
  </si>
  <si>
    <t>De Silva, Natasia</t>
  </si>
  <si>
    <t>Cattani, Brett</t>
  </si>
  <si>
    <t>Kelly, Kitanya</t>
  </si>
  <si>
    <t>Catuira, Rochelle</t>
  </si>
  <si>
    <t>Hardy, Le`Shera</t>
  </si>
  <si>
    <t>Yamasaki, Emily Woo</t>
  </si>
  <si>
    <t>Sun, Dao</t>
  </si>
  <si>
    <t>Sanderman, Robert</t>
  </si>
  <si>
    <t>Farrell, Emily</t>
  </si>
  <si>
    <t>Black, Rosalind</t>
  </si>
  <si>
    <t>Jackson, Chavette</t>
  </si>
  <si>
    <t>Krishnaswamy, Pavita</t>
  </si>
  <si>
    <t>DeLong, Sarah</t>
  </si>
  <si>
    <t>Kelly, Dawn</t>
  </si>
  <si>
    <t>Bailey, Michael</t>
  </si>
  <si>
    <t>Pozo, Caridad</t>
  </si>
  <si>
    <t>Pepe, Lailah</t>
  </si>
  <si>
    <t>Massey, Randi</t>
  </si>
  <si>
    <t>Schiff, Logan</t>
  </si>
  <si>
    <t>Basu, Shantonu</t>
  </si>
  <si>
    <t>Laureano, Luz</t>
  </si>
  <si>
    <t>Montoute, John</t>
  </si>
  <si>
    <t>Hernandez, Elizabeth</t>
  </si>
  <si>
    <t>Tello, Victor</t>
  </si>
  <si>
    <t>Tan, Andrea</t>
  </si>
  <si>
    <t>Open</t>
  </si>
  <si>
    <t>Closed</t>
  </si>
  <si>
    <t>3018 Tenant Rights Coalition (TRC)</t>
  </si>
  <si>
    <t>3011 TRC FJC Initiative</t>
  </si>
  <si>
    <t>04/06/2018</t>
  </si>
  <si>
    <t>03/06/2018</t>
  </si>
  <si>
    <t>11/01/2018</t>
  </si>
  <si>
    <t>01/31/2018</t>
  </si>
  <si>
    <t>01/23/2018</t>
  </si>
  <si>
    <t>09/18/2017</t>
  </si>
  <si>
    <t>02/05/2018</t>
  </si>
  <si>
    <t>04/29/2016</t>
  </si>
  <si>
    <t>02/08/2018</t>
  </si>
  <si>
    <t>04/18/2018</t>
  </si>
  <si>
    <t>06/07/2018</t>
  </si>
  <si>
    <t>05/04/2018</t>
  </si>
  <si>
    <t>08/29/2017</t>
  </si>
  <si>
    <t>02/01/2018</t>
  </si>
  <si>
    <t>12/11/2017</t>
  </si>
  <si>
    <t>02/28/2016</t>
  </si>
  <si>
    <t>01/17/2017</t>
  </si>
  <si>
    <t>04/27/2017</t>
  </si>
  <si>
    <t>10/17/2017</t>
  </si>
  <si>
    <t>01/12/2018</t>
  </si>
  <si>
    <t>05/23/2016</t>
  </si>
  <si>
    <t>06/30/2017</t>
  </si>
  <si>
    <t>01/25/2018</t>
  </si>
  <si>
    <t>04/01/2016</t>
  </si>
  <si>
    <t>03/07/2016</t>
  </si>
  <si>
    <t>10/06/2016</t>
  </si>
  <si>
    <t>10/06/2017</t>
  </si>
  <si>
    <t>04/11/2018</t>
  </si>
  <si>
    <t>10/19/2016</t>
  </si>
  <si>
    <t>11/23/2016</t>
  </si>
  <si>
    <t>01/08/2018</t>
  </si>
  <si>
    <t>04/25/2017</t>
  </si>
  <si>
    <t>03/29/2018</t>
  </si>
  <si>
    <t>06/24/2016</t>
  </si>
  <si>
    <t>07/03/2017</t>
  </si>
  <si>
    <t>08/16/2017</t>
  </si>
  <si>
    <t>04/10/2018</t>
  </si>
  <si>
    <t>09/21/2015</t>
  </si>
  <si>
    <t>01/30/2017</t>
  </si>
  <si>
    <t>03/05/2018</t>
  </si>
  <si>
    <t>10/12/2017</t>
  </si>
  <si>
    <t>10/18/2016</t>
  </si>
  <si>
    <t>11/22/2016</t>
  </si>
  <si>
    <t>08/15/2016</t>
  </si>
  <si>
    <t>06/02/2017</t>
  </si>
  <si>
    <t>09/22/2017</t>
  </si>
  <si>
    <t>07/12/2017</t>
  </si>
  <si>
    <t>02/06/2018</t>
  </si>
  <si>
    <t>04/09/2018</t>
  </si>
  <si>
    <t>05/18/2016</t>
  </si>
  <si>
    <t>12/27/2016</t>
  </si>
  <si>
    <t>08/01/2016</t>
  </si>
  <si>
    <t>06/21/2018</t>
  </si>
  <si>
    <t>07/19/2017</t>
  </si>
  <si>
    <t>05/11/2018</t>
  </si>
  <si>
    <t>02/18/2016</t>
  </si>
  <si>
    <t>02/22/2017</t>
  </si>
  <si>
    <t>07/24/2017</t>
  </si>
  <si>
    <t>11/01/2016</t>
  </si>
  <si>
    <t>08/03/2016</t>
  </si>
  <si>
    <t>09/14/2017</t>
  </si>
  <si>
    <t>02/02/2018</t>
  </si>
  <si>
    <t>02/20/2018</t>
  </si>
  <si>
    <t>01/18/2018</t>
  </si>
  <si>
    <t>01/29/2018</t>
  </si>
  <si>
    <t>05/10/2017</t>
  </si>
  <si>
    <t>10/25/2017</t>
  </si>
  <si>
    <t>12/20/2017</t>
  </si>
  <si>
    <t>04/04/2018</t>
  </si>
  <si>
    <t>11/21/2017</t>
  </si>
  <si>
    <t>06/06/2016</t>
  </si>
  <si>
    <t>05/26/2017</t>
  </si>
  <si>
    <t>09/28/2016</t>
  </si>
  <si>
    <t>05/30/2018</t>
  </si>
  <si>
    <t>06/17/2015</t>
  </si>
  <si>
    <t>12/30/2016</t>
  </si>
  <si>
    <t>01/26/2018</t>
  </si>
  <si>
    <t>05/08/2018</t>
  </si>
  <si>
    <t>05/16/2018</t>
  </si>
  <si>
    <t>11/21/2016</t>
  </si>
  <si>
    <t>01/10/2018</t>
  </si>
  <si>
    <t>01/31/2017</t>
  </si>
  <si>
    <t>05/30/2017</t>
  </si>
  <si>
    <t>03/06/2017</t>
  </si>
  <si>
    <t>03/09/2016</t>
  </si>
  <si>
    <t>03/22/2018</t>
  </si>
  <si>
    <t>05/09/2018</t>
  </si>
  <si>
    <t>04/19/2017</t>
  </si>
  <si>
    <t>05/23/2018</t>
  </si>
  <si>
    <t>05/15/2018</t>
  </si>
  <si>
    <t>11/15/2016</t>
  </si>
  <si>
    <t>07/13/2017</t>
  </si>
  <si>
    <t>03/07/2018</t>
  </si>
  <si>
    <t>09/29/2017</t>
  </si>
  <si>
    <t>04/26/2018</t>
  </si>
  <si>
    <t>01/30/2018</t>
  </si>
  <si>
    <t>06/27/2016</t>
  </si>
  <si>
    <t>10/05/2016</t>
  </si>
  <si>
    <t>09/21/2017</t>
  </si>
  <si>
    <t>02/09/2016</t>
  </si>
  <si>
    <t>04/26/2016</t>
  </si>
  <si>
    <t>10/07/2016</t>
  </si>
  <si>
    <t>12/16/2016</t>
  </si>
  <si>
    <t>12/29/2017</t>
  </si>
  <si>
    <t>01/02/2018</t>
  </si>
  <si>
    <t>02/10/2017</t>
  </si>
  <si>
    <t>06/20/2017</t>
  </si>
  <si>
    <t>11/03/2017</t>
  </si>
  <si>
    <t>11/04/2016</t>
  </si>
  <si>
    <t>12/14/2016</t>
  </si>
  <si>
    <t>01/17/2018</t>
  </si>
  <si>
    <t>05/14/2018</t>
  </si>
  <si>
    <t>06/12/2017</t>
  </si>
  <si>
    <t>04/05/2016</t>
  </si>
  <si>
    <t>02/22/2018</t>
  </si>
  <si>
    <t>01/06/2016</t>
  </si>
  <si>
    <t>01/16/2018</t>
  </si>
  <si>
    <t>06/01/2016</t>
  </si>
  <si>
    <t>03/02/2018</t>
  </si>
  <si>
    <t>02/28/2018</t>
  </si>
  <si>
    <t>03/17/2016</t>
  </si>
  <si>
    <t>11/29/2017</t>
  </si>
  <si>
    <t>04/25/2018</t>
  </si>
  <si>
    <t>04/27/2016</t>
  </si>
  <si>
    <t>01/05/2017</t>
  </si>
  <si>
    <t>02/14/2018</t>
  </si>
  <si>
    <t>06/17/2016</t>
  </si>
  <si>
    <t>09/19/2016</t>
  </si>
  <si>
    <t>08/11/2017</t>
  </si>
  <si>
    <t>07/07/2017</t>
  </si>
  <si>
    <t>03/28/2017</t>
  </si>
  <si>
    <t>03/09/2018</t>
  </si>
  <si>
    <t>07/05/2017</t>
  </si>
  <si>
    <t>12/07/2016</t>
  </si>
  <si>
    <t>02/17/2016</t>
  </si>
  <si>
    <t>06/15/2017</t>
  </si>
  <si>
    <t>07/26/2017</t>
  </si>
  <si>
    <t>01/03/2018</t>
  </si>
  <si>
    <t>02/01/2017</t>
  </si>
  <si>
    <t>07/21/2017</t>
  </si>
  <si>
    <t>01/22/2018</t>
  </si>
  <si>
    <t>05/10/2018</t>
  </si>
  <si>
    <t>03/02/2017</t>
  </si>
  <si>
    <t>06/27/2018</t>
  </si>
  <si>
    <t>03/14/2016</t>
  </si>
  <si>
    <t>11/18/2016</t>
  </si>
  <si>
    <t>07/01/2016</t>
  </si>
  <si>
    <t>05/04/2017</t>
  </si>
  <si>
    <t>06/01/2017</t>
  </si>
  <si>
    <t>12/21/2015</t>
  </si>
  <si>
    <t>10/12/2016</t>
  </si>
  <si>
    <t>08/14/2017</t>
  </si>
  <si>
    <t>04/21/2017</t>
  </si>
  <si>
    <t>07/20/2017</t>
  </si>
  <si>
    <t>12/19/2018</t>
  </si>
  <si>
    <t>02/20/2019</t>
  </si>
  <si>
    <t>04/12/2018</t>
  </si>
  <si>
    <t>12/21/2017</t>
  </si>
  <si>
    <t>03/04/2018</t>
  </si>
  <si>
    <t>08/23/2016</t>
  </si>
  <si>
    <t>11/16/2016</t>
  </si>
  <si>
    <t>10/03/2017</t>
  </si>
  <si>
    <t>04/20/2017</t>
  </si>
  <si>
    <t>01/09/2019</t>
  </si>
  <si>
    <t>07/18/2017</t>
  </si>
  <si>
    <t>01/25/2016</t>
  </si>
  <si>
    <t>11/30/2016</t>
  </si>
  <si>
    <t>06/20/2018</t>
  </si>
  <si>
    <t>11/28/2017</t>
  </si>
  <si>
    <t>04/19/2018</t>
  </si>
  <si>
    <t>11/14/2017</t>
  </si>
  <si>
    <t>05/05/2017</t>
  </si>
  <si>
    <t>02/29/2016</t>
  </si>
  <si>
    <t>01/10/2017</t>
  </si>
  <si>
    <t>04/20/2018</t>
  </si>
  <si>
    <t>04/03/2017</t>
  </si>
  <si>
    <t>06/26/2018</t>
  </si>
  <si>
    <t>10/11/2016</t>
  </si>
  <si>
    <t>03/11/2016</t>
  </si>
  <si>
    <t>07/08/2016</t>
  </si>
  <si>
    <t>05/06/2016</t>
  </si>
  <si>
    <t>10/26/2017</t>
  </si>
  <si>
    <t>01/06/2017</t>
  </si>
  <si>
    <t>07/11/2017</t>
  </si>
  <si>
    <t>08/17/2017</t>
  </si>
  <si>
    <t>11/20/2015</t>
  </si>
  <si>
    <t>12/05/2016</t>
  </si>
  <si>
    <t>12/01/2016</t>
  </si>
  <si>
    <t>09/26/2017</t>
  </si>
  <si>
    <t>12/01/2017</t>
  </si>
  <si>
    <t>06/30/2018</t>
  </si>
  <si>
    <t>12/21/2016</t>
  </si>
  <si>
    <t>07/25/2017</t>
  </si>
  <si>
    <t>05/07/2018</t>
  </si>
  <si>
    <t>06/05/2018</t>
  </si>
  <si>
    <t>05/17/2018</t>
  </si>
  <si>
    <t>10/10/2017</t>
  </si>
  <si>
    <t>11/09/2017</t>
  </si>
  <si>
    <t>03/03/2017</t>
  </si>
  <si>
    <t>11/17/2016</t>
  </si>
  <si>
    <t>02/08/2016</t>
  </si>
  <si>
    <t>02/28/2017</t>
  </si>
  <si>
    <t>05/21/2017</t>
  </si>
  <si>
    <t>07/02/2018</t>
  </si>
  <si>
    <t>03/22/2016</t>
  </si>
  <si>
    <t>11/28/2016</t>
  </si>
  <si>
    <t>10/20/2017</t>
  </si>
  <si>
    <t>08/18/2016</t>
  </si>
  <si>
    <t>09/19/2017</t>
  </si>
  <si>
    <t>11/03/2016</t>
  </si>
  <si>
    <t>10/11/2017</t>
  </si>
  <si>
    <t>05/10/2016</t>
  </si>
  <si>
    <t>12/18/2017</t>
  </si>
  <si>
    <t>05/24/2018</t>
  </si>
  <si>
    <t>08/28/2017</t>
  </si>
  <si>
    <t>06/04/2018</t>
  </si>
  <si>
    <t>03/13/2018</t>
  </si>
  <si>
    <t>02/21/2018</t>
  </si>
  <si>
    <t>07/10/2017</t>
  </si>
  <si>
    <t>05/25/2018</t>
  </si>
  <si>
    <t>05/23/2017</t>
  </si>
  <si>
    <t>02/14/2017</t>
  </si>
  <si>
    <t>04/11/2017</t>
  </si>
  <si>
    <t>06/26/2017</t>
  </si>
  <si>
    <t>12/13/2017</t>
  </si>
  <si>
    <t>06/19/2017</t>
  </si>
  <si>
    <t>12/08/2016</t>
  </si>
  <si>
    <t>10/03/2018</t>
  </si>
  <si>
    <t>07/11/2016</t>
  </si>
  <si>
    <t>04/17/2018</t>
  </si>
  <si>
    <t>01/12/2017</t>
  </si>
  <si>
    <t>06/06/2017</t>
  </si>
  <si>
    <t>04/13/2018</t>
  </si>
  <si>
    <t>12/19/2016</t>
  </si>
  <si>
    <t>05/31/2016</t>
  </si>
  <si>
    <t>03/14/2018</t>
  </si>
  <si>
    <t>05/24/2017</t>
  </si>
  <si>
    <t>01/05/2018</t>
  </si>
  <si>
    <t>09/15/2017</t>
  </si>
  <si>
    <t>07/13/2016</t>
  </si>
  <si>
    <t>06/14/2018</t>
  </si>
  <si>
    <t>09/12/2017</t>
  </si>
  <si>
    <t>12/20/2016</t>
  </si>
  <si>
    <t>12/26/2017</t>
  </si>
  <si>
    <t>09/25/2017</t>
  </si>
  <si>
    <t>06/20/2016</t>
  </si>
  <si>
    <t>06/18/2018</t>
  </si>
  <si>
    <t>06/14/2017</t>
  </si>
  <si>
    <t>12/15/2017</t>
  </si>
  <si>
    <t>12/22/2017</t>
  </si>
  <si>
    <t>05/04/2016</t>
  </si>
  <si>
    <t>05/03/2018</t>
  </si>
  <si>
    <t>12/15/2016</t>
  </si>
  <si>
    <t>06/13/2018</t>
  </si>
  <si>
    <t>11/16/2015</t>
  </si>
  <si>
    <t>01/07/2016</t>
  </si>
  <si>
    <t>04/25/2016</t>
  </si>
  <si>
    <t>11/16/2017</t>
  </si>
  <si>
    <t>06/08/2017</t>
  </si>
  <si>
    <t>11/02/2016</t>
  </si>
  <si>
    <t>10/04/2016</t>
  </si>
  <si>
    <t>07/27/2017</t>
  </si>
  <si>
    <t>01/24/2018</t>
  </si>
  <si>
    <t>05/11/2017</t>
  </si>
  <si>
    <t>04/23/2018</t>
  </si>
  <si>
    <t>04/02/2018</t>
  </si>
  <si>
    <t>07/06/2017</t>
  </si>
  <si>
    <t>02/16/2018</t>
  </si>
  <si>
    <t>08/29/2016</t>
  </si>
  <si>
    <t>11/30/2017</t>
  </si>
  <si>
    <t>10/27/2017</t>
  </si>
  <si>
    <t>03/01/2018</t>
  </si>
  <si>
    <t>10/16/2017</t>
  </si>
  <si>
    <t>02/13/2018</t>
  </si>
  <si>
    <t>01/19/2018</t>
  </si>
  <si>
    <t>04/15/2016</t>
  </si>
  <si>
    <t>06/28/2016</t>
  </si>
  <si>
    <t>08/04/2017</t>
  </si>
  <si>
    <t>03/24/2017</t>
  </si>
  <si>
    <t>01/09/2018</t>
  </si>
  <si>
    <t>07/12/2018</t>
  </si>
  <si>
    <t>01/11/2019</t>
  </si>
  <si>
    <t>03/04/2016</t>
  </si>
  <si>
    <t>06/29/2016</t>
  </si>
  <si>
    <t>01/01/2017</t>
  </si>
  <si>
    <t>12/06/2017</t>
  </si>
  <si>
    <t>01/26/2017</t>
  </si>
  <si>
    <t>04/18/2016</t>
  </si>
  <si>
    <t>03/26/2018</t>
  </si>
  <si>
    <t>06/23/2016</t>
  </si>
  <si>
    <t>07/06/2018</t>
  </si>
  <si>
    <t>12/04/2017</t>
  </si>
  <si>
    <t>01/25/2017</t>
  </si>
  <si>
    <t>03/16/2016</t>
  </si>
  <si>
    <t>07/17/2017</t>
  </si>
  <si>
    <t>12/09/2016</t>
  </si>
  <si>
    <t>04/04/2017</t>
  </si>
  <si>
    <t>03/21/2018</t>
  </si>
  <si>
    <t>03/02/2016</t>
  </si>
  <si>
    <t>04/06/2017</t>
  </si>
  <si>
    <t>06/01/2018</t>
  </si>
  <si>
    <t>11/10/2016</t>
  </si>
  <si>
    <t>05/02/2017</t>
  </si>
  <si>
    <t>11/14/2016</t>
  </si>
  <si>
    <t>09/11/2017</t>
  </si>
  <si>
    <t>04/19/2016</t>
  </si>
  <si>
    <t>03/12/2018</t>
  </si>
  <si>
    <t>03/15/2018</t>
  </si>
  <si>
    <t>06/09/2016</t>
  </si>
  <si>
    <t>12/02/2017</t>
  </si>
  <si>
    <t>03/08/2017</t>
  </si>
  <si>
    <t>10/21/2016</t>
  </si>
  <si>
    <t>05/16/2017</t>
  </si>
  <si>
    <t>06/13/2017</t>
  </si>
  <si>
    <t>02/26/2018</t>
  </si>
  <si>
    <t>05/21/2018</t>
  </si>
  <si>
    <t>12/14/2018</t>
  </si>
  <si>
    <t>05/24/2019</t>
  </si>
  <si>
    <t>06/26/2019</t>
  </si>
  <si>
    <t>11/21/2018</t>
  </si>
  <si>
    <t>07/24/2018</t>
  </si>
  <si>
    <t>07/09/2018</t>
  </si>
  <si>
    <t>03/08/2019</t>
  </si>
  <si>
    <t>10/31/2018</t>
  </si>
  <si>
    <t>07/18/2018</t>
  </si>
  <si>
    <t>11/07/2018</t>
  </si>
  <si>
    <t>09/11/2018</t>
  </si>
  <si>
    <t>10/01/2018</t>
  </si>
  <si>
    <t>10/24/2018</t>
  </si>
  <si>
    <t>07/19/2018</t>
  </si>
  <si>
    <t>07/26/2018</t>
  </si>
  <si>
    <t>12/20/2018</t>
  </si>
  <si>
    <t>12/07/2018</t>
  </si>
  <si>
    <t>08/22/2018</t>
  </si>
  <si>
    <t>04/24/2019</t>
  </si>
  <si>
    <t>12/22/2018</t>
  </si>
  <si>
    <t>11/12/2018</t>
  </si>
  <si>
    <t>12/31/2018</t>
  </si>
  <si>
    <t>05/21/2019</t>
  </si>
  <si>
    <t>10/22/2018</t>
  </si>
  <si>
    <t>02/08/2019</t>
  </si>
  <si>
    <t>11/29/2018</t>
  </si>
  <si>
    <t>08/14/2018</t>
  </si>
  <si>
    <t>03/21/2019</t>
  </si>
  <si>
    <t>03/26/2019</t>
  </si>
  <si>
    <t>03/27/2019</t>
  </si>
  <si>
    <t>12/13/2018</t>
  </si>
  <si>
    <t>10/17/2018</t>
  </si>
  <si>
    <t>07/16/2018</t>
  </si>
  <si>
    <t>12/05/2018</t>
  </si>
  <si>
    <t>01/15/2019</t>
  </si>
  <si>
    <t>02/13/2019</t>
  </si>
  <si>
    <t>12/04/2018</t>
  </si>
  <si>
    <t>12/06/2018</t>
  </si>
  <si>
    <t>04/16/2019</t>
  </si>
  <si>
    <t>08/07/2018</t>
  </si>
  <si>
    <t>10/16/2018</t>
  </si>
  <si>
    <t>03/25/2019</t>
  </si>
  <si>
    <t>12/21/2018</t>
  </si>
  <si>
    <t>12/28/2018</t>
  </si>
  <si>
    <t>12/24/2018</t>
  </si>
  <si>
    <t>10/18/2018</t>
  </si>
  <si>
    <t>12/18/2018</t>
  </si>
  <si>
    <t>09/14/2018</t>
  </si>
  <si>
    <t>09/18/2018</t>
  </si>
  <si>
    <t>02/11/2019</t>
  </si>
  <si>
    <t>12/11/2018</t>
  </si>
  <si>
    <t>08/27/2018</t>
  </si>
  <si>
    <t>04/26/2019</t>
  </si>
  <si>
    <t>06/13/2019</t>
  </si>
  <si>
    <t>07/08/2019</t>
  </si>
  <si>
    <t>02/04/2019</t>
  </si>
  <si>
    <t>03/04/2019</t>
  </si>
  <si>
    <t>05/23/2019</t>
  </si>
  <si>
    <t>05/02/2019</t>
  </si>
  <si>
    <t>08/21/2018</t>
  </si>
  <si>
    <t>07/17/2018</t>
  </si>
  <si>
    <t>10/11/2018</t>
  </si>
  <si>
    <t>06/28/2019</t>
  </si>
  <si>
    <t>08/02/2018</t>
  </si>
  <si>
    <t>02/15/2019</t>
  </si>
  <si>
    <t>06/21/2019</t>
  </si>
  <si>
    <t>05/22/2019</t>
  </si>
  <si>
    <t>08/15/2018</t>
  </si>
  <si>
    <t>10/10/2018</t>
  </si>
  <si>
    <t>02/28/2019</t>
  </si>
  <si>
    <t>08/17/2018</t>
  </si>
  <si>
    <t>05/09/2019</t>
  </si>
  <si>
    <t>01/01/2019</t>
  </si>
  <si>
    <t>02/09/2019</t>
  </si>
  <si>
    <t>06/25/2019</t>
  </si>
  <si>
    <t>12/12/2018</t>
  </si>
  <si>
    <t>11/02/2018</t>
  </si>
  <si>
    <t>08/16/2018</t>
  </si>
  <si>
    <t>03/28/2019</t>
  </si>
  <si>
    <t>06/19/2019</t>
  </si>
  <si>
    <t>12/17/2018</t>
  </si>
  <si>
    <t>02/25/2019</t>
  </si>
  <si>
    <t>08/30/2018</t>
  </si>
  <si>
    <t>01/24/2019</t>
  </si>
  <si>
    <t>03/18/2019</t>
  </si>
  <si>
    <t>12/27/2018</t>
  </si>
  <si>
    <t>11/08/2018</t>
  </si>
  <si>
    <t>11/28/2018</t>
  </si>
  <si>
    <t>12/09/2018</t>
  </si>
  <si>
    <t>08/13/2018</t>
  </si>
  <si>
    <t>03/20/2019</t>
  </si>
  <si>
    <t>12/29/2018</t>
  </si>
  <si>
    <t>08/10/2018</t>
  </si>
  <si>
    <t>05/31/2019</t>
  </si>
  <si>
    <t>08/28/2018</t>
  </si>
  <si>
    <t>08/03/2018</t>
  </si>
  <si>
    <t>07/25/2018</t>
  </si>
  <si>
    <t>10/12/2018</t>
  </si>
  <si>
    <t>03/01/2019</t>
  </si>
  <si>
    <t>07/13/2018</t>
  </si>
  <si>
    <t>06/29/2019</t>
  </si>
  <si>
    <t>04/11/2019</t>
  </si>
  <si>
    <t>07/27/2018</t>
  </si>
  <si>
    <t>10/08/2018</t>
  </si>
  <si>
    <t>04/15/2019</t>
  </si>
  <si>
    <t>07/23/2018</t>
  </si>
  <si>
    <t>02/24/2019</t>
  </si>
  <si>
    <t>10/19/2018</t>
  </si>
  <si>
    <t>Yoani</t>
  </si>
  <si>
    <t>Shemlyn</t>
  </si>
  <si>
    <t>Helen</t>
  </si>
  <si>
    <t>Freda</t>
  </si>
  <si>
    <t>Mokdul</t>
  </si>
  <si>
    <t>Ansar</t>
  </si>
  <si>
    <t>Shah</t>
  </si>
  <si>
    <t>Judith</t>
  </si>
  <si>
    <t>Faisa</t>
  </si>
  <si>
    <t>Amy</t>
  </si>
  <si>
    <t>Brenda</t>
  </si>
  <si>
    <t>Eduvigis</t>
  </si>
  <si>
    <t>Miguel</t>
  </si>
  <si>
    <t>Heriberto</t>
  </si>
  <si>
    <t>Nancy</t>
  </si>
  <si>
    <t>Natividad</t>
  </si>
  <si>
    <t>Carmela</t>
  </si>
  <si>
    <t>Jose</t>
  </si>
  <si>
    <t>Dorcas</t>
  </si>
  <si>
    <t>Chin</t>
  </si>
  <si>
    <t>Dahyana</t>
  </si>
  <si>
    <t>Monica</t>
  </si>
  <si>
    <t>Cheryl</t>
  </si>
  <si>
    <t>Devi</t>
  </si>
  <si>
    <t>Victoria</t>
  </si>
  <si>
    <t>Eleisha</t>
  </si>
  <si>
    <t>Blanca</t>
  </si>
  <si>
    <t>Shavell</t>
  </si>
  <si>
    <t>Maria</t>
  </si>
  <si>
    <t>Santa</t>
  </si>
  <si>
    <t>Isatu</t>
  </si>
  <si>
    <t>Marjorie</t>
  </si>
  <si>
    <t>Hassatou</t>
  </si>
  <si>
    <t>Dorothy</t>
  </si>
  <si>
    <t>Zoiky</t>
  </si>
  <si>
    <t>Melanie</t>
  </si>
  <si>
    <t>Marie</t>
  </si>
  <si>
    <t>Nashawana</t>
  </si>
  <si>
    <t>Rosa</t>
  </si>
  <si>
    <t>Ines</t>
  </si>
  <si>
    <t>Keiana</t>
  </si>
  <si>
    <t>Tyhessia</t>
  </si>
  <si>
    <t>Anna</t>
  </si>
  <si>
    <t>Joslyn</t>
  </si>
  <si>
    <t>Beverly</t>
  </si>
  <si>
    <t>Thelma</t>
  </si>
  <si>
    <t>Laredo</t>
  </si>
  <si>
    <t>Rhonda</t>
  </si>
  <si>
    <t>Urbana</t>
  </si>
  <si>
    <t>Jacqueline</t>
  </si>
  <si>
    <t>Eusebio</t>
  </si>
  <si>
    <t>Tina</t>
  </si>
  <si>
    <t>Desery</t>
  </si>
  <si>
    <t>Theresa</t>
  </si>
  <si>
    <t>Waleska</t>
  </si>
  <si>
    <t>Marcella</t>
  </si>
  <si>
    <t>Regina</t>
  </si>
  <si>
    <t>Akasha</t>
  </si>
  <si>
    <t>Shaquana</t>
  </si>
  <si>
    <t>Yannette</t>
  </si>
  <si>
    <t>Narciso</t>
  </si>
  <si>
    <t>Ninamarie</t>
  </si>
  <si>
    <t>Marcelo</t>
  </si>
  <si>
    <t>Jing</t>
  </si>
  <si>
    <t>Joy</t>
  </si>
  <si>
    <t>SUE JIN</t>
  </si>
  <si>
    <t>Ingrid</t>
  </si>
  <si>
    <t>Dulce</t>
  </si>
  <si>
    <t>Thomas</t>
  </si>
  <si>
    <t>Erneticia</t>
  </si>
  <si>
    <t>Lorgia</t>
  </si>
  <si>
    <t>Jesus</t>
  </si>
  <si>
    <t>Rose</t>
  </si>
  <si>
    <t>Robert</t>
  </si>
  <si>
    <t>Silvia</t>
  </si>
  <si>
    <t>Juana</t>
  </si>
  <si>
    <t>Juanita</t>
  </si>
  <si>
    <t>Brian</t>
  </si>
  <si>
    <t>Nilo</t>
  </si>
  <si>
    <t>Cristina</t>
  </si>
  <si>
    <t>Ramira</t>
  </si>
  <si>
    <t>Lee</t>
  </si>
  <si>
    <t>Nene</t>
  </si>
  <si>
    <t>Rebeca</t>
  </si>
  <si>
    <t>Peter</t>
  </si>
  <si>
    <t>Bernice</t>
  </si>
  <si>
    <t>Miguelina</t>
  </si>
  <si>
    <t>Shaunte</t>
  </si>
  <si>
    <t>Andreen</t>
  </si>
  <si>
    <t>Yajaira</t>
  </si>
  <si>
    <t>Jinrong</t>
  </si>
  <si>
    <t>Takeya</t>
  </si>
  <si>
    <t>Altagracia</t>
  </si>
  <si>
    <t>Lilliam</t>
  </si>
  <si>
    <t>Duanny</t>
  </si>
  <si>
    <t>Martina</t>
  </si>
  <si>
    <t>Madelin</t>
  </si>
  <si>
    <t>Agnes</t>
  </si>
  <si>
    <t>Elischia</t>
  </si>
  <si>
    <t>Bernadette</t>
  </si>
  <si>
    <t>Margarita</t>
  </si>
  <si>
    <t>Leonicia</t>
  </si>
  <si>
    <t>Frances</t>
  </si>
  <si>
    <t>Johanna</t>
  </si>
  <si>
    <t>Musah</t>
  </si>
  <si>
    <t>Ahmed</t>
  </si>
  <si>
    <t>Edgar</t>
  </si>
  <si>
    <t>Ali</t>
  </si>
  <si>
    <t>Orquidea</t>
  </si>
  <si>
    <t>Yovanni</t>
  </si>
  <si>
    <t>Marilyn</t>
  </si>
  <si>
    <t>Cruz</t>
  </si>
  <si>
    <t>Momodou</t>
  </si>
  <si>
    <t>Eugenia</t>
  </si>
  <si>
    <t>Evelyn</t>
  </si>
  <si>
    <t>Jonathan</t>
  </si>
  <si>
    <t>Lishan</t>
  </si>
  <si>
    <t>Linda</t>
  </si>
  <si>
    <t>Kevin</t>
  </si>
  <si>
    <t>Evelyne</t>
  </si>
  <si>
    <t>Maxima</t>
  </si>
  <si>
    <t>Raibely</t>
  </si>
  <si>
    <t>Damary</t>
  </si>
  <si>
    <t>Shirley</t>
  </si>
  <si>
    <t>Carmen</t>
  </si>
  <si>
    <t>Elizabeth</t>
  </si>
  <si>
    <t>Mayra</t>
  </si>
  <si>
    <t>Alexandra</t>
  </si>
  <si>
    <t>James</t>
  </si>
  <si>
    <t>Quanda</t>
  </si>
  <si>
    <t>Kendra</t>
  </si>
  <si>
    <t>Helga</t>
  </si>
  <si>
    <t>Rolando</t>
  </si>
  <si>
    <t>Tania</t>
  </si>
  <si>
    <t>Martha</t>
  </si>
  <si>
    <t>Jazmin</t>
  </si>
  <si>
    <t>Tanja</t>
  </si>
  <si>
    <t>Mohammed</t>
  </si>
  <si>
    <t>Patricia</t>
  </si>
  <si>
    <t>Afiya</t>
  </si>
  <si>
    <t>Racquel</t>
  </si>
  <si>
    <t>Yolanda</t>
  </si>
  <si>
    <t>Letha</t>
  </si>
  <si>
    <t>Charles</t>
  </si>
  <si>
    <t>Trent</t>
  </si>
  <si>
    <t>Felicia</t>
  </si>
  <si>
    <t>Cecilia</t>
  </si>
  <si>
    <t>Maura</t>
  </si>
  <si>
    <t>Christopher</t>
  </si>
  <si>
    <t>Denise</t>
  </si>
  <si>
    <t>Khayriyyah</t>
  </si>
  <si>
    <t>Gladys</t>
  </si>
  <si>
    <t>Alicia</t>
  </si>
  <si>
    <t>Tonya</t>
  </si>
  <si>
    <t>Mirbahar</t>
  </si>
  <si>
    <t>Salwa</t>
  </si>
  <si>
    <t>Arissa</t>
  </si>
  <si>
    <t>Neris</t>
  </si>
  <si>
    <t>Francilia</t>
  </si>
  <si>
    <t>Kenya</t>
  </si>
  <si>
    <t>Lynette</t>
  </si>
  <si>
    <t>Leilani</t>
  </si>
  <si>
    <t>Araminty</t>
  </si>
  <si>
    <t>Jessica</t>
  </si>
  <si>
    <t>Nilda</t>
  </si>
  <si>
    <t>Lisa</t>
  </si>
  <si>
    <t>Wardell</t>
  </si>
  <si>
    <t>Karyn</t>
  </si>
  <si>
    <t>Joann</t>
  </si>
  <si>
    <t>Marlene</t>
  </si>
  <si>
    <t>Wanita</t>
  </si>
  <si>
    <t>Norris</t>
  </si>
  <si>
    <t>Betty</t>
  </si>
  <si>
    <t>Malinda</t>
  </si>
  <si>
    <t>Teddie</t>
  </si>
  <si>
    <t>Walik</t>
  </si>
  <si>
    <t>Yara</t>
  </si>
  <si>
    <t>Mario</t>
  </si>
  <si>
    <t>Nicole</t>
  </si>
  <si>
    <t>Michael</t>
  </si>
  <si>
    <t>Yingzhen</t>
  </si>
  <si>
    <t>Zhu Ren</t>
  </si>
  <si>
    <t>Joanne</t>
  </si>
  <si>
    <t>Vicky</t>
  </si>
  <si>
    <t>Amarilis</t>
  </si>
  <si>
    <t>Cesar</t>
  </si>
  <si>
    <t>Jorge</t>
  </si>
  <si>
    <t>Ketty</t>
  </si>
  <si>
    <t>Azor</t>
  </si>
  <si>
    <t>Angela</t>
  </si>
  <si>
    <t>Yarisa</t>
  </si>
  <si>
    <t>Vandella</t>
  </si>
  <si>
    <t>Robin</t>
  </si>
  <si>
    <t>Evelis</t>
  </si>
  <si>
    <t>Clara</t>
  </si>
  <si>
    <t>Shacoryah</t>
  </si>
  <si>
    <t>Ikima</t>
  </si>
  <si>
    <t>Darran</t>
  </si>
  <si>
    <t>Steven</t>
  </si>
  <si>
    <t>Leisa</t>
  </si>
  <si>
    <t>Antonia</t>
  </si>
  <si>
    <t>Odessa</t>
  </si>
  <si>
    <t>MD</t>
  </si>
  <si>
    <t>Henriette</t>
  </si>
  <si>
    <t>Jennifer</t>
  </si>
  <si>
    <t>Georgette</t>
  </si>
  <si>
    <t>Wanda</t>
  </si>
  <si>
    <t>Yaribel</t>
  </si>
  <si>
    <t>Renee</t>
  </si>
  <si>
    <t>Agatha</t>
  </si>
  <si>
    <t>Candace</t>
  </si>
  <si>
    <t>Leonardo</t>
  </si>
  <si>
    <t>Heydi</t>
  </si>
  <si>
    <t>Erika</t>
  </si>
  <si>
    <t>Enma</t>
  </si>
  <si>
    <t>Adriana</t>
  </si>
  <si>
    <t>Abdul</t>
  </si>
  <si>
    <t>Ena</t>
  </si>
  <si>
    <t>Laura</t>
  </si>
  <si>
    <t>Gisela</t>
  </si>
  <si>
    <t>Toni</t>
  </si>
  <si>
    <t>Nurun</t>
  </si>
  <si>
    <t>Nbaa</t>
  </si>
  <si>
    <t>George</t>
  </si>
  <si>
    <t>Monique</t>
  </si>
  <si>
    <t>Margaret</t>
  </si>
  <si>
    <t>Nilufa</t>
  </si>
  <si>
    <t>Rafaelina</t>
  </si>
  <si>
    <t>Angel</t>
  </si>
  <si>
    <t>Deborah</t>
  </si>
  <si>
    <t>Alec</t>
  </si>
  <si>
    <t>Deline</t>
  </si>
  <si>
    <t>Pauline</t>
  </si>
  <si>
    <t>Inger</t>
  </si>
  <si>
    <t>Dannille</t>
  </si>
  <si>
    <t>Jamila</t>
  </si>
  <si>
    <t>Lucrecia</t>
  </si>
  <si>
    <t>Ruben</t>
  </si>
  <si>
    <t>Richardson</t>
  </si>
  <si>
    <t>Fior</t>
  </si>
  <si>
    <t>Milady</t>
  </si>
  <si>
    <t>Alexander</t>
  </si>
  <si>
    <t>Olga</t>
  </si>
  <si>
    <t>Brely</t>
  </si>
  <si>
    <t>Tashalee</t>
  </si>
  <si>
    <t>Sonia</t>
  </si>
  <si>
    <t>Yuming</t>
  </si>
  <si>
    <t>Victor</t>
  </si>
  <si>
    <t>Md.</t>
  </si>
  <si>
    <t>Fleurida</t>
  </si>
  <si>
    <t>Ana</t>
  </si>
  <si>
    <t>Albania</t>
  </si>
  <si>
    <t>Khadijah</t>
  </si>
  <si>
    <t>Diamond</t>
  </si>
  <si>
    <t>Luisa</t>
  </si>
  <si>
    <t>Pedro</t>
  </si>
  <si>
    <t>Edito</t>
  </si>
  <si>
    <t>Gladysmir</t>
  </si>
  <si>
    <t>Venita</t>
  </si>
  <si>
    <t>Joanna</t>
  </si>
  <si>
    <t>Isidra</t>
  </si>
  <si>
    <t>Veronica</t>
  </si>
  <si>
    <t>Bryan</t>
  </si>
  <si>
    <t>Temika</t>
  </si>
  <si>
    <t>Yvette</t>
  </si>
  <si>
    <t>Annette</t>
  </si>
  <si>
    <t>Domingo</t>
  </si>
  <si>
    <t>Amparo</t>
  </si>
  <si>
    <t>Tamel</t>
  </si>
  <si>
    <t>Rafael</t>
  </si>
  <si>
    <t>Isabel</t>
  </si>
  <si>
    <t>Magdalena</t>
  </si>
  <si>
    <t>Sunny</t>
  </si>
  <si>
    <t>Ana Maria</t>
  </si>
  <si>
    <t>Dilcia</t>
  </si>
  <si>
    <t>Bethania</t>
  </si>
  <si>
    <t>Vanessa</t>
  </si>
  <si>
    <t>RORAIMA</t>
  </si>
  <si>
    <t>Joel</t>
  </si>
  <si>
    <t>Rosalia</t>
  </si>
  <si>
    <t>Narcisa</t>
  </si>
  <si>
    <t>Ramona</t>
  </si>
  <si>
    <t>Magatte</t>
  </si>
  <si>
    <t>Mary</t>
  </si>
  <si>
    <t>Raul</t>
  </si>
  <si>
    <t>Ever</t>
  </si>
  <si>
    <t>Yessica</t>
  </si>
  <si>
    <t>Ricardo</t>
  </si>
  <si>
    <t>Natoya</t>
  </si>
  <si>
    <t>Andreisy</t>
  </si>
  <si>
    <t>Carolyn</t>
  </si>
  <si>
    <t>Sokhna</t>
  </si>
  <si>
    <t>Mariam</t>
  </si>
  <si>
    <t>Elena</t>
  </si>
  <si>
    <t>Jahtaut</t>
  </si>
  <si>
    <t>Juliann</t>
  </si>
  <si>
    <t>Tameka</t>
  </si>
  <si>
    <t>Nikima</t>
  </si>
  <si>
    <t>Melissa</t>
  </si>
  <si>
    <t>Tammie</t>
  </si>
  <si>
    <t>Shawnie</t>
  </si>
  <si>
    <t>Roxani</t>
  </si>
  <si>
    <t>SABRINA</t>
  </si>
  <si>
    <t>Monira</t>
  </si>
  <si>
    <t>Tauhid</t>
  </si>
  <si>
    <t>Juan</t>
  </si>
  <si>
    <t>Ysabel</t>
  </si>
  <si>
    <t>Jaime</t>
  </si>
  <si>
    <t>Fidelis</t>
  </si>
  <si>
    <t>Shamima</t>
  </si>
  <si>
    <t>Charmaine</t>
  </si>
  <si>
    <t>Andrea</t>
  </si>
  <si>
    <t>Tasliym</t>
  </si>
  <si>
    <t>Vicente</t>
  </si>
  <si>
    <t>Rosita</t>
  </si>
  <si>
    <t>Nichole</t>
  </si>
  <si>
    <t>April</t>
  </si>
  <si>
    <t>Maritza</t>
  </si>
  <si>
    <t>Arielys</t>
  </si>
  <si>
    <t>Danny</t>
  </si>
  <si>
    <t>Evelina</t>
  </si>
  <si>
    <t>Norma</t>
  </si>
  <si>
    <t>Paloma</t>
  </si>
  <si>
    <t>Cleveland</t>
  </si>
  <si>
    <t>Lekisha</t>
  </si>
  <si>
    <t>Malika</t>
  </si>
  <si>
    <t>Lugena</t>
  </si>
  <si>
    <t>Sharon</t>
  </si>
  <si>
    <t>Kyana</t>
  </si>
  <si>
    <t>Kimberly</t>
  </si>
  <si>
    <t>Starsheema</t>
  </si>
  <si>
    <t>Kenneth</t>
  </si>
  <si>
    <t>Lili</t>
  </si>
  <si>
    <t>Vivian</t>
  </si>
  <si>
    <t>Segundo</t>
  </si>
  <si>
    <t>S</t>
  </si>
  <si>
    <t>Emilia</t>
  </si>
  <si>
    <t>Minghang</t>
  </si>
  <si>
    <t>Adames</t>
  </si>
  <si>
    <t>Adams</t>
  </si>
  <si>
    <t>Adu</t>
  </si>
  <si>
    <t>Agyarkwa</t>
  </si>
  <si>
    <t>Alam</t>
  </si>
  <si>
    <t>Alamo</t>
  </si>
  <si>
    <t>Alio</t>
  </si>
  <si>
    <t>Alleyne</t>
  </si>
  <si>
    <t>Almonte</t>
  </si>
  <si>
    <t>Altreche</t>
  </si>
  <si>
    <t>Alvarado</t>
  </si>
  <si>
    <t>Alvarez</t>
  </si>
  <si>
    <t>Amponsah</t>
  </si>
  <si>
    <t>An</t>
  </si>
  <si>
    <t>Aponte</t>
  </si>
  <si>
    <t>Armstrong</t>
  </si>
  <si>
    <t>Arouna</t>
  </si>
  <si>
    <t>Asante</t>
  </si>
  <si>
    <t>Austin-Waithe</t>
  </si>
  <si>
    <t>Aviles</t>
  </si>
  <si>
    <t>Bailley</t>
  </si>
  <si>
    <t>Balbuena Mane</t>
  </si>
  <si>
    <t>Baldayac</t>
  </si>
  <si>
    <t>Bangura</t>
  </si>
  <si>
    <t>Barnes</t>
  </si>
  <si>
    <t>Barry</t>
  </si>
  <si>
    <t>Bawuah</t>
  </si>
  <si>
    <t>Belen</t>
  </si>
  <si>
    <t>Bellber</t>
  </si>
  <si>
    <t>Bellucci</t>
  </si>
  <si>
    <t>Benjamin</t>
  </si>
  <si>
    <t>Bensai</t>
  </si>
  <si>
    <t>Bido</t>
  </si>
  <si>
    <t>Black</t>
  </si>
  <si>
    <t>Blanchard</t>
  </si>
  <si>
    <t>Blue</t>
  </si>
  <si>
    <t>Boatswain</t>
  </si>
  <si>
    <t>Bobea</t>
  </si>
  <si>
    <t>Bodie</t>
  </si>
  <si>
    <t>Bracero</t>
  </si>
  <si>
    <t>Bradley</t>
  </si>
  <si>
    <t>Brazell</t>
  </si>
  <si>
    <t>Brown</t>
  </si>
  <si>
    <t>Burgos</t>
  </si>
  <si>
    <t>Byfield</t>
  </si>
  <si>
    <t>Byrd</t>
  </si>
  <si>
    <t>Cain</t>
  </si>
  <si>
    <t>Cairo</t>
  </si>
  <si>
    <t>Caisaguano</t>
  </si>
  <si>
    <t>Calix</t>
  </si>
  <si>
    <t>Caple</t>
  </si>
  <si>
    <t>Carela</t>
  </si>
  <si>
    <t>Carpenter</t>
  </si>
  <si>
    <t>Carter</t>
  </si>
  <si>
    <t>Castillo</t>
  </si>
  <si>
    <t>Cerrito</t>
  </si>
  <si>
    <t>Cheng</t>
  </si>
  <si>
    <t>Chisolm</t>
  </si>
  <si>
    <t>CHOUNG</t>
  </si>
  <si>
    <t>Chung</t>
  </si>
  <si>
    <t>Colon</t>
  </si>
  <si>
    <t>Colucci</t>
  </si>
  <si>
    <t>Concepcion</t>
  </si>
  <si>
    <t>Cordero</t>
  </si>
  <si>
    <t>Cortes</t>
  </si>
  <si>
    <t>Cox</t>
  </si>
  <si>
    <t>Cruz Balbi</t>
  </si>
  <si>
    <t>Custodio</t>
  </si>
  <si>
    <t>Davila</t>
  </si>
  <si>
    <t>Davis</t>
  </si>
  <si>
    <t>De La Cruz</t>
  </si>
  <si>
    <t>Deaza</t>
  </si>
  <si>
    <t>Decena</t>
  </si>
  <si>
    <t>Dejesus</t>
  </si>
  <si>
    <t>Deleon</t>
  </si>
  <si>
    <t>Delgado</t>
  </si>
  <si>
    <t>Dem</t>
  </si>
  <si>
    <t>Depaula</t>
  </si>
  <si>
    <t>Diaz</t>
  </si>
  <si>
    <t>Dixon</t>
  </si>
  <si>
    <t>Douglas</t>
  </si>
  <si>
    <t>Dowell</t>
  </si>
  <si>
    <t>Du</t>
  </si>
  <si>
    <t>Edwards</t>
  </si>
  <si>
    <t>Egunen</t>
  </si>
  <si>
    <t>Encarnacion</t>
  </si>
  <si>
    <t>Escalante</t>
  </si>
  <si>
    <t>Espinosa</t>
  </si>
  <si>
    <t>Estrella</t>
  </si>
  <si>
    <t>Evans</t>
  </si>
  <si>
    <t>Fallah</t>
  </si>
  <si>
    <t>Farley</t>
  </si>
  <si>
    <t>Felton</t>
  </si>
  <si>
    <t>Fernandez</t>
  </si>
  <si>
    <t>Florentino</t>
  </si>
  <si>
    <t>Ford</t>
  </si>
  <si>
    <t>Francisco</t>
  </si>
  <si>
    <t>Fuseini</t>
  </si>
  <si>
    <t>Gado</t>
  </si>
  <si>
    <t>Galindo</t>
  </si>
  <si>
    <t>Gambwani</t>
  </si>
  <si>
    <t>Garcia</t>
  </si>
  <si>
    <t>Gardner</t>
  </si>
  <si>
    <t>Garrido-Rodriguez</t>
  </si>
  <si>
    <t>Gassama</t>
  </si>
  <si>
    <t>Gaviria</t>
  </si>
  <si>
    <t>Geronimo</t>
  </si>
  <si>
    <t>Gibson</t>
  </si>
  <si>
    <t>Girard</t>
  </si>
  <si>
    <t>Giullame</t>
  </si>
  <si>
    <t>Glenn</t>
  </si>
  <si>
    <t>Gnahoure</t>
  </si>
  <si>
    <t>Gomez</t>
  </si>
  <si>
    <t>Gonell</t>
  </si>
  <si>
    <t>Gonzalez</t>
  </si>
  <si>
    <t>Gordon</t>
  </si>
  <si>
    <t>Green-Barnes</t>
  </si>
  <si>
    <t>Griffin</t>
  </si>
  <si>
    <t>Groce</t>
  </si>
  <si>
    <t>Grullon</t>
  </si>
  <si>
    <t>Guerra</t>
  </si>
  <si>
    <t>Guillen</t>
  </si>
  <si>
    <t>Gutierrez</t>
  </si>
  <si>
    <t>Hairston</t>
  </si>
  <si>
    <t>Hamiduzzaman</t>
  </si>
  <si>
    <t>Hamilton</t>
  </si>
  <si>
    <t>Hampton</t>
  </si>
  <si>
    <t>Hanberry</t>
  </si>
  <si>
    <t>Hanes</t>
  </si>
  <si>
    <t>Hearen</t>
  </si>
  <si>
    <t>Henry</t>
  </si>
  <si>
    <t>Hernandez</t>
  </si>
  <si>
    <t>Herrera</t>
  </si>
  <si>
    <t>Hightower</t>
  </si>
  <si>
    <t>Hoezadey</t>
  </si>
  <si>
    <t>Holley</t>
  </si>
  <si>
    <t>Hoower</t>
  </si>
  <si>
    <t>Hossain</t>
  </si>
  <si>
    <t>Ibrahim</t>
  </si>
  <si>
    <t>Ifill</t>
  </si>
  <si>
    <t>Inoa</t>
  </si>
  <si>
    <t>Jackman</t>
  </si>
  <si>
    <t>Jackson</t>
  </si>
  <si>
    <t>Jensen</t>
  </si>
  <si>
    <t>Jimbo</t>
  </si>
  <si>
    <t>Jimenez</t>
  </si>
  <si>
    <t>Johnson</t>
  </si>
  <si>
    <t>Jones</t>
  </si>
  <si>
    <t>Jose De Garcia</t>
  </si>
  <si>
    <t>Joseph</t>
  </si>
  <si>
    <t>Keene</t>
  </si>
  <si>
    <t>Kennedy</t>
  </si>
  <si>
    <t>Kinard</t>
  </si>
  <si>
    <t>King</t>
  </si>
  <si>
    <t>Knowles</t>
  </si>
  <si>
    <t>Laguer</t>
  </si>
  <si>
    <t>Leger</t>
  </si>
  <si>
    <t>Leslie</t>
  </si>
  <si>
    <t>Levi</t>
  </si>
  <si>
    <t>Lewis</t>
  </si>
  <si>
    <t>Li</t>
  </si>
  <si>
    <t>Linsalato</t>
  </si>
  <si>
    <t>Lopez</t>
  </si>
  <si>
    <t>Lora</t>
  </si>
  <si>
    <t>Maldonado</t>
  </si>
  <si>
    <t>Maquilon</t>
  </si>
  <si>
    <t>Marcucci</t>
  </si>
  <si>
    <t>Marinez</t>
  </si>
  <si>
    <t>Marmolejos</t>
  </si>
  <si>
    <t>Marte</t>
  </si>
  <si>
    <t>Martinez Guzman</t>
  </si>
  <si>
    <t>May</t>
  </si>
  <si>
    <t>Maycock</t>
  </si>
  <si>
    <t>Mayo</t>
  </si>
  <si>
    <t>Mccray</t>
  </si>
  <si>
    <t>McDuffie</t>
  </si>
  <si>
    <t>McGuire</t>
  </si>
  <si>
    <t>McNatt</t>
  </si>
  <si>
    <t>McNeil</t>
  </si>
  <si>
    <t>Melville Johnson</t>
  </si>
  <si>
    <t>Mendez</t>
  </si>
  <si>
    <t>Merchant</t>
  </si>
  <si>
    <t>Miah</t>
  </si>
  <si>
    <t>Michel</t>
  </si>
  <si>
    <t>Milian</t>
  </si>
  <si>
    <t>Mitchell</t>
  </si>
  <si>
    <t>Mojica</t>
  </si>
  <si>
    <t>Monegro</t>
  </si>
  <si>
    <t>Montes De Oca</t>
  </si>
  <si>
    <t>Moore</t>
  </si>
  <si>
    <t>Morales</t>
  </si>
  <si>
    <t>Morel</t>
  </si>
  <si>
    <t>Moreno</t>
  </si>
  <si>
    <t>Mosquera</t>
  </si>
  <si>
    <t>Muhammad</t>
  </si>
  <si>
    <t>Mullings</t>
  </si>
  <si>
    <t>Munoz</t>
  </si>
  <si>
    <t>Musa</t>
  </si>
  <si>
    <t>Nahar</t>
  </si>
  <si>
    <t>Nahshal</t>
  </si>
  <si>
    <t>Nassralla</t>
  </si>
  <si>
    <t>Nembhard</t>
  </si>
  <si>
    <t>Neville</t>
  </si>
  <si>
    <t>Nilu</t>
  </si>
  <si>
    <t>Nunez</t>
  </si>
  <si>
    <t>Ocasio</t>
  </si>
  <si>
    <t>Odems</t>
  </si>
  <si>
    <t>O'Donoghue</t>
  </si>
  <si>
    <t>Oliver</t>
  </si>
  <si>
    <t>Paolino</t>
  </si>
  <si>
    <t>Parsons</t>
  </si>
  <si>
    <t>Paul</t>
  </si>
  <si>
    <t>Peets</t>
  </si>
  <si>
    <t>Penn</t>
  </si>
  <si>
    <t>Peralta</t>
  </si>
  <si>
    <t>Perdomo</t>
  </si>
  <si>
    <t>Perez</t>
  </si>
  <si>
    <t>Phillips</t>
  </si>
  <si>
    <t>Pina</t>
  </si>
  <si>
    <t>Polanco</t>
  </si>
  <si>
    <t>Pratt</t>
  </si>
  <si>
    <t>Price</t>
  </si>
  <si>
    <t>Prince</t>
  </si>
  <si>
    <t>Qian</t>
  </si>
  <si>
    <t>Quinones</t>
  </si>
  <si>
    <t>Rahman</t>
  </si>
  <si>
    <t>Ramirez</t>
  </si>
  <si>
    <t>Ramos</t>
  </si>
  <si>
    <t>Rasheed</t>
  </si>
  <si>
    <t>Reid</t>
  </si>
  <si>
    <t>Rey Puterbaugh</t>
  </si>
  <si>
    <t>Reyes</t>
  </si>
  <si>
    <t>Reyes Peguero</t>
  </si>
  <si>
    <t>Reynoso</t>
  </si>
  <si>
    <t>Rice</t>
  </si>
  <si>
    <t>Ripalda</t>
  </si>
  <si>
    <t>Rivas</t>
  </si>
  <si>
    <t>Rivera</t>
  </si>
  <si>
    <t>Roa</t>
  </si>
  <si>
    <t>Robbins</t>
  </si>
  <si>
    <t>Robertson</t>
  </si>
  <si>
    <t>Robinson</t>
  </si>
  <si>
    <t>Rodriguez</t>
  </si>
  <si>
    <t>Romelus</t>
  </si>
  <si>
    <t>ROMERO</t>
  </si>
  <si>
    <t>Rosales</t>
  </si>
  <si>
    <t>Rosas-Mejia</t>
  </si>
  <si>
    <t>Rosero</t>
  </si>
  <si>
    <t>Ruber</t>
  </si>
  <si>
    <t>Samb</t>
  </si>
  <si>
    <t>Samura</t>
  </si>
  <si>
    <t>Sanchez</t>
  </si>
  <si>
    <t>Santamaria</t>
  </si>
  <si>
    <t>Santana</t>
  </si>
  <si>
    <t>Santos</t>
  </si>
  <si>
    <t>Seabrooks</t>
  </si>
  <si>
    <t>Sena</t>
  </si>
  <si>
    <t>Seongbae</t>
  </si>
  <si>
    <t>Seye</t>
  </si>
  <si>
    <t>Sidibe</t>
  </si>
  <si>
    <t>Silverio</t>
  </si>
  <si>
    <t>Sitaras</t>
  </si>
  <si>
    <t>Smidth</t>
  </si>
  <si>
    <t>Smith</t>
  </si>
  <si>
    <t>Smyth</t>
  </si>
  <si>
    <t>Stalling</t>
  </si>
  <si>
    <t>Steele</t>
  </si>
  <si>
    <t>Stewart</t>
  </si>
  <si>
    <t>SUAREZ</t>
  </si>
  <si>
    <t>Sultana</t>
  </si>
  <si>
    <t>Talukdar</t>
  </si>
  <si>
    <t>Taveras</t>
  </si>
  <si>
    <t>Tejada</t>
  </si>
  <si>
    <t>Tenecora</t>
  </si>
  <si>
    <t>Terris</t>
  </si>
  <si>
    <t>Thompson</t>
  </si>
  <si>
    <t>Tindal</t>
  </si>
  <si>
    <t>Torres</t>
  </si>
  <si>
    <t>Toruno</t>
  </si>
  <si>
    <t>Trigueno</t>
  </si>
  <si>
    <t>Tucker</t>
  </si>
  <si>
    <t>Ulloa</t>
  </si>
  <si>
    <t>Valentin</t>
  </si>
  <si>
    <t>Valenzuela</t>
  </si>
  <si>
    <t>Vallecillo</t>
  </si>
  <si>
    <t>Vargas</t>
  </si>
  <si>
    <t>Vasquez</t>
  </si>
  <si>
    <t>Velez</t>
  </si>
  <si>
    <t>Verame</t>
  </si>
  <si>
    <t>Veras</t>
  </si>
  <si>
    <t>Vidal</t>
  </si>
  <si>
    <t>Villafain</t>
  </si>
  <si>
    <t>Vilomar</t>
  </si>
  <si>
    <t>Wade</t>
  </si>
  <si>
    <t>Waithe</t>
  </si>
  <si>
    <t>Wallace</t>
  </si>
  <si>
    <t>White</t>
  </si>
  <si>
    <t>Whitfield</t>
  </si>
  <si>
    <t>Williams</t>
  </si>
  <si>
    <t>Wilson</t>
  </si>
  <si>
    <t>Wright</t>
  </si>
  <si>
    <t>Xie</t>
  </si>
  <si>
    <t>Yeboah</t>
  </si>
  <si>
    <t>Yunda</t>
  </si>
  <si>
    <t>Zaman</t>
  </si>
  <si>
    <t>Zapata</t>
  </si>
  <si>
    <t>Zhao</t>
  </si>
  <si>
    <t>127 E 107th St</t>
  </si>
  <si>
    <t>354 Saratoga Ave</t>
  </si>
  <si>
    <t>662 Halsey St</t>
  </si>
  <si>
    <t>1730 Popham Ave</t>
  </si>
  <si>
    <t>182 Nagle Ave</t>
  </si>
  <si>
    <t>2818 38th Ave</t>
  </si>
  <si>
    <t>100 Stuyvesant Pl</t>
  </si>
  <si>
    <t>382 Barbey St</t>
  </si>
  <si>
    <t>1405 5th Ave</t>
  </si>
  <si>
    <t>296 Miles Ave</t>
  </si>
  <si>
    <t>217 Thomas S Boyland St</t>
  </si>
  <si>
    <t>532 W 145th St</t>
  </si>
  <si>
    <t>25 Post Ave</t>
  </si>
  <si>
    <t>1652 Univ Ave</t>
  </si>
  <si>
    <t>1775 Davidson Ave</t>
  </si>
  <si>
    <t>1900 Belmont Ave</t>
  </si>
  <si>
    <t>546 Isham St</t>
  </si>
  <si>
    <t>1111 Gerard Ave</t>
  </si>
  <si>
    <t>34-15 Parsons B;vd</t>
  </si>
  <si>
    <t>1475 Sheridan Ave</t>
  </si>
  <si>
    <t>1950 Andrews Ave</t>
  </si>
  <si>
    <t>1434 Ogden Ave</t>
  </si>
  <si>
    <t>25-31 Post Ave</t>
  </si>
  <si>
    <t>123 E 129th St</t>
  </si>
  <si>
    <t>470 W 166th St</t>
  </si>
  <si>
    <t>57-63 Wadsworth Terrace</t>
  </si>
  <si>
    <t>540 W 145th St</t>
  </si>
  <si>
    <t>2100 Tiebout Ave</t>
  </si>
  <si>
    <t>1020 Gerard Ave</t>
  </si>
  <si>
    <t>372 Craig Ave</t>
  </si>
  <si>
    <t>45 Elliot Pl</t>
  </si>
  <si>
    <t>3415 Parsons Blvd</t>
  </si>
  <si>
    <t>541 Isham St</t>
  </si>
  <si>
    <t>185 Park Hill Ave</t>
  </si>
  <si>
    <t>200 Rogers Ave</t>
  </si>
  <si>
    <t>855 E 217th St</t>
  </si>
  <si>
    <t>40 Thayer St</t>
  </si>
  <si>
    <t>2027 3rd Ave</t>
  </si>
  <si>
    <t>592 W 178th St</t>
  </si>
  <si>
    <t>1764 Walton Ave</t>
  </si>
  <si>
    <t>1729 Walton Ave</t>
  </si>
  <si>
    <t>1426 Loring Ave</t>
  </si>
  <si>
    <t>2255 Grand Concourse</t>
  </si>
  <si>
    <t>10 Vermilyea Ave</t>
  </si>
  <si>
    <t>1535 Undercliff Ave</t>
  </si>
  <si>
    <t>395 Troy Ave</t>
  </si>
  <si>
    <t>78 Long Pond Ln</t>
  </si>
  <si>
    <t>3902 111th St</t>
  </si>
  <si>
    <t>1212 Grand Concourse</t>
  </si>
  <si>
    <t>682 Macdonough St</t>
  </si>
  <si>
    <t>60 E 196th St</t>
  </si>
  <si>
    <t>549 Isham St</t>
  </si>
  <si>
    <t>685 Academy St</t>
  </si>
  <si>
    <t>363 Grand Ave</t>
  </si>
  <si>
    <t>526 W 158th St</t>
  </si>
  <si>
    <t>276 Cooper St</t>
  </si>
  <si>
    <t>12 Reynolds St</t>
  </si>
  <si>
    <t>3640 Bowne st</t>
  </si>
  <si>
    <t>1069 Sterling Pl</t>
  </si>
  <si>
    <t>1010 Bryant Ave</t>
  </si>
  <si>
    <t>1777 Grand Concourse</t>
  </si>
  <si>
    <t>241 Green Valley Rd</t>
  </si>
  <si>
    <t>666 W 188th St</t>
  </si>
  <si>
    <t>34-15 Parsons Blvd</t>
  </si>
  <si>
    <t>903 Drew St</t>
  </si>
  <si>
    <t>13217 57th Ave</t>
  </si>
  <si>
    <t>2080 1st Ave</t>
  </si>
  <si>
    <t>1715 Walton Ave</t>
  </si>
  <si>
    <t>3707 147th St</t>
  </si>
  <si>
    <t>272 Sherman Ave</t>
  </si>
  <si>
    <t>1636 Lexington Ave</t>
  </si>
  <si>
    <t>220 Nichols Ave</t>
  </si>
  <si>
    <t>14432 35th Ave</t>
  </si>
  <si>
    <t>1160 Cromwell Ave</t>
  </si>
  <si>
    <t>3212 Cruger Ave</t>
  </si>
  <si>
    <t>220 Osgood Ave</t>
  </si>
  <si>
    <t>2076 Creston Ave</t>
  </si>
  <si>
    <t>3605 164th St</t>
  </si>
  <si>
    <t>3805 Crescent St</t>
  </si>
  <si>
    <t>168 Sherman Ave</t>
  </si>
  <si>
    <t>336 Elton St</t>
  </si>
  <si>
    <t>13324 sanford ave</t>
  </si>
  <si>
    <t>502 W 213th St</t>
  </si>
  <si>
    <t>1555 Grand Concourse</t>
  </si>
  <si>
    <t>505 Rockaway Pkwy</t>
  </si>
  <si>
    <t>320 Vanderbilt Ave</t>
  </si>
  <si>
    <t>286 Targee St</t>
  </si>
  <si>
    <t>114 E 122nd St</t>
  </si>
  <si>
    <t>1307 Merriam Ave</t>
  </si>
  <si>
    <t>1680 Madison Ave</t>
  </si>
  <si>
    <t>518 W 204th St</t>
  </si>
  <si>
    <t>8806 Parsons Blvd</t>
  </si>
  <si>
    <t>144-67 41st Street</t>
  </si>
  <si>
    <t>140 Vermilyea Ave</t>
  </si>
  <si>
    <t>152 Marcus Garvey Blvd</t>
  </si>
  <si>
    <t>16611 144th Dr</t>
  </si>
  <si>
    <t>434 Rogers Ave</t>
  </si>
  <si>
    <t>3115 Sedgwick Ave</t>
  </si>
  <si>
    <t>225 Park Hill Ave</t>
  </si>
  <si>
    <t>484 E Houston St</t>
  </si>
  <si>
    <t>211 Essex St</t>
  </si>
  <si>
    <t>315 Pulaski St</t>
  </si>
  <si>
    <t>941 Hoe Ave</t>
  </si>
  <si>
    <t>1940 Andrews Ave S</t>
  </si>
  <si>
    <t>601 W 190th St</t>
  </si>
  <si>
    <t>452 53rd St</t>
  </si>
  <si>
    <t>190 Scholes St</t>
  </si>
  <si>
    <t>899 Montgomery St</t>
  </si>
  <si>
    <t>115 E 115th St</t>
  </si>
  <si>
    <t>561 W 179th St</t>
  </si>
  <si>
    <t>350 Sterling St</t>
  </si>
  <si>
    <t>453 E 117th St</t>
  </si>
  <si>
    <t>2066 Morris Ave</t>
  </si>
  <si>
    <t>257 Jersey St</t>
  </si>
  <si>
    <t>19 Vermilyea Ave</t>
  </si>
  <si>
    <t>987 Grant Ave</t>
  </si>
  <si>
    <t>5025 Broadway</t>
  </si>
  <si>
    <t>2087 Creston Ave</t>
  </si>
  <si>
    <t>2083 Creston Ave</t>
  </si>
  <si>
    <t>3354 83rd St</t>
  </si>
  <si>
    <t>49 Tapscott St</t>
  </si>
  <si>
    <t>624 Riverdale Ave</t>
  </si>
  <si>
    <t>60A Bainbridge St</t>
  </si>
  <si>
    <t>1040 E New York Ave</t>
  </si>
  <si>
    <t>232 Schenectady Ave</t>
  </si>
  <si>
    <t>137 E 110th St</t>
  </si>
  <si>
    <t>777 Macdonough St</t>
  </si>
  <si>
    <t>26 Post Ave</t>
  </si>
  <si>
    <t>1054 Walton Ave</t>
  </si>
  <si>
    <t>101 sherman ave</t>
  </si>
  <si>
    <t>166 E 119th ST</t>
  </si>
  <si>
    <t>56 E Tremont Ave</t>
  </si>
  <si>
    <t>55 Bowen St</t>
  </si>
  <si>
    <t>2108 Ryer Ave</t>
  </si>
  <si>
    <t>676 Willoughby Ave</t>
  </si>
  <si>
    <t>8815 168th St</t>
  </si>
  <si>
    <t>500 E 134th St</t>
  </si>
  <si>
    <t>715 Riverdale Ave</t>
  </si>
  <si>
    <t>25-31 Post Avenue</t>
  </si>
  <si>
    <t>143 Hull St</t>
  </si>
  <si>
    <t>185 E 92nd St</t>
  </si>
  <si>
    <t>3971 Gouverneur Ave</t>
  </si>
  <si>
    <t>9013 Fort Hamilton Pkwy</t>
  </si>
  <si>
    <t>240 Park Hill Ave</t>
  </si>
  <si>
    <t>517 W 212th St</t>
  </si>
  <si>
    <t>294 5th Ave</t>
  </si>
  <si>
    <t>963 Anderson Ave</t>
  </si>
  <si>
    <t>106 Gerry St</t>
  </si>
  <si>
    <t>535 E 142nd St</t>
  </si>
  <si>
    <t>737 Liberty Ave</t>
  </si>
  <si>
    <t>82 Marion St</t>
  </si>
  <si>
    <t>37 Castleton Ave</t>
  </si>
  <si>
    <t>22 Post Ave</t>
  </si>
  <si>
    <t>260 Park Hill Ave</t>
  </si>
  <si>
    <t>1131 Ogden Ave</t>
  </si>
  <si>
    <t>49 Tapscott St (3B)</t>
  </si>
  <si>
    <t>694 Rockaway Ave</t>
  </si>
  <si>
    <t>4128 Haight St</t>
  </si>
  <si>
    <t>855 East 217th Street</t>
  </si>
  <si>
    <t>8806 parsons blvd</t>
  </si>
  <si>
    <t>189 Sherman Avenue</t>
  </si>
  <si>
    <t>189 Sherman Ave</t>
  </si>
  <si>
    <t>9830 57th Ave</t>
  </si>
  <si>
    <t>128 Post Ave</t>
  </si>
  <si>
    <t>72 Vermilyea Ave</t>
  </si>
  <si>
    <t>387 Shepherd Ave</t>
  </si>
  <si>
    <t>2353 Pacific St</t>
  </si>
  <si>
    <t>205 E 17th St</t>
  </si>
  <si>
    <t>686 Academy St</t>
  </si>
  <si>
    <t>509 W 212th St</t>
  </si>
  <si>
    <t>402 Jersey St</t>
  </si>
  <si>
    <t>151 Daniel Low Ter</t>
  </si>
  <si>
    <t>904 Cleveland St</t>
  </si>
  <si>
    <t>580 Maple St</t>
  </si>
  <si>
    <t>818 Macon St</t>
  </si>
  <si>
    <t>536 E 96th St</t>
  </si>
  <si>
    <t>327 Van Duzer St</t>
  </si>
  <si>
    <t>1800 Pitkin Ave</t>
  </si>
  <si>
    <t>3731 Crescent St</t>
  </si>
  <si>
    <t>972 Eastern Pkwy</t>
  </si>
  <si>
    <t>822 Knickerbocker Ave</t>
  </si>
  <si>
    <t>15b Dwight St</t>
  </si>
  <si>
    <t>5009 Broadway</t>
  </si>
  <si>
    <t>20 E 179th St</t>
  </si>
  <si>
    <t>545 Bradford St</t>
  </si>
  <si>
    <t>100 Irving Pl</t>
  </si>
  <si>
    <t>140-40 34th Ave</t>
  </si>
  <si>
    <t>10 Park Ter E</t>
  </si>
  <si>
    <t>1878 Harrison Ave</t>
  </si>
  <si>
    <t>510 W 150th St</t>
  </si>
  <si>
    <t>14004 Quince Ave</t>
  </si>
  <si>
    <t>2170 Univ Ave</t>
  </si>
  <si>
    <t>8243 51st Ave</t>
  </si>
  <si>
    <t>545 W 162nd St</t>
  </si>
  <si>
    <t>1465 5th Ave</t>
  </si>
  <si>
    <t>4056 Baychester Ave</t>
  </si>
  <si>
    <t>1703 Putnam Ave</t>
  </si>
  <si>
    <t>149 E 96th St</t>
  </si>
  <si>
    <t>149 E 96th st</t>
  </si>
  <si>
    <t>149 E 118th St</t>
  </si>
  <si>
    <t>237 E 115th St</t>
  </si>
  <si>
    <t>1904 Bergen St</t>
  </si>
  <si>
    <t>284 Targee St</t>
  </si>
  <si>
    <t>486 Williams Ave</t>
  </si>
  <si>
    <t>1490 Dumont Ave</t>
  </si>
  <si>
    <t>2064 Bergen St</t>
  </si>
  <si>
    <t>152 Sherman Ave</t>
  </si>
  <si>
    <t>121 Sherman Ave</t>
  </si>
  <si>
    <t>785 Belmont Ave</t>
  </si>
  <si>
    <t>1820 Loring Pl S</t>
  </si>
  <si>
    <t>437 Wyona St</t>
  </si>
  <si>
    <t>231 E 117th St</t>
  </si>
  <si>
    <t>2205 Davidson Ave</t>
  </si>
  <si>
    <t>1072 Woodycrest Ave</t>
  </si>
  <si>
    <t>1952 1st Ave</t>
  </si>
  <si>
    <t>820 Colgate Ave</t>
  </si>
  <si>
    <t>13870 Elder Ave</t>
  </si>
  <si>
    <t>88-15 168th St</t>
  </si>
  <si>
    <t>122 Beach 59th St</t>
  </si>
  <si>
    <t>51 E 129th St # 55</t>
  </si>
  <si>
    <t>600 W 204th St</t>
  </si>
  <si>
    <t>514 W 213th St</t>
  </si>
  <si>
    <t>78 Post Ave</t>
  </si>
  <si>
    <t>164 Sherman Ave</t>
  </si>
  <si>
    <t>182 Ralph Ave</t>
  </si>
  <si>
    <t>722 Van Siclen Ave</t>
  </si>
  <si>
    <t>1781 Riverside Dr</t>
  </si>
  <si>
    <t>820 Boynton Ave</t>
  </si>
  <si>
    <t>580 Sutter Ave</t>
  </si>
  <si>
    <t>120 Chauncey St</t>
  </si>
  <si>
    <t>996 Hegeman Ave</t>
  </si>
  <si>
    <t>14848 88th Ave</t>
  </si>
  <si>
    <t>901 Walton Ave</t>
  </si>
  <si>
    <t>10 Post Ave</t>
  </si>
  <si>
    <t>2255 Creston Ave</t>
  </si>
  <si>
    <t>215 E 117th St</t>
  </si>
  <si>
    <t>13775 Geranium ave</t>
  </si>
  <si>
    <t>120 Vermilyea Ave</t>
  </si>
  <si>
    <t>120 Kenilworth Pl</t>
  </si>
  <si>
    <t>1386 Nelson Ave</t>
  </si>
  <si>
    <t>357 E 193rd St</t>
  </si>
  <si>
    <t>14 Thayer St</t>
  </si>
  <si>
    <t>130 Elliot Pl</t>
  </si>
  <si>
    <t>635 Miller Ave</t>
  </si>
  <si>
    <t>1414 White Plains Rd</t>
  </si>
  <si>
    <t>350 Vanderbilt Ave</t>
  </si>
  <si>
    <t>48 Post Ave</t>
  </si>
  <si>
    <t>127 Miller Ave</t>
  </si>
  <si>
    <t>13257 Sanford Ave</t>
  </si>
  <si>
    <t>349 Rockaway Pkwy</t>
  </si>
  <si>
    <t>2210 New Haven Ave</t>
  </si>
  <si>
    <t>180 Park Hill Ave</t>
  </si>
  <si>
    <t>330 E 100th St</t>
  </si>
  <si>
    <t>1315 Merriam Ave</t>
  </si>
  <si>
    <t>601 W 180th St</t>
  </si>
  <si>
    <t>140 Park Hill Ave</t>
  </si>
  <si>
    <t>1546 E 57th st</t>
  </si>
  <si>
    <t>280 Park Hill Ave</t>
  </si>
  <si>
    <t>161 Boerum St</t>
  </si>
  <si>
    <t>1015 E 179th St</t>
  </si>
  <si>
    <t>115 Ocean Ave</t>
  </si>
  <si>
    <t>888 Grand Concourse</t>
  </si>
  <si>
    <t>899 Montgomery st</t>
  </si>
  <si>
    <t>1920 Walton Ave</t>
  </si>
  <si>
    <t>14403 Barclay Ave</t>
  </si>
  <si>
    <t>517 W 160th St</t>
  </si>
  <si>
    <t>160 Vermilyea Ave</t>
  </si>
  <si>
    <t>146 Marcus Garvey Blvd</t>
  </si>
  <si>
    <t>341 E 19th St</t>
  </si>
  <si>
    <t>420 E 102nd St</t>
  </si>
  <si>
    <t>154 Highland Pl</t>
  </si>
  <si>
    <t>162 ADELPHI ST</t>
  </si>
  <si>
    <t>466 Alabama Ave</t>
  </si>
  <si>
    <t>393 Chauncey St</t>
  </si>
  <si>
    <t>135 W 175th St</t>
  </si>
  <si>
    <t>135 W 176th St</t>
  </si>
  <si>
    <t>2291 1/2 2nd Ave</t>
  </si>
  <si>
    <t>114 Cresent St</t>
  </si>
  <si>
    <t>3852 10th Ave</t>
  </si>
  <si>
    <t>1128 Findlay Ave</t>
  </si>
  <si>
    <t>1961 Madison Ave</t>
  </si>
  <si>
    <t>1004 Montgomery st</t>
  </si>
  <si>
    <t>366 Pennsylvania ave</t>
  </si>
  <si>
    <t>1717 Walton Ave</t>
  </si>
  <si>
    <t>3333 Broadway</t>
  </si>
  <si>
    <t>50 W 139th St</t>
  </si>
  <si>
    <t>340 Jersey St</t>
  </si>
  <si>
    <t>59 Thompson St</t>
  </si>
  <si>
    <t>19 Hill St</t>
  </si>
  <si>
    <t>2075 1st Ave</t>
  </si>
  <si>
    <t>1549 Townsend Ave</t>
  </si>
  <si>
    <t>561 W 141st St</t>
  </si>
  <si>
    <t>88-15 168th Street</t>
  </si>
  <si>
    <t>New York</t>
  </si>
  <si>
    <t>Brooklyn</t>
  </si>
  <si>
    <t>Bronx</t>
  </si>
  <si>
    <t>Long Is City</t>
  </si>
  <si>
    <t>Staten Island</t>
  </si>
  <si>
    <t>New york</t>
  </si>
  <si>
    <t>Flushing</t>
  </si>
  <si>
    <t>Corona</t>
  </si>
  <si>
    <t>Jamaica</t>
  </si>
  <si>
    <t>Jackson Hts</t>
  </si>
  <si>
    <t>Maspeth</t>
  </si>
  <si>
    <t>Elmhurst</t>
  </si>
  <si>
    <t>Ridgewood</t>
  </si>
  <si>
    <t>Arverne</t>
  </si>
  <si>
    <t>Jackson Heights</t>
  </si>
  <si>
    <t>Far Rockaway</t>
  </si>
  <si>
    <t>BROOKLYN</t>
  </si>
  <si>
    <t>HP-963-18/NY</t>
  </si>
  <si>
    <t>LT-057252-18/KI</t>
  </si>
  <si>
    <t>No Case</t>
  </si>
  <si>
    <t>LT-066626-17/BX</t>
  </si>
  <si>
    <t>LT-074147-17/QU</t>
  </si>
  <si>
    <t>LT-52949-17/RI</t>
  </si>
  <si>
    <t>LT-062814-16/KI</t>
  </si>
  <si>
    <t>LT-081934-17/NY</t>
  </si>
  <si>
    <t>LT-053239-17/RI</t>
  </si>
  <si>
    <t>LT-71783-17/NY</t>
  </si>
  <si>
    <t>FX 610016 B</t>
  </si>
  <si>
    <t>42095/2015E</t>
  </si>
  <si>
    <t>LT-012297-17/BX</t>
  </si>
  <si>
    <t>LT-066526-17/BX</t>
  </si>
  <si>
    <t>251206/15</t>
  </si>
  <si>
    <t>FO-610005-RO</t>
  </si>
  <si>
    <t>DV 110072 OM</t>
  </si>
  <si>
    <t>42003/2016E</t>
  </si>
  <si>
    <t>42003/2015E</t>
  </si>
  <si>
    <t>LT-044004-17/BX</t>
  </si>
  <si>
    <t>451618/2017</t>
  </si>
  <si>
    <t>LT-099431-17/KI</t>
  </si>
  <si>
    <t>LT-065196-17/KI</t>
  </si>
  <si>
    <t>LT-251022-16/NY</t>
  </si>
  <si>
    <t>LT-58185-17/NY</t>
  </si>
  <si>
    <t>LT-000956-18/NY</t>
  </si>
  <si>
    <t>251206-15</t>
  </si>
  <si>
    <t>EQ 610007 OM</t>
  </si>
  <si>
    <t>HP- 963-18/NY</t>
  </si>
  <si>
    <t>LT-051368-17/RI</t>
  </si>
  <si>
    <t>LT-052846-17/BX</t>
  </si>
  <si>
    <t>LT-050274-18/RI</t>
  </si>
  <si>
    <t>158628/16</t>
  </si>
  <si>
    <t>LT-045334-16/BX</t>
  </si>
  <si>
    <t>LT-062876-17/NY</t>
  </si>
  <si>
    <t>LT-008761-16/BX</t>
  </si>
  <si>
    <t>LT-007484-17/BX</t>
  </si>
  <si>
    <t>LT-029205-17/BX</t>
  </si>
  <si>
    <t>LT-088977-16/KI</t>
  </si>
  <si>
    <t>LT-008465-18/BX</t>
  </si>
  <si>
    <t>LT-65697-16/KI</t>
  </si>
  <si>
    <t>LT-051569-17/RI</t>
  </si>
  <si>
    <t>none</t>
  </si>
  <si>
    <t>EU 630005 OM</t>
  </si>
  <si>
    <t>LT-59033-18/KI</t>
  </si>
  <si>
    <t>FV610003HI</t>
  </si>
  <si>
    <t>LT-086772-16/NY</t>
  </si>
  <si>
    <t>HP-711-17/NY</t>
  </si>
  <si>
    <t>LT-79643-16/KI</t>
  </si>
  <si>
    <t>LT-060253-14/NY</t>
  </si>
  <si>
    <t>LT-052178-18/KI</t>
  </si>
  <si>
    <t>LT-010627-18/RI</t>
  </si>
  <si>
    <t>EO 61003 B</t>
  </si>
  <si>
    <t>LT-080673-17/QU</t>
  </si>
  <si>
    <t>LT-012209-18/BX</t>
  </si>
  <si>
    <t>LT-49468-16/BX</t>
  </si>
  <si>
    <t>2017-1480 RIC</t>
  </si>
  <si>
    <t>LT-006070-17/NY</t>
  </si>
  <si>
    <t>LT-55837-17/QU</t>
  </si>
  <si>
    <t>LT-78597-16/NY</t>
  </si>
  <si>
    <t>LT-10697-16/BX</t>
  </si>
  <si>
    <t>LT-050994-17/QU</t>
  </si>
  <si>
    <t>HP-775-18/NY</t>
  </si>
  <si>
    <t>LT-59415-18/NY</t>
  </si>
  <si>
    <t>LT-059415-18/NY</t>
  </si>
  <si>
    <t>LT-020087-18/BX</t>
  </si>
  <si>
    <t>LT-69077-17/QU</t>
  </si>
  <si>
    <t>EO 610012 B</t>
  </si>
  <si>
    <t>LT-76774-16/QU</t>
  </si>
  <si>
    <t>LT-66795-17/QU</t>
  </si>
  <si>
    <t>LT-56821-16/QU</t>
  </si>
  <si>
    <t>DR 610026 OM, DP 610083 OM</t>
  </si>
  <si>
    <t>EV610038RO</t>
  </si>
  <si>
    <t>FP 0610060 RO</t>
  </si>
  <si>
    <t>DP 610083 OM</t>
  </si>
  <si>
    <t>LT-56279-17/QU</t>
  </si>
  <si>
    <t>18-CV-10159</t>
  </si>
  <si>
    <t>LT-61761-18/NY</t>
  </si>
  <si>
    <t>LT-068930-17/KI</t>
  </si>
  <si>
    <t>LT-053586-17/RI</t>
  </si>
  <si>
    <t>151650/2016</t>
  </si>
  <si>
    <t>LT-250739-17/NY</t>
  </si>
  <si>
    <t>LT-53166-16/NY</t>
  </si>
  <si>
    <t>EO-610003-B</t>
  </si>
  <si>
    <t>GN 130029 RT</t>
  </si>
  <si>
    <t>GO 130021 RT</t>
  </si>
  <si>
    <t>LT- 079326-17/QU</t>
  </si>
  <si>
    <t>LT-42095-15/BX</t>
  </si>
  <si>
    <t>HP-812-18/NY</t>
  </si>
  <si>
    <t>LT-059499-18/QU</t>
  </si>
  <si>
    <t>LT-158628-16/KI</t>
  </si>
  <si>
    <t># FV61002HI</t>
  </si>
  <si>
    <t>LT 051901-16/RI</t>
  </si>
  <si>
    <t>CV-02997-16/RI</t>
  </si>
  <si>
    <t>98611-AN-2018</t>
  </si>
  <si>
    <t>LT-002459-16/KI</t>
  </si>
  <si>
    <t>GR210052S</t>
  </si>
  <si>
    <t>047530/17</t>
  </si>
  <si>
    <t>LT-029487-18/BX</t>
  </si>
  <si>
    <t>GO-610006-B</t>
  </si>
  <si>
    <t>LT-1189-17/NY</t>
  </si>
  <si>
    <t>LT-086037</t>
  </si>
  <si>
    <t>LT 88141-17/KI</t>
  </si>
  <si>
    <t>LT-050190-18/KI</t>
  </si>
  <si>
    <t>LT-67622-13/NY</t>
  </si>
  <si>
    <t>LT-104625-15/KI</t>
  </si>
  <si>
    <t>LT-250658/17/NY</t>
  </si>
  <si>
    <t>LT-038093-17/BX</t>
  </si>
  <si>
    <t>LT-050407-18/RI</t>
  </si>
  <si>
    <t>LT-058825-18/NY</t>
  </si>
  <si>
    <t>LT-420401-16/BX</t>
  </si>
  <si>
    <t>LT-069234-17/NY</t>
  </si>
  <si>
    <t>LT-001669-18/BX</t>
  </si>
  <si>
    <t>LT-004381-17/BX</t>
  </si>
  <si>
    <t>None</t>
  </si>
  <si>
    <t>LT-050911-16/KI</t>
  </si>
  <si>
    <t>5479/16</t>
  </si>
  <si>
    <t>LT-064914-16/KI</t>
  </si>
  <si>
    <t>LT-066707-17/KI</t>
  </si>
  <si>
    <t>LT-051879-18/NY</t>
  </si>
  <si>
    <t>LT-074381-17/KI</t>
  </si>
  <si>
    <t>LT-074325-16/NY</t>
  </si>
  <si>
    <t>LT-42934-17/BX</t>
  </si>
  <si>
    <t>LT-067831-17/NY</t>
  </si>
  <si>
    <t>LT-250102-17/NY</t>
  </si>
  <si>
    <t>LT-55849-17/NY</t>
  </si>
  <si>
    <t>6022/18</t>
  </si>
  <si>
    <t>LT-053483-17/RI</t>
  </si>
  <si>
    <t>CV-000600-18/RI</t>
  </si>
  <si>
    <t>LT-76674-16/QU</t>
  </si>
  <si>
    <t>LT-68621-18/KI</t>
  </si>
  <si>
    <t>LT-097515/KI</t>
  </si>
  <si>
    <t>LT-43680-17/BX</t>
  </si>
  <si>
    <t>LT-000215-16/RI</t>
  </si>
  <si>
    <t>NONE</t>
  </si>
  <si>
    <t>HP-1717-16/NY</t>
  </si>
  <si>
    <t>LT-093805-17/KI</t>
  </si>
  <si>
    <t>14453-18</t>
  </si>
  <si>
    <t>LT-082867-17/KI</t>
  </si>
  <si>
    <t>LT-055921-18/KI</t>
  </si>
  <si>
    <t>appeal number</t>
  </si>
  <si>
    <t>Docket No 2016-4364</t>
  </si>
  <si>
    <t>LT-51062-18/RI</t>
  </si>
  <si>
    <t>LT-058934-17/NY</t>
  </si>
  <si>
    <t>LT-051460-18/RI</t>
  </si>
  <si>
    <t>LT-062451-16/BX</t>
  </si>
  <si>
    <t>LT-050915/16-KI</t>
  </si>
  <si>
    <t>LT-050926-16/KI</t>
  </si>
  <si>
    <t>LT-19191-16/BX</t>
  </si>
  <si>
    <t>LT-45334-16/BX</t>
  </si>
  <si>
    <t>LT-067631-17/QU</t>
  </si>
  <si>
    <t>DO 110093 OM</t>
  </si>
  <si>
    <t>LT-075754-16/BX</t>
  </si>
  <si>
    <t>LT-052984-17/BX</t>
  </si>
  <si>
    <t>LT-076121-17/NY</t>
  </si>
  <si>
    <t>LT-072661-17/NY</t>
  </si>
  <si>
    <t>LT-074490-17/QU</t>
  </si>
  <si>
    <t>LT-75234-16/NY</t>
  </si>
  <si>
    <t>LT-53585-18/NY</t>
  </si>
  <si>
    <t>LT-068016-18/ki</t>
  </si>
  <si>
    <t>LT-092218/17-KI</t>
  </si>
  <si>
    <t>LT-071136-18/KI</t>
  </si>
  <si>
    <t>LT-75929-17/NY</t>
  </si>
  <si>
    <t>LT-72831-17/NY</t>
  </si>
  <si>
    <t>LT-052109-17/RI</t>
  </si>
  <si>
    <t>LT-050671-17/RI</t>
  </si>
  <si>
    <t>LT-093954-16/KI</t>
  </si>
  <si>
    <t>LT-052305-16/KI</t>
  </si>
  <si>
    <t>LT-50297-18/RI</t>
  </si>
  <si>
    <t>LT-058807-16/KI</t>
  </si>
  <si>
    <t>LT-78808-16/QU</t>
  </si>
  <si>
    <t>LT-088929-16/KI</t>
  </si>
  <si>
    <t>LT-075119-17/KI</t>
  </si>
  <si>
    <t>LT-059728-17/NY</t>
  </si>
  <si>
    <t>LT-043746-15/BX</t>
  </si>
  <si>
    <t>LT-002538-18/BX</t>
  </si>
  <si>
    <t>LT-73357-17/KI</t>
  </si>
  <si>
    <t>LT-053512-17/RI</t>
  </si>
  <si>
    <t>LT-062381-17/QU</t>
  </si>
  <si>
    <t>GQ 430054 RT</t>
  </si>
  <si>
    <t>GP 410046 B</t>
  </si>
  <si>
    <t>LT-007465-18/BX</t>
  </si>
  <si>
    <t>FV 610044 OM</t>
  </si>
  <si>
    <t>HP-1189-17/NY</t>
  </si>
  <si>
    <t>LT-68184-17/NY</t>
  </si>
  <si>
    <t>LT-074996-17/QU</t>
  </si>
  <si>
    <t>LT-054186-17/BX</t>
  </si>
  <si>
    <t>LT-52564-17/QU</t>
  </si>
  <si>
    <t>LT-250390-18/NY</t>
  </si>
  <si>
    <t>SC 11164-16/QU</t>
  </si>
  <si>
    <t>SC 14-2018-QU</t>
  </si>
  <si>
    <t>30557-SCQ-2017</t>
  </si>
  <si>
    <t>LT-062908-17/QU</t>
  </si>
  <si>
    <t>LT-55621/17-KI</t>
  </si>
  <si>
    <t>LT 00455/2018</t>
  </si>
  <si>
    <t>LT-67542-16/NY</t>
  </si>
  <si>
    <t>LT-72525-17/QU</t>
  </si>
  <si>
    <t>FP0610060RO</t>
  </si>
  <si>
    <t>LT-068412-17/KI</t>
  </si>
  <si>
    <t>LT-98864-17/KI</t>
  </si>
  <si>
    <t>LT-68935-16/KI</t>
  </si>
  <si>
    <t>LT-056924-18/KI</t>
  </si>
  <si>
    <t>LT-060265-18/NY</t>
  </si>
  <si>
    <t>LT-062502-17/KI</t>
  </si>
  <si>
    <t>LT-047920-17/BX</t>
  </si>
  <si>
    <t>LT-3261-17/KI</t>
  </si>
  <si>
    <t>LT-94320-17/KI</t>
  </si>
  <si>
    <t>LT-200199-17/NY</t>
  </si>
  <si>
    <t>LT-022140-18/BX</t>
  </si>
  <si>
    <t>GN610004-OD</t>
  </si>
  <si>
    <t>LT-059462-18/NY</t>
  </si>
  <si>
    <t>DU-610009-OM</t>
  </si>
  <si>
    <t>LT-051200-18/QU</t>
  </si>
  <si>
    <t>LT-079310-17/QU</t>
  </si>
  <si>
    <t>LT 250863-18/NY</t>
  </si>
  <si>
    <t>LT-84856/15NY</t>
  </si>
  <si>
    <t>LT-61241-18/NY</t>
  </si>
  <si>
    <t>42019/15</t>
  </si>
  <si>
    <t>LT-085502-17/KI</t>
  </si>
  <si>
    <t>DM 110072 OM</t>
  </si>
  <si>
    <t>LT-052471-17/KI</t>
  </si>
  <si>
    <t>LT-067853-17/KI</t>
  </si>
  <si>
    <t>LT-52025-16/KI</t>
  </si>
  <si>
    <t>LT-065694-17/KI</t>
  </si>
  <si>
    <t>DQ1174R</t>
  </si>
  <si>
    <t>LT-50655-17/RI</t>
  </si>
  <si>
    <t>37370394B</t>
  </si>
  <si>
    <t>LT-050966-17/BX</t>
  </si>
  <si>
    <t>LT-250503/17/NY</t>
  </si>
  <si>
    <t>LT-070346-16/QU</t>
  </si>
  <si>
    <t>LT-049468-16/BX</t>
  </si>
  <si>
    <t>LT-097104-17/KI</t>
  </si>
  <si>
    <t>LT-015406-17/BX</t>
  </si>
  <si>
    <t>GQ 610014 B</t>
  </si>
  <si>
    <t>30606-18-BX</t>
  </si>
  <si>
    <t>LT-051355-18/BX</t>
  </si>
  <si>
    <t>LT-51104-18/NY</t>
  </si>
  <si>
    <t>LT-068312-17/BX</t>
  </si>
  <si>
    <t>LT-079979-16/KI</t>
  </si>
  <si>
    <t>LT-19034/18</t>
  </si>
  <si>
    <t>LT-051777-17/RI</t>
  </si>
  <si>
    <t>LT-65334-17/NY</t>
  </si>
  <si>
    <t>451618-2017</t>
  </si>
  <si>
    <t>LT-2802/17</t>
  </si>
  <si>
    <t>LT-71649-17/QU</t>
  </si>
  <si>
    <t>LT-063707-18/KI</t>
  </si>
  <si>
    <t>LT-075996-17/QU</t>
  </si>
  <si>
    <t>LT-52772-17/RI</t>
  </si>
  <si>
    <t>CIV-000126/18-RI</t>
  </si>
  <si>
    <t>LT-068477-15/NY</t>
  </si>
  <si>
    <t>LT-051806-17/RI</t>
  </si>
  <si>
    <t>LT-55339-17/KI</t>
  </si>
  <si>
    <t>LT-051378-17/RI</t>
  </si>
  <si>
    <t>LT-83925-17/KI</t>
  </si>
  <si>
    <t>35480-13E</t>
  </si>
  <si>
    <t>LT-77063-16/BX</t>
  </si>
  <si>
    <t>LT-003794-17/BX</t>
  </si>
  <si>
    <t>LT-67449-17/NY</t>
  </si>
  <si>
    <t>LT-83567-17/KI</t>
  </si>
  <si>
    <t>LT-065072-18/KI</t>
  </si>
  <si>
    <t>LT-71859-17/NY</t>
  </si>
  <si>
    <t>LT-066195-16/KI</t>
  </si>
  <si>
    <t>LT-060903-16/KI</t>
  </si>
  <si>
    <t>LT-065260-18/KI</t>
  </si>
  <si>
    <t>LT-81243-17/KI</t>
  </si>
  <si>
    <t>LT-052866-16/RI</t>
  </si>
  <si>
    <t>LT-024796-17/BX</t>
  </si>
  <si>
    <t>LT-013741-18/BX</t>
  </si>
  <si>
    <t>LT-251014-17/NY</t>
  </si>
  <si>
    <t>LT-095222-16/KI</t>
  </si>
  <si>
    <t>LT-071137-17/NY</t>
  </si>
  <si>
    <t>LT-802072-17/BX</t>
  </si>
  <si>
    <t>LT-98679-16/KI</t>
  </si>
  <si>
    <t>LT-040718-17/BX</t>
  </si>
  <si>
    <t>LT-12145-18/NY</t>
  </si>
  <si>
    <t>HP-806-18/NY</t>
  </si>
  <si>
    <t>LT-66547-17/NY</t>
  </si>
  <si>
    <t>LT-250223-18/NY</t>
  </si>
  <si>
    <t>LT-050252-16/RI</t>
  </si>
  <si>
    <t>LT-051097-17/RI</t>
  </si>
  <si>
    <t>LT-75207-16/NY</t>
  </si>
  <si>
    <t>LT-059865-16/BX</t>
  </si>
  <si>
    <t>LT-06805-17/QU</t>
  </si>
  <si>
    <t>2017-01983 QC</t>
  </si>
  <si>
    <t>HP Action</t>
  </si>
  <si>
    <t>Non-payment</t>
  </si>
  <si>
    <t>Non-Litigation Advocacy</t>
  </si>
  <si>
    <t>Holdover</t>
  </si>
  <si>
    <t>DHCR Proceeding</t>
  </si>
  <si>
    <t>Other Affirmative Litigation</t>
  </si>
  <si>
    <t>Affirmative Litigation Supreme</t>
  </si>
  <si>
    <t>Tenant Rights</t>
  </si>
  <si>
    <t>Section 8 other</t>
  </si>
  <si>
    <t>7A Proceeding</t>
  </si>
  <si>
    <t>Illegal Lockout</t>
  </si>
  <si>
    <t>Appeal-Appellate Division</t>
  </si>
  <si>
    <t>Other</t>
  </si>
  <si>
    <t>PA Issue: City FEPS/SEPS</t>
  </si>
  <si>
    <t>Other Civil Court</t>
  </si>
  <si>
    <t>NYCHA Housing Termination</t>
  </si>
  <si>
    <t>DHCR Administrative Action</t>
  </si>
  <si>
    <t>Sec. 8 Termination</t>
  </si>
  <si>
    <t>Section 8 HQS</t>
  </si>
  <si>
    <t>Appeal</t>
  </si>
  <si>
    <t>Appeal Supreme</t>
  </si>
  <si>
    <t>SCRIE/DRIE</t>
  </si>
  <si>
    <t>Article 78</t>
  </si>
  <si>
    <t>Affirmative Litigation Federal</t>
  </si>
  <si>
    <t>PA Issue: RAU</t>
  </si>
  <si>
    <t>Rent Strike</t>
  </si>
  <si>
    <t>Representation - State Court</t>
  </si>
  <si>
    <t>Brief Service</t>
  </si>
  <si>
    <t>Out-of-Court Advocacy</t>
  </si>
  <si>
    <t>Representation - Admin. Agency</t>
  </si>
  <si>
    <t>Representation - Federal Court</t>
  </si>
  <si>
    <t>G - Negotiated Settlement with Litigation</t>
  </si>
  <si>
    <t>B - Limited Action (Brief Service)</t>
  </si>
  <si>
    <t>H - Administrative Agency Decision</t>
  </si>
  <si>
    <t>F - Negotiated Settlement w/out Litigation</t>
  </si>
  <si>
    <t>L - Extensive Service (not resulting in Settlement of Court or Administrative Action)</t>
  </si>
  <si>
    <t>IA - Uncontested Court Decision</t>
  </si>
  <si>
    <t>IB - Contested Court Decision</t>
  </si>
  <si>
    <t>Yes</t>
  </si>
  <si>
    <t>No</t>
  </si>
  <si>
    <t>Prefer Not To Answer</t>
  </si>
  <si>
    <t>3311 Anti-Eviction and SRO Legal Services (formerly "HPD"), 5556 Robin Hood-Foreclosure and Housing</t>
  </si>
  <si>
    <t>3308 Anti-Eviction and SRO Legal Services (formerly known as “HPD” Contracts)</t>
  </si>
  <si>
    <t>3311 Anti-Eviction and SRO Legal Services (formerly "HPD")</t>
  </si>
  <si>
    <t>3306 Anti-Eviction and SRO Legal Services (formerly known as “HPD” Contracts)</t>
  </si>
  <si>
    <t>3308 Anti-Eviction and SRO Legal Services (formerly known as “HPD” Contracts), 5227 RH VJP (Veterans Justice Project)</t>
  </si>
  <si>
    <t>5510 CB9 Manhattanville-West Harlem Tenant Advocacy Project</t>
  </si>
  <si>
    <t>63 Private Landlord/Tenant</t>
  </si>
  <si>
    <t>61 Federally Subsidized Housing</t>
  </si>
  <si>
    <t>69 Other Housing</t>
  </si>
  <si>
    <t>66 Housing Discrimination</t>
  </si>
  <si>
    <t>64 Public Housing</t>
  </si>
  <si>
    <t>No Stipulation; No Judgment</t>
  </si>
  <si>
    <t>Post-Judgment, Tenant in Possession-Judgment Due to Default</t>
  </si>
  <si>
    <t>Post-Stipulation, No Judgment</t>
  </si>
  <si>
    <t>Post-Judgment, Tenant in Possession-Judgment Due to Other</t>
  </si>
  <si>
    <t>04/05/2018</t>
  </si>
  <si>
    <t>01/15/2018</t>
  </si>
  <si>
    <t>05/09/2016</t>
  </si>
  <si>
    <t>12/30/2017</t>
  </si>
  <si>
    <t>05/08/2016</t>
  </si>
  <si>
    <t>04/30/2017</t>
  </si>
  <si>
    <t>06/27/2017</t>
  </si>
  <si>
    <t>03/31/2018</t>
  </si>
  <si>
    <t>10/24/2016</t>
  </si>
  <si>
    <t>10/30/2017</t>
  </si>
  <si>
    <t>04/27/2018</t>
  </si>
  <si>
    <t>08/01/2017</t>
  </si>
  <si>
    <t>09/05/2016</t>
  </si>
  <si>
    <t>02/27/2018</t>
  </si>
  <si>
    <t>08/30/2016</t>
  </si>
  <si>
    <t>09/30/2017</t>
  </si>
  <si>
    <t>04/03/2018</t>
  </si>
  <si>
    <t>08/08/2017</t>
  </si>
  <si>
    <t>06/30/2016</t>
  </si>
  <si>
    <t>10/01/2017</t>
  </si>
  <si>
    <t>09/13/2017</t>
  </si>
  <si>
    <t>05/09/2017</t>
  </si>
  <si>
    <t>03/07/2017</t>
  </si>
  <si>
    <t>05/01/2018</t>
  </si>
  <si>
    <t>01/04/2017</t>
  </si>
  <si>
    <t>04/13/2017</t>
  </si>
  <si>
    <t>07/01/2017</t>
  </si>
  <si>
    <t>02/03/2017</t>
  </si>
  <si>
    <t>03/30/2018</t>
  </si>
  <si>
    <t>05/12/2017</t>
  </si>
  <si>
    <t>04/28/2016</t>
  </si>
  <si>
    <t>06/22/2016</t>
  </si>
  <si>
    <t>09/20/2016</t>
  </si>
  <si>
    <t>04/13/2016</t>
  </si>
  <si>
    <t>04/01/2018</t>
  </si>
  <si>
    <t>01/09/2017</t>
  </si>
  <si>
    <t>12/17/2016</t>
  </si>
  <si>
    <t>02/09/2018</t>
  </si>
  <si>
    <t>08/15/2017</t>
  </si>
  <si>
    <t>12/06/2016</t>
  </si>
  <si>
    <t>03/31/2017</t>
  </si>
  <si>
    <t>07/28/2017</t>
  </si>
  <si>
    <t>10/02/2017</t>
  </si>
  <si>
    <t>07/07/2016</t>
  </si>
  <si>
    <t>12/12/2017</t>
  </si>
  <si>
    <t>03/01/2016</t>
  </si>
  <si>
    <t>05/12/2016</t>
  </si>
  <si>
    <t>09/01/2017</t>
  </si>
  <si>
    <t>10/15/2015</t>
  </si>
  <si>
    <t>12/02/2016</t>
  </si>
  <si>
    <t>03/08/2018</t>
  </si>
  <si>
    <t>06/22/2018</t>
  </si>
  <si>
    <t>01/01/2018</t>
  </si>
  <si>
    <t>06/15/2018</t>
  </si>
  <si>
    <t>11/01/2017</t>
  </si>
  <si>
    <t>10/05/2017</t>
  </si>
  <si>
    <t>11/02/2017</t>
  </si>
  <si>
    <t>12/31/2017</t>
  </si>
  <si>
    <t>12/13/2016</t>
  </si>
  <si>
    <t>01/11/2018</t>
  </si>
  <si>
    <t>09/07/2017</t>
  </si>
  <si>
    <t>10/15/2017</t>
  </si>
  <si>
    <t>06/25/2016</t>
  </si>
  <si>
    <t>05/18/2018</t>
  </si>
  <si>
    <t>03/08/2016</t>
  </si>
  <si>
    <t>10/31/2016</t>
  </si>
  <si>
    <t>09/08/2016</t>
  </si>
  <si>
    <t>06/26/2016</t>
  </si>
  <si>
    <t>02/19/2018</t>
  </si>
  <si>
    <t>06/17/2018</t>
  </si>
  <si>
    <t>12/12/2016</t>
  </si>
  <si>
    <t>05/01/2017</t>
  </si>
  <si>
    <t>06/07/2016</t>
  </si>
  <si>
    <t>03/23/2017</t>
  </si>
  <si>
    <t>Manhattan Legal Services</t>
  </si>
  <si>
    <t>Brooklyn Legal Services</t>
  </si>
  <si>
    <t>Bronx Legal Services</t>
  </si>
  <si>
    <t>Queens Legal Services</t>
  </si>
  <si>
    <t>Staten Island Legal Services</t>
  </si>
  <si>
    <t>Outreach</t>
  </si>
  <si>
    <t>Self-referred</t>
  </si>
  <si>
    <t>Returning Client</t>
  </si>
  <si>
    <t>Friends/Family</t>
  </si>
  <si>
    <t>Court</t>
  </si>
  <si>
    <t>FJC Housing Intake</t>
  </si>
  <si>
    <t>Tenant Support Unit</t>
  </si>
  <si>
    <t>Community Organization</t>
  </si>
  <si>
    <t>In-House</t>
  </si>
  <si>
    <t>Other City Agency</t>
  </si>
  <si>
    <t>HRA</t>
  </si>
  <si>
    <t>Word of mouth</t>
  </si>
  <si>
    <t>Elected Official</t>
  </si>
  <si>
    <t>HRA ELS (Assigned Counsel)</t>
  </si>
  <si>
    <t>3-1-1</t>
  </si>
  <si>
    <t>Legal Services</t>
  </si>
  <si>
    <t>ADP Hotline</t>
  </si>
  <si>
    <t>6002-Prevented eviction from private housing</t>
  </si>
  <si>
    <t>6021-Provided full representation in a Housing matter, but no legal benefit achieved for the client</t>
  </si>
  <si>
    <t>6014-Obtained advice and counsel on a Housing matter</t>
  </si>
  <si>
    <t>6009-Obtained repairs, Improved housing conditions or otherwise enforced rights to decent, habitable housing</t>
  </si>
  <si>
    <t>6017-Obtained other benefit on a Housing matter</t>
  </si>
  <si>
    <t>6001-Prevented eviction from public housing</t>
  </si>
  <si>
    <t>6015-Obtained non-litgation advocacy services on a Housing  matter</t>
  </si>
  <si>
    <t>6003-Delayed eviction providing time to seek alternative housing</t>
  </si>
  <si>
    <t>6018-Prevented eviction from subsidized housing</t>
  </si>
  <si>
    <t>6008-Overcame denial of tenants rights under lease</t>
  </si>
  <si>
    <t>6007-Avoided, or obtained redress for charges by landlord</t>
  </si>
  <si>
    <t>6012-Overcame, or obtained redress for, discrimination of affordable housing</t>
  </si>
  <si>
    <t>03/26/1964</t>
  </si>
  <si>
    <t>11/11/1989</t>
  </si>
  <si>
    <t>11/24/1970</t>
  </si>
  <si>
    <t>01/20/1977</t>
  </si>
  <si>
    <t>06/20/1964</t>
  </si>
  <si>
    <t>08/15/1963</t>
  </si>
  <si>
    <t>03/02/1971</t>
  </si>
  <si>
    <t>03/06/1968</t>
  </si>
  <si>
    <t>10/19/1977</t>
  </si>
  <si>
    <t>06/19/1984</t>
  </si>
  <si>
    <t>08/28/1957</t>
  </si>
  <si>
    <t>01/08/1969</t>
  </si>
  <si>
    <t>10/17/1973</t>
  </si>
  <si>
    <t>04/22/1953</t>
  </si>
  <si>
    <t>09/18/1978</t>
  </si>
  <si>
    <t>11/16/1973</t>
  </si>
  <si>
    <t>12/28/1954</t>
  </si>
  <si>
    <t>07/04/1981</t>
  </si>
  <si>
    <t>11/27/1966</t>
  </si>
  <si>
    <t>10/12/1972</t>
  </si>
  <si>
    <t>04/30/1941</t>
  </si>
  <si>
    <t>08/12/1989</t>
  </si>
  <si>
    <t>03/11/1951</t>
  </si>
  <si>
    <t>02/27/1963</t>
  </si>
  <si>
    <t>02/26/1981</t>
  </si>
  <si>
    <t>08/29/1980</t>
  </si>
  <si>
    <t>09/26/1968</t>
  </si>
  <si>
    <t>12/15/1973</t>
  </si>
  <si>
    <t>03/25/1975</t>
  </si>
  <si>
    <t>05/20/1953</t>
  </si>
  <si>
    <t>12/13/1971</t>
  </si>
  <si>
    <t>03/06/1990</t>
  </si>
  <si>
    <t>10/12/1943</t>
  </si>
  <si>
    <t>06/01/1981</t>
  </si>
  <si>
    <t>09/11/1981</t>
  </si>
  <si>
    <t>07/05/1984</t>
  </si>
  <si>
    <t>08/12/1980</t>
  </si>
  <si>
    <t>08/23/1964</t>
  </si>
  <si>
    <t>10/12/1992</t>
  </si>
  <si>
    <t>12/17/1977</t>
  </si>
  <si>
    <t>11/22/1978</t>
  </si>
  <si>
    <t>07/18/1975</t>
  </si>
  <si>
    <t>05/02/1972</t>
  </si>
  <si>
    <t>06/28/1964</t>
  </si>
  <si>
    <t>03/19/1971</t>
  </si>
  <si>
    <t>11/05/1969</t>
  </si>
  <si>
    <t>08/03/1963</t>
  </si>
  <si>
    <t>02/25/1931</t>
  </si>
  <si>
    <t>11/03/1965</t>
  </si>
  <si>
    <t>02/09/1962</t>
  </si>
  <si>
    <t>12/05/1992</t>
  </si>
  <si>
    <t>05/25/1954</t>
  </si>
  <si>
    <t>09/26/1972</t>
  </si>
  <si>
    <t>12/02/1958</t>
  </si>
  <si>
    <t>04/13/1989</t>
  </si>
  <si>
    <t>06/03/1956</t>
  </si>
  <si>
    <t>08/04/1971</t>
  </si>
  <si>
    <t>09/09/1964</t>
  </si>
  <si>
    <t>07/22/1967</t>
  </si>
  <si>
    <t>04/08/1979</t>
  </si>
  <si>
    <t>09/04/1982</t>
  </si>
  <si>
    <t>03/12/1987</t>
  </si>
  <si>
    <t>05/12/1983</t>
  </si>
  <si>
    <t>11/23/1985</t>
  </si>
  <si>
    <t>04/11/1968</t>
  </si>
  <si>
    <t>01/01/1959</t>
  </si>
  <si>
    <t>12/19/1974</t>
  </si>
  <si>
    <t>10/03/1987</t>
  </si>
  <si>
    <t>01/06/1953</t>
  </si>
  <si>
    <t>08/31/1975</t>
  </si>
  <si>
    <t>01/21/1975</t>
  </si>
  <si>
    <t>11/10/1974</t>
  </si>
  <si>
    <t>04/27/1963</t>
  </si>
  <si>
    <t>02/24/1974</t>
  </si>
  <si>
    <t>08/03/1953</t>
  </si>
  <si>
    <t>02/11/1960</t>
  </si>
  <si>
    <t>04/10/1962</t>
  </si>
  <si>
    <t>08/19/1984</t>
  </si>
  <si>
    <t>08/11/1970</t>
  </si>
  <si>
    <t>09/04/1965</t>
  </si>
  <si>
    <t>02/28/1963</t>
  </si>
  <si>
    <t>06/24/1989</t>
  </si>
  <si>
    <t>12/02/1976</t>
  </si>
  <si>
    <t>03/23/1960</t>
  </si>
  <si>
    <t>01/27/1958</t>
  </si>
  <si>
    <t>05/18/1986</t>
  </si>
  <si>
    <t>11/04/1970</t>
  </si>
  <si>
    <t>03/04/1982</t>
  </si>
  <si>
    <t>06/07/1965</t>
  </si>
  <si>
    <t>12/29/1966</t>
  </si>
  <si>
    <t>03/11/1950</t>
  </si>
  <si>
    <t>09/11/1978</t>
  </si>
  <si>
    <t>01/04/1976</t>
  </si>
  <si>
    <t>06/12/1946</t>
  </si>
  <si>
    <t>06/16/1972</t>
  </si>
  <si>
    <t>07/06/1977</t>
  </si>
  <si>
    <t>05/05/1986</t>
  </si>
  <si>
    <t>10/11/1972</t>
  </si>
  <si>
    <t>05/24/1980</t>
  </si>
  <si>
    <t>07/25/1966</t>
  </si>
  <si>
    <t>08/08/1976</t>
  </si>
  <si>
    <t>09/12/1948</t>
  </si>
  <si>
    <t>09/29/1982</t>
  </si>
  <si>
    <t>05/25/1970</t>
  </si>
  <si>
    <t>06/17/1977</t>
  </si>
  <si>
    <t>10/01/1968</t>
  </si>
  <si>
    <t>11/01/1971</t>
  </si>
  <si>
    <t>08/31/1973</t>
  </si>
  <si>
    <t>07/05/1964</t>
  </si>
  <si>
    <t>10/02/1967</t>
  </si>
  <si>
    <t>09/23/1982</t>
  </si>
  <si>
    <t>06/26/1966</t>
  </si>
  <si>
    <t>09/20/1964</t>
  </si>
  <si>
    <t>01/09/1988</t>
  </si>
  <si>
    <t>07/07/1955</t>
  </si>
  <si>
    <t>01/21/1984</t>
  </si>
  <si>
    <t>11/01/1976</t>
  </si>
  <si>
    <t>07/18/1962</t>
  </si>
  <si>
    <t>01/22/1956</t>
  </si>
  <si>
    <t>01/03/1933</t>
  </si>
  <si>
    <t>03/04/1988</t>
  </si>
  <si>
    <t>08/16/1981</t>
  </si>
  <si>
    <t>08/09/1955</t>
  </si>
  <si>
    <t>05/05/1950</t>
  </si>
  <si>
    <t>04/24/1975</t>
  </si>
  <si>
    <t>06/02/1965</t>
  </si>
  <si>
    <t>03/05/1987</t>
  </si>
  <si>
    <t>11/10/1955</t>
  </si>
  <si>
    <t>04/07/1986</t>
  </si>
  <si>
    <t>11/26/1965</t>
  </si>
  <si>
    <t>04/07/1970</t>
  </si>
  <si>
    <t>06/06/1980</t>
  </si>
  <si>
    <t>03/14/1972</t>
  </si>
  <si>
    <t>02/08/1991</t>
  </si>
  <si>
    <t>09/08/1960</t>
  </si>
  <si>
    <t>09/05/1977</t>
  </si>
  <si>
    <t>11/07/1955</t>
  </si>
  <si>
    <t>04/07/1966</t>
  </si>
  <si>
    <t>08/18/1978</t>
  </si>
  <si>
    <t>02/28/1977</t>
  </si>
  <si>
    <t>12/04/1979</t>
  </si>
  <si>
    <t>03/24/1974</t>
  </si>
  <si>
    <t>01/29/1973</t>
  </si>
  <si>
    <t>07/18/1967</t>
  </si>
  <si>
    <t>09/19/1973</t>
  </si>
  <si>
    <t>05/10/1981</t>
  </si>
  <si>
    <t>01/10/1950</t>
  </si>
  <si>
    <t>08/08/1985</t>
  </si>
  <si>
    <t>12/17/1970</t>
  </si>
  <si>
    <t>01/01/1968</t>
  </si>
  <si>
    <t>02/23/1985</t>
  </si>
  <si>
    <t>07/20/1981</t>
  </si>
  <si>
    <t>07/01/1971</t>
  </si>
  <si>
    <t>04/02/1961</t>
  </si>
  <si>
    <t>03/12/1967</t>
  </si>
  <si>
    <t>07/06/1979</t>
  </si>
  <si>
    <t>02/03/1977</t>
  </si>
  <si>
    <t>01/29/1971</t>
  </si>
  <si>
    <t>11/22/1947</t>
  </si>
  <si>
    <t>01/15/1976</t>
  </si>
  <si>
    <t>01/24/1995</t>
  </si>
  <si>
    <t>05/27/1980</t>
  </si>
  <si>
    <t>01/12/1977</t>
  </si>
  <si>
    <t>07/31/1970</t>
  </si>
  <si>
    <t>12/23/1987</t>
  </si>
  <si>
    <t>07/22/1970</t>
  </si>
  <si>
    <t>02/18/1968</t>
  </si>
  <si>
    <t>01/20/1965</t>
  </si>
  <si>
    <t>02/23/1995</t>
  </si>
  <si>
    <t>10/16/1954</t>
  </si>
  <si>
    <t>04/17/1977</t>
  </si>
  <si>
    <t>09/01/1983</t>
  </si>
  <si>
    <t>01/10/1976</t>
  </si>
  <si>
    <t>02/06/1981</t>
  </si>
  <si>
    <t>03/17/1947</t>
  </si>
  <si>
    <t>08/22/1977</t>
  </si>
  <si>
    <t>09/16/1958</t>
  </si>
  <si>
    <t>04/07/1995</t>
  </si>
  <si>
    <t>02/12/1967</t>
  </si>
  <si>
    <t>04/08/1976</t>
  </si>
  <si>
    <t>08/21/1990</t>
  </si>
  <si>
    <t>04/29/1959</t>
  </si>
  <si>
    <t>06/03/1980</t>
  </si>
  <si>
    <t>07/27/1969</t>
  </si>
  <si>
    <t>08/13/1957</t>
  </si>
  <si>
    <t>11/19/1982</t>
  </si>
  <si>
    <t>05/13/1951</t>
  </si>
  <si>
    <t>01/15/1969</t>
  </si>
  <si>
    <t>01/02/1981</t>
  </si>
  <si>
    <t>11/20/1980</t>
  </si>
  <si>
    <t>09/30/1968</t>
  </si>
  <si>
    <t>08/18/1982</t>
  </si>
  <si>
    <t>01/11/1984</t>
  </si>
  <si>
    <t>11/07/1949</t>
  </si>
  <si>
    <t>12/10/1979</t>
  </si>
  <si>
    <t>07/30/1971</t>
  </si>
  <si>
    <t>03/20/1976</t>
  </si>
  <si>
    <t>08/20/1967</t>
  </si>
  <si>
    <t>09/01/1966</t>
  </si>
  <si>
    <t>03/21/1955</t>
  </si>
  <si>
    <t>03/24/1989</t>
  </si>
  <si>
    <t>12/31/1952</t>
  </si>
  <si>
    <t>12/06/1949</t>
  </si>
  <si>
    <t>04/14/1974</t>
  </si>
  <si>
    <t>01/02/1965</t>
  </si>
  <si>
    <t>02/18/1971</t>
  </si>
  <si>
    <t>09/23/1976</t>
  </si>
  <si>
    <t>10/17/1984</t>
  </si>
  <si>
    <t>11/23/1993</t>
  </si>
  <si>
    <t>06/21/1966</t>
  </si>
  <si>
    <t>05/17/1972</t>
  </si>
  <si>
    <t>07/01/1974</t>
  </si>
  <si>
    <t>10/30/1972</t>
  </si>
  <si>
    <t>02/12/1987</t>
  </si>
  <si>
    <t>01/28/1990</t>
  </si>
  <si>
    <t>10/29/1965</t>
  </si>
  <si>
    <t>09/30/1965</t>
  </si>
  <si>
    <t>11/26/1981</t>
  </si>
  <si>
    <t>10/20/1962</t>
  </si>
  <si>
    <t>05/10/1982</t>
  </si>
  <si>
    <t>08/23/1978</t>
  </si>
  <si>
    <t>04/30/1971</t>
  </si>
  <si>
    <t>01/10/1971</t>
  </si>
  <si>
    <t>12/23/1982</t>
  </si>
  <si>
    <t>03/22/1972</t>
  </si>
  <si>
    <t>04/25/1967</t>
  </si>
  <si>
    <t>07/12/1974</t>
  </si>
  <si>
    <t>12/19/2011</t>
  </si>
  <si>
    <t>03/06/1957</t>
  </si>
  <si>
    <t>01/26/1977</t>
  </si>
  <si>
    <t>12/16/1993</t>
  </si>
  <si>
    <t>03/16/1988</t>
  </si>
  <si>
    <t>02/27/1957</t>
  </si>
  <si>
    <t>02/15/1989</t>
  </si>
  <si>
    <t>07/01/1982</t>
  </si>
  <si>
    <t>11/18/1958</t>
  </si>
  <si>
    <t>08/27/1963</t>
  </si>
  <si>
    <t>09/30/1981</t>
  </si>
  <si>
    <t>07/18/1951</t>
  </si>
  <si>
    <t>11/18/1965</t>
  </si>
  <si>
    <t>08/02/1963</t>
  </si>
  <si>
    <t>02/05/1955</t>
  </si>
  <si>
    <t>08/12/1973</t>
  </si>
  <si>
    <t>01/01/1972</t>
  </si>
  <si>
    <t>01/12/1987</t>
  </si>
  <si>
    <t>10/30/1956</t>
  </si>
  <si>
    <t>11/09/1982</t>
  </si>
  <si>
    <t>08/02/1934</t>
  </si>
  <si>
    <t>07/25/1983</t>
  </si>
  <si>
    <t>01/14/1980</t>
  </si>
  <si>
    <t>03/24/1951</t>
  </si>
  <si>
    <t>03/21/1965</t>
  </si>
  <si>
    <t>06/16/1977</t>
  </si>
  <si>
    <t>04/04/1965</t>
  </si>
  <si>
    <t>12/01/1980</t>
  </si>
  <si>
    <t>08/23/1955</t>
  </si>
  <si>
    <t>05/21/1987</t>
  </si>
  <si>
    <t>01/14/1983</t>
  </si>
  <si>
    <t>06/14/1947</t>
  </si>
  <si>
    <t>03/13/1973</t>
  </si>
  <si>
    <t>04/06/1976</t>
  </si>
  <si>
    <t>06/14/1975</t>
  </si>
  <si>
    <t>02/21/1956</t>
  </si>
  <si>
    <t>01/31/1968</t>
  </si>
  <si>
    <t>03/10/1971</t>
  </si>
  <si>
    <t>05/30/1951</t>
  </si>
  <si>
    <t>07/19/1984</t>
  </si>
  <si>
    <t>08/13/1983</t>
  </si>
  <si>
    <t>02/07/1959</t>
  </si>
  <si>
    <t>09/22/1982</t>
  </si>
  <si>
    <t>04/24/1992</t>
  </si>
  <si>
    <t>08/19/1950</t>
  </si>
  <si>
    <t>07/27/1978</t>
  </si>
  <si>
    <t>02/26/1965</t>
  </si>
  <si>
    <t>12/02/1943</t>
  </si>
  <si>
    <t>05/15/1975</t>
  </si>
  <si>
    <t>03/07/1966</t>
  </si>
  <si>
    <t>09/01/1956</t>
  </si>
  <si>
    <t>03/18/1974</t>
  </si>
  <si>
    <t>06/23/1973</t>
  </si>
  <si>
    <t>01/10/1964</t>
  </si>
  <si>
    <t>07/04/1988</t>
  </si>
  <si>
    <t>09/24/1974</t>
  </si>
  <si>
    <t>03/22/1969</t>
  </si>
  <si>
    <t>10/19/1965</t>
  </si>
  <si>
    <t>01/02/1968</t>
  </si>
  <si>
    <t>01/12/1983</t>
  </si>
  <si>
    <t>01/28/1987</t>
  </si>
  <si>
    <t>03/29/1980</t>
  </si>
  <si>
    <t>05/21/1970</t>
  </si>
  <si>
    <t>04/14/1956</t>
  </si>
  <si>
    <t>09/07/1975</t>
  </si>
  <si>
    <t>11/02/1969</t>
  </si>
  <si>
    <t>01/12/1974</t>
  </si>
  <si>
    <t>10/13/1957</t>
  </si>
  <si>
    <t>09/05/1971</t>
  </si>
  <si>
    <t>01/21/1980</t>
  </si>
  <si>
    <t>09/23/1970</t>
  </si>
  <si>
    <t>05/16/1970</t>
  </si>
  <si>
    <t>10/30/1952</t>
  </si>
  <si>
    <t>05/19/1991</t>
  </si>
  <si>
    <t>09/23/1975</t>
  </si>
  <si>
    <t>05/19/1962</t>
  </si>
  <si>
    <t>08/08/1975</t>
  </si>
  <si>
    <t>07/31/1976</t>
  </si>
  <si>
    <t>07/22/1963</t>
  </si>
  <si>
    <t>12/26/1978</t>
  </si>
  <si>
    <t>05/31/1970</t>
  </si>
  <si>
    <t>11/29/1965</t>
  </si>
  <si>
    <t>11/13/1989</t>
  </si>
  <si>
    <t>10/10/1970</t>
  </si>
  <si>
    <t>10/17/1981</t>
  </si>
  <si>
    <t>11/15/1969</t>
  </si>
  <si>
    <t>08/01/1961</t>
  </si>
  <si>
    <t>03/23/1934</t>
  </si>
  <si>
    <t>04/11/1966</t>
  </si>
  <si>
    <t>07/28/1978</t>
  </si>
  <si>
    <t>03/17/1956</t>
  </si>
  <si>
    <t>05/25/1964</t>
  </si>
  <si>
    <t>04/09/1984</t>
  </si>
  <si>
    <t>04/23/1944</t>
  </si>
  <si>
    <t>06/30/1974</t>
  </si>
  <si>
    <t>02/10/1986</t>
  </si>
  <si>
    <t>03/05/1997</t>
  </si>
  <si>
    <t>06/20/1981</t>
  </si>
  <si>
    <t>01/03/1967</t>
  </si>
  <si>
    <t>01/04/1970</t>
  </si>
  <si>
    <t>08/28/1970</t>
  </si>
  <si>
    <t>05/11/1983</t>
  </si>
  <si>
    <t>03/17/1987</t>
  </si>
  <si>
    <t>09/15/1979</t>
  </si>
  <si>
    <t>07/05/1977</t>
  </si>
  <si>
    <t>08/01/1967</t>
  </si>
  <si>
    <t>03/28/1981</t>
  </si>
  <si>
    <t>01/04/1975</t>
  </si>
  <si>
    <t>04/06/1970</t>
  </si>
  <si>
    <t>08/31/1963</t>
  </si>
  <si>
    <t>01/22/1972</t>
  </si>
  <si>
    <t>05/30/1981</t>
  </si>
  <si>
    <t>06/17/1970</t>
  </si>
  <si>
    <t>01/10/1952</t>
  </si>
  <si>
    <t>06/06/1968</t>
  </si>
  <si>
    <t>08/12/1987</t>
  </si>
  <si>
    <t>09/21/1978</t>
  </si>
  <si>
    <t>01/14/1955</t>
  </si>
  <si>
    <t>11/09/1993</t>
  </si>
  <si>
    <t>09/03/1983</t>
  </si>
  <si>
    <t>10/07/1966</t>
  </si>
  <si>
    <t>07/04/1978</t>
  </si>
  <si>
    <t>11/10/1981</t>
  </si>
  <si>
    <t>08/18/1980</t>
  </si>
  <si>
    <t>01/22/1965</t>
  </si>
  <si>
    <t>01/12/1988</t>
  </si>
  <si>
    <t>10/08/1981</t>
  </si>
  <si>
    <t>11/25/1972</t>
  </si>
  <si>
    <t>04/01/1988</t>
  </si>
  <si>
    <t>11/27/1989</t>
  </si>
  <si>
    <t>04/23/1971</t>
  </si>
  <si>
    <t>10/25/1986</t>
  </si>
  <si>
    <t>12/30/1960</t>
  </si>
  <si>
    <t>01/24/1979</t>
  </si>
  <si>
    <t>10/31/1983</t>
  </si>
  <si>
    <t>07/15/1978</t>
  </si>
  <si>
    <t>05/02/1982</t>
  </si>
  <si>
    <t>06/02/1984</t>
  </si>
  <si>
    <t>11/23/1977</t>
  </si>
  <si>
    <t>08/20/1964</t>
  </si>
  <si>
    <t>01/03/1953</t>
  </si>
  <si>
    <t>03/03/1990</t>
  </si>
  <si>
    <t>02/08/1970</t>
  </si>
  <si>
    <t>03/14/1966</t>
  </si>
  <si>
    <t>12/15/1972</t>
  </si>
  <si>
    <t>12/14/1972</t>
  </si>
  <si>
    <t>09/12/1985</t>
  </si>
  <si>
    <t>03/23/1966</t>
  </si>
  <si>
    <t>12/23/1959</t>
  </si>
  <si>
    <t>08/15/1978</t>
  </si>
  <si>
    <t>10/15/1972</t>
  </si>
  <si>
    <t>10/26/1961</t>
  </si>
  <si>
    <t>02/16/1987</t>
  </si>
  <si>
    <t>10/10/1981</t>
  </si>
  <si>
    <t>10/02/1980</t>
  </si>
  <si>
    <t>10/01/1967</t>
  </si>
  <si>
    <t>12/15/1978</t>
  </si>
  <si>
    <t>09/08/1970</t>
  </si>
  <si>
    <t>101-68-3715</t>
  </si>
  <si>
    <t>731-12-0823</t>
  </si>
  <si>
    <t>075-94-2752</t>
  </si>
  <si>
    <t>112-84-2369</t>
  </si>
  <si>
    <t>067-92-9002</t>
  </si>
  <si>
    <t>133-90-9528</t>
  </si>
  <si>
    <t>586-33-1121</t>
  </si>
  <si>
    <t>583-77-7909</t>
  </si>
  <si>
    <t>075-88-0209</t>
  </si>
  <si>
    <t>114-68-2548</t>
  </si>
  <si>
    <t>099-94-8492</t>
  </si>
  <si>
    <t>083-90-9494</t>
  </si>
  <si>
    <t>055-94-2834</t>
  </si>
  <si>
    <t>583-48-8298</t>
  </si>
  <si>
    <t>088-62-3285</t>
  </si>
  <si>
    <t>120-94-3103</t>
  </si>
  <si>
    <t>050-70-5889</t>
  </si>
  <si>
    <t>090-84-1156</t>
  </si>
  <si>
    <t>169-96-6851</t>
  </si>
  <si>
    <t>128-82-3593</t>
  </si>
  <si>
    <t>118-44-4418</t>
  </si>
  <si>
    <t>112-76-0386</t>
  </si>
  <si>
    <t>054-78-6213</t>
  </si>
  <si>
    <t>081-68-4521</t>
  </si>
  <si>
    <t>115-96-5208</t>
  </si>
  <si>
    <t>215-67-9596</t>
  </si>
  <si>
    <t>071-76-5501</t>
  </si>
  <si>
    <t>876-85-4460</t>
  </si>
  <si>
    <t>089-56-8353</t>
  </si>
  <si>
    <t>074-44-7191</t>
  </si>
  <si>
    <t>075-84-5743</t>
  </si>
  <si>
    <t>094-02-8306</t>
  </si>
  <si>
    <t>153-08-9240</t>
  </si>
  <si>
    <t>107-98-6020</t>
  </si>
  <si>
    <t>128-98-8283</t>
  </si>
  <si>
    <t>091-84-7948</t>
  </si>
  <si>
    <t>063-72-4216</t>
  </si>
  <si>
    <t>091-58-7648</t>
  </si>
  <si>
    <t>115-80-6486</t>
  </si>
  <si>
    <t>080-39-2356</t>
  </si>
  <si>
    <t>062-86-0980</t>
  </si>
  <si>
    <t>097-56-7787</t>
  </si>
  <si>
    <t>065-58-8771</t>
  </si>
  <si>
    <t>098-56-3731</t>
  </si>
  <si>
    <t>135-08-8042</t>
  </si>
  <si>
    <t>089-82-7270</t>
  </si>
  <si>
    <t>059-74-5659</t>
  </si>
  <si>
    <t>063-50-5057</t>
  </si>
  <si>
    <t>075-58-7605</t>
  </si>
  <si>
    <t>060-58-1447</t>
  </si>
  <si>
    <t>113-80-0724</t>
  </si>
  <si>
    <t>088-86-4089</t>
  </si>
  <si>
    <t>066-78-6248</t>
  </si>
  <si>
    <t>114-82-1003</t>
  </si>
  <si>
    <t>073-76-1265</t>
  </si>
  <si>
    <t>114-48-3317</t>
  </si>
  <si>
    <t>119-78-3173</t>
  </si>
  <si>
    <t>067-58-4674</t>
  </si>
  <si>
    <t>865-95-6138</t>
  </si>
  <si>
    <t>088-92-1616</t>
  </si>
  <si>
    <t>127-66-3068</t>
  </si>
  <si>
    <t>733-05-2838</t>
  </si>
  <si>
    <t>591-67-3324</t>
  </si>
  <si>
    <t>121-70-2640</t>
  </si>
  <si>
    <t>126-52-6253</t>
  </si>
  <si>
    <t>066-66-3114</t>
  </si>
  <si>
    <t>066-96-0421</t>
  </si>
  <si>
    <t>056-76-4360</t>
  </si>
  <si>
    <t>584-14-8854</t>
  </si>
  <si>
    <t>766-49-8785</t>
  </si>
  <si>
    <t>079-66-9759</t>
  </si>
  <si>
    <t>108-84-3137</t>
  </si>
  <si>
    <t>051-60-5913</t>
  </si>
  <si>
    <t>092-02-8856</t>
  </si>
  <si>
    <t>105-46-5265</t>
  </si>
  <si>
    <t>050-02-6281</t>
  </si>
  <si>
    <t>087-64-7214</t>
  </si>
  <si>
    <t>058-70-9793</t>
  </si>
  <si>
    <t>096-56-3299</t>
  </si>
  <si>
    <t>107-60-9853</t>
  </si>
  <si>
    <t>597-68-9140</t>
  </si>
  <si>
    <t>107-98-3418</t>
  </si>
  <si>
    <t>072-84-9522</t>
  </si>
  <si>
    <t>500-19-3895</t>
  </si>
  <si>
    <t>584-88-4501</t>
  </si>
  <si>
    <t>056-72-6281</t>
  </si>
  <si>
    <t>597-40-8290</t>
  </si>
  <si>
    <t>598-52-6650</t>
  </si>
  <si>
    <t>113-90-0545</t>
  </si>
  <si>
    <t>055-64-8607</t>
  </si>
  <si>
    <t>103-82-0966</t>
  </si>
  <si>
    <t>131-66-2287</t>
  </si>
  <si>
    <t>083-02-1727</t>
  </si>
  <si>
    <t>098-64-9476</t>
  </si>
  <si>
    <t>093-90-9933</t>
  </si>
  <si>
    <t>094-62-6919</t>
  </si>
  <si>
    <t>113-70-0714</t>
  </si>
  <si>
    <t>125-68-3178</t>
  </si>
  <si>
    <t>401-17-2518</t>
  </si>
  <si>
    <t>050-90-0088</t>
  </si>
  <si>
    <t>120-80-0204</t>
  </si>
  <si>
    <t>148-15-6208</t>
  </si>
  <si>
    <t>106-66-9442</t>
  </si>
  <si>
    <t>119-74-3867</t>
  </si>
  <si>
    <t>581-65-8593</t>
  </si>
  <si>
    <t>598-28-2790</t>
  </si>
  <si>
    <t>101-50-9696</t>
  </si>
  <si>
    <t>128-82-2653</t>
  </si>
  <si>
    <t>060-72-1646</t>
  </si>
  <si>
    <t>102-98-2065</t>
  </si>
  <si>
    <t>103-66-1874</t>
  </si>
  <si>
    <t>100-58-9386</t>
  </si>
  <si>
    <t>116-94-4562</t>
  </si>
  <si>
    <t>092-92-8197</t>
  </si>
  <si>
    <t>127-46-6960</t>
  </si>
  <si>
    <t>070-96-5128</t>
  </si>
  <si>
    <t>088-86-2180</t>
  </si>
  <si>
    <t>084-86-5826</t>
  </si>
  <si>
    <t>115-98-0633</t>
  </si>
  <si>
    <t>087-92-2869</t>
  </si>
  <si>
    <t>117-94-2357</t>
  </si>
  <si>
    <t>088-82-5748</t>
  </si>
  <si>
    <t>066-50-6743</t>
  </si>
  <si>
    <t>112-82-7959</t>
  </si>
  <si>
    <t>373-25-7192</t>
  </si>
  <si>
    <t>096-64-9252</t>
  </si>
  <si>
    <t>188-37-5724</t>
  </si>
  <si>
    <t>087-88-2580</t>
  </si>
  <si>
    <t>790-04-8236</t>
  </si>
  <si>
    <t>085-60-5128</t>
  </si>
  <si>
    <t>085-58-3440</t>
  </si>
  <si>
    <t>891-57-5359</t>
  </si>
  <si>
    <t>582-97-9094</t>
  </si>
  <si>
    <t>119-98-8759</t>
  </si>
  <si>
    <t>050-54-7891</t>
  </si>
  <si>
    <t>050-54-7894</t>
  </si>
  <si>
    <t>056-62-9673</t>
  </si>
  <si>
    <t>098-64-9756</t>
  </si>
  <si>
    <t>118-56-8101</t>
  </si>
  <si>
    <t>583-67-1712</t>
  </si>
  <si>
    <t>818-98-1193</t>
  </si>
  <si>
    <t>116-78-3559</t>
  </si>
  <si>
    <t>099-56-1493</t>
  </si>
  <si>
    <t>118-56-2374</t>
  </si>
  <si>
    <t>058-76-4870</t>
  </si>
  <si>
    <t>060-70-1076</t>
  </si>
  <si>
    <t>817-55-8947</t>
  </si>
  <si>
    <t>079-60-1008</t>
  </si>
  <si>
    <t>062-94-2663</t>
  </si>
  <si>
    <t>249-55-6301</t>
  </si>
  <si>
    <t>289-86-9682</t>
  </si>
  <si>
    <t>071-74-6755</t>
  </si>
  <si>
    <t>109-68-6315</t>
  </si>
  <si>
    <t>059-58-7878</t>
  </si>
  <si>
    <t>067-56-4906</t>
  </si>
  <si>
    <t>082-60-7633</t>
  </si>
  <si>
    <t>554-57-1707</t>
  </si>
  <si>
    <t>114-96-7528</t>
  </si>
  <si>
    <t>060-78-3689</t>
  </si>
  <si>
    <t>170-23-8625</t>
  </si>
  <si>
    <t>099-88-1606</t>
  </si>
  <si>
    <t>088-84-0952</t>
  </si>
  <si>
    <t>086-66-3609</t>
  </si>
  <si>
    <t>132-60-5602</t>
  </si>
  <si>
    <t>057-84-1407</t>
  </si>
  <si>
    <t>131-72-8165</t>
  </si>
  <si>
    <t>078-68-7457</t>
  </si>
  <si>
    <t>053-94-7031</t>
  </si>
  <si>
    <t>101-98-2508</t>
  </si>
  <si>
    <t>066-86-4507</t>
  </si>
  <si>
    <t>083-98-0467</t>
  </si>
  <si>
    <t>058-64-4800</t>
  </si>
  <si>
    <t>092-70-6247</t>
  </si>
  <si>
    <t>099-58-9452</t>
  </si>
  <si>
    <t>107-66-0018</t>
  </si>
  <si>
    <t>109-92-2536</t>
  </si>
  <si>
    <t>104-98-7984</t>
  </si>
  <si>
    <t>095-80-0486</t>
  </si>
  <si>
    <t>090-84-8536</t>
  </si>
  <si>
    <t>159-72-3199</t>
  </si>
  <si>
    <t>119-56-8769</t>
  </si>
  <si>
    <t>129-58-2135</t>
  </si>
  <si>
    <t>084-78-2051</t>
  </si>
  <si>
    <t>116-52-7935</t>
  </si>
  <si>
    <t>732-20-4759</t>
  </si>
  <si>
    <t>114-60-0279</t>
  </si>
  <si>
    <t>073-56-4421</t>
  </si>
  <si>
    <t>131-88-4770</t>
  </si>
  <si>
    <t>424-74-7366</t>
  </si>
  <si>
    <t>078-58-6998</t>
  </si>
  <si>
    <t>073-78-0050</t>
  </si>
  <si>
    <t>582-95-7152</t>
  </si>
  <si>
    <t>063-78-4635</t>
  </si>
  <si>
    <t>108-66-7761</t>
  </si>
  <si>
    <t>088-68-0053</t>
  </si>
  <si>
    <t>118-46-5849</t>
  </si>
  <si>
    <t>101-98-7674</t>
  </si>
  <si>
    <t>131-90-5180</t>
  </si>
  <si>
    <t>059-60-0684</t>
  </si>
  <si>
    <t>068-82-8426</t>
  </si>
  <si>
    <t>121-80-1806</t>
  </si>
  <si>
    <t>057-88-6806</t>
  </si>
  <si>
    <t>056-76-7386</t>
  </si>
  <si>
    <t>070-70-4295</t>
  </si>
  <si>
    <t>109-44-6533</t>
  </si>
  <si>
    <t>720-74-5961</t>
  </si>
  <si>
    <t>069-58-3502</t>
  </si>
  <si>
    <t>583-93-2584</t>
  </si>
  <si>
    <t>131-58-0556</t>
  </si>
  <si>
    <t>118-68-4588</t>
  </si>
  <si>
    <t>122-92-9571</t>
  </si>
  <si>
    <t>080-58-3640</t>
  </si>
  <si>
    <t>067-70-2623</t>
  </si>
  <si>
    <t>122-66-5089</t>
  </si>
  <si>
    <t>122-66-4959</t>
  </si>
  <si>
    <t>068-72-0410</t>
  </si>
  <si>
    <t>095-80-2067</t>
  </si>
  <si>
    <t>584-95-4268</t>
  </si>
  <si>
    <t>082-58-3470</t>
  </si>
  <si>
    <t>099-66-0853</t>
  </si>
  <si>
    <t>099-64-0003</t>
  </si>
  <si>
    <t>598-01-9855</t>
  </si>
  <si>
    <t>060-76-8748</t>
  </si>
  <si>
    <t>104-98-9472</t>
  </si>
  <si>
    <t>732-09-4918</t>
  </si>
  <si>
    <t>082-68-0219</t>
  </si>
  <si>
    <t>127-60-0446</t>
  </si>
  <si>
    <t>584-47-4471</t>
  </si>
  <si>
    <t>100-86-2283</t>
  </si>
  <si>
    <t>204-25-2738</t>
  </si>
  <si>
    <t>580-16-9290</t>
  </si>
  <si>
    <t>106-66-8618</t>
  </si>
  <si>
    <t>133-92-2894</t>
  </si>
  <si>
    <t>077-74-7206</t>
  </si>
  <si>
    <t>122-54-8240</t>
  </si>
  <si>
    <t>095-98-5341</t>
  </si>
  <si>
    <t>599-24-9884</t>
  </si>
  <si>
    <t>135-56-3272</t>
  </si>
  <si>
    <t>099-56-9455</t>
  </si>
  <si>
    <t>108-90-5966</t>
  </si>
  <si>
    <t>090-60-5962</t>
  </si>
  <si>
    <t>084-78-8704</t>
  </si>
  <si>
    <t>095-56-1575</t>
  </si>
  <si>
    <t>130-64-2142</t>
  </si>
  <si>
    <t>157-80-3601</t>
  </si>
  <si>
    <t>124-88-9917</t>
  </si>
  <si>
    <t>356-85-2801</t>
  </si>
  <si>
    <t>054-64-6862</t>
  </si>
  <si>
    <t>135-13-2934</t>
  </si>
  <si>
    <t>124-26-0192</t>
  </si>
  <si>
    <t>065-02-5228</t>
  </si>
  <si>
    <t>127-86-7880</t>
  </si>
  <si>
    <t>584-40-5931</t>
  </si>
  <si>
    <t>068-58-5680</t>
  </si>
  <si>
    <t>060-66-9013</t>
  </si>
  <si>
    <t>073-50-5837</t>
  </si>
  <si>
    <t>056-74-1814</t>
  </si>
  <si>
    <t>122-80-5608</t>
  </si>
  <si>
    <t>147-11-7092</t>
  </si>
  <si>
    <t>072-70-8004</t>
  </si>
  <si>
    <t>116-90-9987</t>
  </si>
  <si>
    <t>094-92-8551</t>
  </si>
  <si>
    <t>120-94-3094</t>
  </si>
  <si>
    <t>057-90-4057</t>
  </si>
  <si>
    <t>092-80-4639</t>
  </si>
  <si>
    <t>131-70-9663</t>
  </si>
  <si>
    <t>060-56-3286</t>
  </si>
  <si>
    <t>138-76-3594</t>
  </si>
  <si>
    <t>584-97-9052</t>
  </si>
  <si>
    <t>090-68-1494</t>
  </si>
  <si>
    <t>119-86-5571</t>
  </si>
  <si>
    <t>123-92-5182</t>
  </si>
  <si>
    <t>766-56-6623</t>
  </si>
  <si>
    <t>104-40-3787</t>
  </si>
  <si>
    <t>131-66-9344</t>
  </si>
  <si>
    <t>052-92-7820</t>
  </si>
  <si>
    <t>101-34-6952</t>
  </si>
  <si>
    <t>086-96-9299</t>
  </si>
  <si>
    <t>083-86-6245</t>
  </si>
  <si>
    <t>085-66-5517</t>
  </si>
  <si>
    <t>115-82-2876</t>
  </si>
  <si>
    <t>116-76-4726</t>
  </si>
  <si>
    <t>118-56-0732</t>
  </si>
  <si>
    <t>101-74-0225</t>
  </si>
  <si>
    <t>338-68-9472</t>
  </si>
  <si>
    <t>050-68-9744</t>
  </si>
  <si>
    <t>095-70-2604</t>
  </si>
  <si>
    <t>598-16-7837</t>
  </si>
  <si>
    <t>057-02-8667</t>
  </si>
  <si>
    <t>089-02-0329</t>
  </si>
  <si>
    <t>075-72-9612</t>
  </si>
  <si>
    <t>121-70-7044</t>
  </si>
  <si>
    <t>124-58-5065</t>
  </si>
  <si>
    <t>583-15-2256</t>
  </si>
  <si>
    <t>057-58-6188</t>
  </si>
  <si>
    <t>121-64-2345</t>
  </si>
  <si>
    <t>150-58-0973</t>
  </si>
  <si>
    <t>069-96-0647</t>
  </si>
  <si>
    <t>059-64-8094</t>
  </si>
  <si>
    <t>071-64-1848</t>
  </si>
  <si>
    <t>084-58-0436</t>
  </si>
  <si>
    <t>065-72-6336</t>
  </si>
  <si>
    <t>079-88-7448</t>
  </si>
  <si>
    <t>096-68-5211</t>
  </si>
  <si>
    <t>110-78-0022</t>
  </si>
  <si>
    <t>115-64-1918</t>
  </si>
  <si>
    <t>116-68-0220</t>
  </si>
  <si>
    <t>150-98-8301</t>
  </si>
  <si>
    <t>109-62-4458</t>
  </si>
  <si>
    <t>131-64-6568</t>
  </si>
  <si>
    <t>085-72-7992</t>
  </si>
  <si>
    <t>101-92-7867</t>
  </si>
  <si>
    <t>133-54-0173</t>
  </si>
  <si>
    <t>685-44-8132</t>
  </si>
  <si>
    <t>035-70-3767</t>
  </si>
  <si>
    <t>898-49-0941</t>
  </si>
  <si>
    <t>112-92-4236</t>
  </si>
  <si>
    <t>060-92-5089</t>
  </si>
  <si>
    <t>083-46-5801</t>
  </si>
  <si>
    <t>122-94-6437</t>
  </si>
  <si>
    <t>074-90-9034</t>
  </si>
  <si>
    <t>096-60-4197</t>
  </si>
  <si>
    <t>089-96-4254</t>
  </si>
  <si>
    <t>083-78-0059</t>
  </si>
  <si>
    <t>068-02-7826</t>
  </si>
  <si>
    <t>124-48-3696</t>
  </si>
  <si>
    <t>071-78-4076</t>
  </si>
  <si>
    <t>096-70-2527</t>
  </si>
  <si>
    <t>691-37-3976</t>
  </si>
  <si>
    <t>646-83-6634</t>
  </si>
  <si>
    <t>105-94-1709</t>
  </si>
  <si>
    <t>106-96-5684</t>
  </si>
  <si>
    <t>124-92-8352</t>
  </si>
  <si>
    <t>111-66-7226</t>
  </si>
  <si>
    <t>121-76-8606</t>
  </si>
  <si>
    <t>059-84-4833</t>
  </si>
  <si>
    <t>111-60-5783</t>
  </si>
  <si>
    <t>130-60-0021</t>
  </si>
  <si>
    <t>092-66-0388</t>
  </si>
  <si>
    <t>593-64-4485</t>
  </si>
  <si>
    <t>006-58-7145</t>
  </si>
  <si>
    <t>590-46-0496</t>
  </si>
  <si>
    <t>116-88-5632</t>
  </si>
  <si>
    <t>054-66-5084</t>
  </si>
  <si>
    <t>109-94-9191</t>
  </si>
  <si>
    <t>081-84-8621</t>
  </si>
  <si>
    <t>095-64-7361</t>
  </si>
  <si>
    <t>051-82-3570</t>
  </si>
  <si>
    <t>059-90-8254</t>
  </si>
  <si>
    <t>130-98-8445</t>
  </si>
  <si>
    <t>074-74-8141</t>
  </si>
  <si>
    <t>054-96-4729</t>
  </si>
  <si>
    <t>078-68-2786</t>
  </si>
  <si>
    <t>133-96-8598</t>
  </si>
  <si>
    <t>112-74-1725</t>
  </si>
  <si>
    <t>075-66-7396</t>
  </si>
  <si>
    <t>101-64-5717</t>
  </si>
  <si>
    <t>102-96-8739</t>
  </si>
  <si>
    <t>059-74-6146</t>
  </si>
  <si>
    <t>060-66-4045</t>
  </si>
  <si>
    <t>096-58-3019</t>
  </si>
  <si>
    <t>064-70-1827</t>
  </si>
  <si>
    <t>090-76-0133</t>
  </si>
  <si>
    <t>100-58-9486</t>
  </si>
  <si>
    <t>129-98-4346</t>
  </si>
  <si>
    <t>741-04-8434</t>
  </si>
  <si>
    <t>051-02-5747</t>
  </si>
  <si>
    <t>896-95-4649</t>
  </si>
  <si>
    <t>115-68-4799</t>
  </si>
  <si>
    <t>103-96-8722</t>
  </si>
  <si>
    <t>151-92-3244</t>
  </si>
  <si>
    <t>040-04-2795</t>
  </si>
  <si>
    <t>093-74-2374</t>
  </si>
  <si>
    <t>101-62-0409</t>
  </si>
  <si>
    <t>131-94-9669</t>
  </si>
  <si>
    <t>092-58-2616</t>
  </si>
  <si>
    <t>122-86-8029</t>
  </si>
  <si>
    <t>074-58-1343</t>
  </si>
  <si>
    <t>079-60-0010</t>
  </si>
  <si>
    <t>107-70-2763</t>
  </si>
  <si>
    <t>058-64-4017</t>
  </si>
  <si>
    <t>086-52-9506</t>
  </si>
  <si>
    <t>096-62-9279</t>
  </si>
  <si>
    <t>094-58-2377</t>
  </si>
  <si>
    <t>117-68-8378</t>
  </si>
  <si>
    <t>066-50-7724</t>
  </si>
  <si>
    <t>131-88-3761</t>
  </si>
  <si>
    <t>120-92-8621</t>
  </si>
  <si>
    <t>941-88-0186</t>
  </si>
  <si>
    <t>103-86-4885</t>
  </si>
  <si>
    <t>096-76-2304</t>
  </si>
  <si>
    <t>646-65-6569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</si>
</sst>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511"/>
  <sheetViews>
    <sheetView tabSelected="1" workbookViewId="0"/>
  </sheetViews>
  <sheetFormatPr defaultRowHeight="15"/>
  <cols>
    <col min="1" max="1" width="20.7109375" style="1" customWidth="1"/>
  </cols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s="1">
        <f>HYPERLINK("https://lsnyc.legalserver.org/matter/dynamic-profile/view/1863759","18-1863759")</f>
        <v>0</v>
      </c>
      <c r="B2" t="s">
        <v>32</v>
      </c>
      <c r="C2" t="s">
        <v>136</v>
      </c>
      <c r="D2" t="s">
        <v>138</v>
      </c>
      <c r="E2" t="s">
        <v>140</v>
      </c>
      <c r="G2" t="s">
        <v>564</v>
      </c>
      <c r="H2" t="s">
        <v>902</v>
      </c>
      <c r="I2" t="s">
        <v>1209</v>
      </c>
      <c r="J2" t="s">
        <v>1502</v>
      </c>
      <c r="K2">
        <v>10029</v>
      </c>
      <c r="M2" t="s">
        <v>1519</v>
      </c>
      <c r="N2" t="s">
        <v>1803</v>
      </c>
      <c r="O2" t="s">
        <v>1829</v>
      </c>
      <c r="Q2" t="s">
        <v>1841</v>
      </c>
      <c r="S2" t="s">
        <v>1850</v>
      </c>
      <c r="T2" t="s">
        <v>1855</v>
      </c>
      <c r="U2" t="s">
        <v>1859</v>
      </c>
      <c r="V2">
        <v>2760</v>
      </c>
      <c r="W2" t="s">
        <v>1933</v>
      </c>
      <c r="X2" t="s">
        <v>1938</v>
      </c>
      <c r="Z2" t="s">
        <v>1967</v>
      </c>
      <c r="AB2" t="s">
        <v>2352</v>
      </c>
      <c r="AD2">
        <v>2</v>
      </c>
      <c r="AE2">
        <v>1</v>
      </c>
      <c r="AF2">
        <v>44.12</v>
      </c>
    </row>
    <row r="3" spans="1:32">
      <c r="A3" s="1">
        <f>HYPERLINK("https://lsnyc.legalserver.org/matter/dynamic-profile/view/1860835","18-1860835")</f>
        <v>0</v>
      </c>
      <c r="B3" t="s">
        <v>33</v>
      </c>
      <c r="C3" t="s">
        <v>137</v>
      </c>
      <c r="D3" t="s">
        <v>138</v>
      </c>
      <c r="E3" t="s">
        <v>141</v>
      </c>
      <c r="F3" t="s">
        <v>456</v>
      </c>
      <c r="G3" t="s">
        <v>565</v>
      </c>
      <c r="H3" t="s">
        <v>903</v>
      </c>
      <c r="I3" t="s">
        <v>1210</v>
      </c>
      <c r="J3" t="s">
        <v>1503</v>
      </c>
      <c r="K3">
        <v>11233</v>
      </c>
      <c r="M3" t="s">
        <v>1520</v>
      </c>
      <c r="N3" t="s">
        <v>1804</v>
      </c>
      <c r="O3" t="s">
        <v>1829</v>
      </c>
      <c r="P3" t="s">
        <v>1834</v>
      </c>
      <c r="Q3" t="s">
        <v>1842</v>
      </c>
      <c r="S3" t="s">
        <v>1850</v>
      </c>
      <c r="U3" t="s">
        <v>375</v>
      </c>
      <c r="V3">
        <v>1638</v>
      </c>
      <c r="W3" t="s">
        <v>1934</v>
      </c>
      <c r="X3" t="s">
        <v>1939</v>
      </c>
      <c r="Y3" t="s">
        <v>1955</v>
      </c>
      <c r="Z3" t="s">
        <v>1968</v>
      </c>
      <c r="AB3" t="s">
        <v>2353</v>
      </c>
      <c r="AD3">
        <v>1</v>
      </c>
      <c r="AE3">
        <v>2</v>
      </c>
      <c r="AF3">
        <v>105.56</v>
      </c>
    </row>
    <row r="4" spans="1:32">
      <c r="A4" s="1">
        <f>HYPERLINK("https://lsnyc.legalserver.org/matter/dynamic-profile/view/1882206","18-1882206")</f>
        <v>0</v>
      </c>
      <c r="B4" t="s">
        <v>34</v>
      </c>
      <c r="C4" t="s">
        <v>136</v>
      </c>
      <c r="D4" t="s">
        <v>138</v>
      </c>
      <c r="E4" t="s">
        <v>142</v>
      </c>
      <c r="G4" t="s">
        <v>566</v>
      </c>
      <c r="H4" t="s">
        <v>904</v>
      </c>
      <c r="I4" t="s">
        <v>1211</v>
      </c>
      <c r="J4" t="s">
        <v>1503</v>
      </c>
      <c r="K4">
        <v>11233</v>
      </c>
      <c r="M4" t="s">
        <v>1521</v>
      </c>
      <c r="N4" t="s">
        <v>1805</v>
      </c>
      <c r="O4" t="s">
        <v>1830</v>
      </c>
      <c r="S4" t="s">
        <v>1850</v>
      </c>
      <c r="T4" t="s">
        <v>1855</v>
      </c>
      <c r="U4" t="s">
        <v>1860</v>
      </c>
      <c r="V4">
        <v>1300</v>
      </c>
      <c r="W4" t="s">
        <v>1934</v>
      </c>
      <c r="X4" t="s">
        <v>1940</v>
      </c>
      <c r="Z4" t="s">
        <v>1969</v>
      </c>
      <c r="AB4" t="s">
        <v>2354</v>
      </c>
      <c r="AD4">
        <v>1</v>
      </c>
      <c r="AE4">
        <v>2</v>
      </c>
      <c r="AF4">
        <v>90.84</v>
      </c>
    </row>
    <row r="5" spans="1:32">
      <c r="A5" s="1">
        <f>HYPERLINK("https://lsnyc.legalserver.org/matter/dynamic-profile/view/1857731","18-1857731")</f>
        <v>0</v>
      </c>
      <c r="B5" t="s">
        <v>35</v>
      </c>
      <c r="C5" t="s">
        <v>137</v>
      </c>
      <c r="D5" t="s">
        <v>138</v>
      </c>
      <c r="E5" t="s">
        <v>143</v>
      </c>
      <c r="F5" t="s">
        <v>457</v>
      </c>
      <c r="G5" t="s">
        <v>567</v>
      </c>
      <c r="H5" t="s">
        <v>905</v>
      </c>
      <c r="I5" t="s">
        <v>1212</v>
      </c>
      <c r="J5" t="s">
        <v>1504</v>
      </c>
      <c r="K5">
        <v>10453</v>
      </c>
      <c r="M5" t="s">
        <v>1522</v>
      </c>
      <c r="N5" t="s">
        <v>1804</v>
      </c>
      <c r="O5" t="s">
        <v>1829</v>
      </c>
      <c r="P5" t="s">
        <v>1834</v>
      </c>
      <c r="Q5" t="s">
        <v>1842</v>
      </c>
      <c r="S5" t="s">
        <v>1850</v>
      </c>
      <c r="U5" t="s">
        <v>454</v>
      </c>
      <c r="V5">
        <v>1253</v>
      </c>
      <c r="W5" t="s">
        <v>1935</v>
      </c>
      <c r="X5" t="s">
        <v>1939</v>
      </c>
      <c r="Y5" t="s">
        <v>1955</v>
      </c>
      <c r="Z5" t="s">
        <v>1970</v>
      </c>
      <c r="AB5" t="s">
        <v>2355</v>
      </c>
      <c r="AD5">
        <v>2</v>
      </c>
      <c r="AE5">
        <v>2</v>
      </c>
      <c r="AF5">
        <v>196.59</v>
      </c>
    </row>
    <row r="6" spans="1:32">
      <c r="A6" s="1">
        <f>HYPERLINK("https://lsnyc.legalserver.org/matter/dynamic-profile/view/1856971","18-1856971")</f>
        <v>0</v>
      </c>
      <c r="B6" t="s">
        <v>36</v>
      </c>
      <c r="C6" t="s">
        <v>136</v>
      </c>
      <c r="D6" t="s">
        <v>138</v>
      </c>
      <c r="E6" t="s">
        <v>144</v>
      </c>
      <c r="G6" t="s">
        <v>568</v>
      </c>
      <c r="H6" t="s">
        <v>669</v>
      </c>
      <c r="I6" t="s">
        <v>1213</v>
      </c>
      <c r="J6" t="s">
        <v>1502</v>
      </c>
      <c r="K6">
        <v>10034</v>
      </c>
      <c r="N6" t="s">
        <v>1805</v>
      </c>
      <c r="O6" t="s">
        <v>1831</v>
      </c>
      <c r="Q6" t="s">
        <v>1842</v>
      </c>
      <c r="S6" t="s">
        <v>1850</v>
      </c>
      <c r="U6" t="s">
        <v>144</v>
      </c>
      <c r="V6">
        <v>767.38</v>
      </c>
      <c r="W6" t="s">
        <v>1933</v>
      </c>
      <c r="X6" t="s">
        <v>1939</v>
      </c>
      <c r="Z6" t="s">
        <v>1971</v>
      </c>
      <c r="AB6" t="s">
        <v>2356</v>
      </c>
      <c r="AD6">
        <v>2</v>
      </c>
      <c r="AE6">
        <v>2</v>
      </c>
      <c r="AF6">
        <v>60.98</v>
      </c>
    </row>
    <row r="7" spans="1:32">
      <c r="A7" s="1">
        <f>HYPERLINK("https://lsnyc.legalserver.org/matter/dynamic-profile/view/1846266","17-1846266")</f>
        <v>0</v>
      </c>
      <c r="B7" t="s">
        <v>37</v>
      </c>
      <c r="C7" t="s">
        <v>136</v>
      </c>
      <c r="D7" t="s">
        <v>138</v>
      </c>
      <c r="E7" t="s">
        <v>145</v>
      </c>
      <c r="G7" t="s">
        <v>569</v>
      </c>
      <c r="H7" t="s">
        <v>669</v>
      </c>
      <c r="I7" t="s">
        <v>1214</v>
      </c>
      <c r="J7" t="s">
        <v>1505</v>
      </c>
      <c r="K7">
        <v>11101</v>
      </c>
      <c r="M7" t="s">
        <v>1523</v>
      </c>
      <c r="N7" t="s">
        <v>1806</v>
      </c>
      <c r="O7" t="s">
        <v>1829</v>
      </c>
      <c r="Q7" t="s">
        <v>1842</v>
      </c>
      <c r="S7" t="s">
        <v>1850</v>
      </c>
      <c r="U7" t="s">
        <v>145</v>
      </c>
      <c r="V7">
        <v>1694.41</v>
      </c>
      <c r="W7" t="s">
        <v>1936</v>
      </c>
      <c r="X7" t="s">
        <v>1940</v>
      </c>
      <c r="Z7" t="s">
        <v>1972</v>
      </c>
      <c r="AB7" t="s">
        <v>2357</v>
      </c>
      <c r="AD7">
        <v>3</v>
      </c>
      <c r="AE7">
        <v>2</v>
      </c>
      <c r="AF7">
        <v>111.19</v>
      </c>
    </row>
    <row r="8" spans="1:32">
      <c r="A8" s="1">
        <f>HYPERLINK("https://lsnyc.legalserver.org/matter/dynamic-profile/view/1857722","18-1857722")</f>
        <v>0</v>
      </c>
      <c r="B8" t="s">
        <v>38</v>
      </c>
      <c r="C8" t="s">
        <v>136</v>
      </c>
      <c r="D8" t="s">
        <v>138</v>
      </c>
      <c r="E8" t="s">
        <v>146</v>
      </c>
      <c r="G8" t="s">
        <v>570</v>
      </c>
      <c r="H8" t="s">
        <v>906</v>
      </c>
      <c r="I8" t="s">
        <v>1215</v>
      </c>
      <c r="J8" t="s">
        <v>1506</v>
      </c>
      <c r="K8">
        <v>10301</v>
      </c>
      <c r="M8" t="s">
        <v>1524</v>
      </c>
      <c r="N8" t="s">
        <v>1806</v>
      </c>
      <c r="O8" t="s">
        <v>1829</v>
      </c>
      <c r="Q8" t="s">
        <v>1841</v>
      </c>
      <c r="S8" t="s">
        <v>1850</v>
      </c>
      <c r="U8" t="s">
        <v>146</v>
      </c>
      <c r="V8">
        <v>927.1799999999999</v>
      </c>
      <c r="W8" t="s">
        <v>1937</v>
      </c>
      <c r="X8" t="s">
        <v>1941</v>
      </c>
      <c r="Y8" t="s">
        <v>1955</v>
      </c>
      <c r="Z8" t="s">
        <v>1973</v>
      </c>
      <c r="AB8" t="s">
        <v>2358</v>
      </c>
      <c r="AD8">
        <v>3</v>
      </c>
      <c r="AE8">
        <v>3</v>
      </c>
      <c r="AF8">
        <v>128.58</v>
      </c>
    </row>
    <row r="9" spans="1:32">
      <c r="A9" s="1">
        <f>HYPERLINK("https://lsnyc.legalserver.org/matter/dynamic-profile/view/0804313","16-0804313")</f>
        <v>0</v>
      </c>
      <c r="B9" t="s">
        <v>39</v>
      </c>
      <c r="C9" t="s">
        <v>136</v>
      </c>
      <c r="D9" t="s">
        <v>138</v>
      </c>
      <c r="E9" t="s">
        <v>147</v>
      </c>
      <c r="G9" t="s">
        <v>571</v>
      </c>
      <c r="H9" t="s">
        <v>907</v>
      </c>
      <c r="I9" t="s">
        <v>1216</v>
      </c>
      <c r="J9" t="s">
        <v>1503</v>
      </c>
      <c r="K9">
        <v>11207</v>
      </c>
      <c r="M9" t="s">
        <v>1525</v>
      </c>
      <c r="N9" t="s">
        <v>1804</v>
      </c>
      <c r="O9" t="s">
        <v>1829</v>
      </c>
      <c r="Q9" t="s">
        <v>1842</v>
      </c>
      <c r="S9" t="s">
        <v>1850</v>
      </c>
      <c r="U9" t="s">
        <v>1861</v>
      </c>
      <c r="V9">
        <v>1365</v>
      </c>
      <c r="W9" t="s">
        <v>1934</v>
      </c>
      <c r="X9" t="s">
        <v>1942</v>
      </c>
      <c r="Z9" t="s">
        <v>1974</v>
      </c>
      <c r="AB9" t="s">
        <v>2359</v>
      </c>
      <c r="AD9">
        <v>2</v>
      </c>
      <c r="AE9">
        <v>1</v>
      </c>
      <c r="AF9">
        <v>92.3</v>
      </c>
    </row>
    <row r="10" spans="1:32">
      <c r="A10" s="1">
        <f>HYPERLINK("https://lsnyc.legalserver.org/matter/dynamic-profile/view/1858519","18-1858519")</f>
        <v>0</v>
      </c>
      <c r="B10" t="s">
        <v>40</v>
      </c>
      <c r="C10" t="s">
        <v>137</v>
      </c>
      <c r="D10" t="s">
        <v>138</v>
      </c>
      <c r="E10" t="s">
        <v>148</v>
      </c>
      <c r="F10" t="s">
        <v>458</v>
      </c>
      <c r="G10" t="s">
        <v>572</v>
      </c>
      <c r="H10" t="s">
        <v>671</v>
      </c>
      <c r="I10" t="s">
        <v>1217</v>
      </c>
      <c r="J10" t="s">
        <v>1502</v>
      </c>
      <c r="K10">
        <v>10029</v>
      </c>
      <c r="M10" t="s">
        <v>1526</v>
      </c>
      <c r="N10" t="s">
        <v>1804</v>
      </c>
      <c r="O10" t="s">
        <v>1829</v>
      </c>
      <c r="P10" t="s">
        <v>1834</v>
      </c>
      <c r="Q10" t="s">
        <v>1842</v>
      </c>
      <c r="S10" t="s">
        <v>1850</v>
      </c>
      <c r="U10" t="s">
        <v>259</v>
      </c>
      <c r="V10">
        <v>2065</v>
      </c>
      <c r="W10" t="s">
        <v>1933</v>
      </c>
      <c r="X10" t="s">
        <v>1939</v>
      </c>
      <c r="Y10" t="s">
        <v>1956</v>
      </c>
      <c r="Z10" t="s">
        <v>1975</v>
      </c>
      <c r="AB10" t="s">
        <v>2360</v>
      </c>
      <c r="AD10">
        <v>1</v>
      </c>
      <c r="AE10">
        <v>1</v>
      </c>
      <c r="AF10">
        <v>22.02</v>
      </c>
    </row>
    <row r="11" spans="1:32">
      <c r="A11" s="1">
        <f>HYPERLINK("https://lsnyc.legalserver.org/matter/dynamic-profile/view/1864927","18-1864927")</f>
        <v>0</v>
      </c>
      <c r="B11" t="s">
        <v>41</v>
      </c>
      <c r="C11" t="s">
        <v>137</v>
      </c>
      <c r="D11" t="s">
        <v>139</v>
      </c>
      <c r="E11" t="s">
        <v>149</v>
      </c>
      <c r="F11" t="s">
        <v>459</v>
      </c>
      <c r="G11" t="s">
        <v>573</v>
      </c>
      <c r="H11" t="s">
        <v>908</v>
      </c>
      <c r="I11" t="s">
        <v>1218</v>
      </c>
      <c r="J11" t="s">
        <v>1506</v>
      </c>
      <c r="K11">
        <v>10308</v>
      </c>
      <c r="M11" t="s">
        <v>1527</v>
      </c>
      <c r="N11" t="s">
        <v>1804</v>
      </c>
      <c r="O11" t="s">
        <v>1830</v>
      </c>
      <c r="P11" t="s">
        <v>1835</v>
      </c>
      <c r="Q11" t="s">
        <v>1842</v>
      </c>
      <c r="S11" t="s">
        <v>1850</v>
      </c>
      <c r="U11" t="s">
        <v>149</v>
      </c>
      <c r="V11">
        <v>2400</v>
      </c>
      <c r="W11" t="s">
        <v>1937</v>
      </c>
      <c r="X11" t="s">
        <v>1943</v>
      </c>
      <c r="Y11" t="s">
        <v>1957</v>
      </c>
      <c r="Z11" t="s">
        <v>1976</v>
      </c>
      <c r="AB11" t="s">
        <v>2361</v>
      </c>
      <c r="AD11">
        <v>1</v>
      </c>
      <c r="AE11">
        <v>2</v>
      </c>
      <c r="AF11">
        <v>132.25</v>
      </c>
    </row>
    <row r="12" spans="1:32">
      <c r="A12" s="1">
        <f>HYPERLINK("https://lsnyc.legalserver.org/matter/dynamic-profile/view/1869424","18-1869424")</f>
        <v>0</v>
      </c>
      <c r="B12" t="s">
        <v>42</v>
      </c>
      <c r="C12" t="s">
        <v>136</v>
      </c>
      <c r="D12" t="s">
        <v>138</v>
      </c>
      <c r="E12" t="s">
        <v>150</v>
      </c>
      <c r="G12" t="s">
        <v>574</v>
      </c>
      <c r="H12" t="s">
        <v>909</v>
      </c>
      <c r="I12" t="s">
        <v>1219</v>
      </c>
      <c r="J12" t="s">
        <v>1503</v>
      </c>
      <c r="K12">
        <v>11233</v>
      </c>
      <c r="N12" t="s">
        <v>1805</v>
      </c>
      <c r="O12" t="s">
        <v>1830</v>
      </c>
      <c r="Q12" t="s">
        <v>1841</v>
      </c>
      <c r="S12" t="s">
        <v>1850</v>
      </c>
      <c r="U12" t="s">
        <v>262</v>
      </c>
      <c r="V12">
        <v>950</v>
      </c>
      <c r="W12" t="s">
        <v>1934</v>
      </c>
      <c r="X12" t="s">
        <v>1940</v>
      </c>
      <c r="Z12" t="s">
        <v>1977</v>
      </c>
      <c r="AB12" t="s">
        <v>2362</v>
      </c>
      <c r="AD12">
        <v>3</v>
      </c>
      <c r="AE12">
        <v>2</v>
      </c>
      <c r="AF12">
        <v>88.38</v>
      </c>
    </row>
    <row r="13" spans="1:32">
      <c r="A13" s="1">
        <f>HYPERLINK("https://lsnyc.legalserver.org/matter/dynamic-profile/view/1866167","18-1866167")</f>
        <v>0</v>
      </c>
      <c r="B13" t="s">
        <v>32</v>
      </c>
      <c r="C13" t="s">
        <v>136</v>
      </c>
      <c r="D13" t="s">
        <v>138</v>
      </c>
      <c r="E13" t="s">
        <v>151</v>
      </c>
      <c r="G13" t="s">
        <v>575</v>
      </c>
      <c r="H13" t="s">
        <v>910</v>
      </c>
      <c r="I13" t="s">
        <v>1220</v>
      </c>
      <c r="J13" t="s">
        <v>1507</v>
      </c>
      <c r="K13">
        <v>10031</v>
      </c>
      <c r="N13" t="s">
        <v>1803</v>
      </c>
      <c r="O13" t="s">
        <v>1829</v>
      </c>
      <c r="Q13" t="s">
        <v>1841</v>
      </c>
      <c r="S13" t="s">
        <v>1850</v>
      </c>
      <c r="T13" t="s">
        <v>1855</v>
      </c>
      <c r="U13" t="s">
        <v>151</v>
      </c>
      <c r="V13">
        <v>2126</v>
      </c>
      <c r="W13" t="s">
        <v>1933</v>
      </c>
      <c r="X13" t="s">
        <v>1938</v>
      </c>
      <c r="Z13" t="s">
        <v>1978</v>
      </c>
      <c r="AB13" t="s">
        <v>2363</v>
      </c>
      <c r="AD13">
        <v>3</v>
      </c>
      <c r="AE13">
        <v>1</v>
      </c>
      <c r="AF13">
        <v>47.81</v>
      </c>
    </row>
    <row r="14" spans="1:32">
      <c r="A14" s="1">
        <f>HYPERLINK("https://lsnyc.legalserver.org/matter/dynamic-profile/view/1844727","17-1844727")</f>
        <v>0</v>
      </c>
      <c r="B14" t="s">
        <v>32</v>
      </c>
      <c r="C14" t="s">
        <v>137</v>
      </c>
      <c r="D14" t="s">
        <v>138</v>
      </c>
      <c r="E14" t="s">
        <v>152</v>
      </c>
      <c r="F14" t="s">
        <v>460</v>
      </c>
      <c r="G14" t="s">
        <v>576</v>
      </c>
      <c r="H14" t="s">
        <v>910</v>
      </c>
      <c r="I14" t="s">
        <v>1221</v>
      </c>
      <c r="J14" t="s">
        <v>1502</v>
      </c>
      <c r="K14">
        <v>10034</v>
      </c>
      <c r="M14" t="s">
        <v>1528</v>
      </c>
      <c r="N14" t="s">
        <v>1804</v>
      </c>
      <c r="O14" t="s">
        <v>1829</v>
      </c>
      <c r="P14" t="s">
        <v>1834</v>
      </c>
      <c r="Q14" t="s">
        <v>1842</v>
      </c>
      <c r="S14" t="s">
        <v>1850</v>
      </c>
      <c r="U14" t="s">
        <v>152</v>
      </c>
      <c r="V14">
        <v>1068</v>
      </c>
      <c r="W14" t="s">
        <v>1933</v>
      </c>
      <c r="X14" t="s">
        <v>1944</v>
      </c>
      <c r="Y14" t="s">
        <v>1955</v>
      </c>
      <c r="Z14" t="s">
        <v>1979</v>
      </c>
      <c r="AB14" t="s">
        <v>2364</v>
      </c>
      <c r="AD14">
        <v>3</v>
      </c>
      <c r="AE14">
        <v>2</v>
      </c>
      <c r="AF14">
        <v>182.49</v>
      </c>
    </row>
    <row r="15" spans="1:32">
      <c r="A15" s="1">
        <f>HYPERLINK("https://lsnyc.legalserver.org/matter/dynamic-profile/view/1857881","18-1857881")</f>
        <v>0</v>
      </c>
      <c r="B15" t="s">
        <v>32</v>
      </c>
      <c r="C15" t="s">
        <v>137</v>
      </c>
      <c r="D15" t="s">
        <v>138</v>
      </c>
      <c r="E15" t="s">
        <v>153</v>
      </c>
      <c r="F15" t="s">
        <v>460</v>
      </c>
      <c r="G15" t="s">
        <v>576</v>
      </c>
      <c r="H15" t="s">
        <v>910</v>
      </c>
      <c r="I15" t="s">
        <v>1221</v>
      </c>
      <c r="J15" t="s">
        <v>1502</v>
      </c>
      <c r="K15">
        <v>10034</v>
      </c>
      <c r="M15" t="s">
        <v>1528</v>
      </c>
      <c r="N15" t="s">
        <v>1805</v>
      </c>
      <c r="O15" t="s">
        <v>1831</v>
      </c>
      <c r="P15" t="s">
        <v>1835</v>
      </c>
      <c r="Q15" t="s">
        <v>1842</v>
      </c>
      <c r="S15" t="s">
        <v>1850</v>
      </c>
      <c r="U15" t="s">
        <v>153</v>
      </c>
      <c r="V15">
        <v>1068</v>
      </c>
      <c r="W15" t="s">
        <v>1933</v>
      </c>
      <c r="X15" t="s">
        <v>1940</v>
      </c>
      <c r="Y15" t="s">
        <v>1955</v>
      </c>
      <c r="Z15" t="s">
        <v>1979</v>
      </c>
      <c r="AB15" t="s">
        <v>2364</v>
      </c>
      <c r="AD15">
        <v>3</v>
      </c>
      <c r="AE15">
        <v>2</v>
      </c>
      <c r="AF15">
        <v>178.52</v>
      </c>
    </row>
    <row r="16" spans="1:32">
      <c r="A16" s="1">
        <f>HYPERLINK("https://lsnyc.legalserver.org/matter/dynamic-profile/view/1853335","17-1853335")</f>
        <v>0</v>
      </c>
      <c r="B16" t="s">
        <v>43</v>
      </c>
      <c r="C16" t="s">
        <v>136</v>
      </c>
      <c r="D16" t="s">
        <v>138</v>
      </c>
      <c r="E16" t="s">
        <v>154</v>
      </c>
      <c r="G16" t="s">
        <v>577</v>
      </c>
      <c r="H16" t="s">
        <v>911</v>
      </c>
      <c r="I16" t="s">
        <v>1222</v>
      </c>
      <c r="J16" t="s">
        <v>1504</v>
      </c>
      <c r="K16">
        <v>10453</v>
      </c>
      <c r="M16" t="s">
        <v>1529</v>
      </c>
      <c r="N16" t="s">
        <v>1807</v>
      </c>
      <c r="O16" t="s">
        <v>1832</v>
      </c>
      <c r="Q16" t="s">
        <v>1841</v>
      </c>
      <c r="S16" t="s">
        <v>1850</v>
      </c>
      <c r="U16" t="s">
        <v>1862</v>
      </c>
      <c r="V16">
        <v>836.0700000000001</v>
      </c>
      <c r="W16" t="s">
        <v>1935</v>
      </c>
      <c r="X16" t="s">
        <v>1945</v>
      </c>
      <c r="Z16" t="s">
        <v>1980</v>
      </c>
      <c r="AB16" t="s">
        <v>2365</v>
      </c>
      <c r="AD16">
        <v>2</v>
      </c>
      <c r="AE16">
        <v>1</v>
      </c>
      <c r="AF16">
        <v>165.01</v>
      </c>
    </row>
    <row r="17" spans="1:32">
      <c r="A17" s="1">
        <f>HYPERLINK("https://lsnyc.legalserver.org/matter/dynamic-profile/view/1863839","18-1863839")</f>
        <v>0</v>
      </c>
      <c r="B17" t="s">
        <v>32</v>
      </c>
      <c r="C17" t="s">
        <v>136</v>
      </c>
      <c r="D17" t="s">
        <v>138</v>
      </c>
      <c r="E17" t="s">
        <v>140</v>
      </c>
      <c r="G17" t="s">
        <v>578</v>
      </c>
      <c r="H17" t="s">
        <v>912</v>
      </c>
      <c r="I17" t="s">
        <v>1209</v>
      </c>
      <c r="J17" t="s">
        <v>1502</v>
      </c>
      <c r="K17">
        <v>10029</v>
      </c>
      <c r="M17" t="s">
        <v>1519</v>
      </c>
      <c r="N17" t="s">
        <v>1803</v>
      </c>
      <c r="O17" t="s">
        <v>1829</v>
      </c>
      <c r="Q17" t="s">
        <v>1841</v>
      </c>
      <c r="S17" t="s">
        <v>1850</v>
      </c>
      <c r="T17" t="s">
        <v>1855</v>
      </c>
      <c r="U17" t="s">
        <v>1859</v>
      </c>
      <c r="V17">
        <v>0</v>
      </c>
      <c r="W17" t="s">
        <v>1933</v>
      </c>
      <c r="X17" t="s">
        <v>1938</v>
      </c>
      <c r="Z17" t="s">
        <v>1981</v>
      </c>
      <c r="AB17" t="s">
        <v>2366</v>
      </c>
      <c r="AD17">
        <v>1</v>
      </c>
      <c r="AE17">
        <v>1</v>
      </c>
      <c r="AF17">
        <v>110.52</v>
      </c>
    </row>
    <row r="18" spans="1:32">
      <c r="A18" s="1">
        <f>HYPERLINK("https://lsnyc.legalserver.org/matter/dynamic-profile/view/0796919","16-0796919")</f>
        <v>0</v>
      </c>
      <c r="B18" t="s">
        <v>44</v>
      </c>
      <c r="C18" t="s">
        <v>136</v>
      </c>
      <c r="D18" t="s">
        <v>138</v>
      </c>
      <c r="E18" t="s">
        <v>155</v>
      </c>
      <c r="G18" t="s">
        <v>579</v>
      </c>
      <c r="H18" t="s">
        <v>912</v>
      </c>
      <c r="I18" t="s">
        <v>1223</v>
      </c>
      <c r="J18" t="s">
        <v>1504</v>
      </c>
      <c r="K18">
        <v>10453</v>
      </c>
      <c r="M18" t="s">
        <v>1530</v>
      </c>
      <c r="N18" t="s">
        <v>1808</v>
      </c>
      <c r="O18" t="s">
        <v>1829</v>
      </c>
      <c r="Q18" t="s">
        <v>1841</v>
      </c>
      <c r="S18" t="s">
        <v>1850</v>
      </c>
      <c r="U18" t="s">
        <v>1863</v>
      </c>
      <c r="V18">
        <v>1612</v>
      </c>
      <c r="W18" t="s">
        <v>1935</v>
      </c>
      <c r="X18" t="s">
        <v>1939</v>
      </c>
      <c r="Z18" t="s">
        <v>1982</v>
      </c>
      <c r="AB18" t="s">
        <v>2367</v>
      </c>
      <c r="AD18">
        <v>1</v>
      </c>
      <c r="AE18">
        <v>4</v>
      </c>
      <c r="AF18">
        <v>24.34</v>
      </c>
    </row>
    <row r="19" spans="1:32">
      <c r="A19" s="1">
        <f>HYPERLINK("https://lsnyc.legalserver.org/matter/dynamic-profile/view/0824843","17-0824843")</f>
        <v>0</v>
      </c>
      <c r="B19" t="s">
        <v>44</v>
      </c>
      <c r="C19" t="s">
        <v>137</v>
      </c>
      <c r="D19" t="s">
        <v>138</v>
      </c>
      <c r="E19" t="s">
        <v>156</v>
      </c>
      <c r="F19" t="s">
        <v>343</v>
      </c>
      <c r="G19" t="s">
        <v>579</v>
      </c>
      <c r="H19" t="s">
        <v>912</v>
      </c>
      <c r="I19" t="s">
        <v>1223</v>
      </c>
      <c r="J19" t="s">
        <v>1504</v>
      </c>
      <c r="K19">
        <v>10453</v>
      </c>
      <c r="M19" t="s">
        <v>1531</v>
      </c>
      <c r="N19" t="s">
        <v>1806</v>
      </c>
      <c r="O19" t="s">
        <v>1829</v>
      </c>
      <c r="P19" t="s">
        <v>1834</v>
      </c>
      <c r="Q19" t="s">
        <v>1842</v>
      </c>
      <c r="S19" t="s">
        <v>1850</v>
      </c>
      <c r="U19" t="s">
        <v>156</v>
      </c>
      <c r="V19">
        <v>1612</v>
      </c>
      <c r="W19" t="s">
        <v>1935</v>
      </c>
      <c r="X19" t="s">
        <v>1939</v>
      </c>
      <c r="Y19" t="s">
        <v>1955</v>
      </c>
      <c r="Z19" t="s">
        <v>1982</v>
      </c>
      <c r="AB19" t="s">
        <v>2367</v>
      </c>
      <c r="AD19">
        <v>1</v>
      </c>
      <c r="AE19">
        <v>4</v>
      </c>
      <c r="AF19">
        <v>11.22</v>
      </c>
    </row>
    <row r="20" spans="1:32">
      <c r="A20" s="1">
        <f>HYPERLINK("https://lsnyc.legalserver.org/matter/dynamic-profile/view/1833941","17-1833941")</f>
        <v>0</v>
      </c>
      <c r="B20" t="s">
        <v>44</v>
      </c>
      <c r="C20" t="s">
        <v>136</v>
      </c>
      <c r="D20" t="s">
        <v>138</v>
      </c>
      <c r="E20" t="s">
        <v>157</v>
      </c>
      <c r="G20" t="s">
        <v>579</v>
      </c>
      <c r="H20" t="s">
        <v>912</v>
      </c>
      <c r="I20" t="s">
        <v>1223</v>
      </c>
      <c r="J20" t="s">
        <v>1504</v>
      </c>
      <c r="K20">
        <v>10453</v>
      </c>
      <c r="N20" t="s">
        <v>1803</v>
      </c>
      <c r="O20" t="s">
        <v>1829</v>
      </c>
      <c r="Q20" t="s">
        <v>1841</v>
      </c>
      <c r="S20" t="s">
        <v>1850</v>
      </c>
      <c r="U20" t="s">
        <v>1864</v>
      </c>
      <c r="V20">
        <v>1612</v>
      </c>
      <c r="W20" t="s">
        <v>1935</v>
      </c>
      <c r="X20" t="s">
        <v>1940</v>
      </c>
      <c r="Z20" t="s">
        <v>1982</v>
      </c>
      <c r="AB20" t="s">
        <v>2367</v>
      </c>
      <c r="AD20">
        <v>1</v>
      </c>
      <c r="AE20">
        <v>4</v>
      </c>
      <c r="AF20">
        <v>11.09</v>
      </c>
    </row>
    <row r="21" spans="1:32">
      <c r="A21" s="1">
        <f>HYPERLINK("https://lsnyc.legalserver.org/matter/dynamic-profile/view/1848797","17-1848797")</f>
        <v>0</v>
      </c>
      <c r="B21" t="s">
        <v>45</v>
      </c>
      <c r="C21" t="s">
        <v>137</v>
      </c>
      <c r="D21" t="s">
        <v>138</v>
      </c>
      <c r="E21" t="s">
        <v>158</v>
      </c>
      <c r="F21" t="s">
        <v>461</v>
      </c>
      <c r="G21" t="s">
        <v>580</v>
      </c>
      <c r="H21" t="s">
        <v>913</v>
      </c>
      <c r="I21" t="s">
        <v>1224</v>
      </c>
      <c r="J21" t="s">
        <v>1504</v>
      </c>
      <c r="K21">
        <v>10457</v>
      </c>
      <c r="M21" t="s">
        <v>1532</v>
      </c>
      <c r="N21" t="s">
        <v>1803</v>
      </c>
      <c r="O21" t="s">
        <v>1829</v>
      </c>
      <c r="P21" t="s">
        <v>1834</v>
      </c>
      <c r="Q21" t="s">
        <v>1841</v>
      </c>
      <c r="S21" t="s">
        <v>1850</v>
      </c>
      <c r="U21" t="s">
        <v>409</v>
      </c>
      <c r="V21">
        <v>0</v>
      </c>
      <c r="W21" t="s">
        <v>1935</v>
      </c>
      <c r="X21" t="s">
        <v>1946</v>
      </c>
      <c r="Y21" t="s">
        <v>1958</v>
      </c>
      <c r="Z21" t="s">
        <v>1983</v>
      </c>
      <c r="AB21" t="s">
        <v>2368</v>
      </c>
      <c r="AD21">
        <v>2</v>
      </c>
      <c r="AE21">
        <v>2</v>
      </c>
      <c r="AF21">
        <v>36.1</v>
      </c>
    </row>
    <row r="22" spans="1:32">
      <c r="A22" s="1">
        <f>HYPERLINK("https://lsnyc.legalserver.org/matter/dynamic-profile/view/1856073","18-1856073")</f>
        <v>0</v>
      </c>
      <c r="B22" t="s">
        <v>46</v>
      </c>
      <c r="C22" t="s">
        <v>137</v>
      </c>
      <c r="D22" t="s">
        <v>138</v>
      </c>
      <c r="E22" t="s">
        <v>159</v>
      </c>
      <c r="F22" t="s">
        <v>462</v>
      </c>
      <c r="G22" t="s">
        <v>581</v>
      </c>
      <c r="H22" t="s">
        <v>913</v>
      </c>
      <c r="I22" t="s">
        <v>1225</v>
      </c>
      <c r="J22" t="s">
        <v>1502</v>
      </c>
      <c r="K22">
        <v>10034</v>
      </c>
      <c r="N22" t="s">
        <v>1806</v>
      </c>
      <c r="O22" t="s">
        <v>1829</v>
      </c>
      <c r="P22" t="s">
        <v>1834</v>
      </c>
      <c r="Q22" t="s">
        <v>1841</v>
      </c>
      <c r="S22" t="s">
        <v>1850</v>
      </c>
      <c r="U22" t="s">
        <v>159</v>
      </c>
      <c r="V22">
        <v>1144.27</v>
      </c>
      <c r="W22" t="s">
        <v>1933</v>
      </c>
      <c r="X22" t="s">
        <v>1815</v>
      </c>
      <c r="Y22" t="s">
        <v>1958</v>
      </c>
      <c r="Z22" t="s">
        <v>1984</v>
      </c>
      <c r="AB22" t="s">
        <v>2369</v>
      </c>
      <c r="AD22">
        <v>3</v>
      </c>
      <c r="AE22">
        <v>4</v>
      </c>
      <c r="AF22">
        <v>128.7</v>
      </c>
    </row>
    <row r="23" spans="1:32">
      <c r="A23" s="1">
        <f>HYPERLINK("https://lsnyc.legalserver.org/matter/dynamic-profile/view/0806149","16-0806149")</f>
        <v>0</v>
      </c>
      <c r="B23" t="s">
        <v>47</v>
      </c>
      <c r="C23" t="s">
        <v>136</v>
      </c>
      <c r="D23" t="s">
        <v>138</v>
      </c>
      <c r="E23" t="s">
        <v>160</v>
      </c>
      <c r="G23" t="s">
        <v>582</v>
      </c>
      <c r="H23" t="s">
        <v>914</v>
      </c>
      <c r="I23" t="s">
        <v>1226</v>
      </c>
      <c r="J23" t="s">
        <v>1504</v>
      </c>
      <c r="K23">
        <v>10452</v>
      </c>
      <c r="M23" t="s">
        <v>1533</v>
      </c>
      <c r="N23" t="s">
        <v>1809</v>
      </c>
      <c r="O23" t="s">
        <v>1829</v>
      </c>
      <c r="Q23" t="s">
        <v>1841</v>
      </c>
      <c r="S23" t="s">
        <v>1850</v>
      </c>
      <c r="U23" t="s">
        <v>1865</v>
      </c>
      <c r="V23">
        <v>652</v>
      </c>
      <c r="W23" t="s">
        <v>1935</v>
      </c>
      <c r="X23" t="s">
        <v>1945</v>
      </c>
      <c r="Z23" t="s">
        <v>1985</v>
      </c>
      <c r="AB23" t="s">
        <v>2370</v>
      </c>
      <c r="AD23">
        <v>1</v>
      </c>
      <c r="AE23">
        <v>2</v>
      </c>
      <c r="AF23">
        <v>0</v>
      </c>
    </row>
    <row r="24" spans="1:32">
      <c r="A24" s="1">
        <f>HYPERLINK("https://lsnyc.legalserver.org/matter/dynamic-profile/view/1841101","17-1841101")</f>
        <v>0</v>
      </c>
      <c r="B24" t="s">
        <v>47</v>
      </c>
      <c r="C24" t="s">
        <v>136</v>
      </c>
      <c r="D24" t="s">
        <v>138</v>
      </c>
      <c r="E24" t="s">
        <v>161</v>
      </c>
      <c r="G24" t="s">
        <v>582</v>
      </c>
      <c r="H24" t="s">
        <v>914</v>
      </c>
      <c r="I24" t="s">
        <v>1226</v>
      </c>
      <c r="J24" t="s">
        <v>1504</v>
      </c>
      <c r="K24">
        <v>10452</v>
      </c>
      <c r="N24" t="s">
        <v>1807</v>
      </c>
      <c r="O24" t="s">
        <v>1832</v>
      </c>
      <c r="Q24" t="s">
        <v>1841</v>
      </c>
      <c r="S24" t="s">
        <v>1850</v>
      </c>
      <c r="U24" t="s">
        <v>161</v>
      </c>
      <c r="V24">
        <v>652</v>
      </c>
      <c r="W24" t="s">
        <v>1935</v>
      </c>
      <c r="X24" t="s">
        <v>1945</v>
      </c>
      <c r="Z24" t="s">
        <v>1985</v>
      </c>
      <c r="AB24" t="s">
        <v>2370</v>
      </c>
      <c r="AD24">
        <v>1</v>
      </c>
      <c r="AE24">
        <v>2</v>
      </c>
      <c r="AF24">
        <v>58.77</v>
      </c>
    </row>
    <row r="25" spans="1:32">
      <c r="A25" s="1">
        <f>HYPERLINK("https://lsnyc.legalserver.org/matter/dynamic-profile/view/1857283","18-1857283")</f>
        <v>0</v>
      </c>
      <c r="B25" t="s">
        <v>48</v>
      </c>
      <c r="C25" t="s">
        <v>136</v>
      </c>
      <c r="D25" t="s">
        <v>138</v>
      </c>
      <c r="E25" t="s">
        <v>162</v>
      </c>
      <c r="G25" t="s">
        <v>582</v>
      </c>
      <c r="H25" t="s">
        <v>914</v>
      </c>
      <c r="I25" t="s">
        <v>1226</v>
      </c>
      <c r="J25" t="s">
        <v>1504</v>
      </c>
      <c r="K25">
        <v>10452</v>
      </c>
      <c r="M25" t="s">
        <v>1534</v>
      </c>
      <c r="N25" t="s">
        <v>1807</v>
      </c>
      <c r="O25" t="s">
        <v>1832</v>
      </c>
      <c r="Q25" t="s">
        <v>1841</v>
      </c>
      <c r="S25" t="s">
        <v>1850</v>
      </c>
      <c r="U25" t="s">
        <v>1866</v>
      </c>
      <c r="V25">
        <v>652</v>
      </c>
      <c r="W25" t="s">
        <v>1935</v>
      </c>
      <c r="X25" t="s">
        <v>1945</v>
      </c>
      <c r="Z25" t="s">
        <v>1985</v>
      </c>
      <c r="AB25" t="s">
        <v>2370</v>
      </c>
      <c r="AD25">
        <v>1</v>
      </c>
      <c r="AE25">
        <v>2</v>
      </c>
      <c r="AF25">
        <v>58.77</v>
      </c>
    </row>
    <row r="26" spans="1:32">
      <c r="A26" s="1">
        <f>HYPERLINK("https://lsnyc.legalserver.org/matter/dynamic-profile/view/0804512","16-0804512")</f>
        <v>0</v>
      </c>
      <c r="B26" t="s">
        <v>49</v>
      </c>
      <c r="C26" t="s">
        <v>137</v>
      </c>
      <c r="D26" t="s">
        <v>138</v>
      </c>
      <c r="E26" t="s">
        <v>163</v>
      </c>
      <c r="F26" t="s">
        <v>463</v>
      </c>
      <c r="G26" t="s">
        <v>583</v>
      </c>
      <c r="H26" t="s">
        <v>915</v>
      </c>
      <c r="I26" t="s">
        <v>1227</v>
      </c>
      <c r="J26" t="s">
        <v>1508</v>
      </c>
      <c r="K26">
        <v>11354</v>
      </c>
      <c r="M26" t="s">
        <v>1535</v>
      </c>
      <c r="N26" t="s">
        <v>1807</v>
      </c>
      <c r="O26" t="s">
        <v>1832</v>
      </c>
      <c r="P26" t="s">
        <v>1836</v>
      </c>
      <c r="Q26" t="s">
        <v>1841</v>
      </c>
      <c r="S26" t="s">
        <v>1850</v>
      </c>
      <c r="T26" t="s">
        <v>1855</v>
      </c>
      <c r="U26" t="s">
        <v>163</v>
      </c>
      <c r="V26">
        <v>1600</v>
      </c>
      <c r="W26" t="s">
        <v>1936</v>
      </c>
      <c r="X26" t="s">
        <v>1940</v>
      </c>
      <c r="Y26" t="s">
        <v>1959</v>
      </c>
      <c r="Z26" t="s">
        <v>1986</v>
      </c>
      <c r="AB26" t="s">
        <v>2371</v>
      </c>
      <c r="AD26">
        <v>3</v>
      </c>
      <c r="AE26">
        <v>2</v>
      </c>
      <c r="AF26">
        <v>80.17</v>
      </c>
    </row>
    <row r="27" spans="1:32">
      <c r="A27" s="1">
        <f>HYPERLINK("https://lsnyc.legalserver.org/matter/dynamic-profile/view/0800064","16-0800064")</f>
        <v>0</v>
      </c>
      <c r="B27" t="s">
        <v>50</v>
      </c>
      <c r="C27" t="s">
        <v>136</v>
      </c>
      <c r="D27" t="s">
        <v>138</v>
      </c>
      <c r="E27" t="s">
        <v>164</v>
      </c>
      <c r="G27" t="s">
        <v>576</v>
      </c>
      <c r="H27" t="s">
        <v>792</v>
      </c>
      <c r="I27" t="s">
        <v>1228</v>
      </c>
      <c r="J27" t="s">
        <v>1504</v>
      </c>
      <c r="K27">
        <v>10457</v>
      </c>
      <c r="N27" t="s">
        <v>1807</v>
      </c>
      <c r="O27" t="s">
        <v>1832</v>
      </c>
      <c r="Q27" t="s">
        <v>1841</v>
      </c>
      <c r="S27" t="s">
        <v>1850</v>
      </c>
      <c r="U27" t="s">
        <v>423</v>
      </c>
      <c r="V27">
        <v>800</v>
      </c>
      <c r="W27" t="s">
        <v>1935</v>
      </c>
      <c r="X27" t="s">
        <v>1939</v>
      </c>
      <c r="Z27" t="s">
        <v>1987</v>
      </c>
      <c r="AB27" t="s">
        <v>2372</v>
      </c>
      <c r="AD27">
        <v>2</v>
      </c>
      <c r="AE27">
        <v>1</v>
      </c>
      <c r="AF27">
        <v>107.14</v>
      </c>
    </row>
    <row r="28" spans="1:32">
      <c r="A28" s="1">
        <f>HYPERLINK("https://lsnyc.legalserver.org/matter/dynamic-profile/view/0796328","16-0796328")</f>
        <v>0</v>
      </c>
      <c r="B28" t="s">
        <v>50</v>
      </c>
      <c r="C28" t="s">
        <v>136</v>
      </c>
      <c r="D28" t="s">
        <v>138</v>
      </c>
      <c r="E28" t="s">
        <v>164</v>
      </c>
      <c r="G28" t="s">
        <v>576</v>
      </c>
      <c r="H28" t="s">
        <v>792</v>
      </c>
      <c r="I28" t="s">
        <v>1228</v>
      </c>
      <c r="J28" t="s">
        <v>1504</v>
      </c>
      <c r="K28">
        <v>10457</v>
      </c>
      <c r="M28" t="s">
        <v>1536</v>
      </c>
      <c r="N28" t="s">
        <v>1809</v>
      </c>
      <c r="O28" t="s">
        <v>1829</v>
      </c>
      <c r="Q28" t="s">
        <v>1841</v>
      </c>
      <c r="S28" t="s">
        <v>1850</v>
      </c>
      <c r="U28" t="s">
        <v>286</v>
      </c>
      <c r="V28">
        <v>800</v>
      </c>
      <c r="W28" t="s">
        <v>1935</v>
      </c>
      <c r="X28" t="s">
        <v>1939</v>
      </c>
      <c r="Z28" t="s">
        <v>1987</v>
      </c>
      <c r="AB28" t="s">
        <v>2372</v>
      </c>
      <c r="AD28">
        <v>2</v>
      </c>
      <c r="AE28">
        <v>1</v>
      </c>
      <c r="AF28">
        <v>107.52</v>
      </c>
    </row>
    <row r="29" spans="1:32">
      <c r="A29" s="1">
        <f>HYPERLINK("https://lsnyc.legalserver.org/matter/dynamic-profile/view/0816932","16-0816932")</f>
        <v>0</v>
      </c>
      <c r="B29" t="s">
        <v>50</v>
      </c>
      <c r="C29" t="s">
        <v>136</v>
      </c>
      <c r="D29" t="s">
        <v>138</v>
      </c>
      <c r="E29" t="s">
        <v>165</v>
      </c>
      <c r="G29" t="s">
        <v>576</v>
      </c>
      <c r="H29" t="s">
        <v>792</v>
      </c>
      <c r="I29" t="s">
        <v>1228</v>
      </c>
      <c r="J29" t="s">
        <v>1504</v>
      </c>
      <c r="K29">
        <v>10457</v>
      </c>
      <c r="M29" t="s">
        <v>1537</v>
      </c>
      <c r="N29" t="s">
        <v>1807</v>
      </c>
      <c r="O29" t="s">
        <v>1832</v>
      </c>
      <c r="Q29" t="s">
        <v>1841</v>
      </c>
      <c r="S29" t="s">
        <v>1850</v>
      </c>
      <c r="U29" t="s">
        <v>1867</v>
      </c>
      <c r="V29">
        <v>800</v>
      </c>
      <c r="W29" t="s">
        <v>1935</v>
      </c>
      <c r="X29" t="s">
        <v>1939</v>
      </c>
      <c r="Z29" t="s">
        <v>1987</v>
      </c>
      <c r="AB29" t="s">
        <v>2372</v>
      </c>
      <c r="AD29">
        <v>2</v>
      </c>
      <c r="AE29">
        <v>1</v>
      </c>
      <c r="AF29">
        <v>107.14</v>
      </c>
    </row>
    <row r="30" spans="1:32">
      <c r="A30" s="1">
        <f>HYPERLINK("https://lsnyc.legalserver.org/matter/dynamic-profile/view/1847969","17-1847969")</f>
        <v>0</v>
      </c>
      <c r="B30" t="s">
        <v>51</v>
      </c>
      <c r="C30" t="s">
        <v>137</v>
      </c>
      <c r="D30" t="s">
        <v>138</v>
      </c>
      <c r="E30" t="s">
        <v>166</v>
      </c>
      <c r="F30" t="s">
        <v>464</v>
      </c>
      <c r="G30" t="s">
        <v>584</v>
      </c>
      <c r="H30" t="s">
        <v>916</v>
      </c>
      <c r="I30" t="s">
        <v>1229</v>
      </c>
      <c r="J30" t="s">
        <v>1504</v>
      </c>
      <c r="K30">
        <v>10453</v>
      </c>
      <c r="M30" t="s">
        <v>1538</v>
      </c>
      <c r="N30" t="s">
        <v>1804</v>
      </c>
      <c r="O30" t="s">
        <v>1829</v>
      </c>
      <c r="P30" t="s">
        <v>1834</v>
      </c>
      <c r="Q30" t="s">
        <v>1842</v>
      </c>
      <c r="S30" t="s">
        <v>1850</v>
      </c>
      <c r="U30" t="s">
        <v>1868</v>
      </c>
      <c r="V30">
        <v>945.36</v>
      </c>
      <c r="W30" t="s">
        <v>1935</v>
      </c>
      <c r="X30" t="s">
        <v>1942</v>
      </c>
      <c r="Y30" t="s">
        <v>1960</v>
      </c>
      <c r="Z30" t="s">
        <v>1988</v>
      </c>
      <c r="AB30" t="s">
        <v>2373</v>
      </c>
      <c r="AD30">
        <v>1</v>
      </c>
      <c r="AE30">
        <v>1</v>
      </c>
      <c r="AF30">
        <v>112.07</v>
      </c>
    </row>
    <row r="31" spans="1:32">
      <c r="A31" s="1">
        <f>HYPERLINK("https://lsnyc.legalserver.org/matter/dynamic-profile/view/1869429","18-1869429")</f>
        <v>0</v>
      </c>
      <c r="B31" t="s">
        <v>42</v>
      </c>
      <c r="C31" t="s">
        <v>136</v>
      </c>
      <c r="D31" t="s">
        <v>138</v>
      </c>
      <c r="E31" t="s">
        <v>150</v>
      </c>
      <c r="G31" t="s">
        <v>585</v>
      </c>
      <c r="H31" t="s">
        <v>917</v>
      </c>
      <c r="I31" t="s">
        <v>1219</v>
      </c>
      <c r="J31" t="s">
        <v>1503</v>
      </c>
      <c r="K31">
        <v>11233</v>
      </c>
      <c r="N31" t="s">
        <v>1805</v>
      </c>
      <c r="O31" t="s">
        <v>1830</v>
      </c>
      <c r="Q31" t="s">
        <v>1841</v>
      </c>
      <c r="S31" t="s">
        <v>1850</v>
      </c>
      <c r="U31" t="s">
        <v>262</v>
      </c>
      <c r="V31">
        <v>950</v>
      </c>
      <c r="W31" t="s">
        <v>1934</v>
      </c>
      <c r="X31" t="s">
        <v>1940</v>
      </c>
      <c r="Z31" t="s">
        <v>1989</v>
      </c>
      <c r="AB31" t="s">
        <v>2374</v>
      </c>
      <c r="AD31">
        <v>2</v>
      </c>
      <c r="AE31">
        <v>1</v>
      </c>
      <c r="AF31">
        <v>95.28</v>
      </c>
    </row>
    <row r="32" spans="1:32">
      <c r="A32" s="1">
        <f>HYPERLINK("https://lsnyc.legalserver.org/matter/dynamic-profile/view/1869417","18-1869417")</f>
        <v>0</v>
      </c>
      <c r="B32" t="s">
        <v>42</v>
      </c>
      <c r="C32" t="s">
        <v>136</v>
      </c>
      <c r="D32" t="s">
        <v>138</v>
      </c>
      <c r="E32" t="s">
        <v>150</v>
      </c>
      <c r="G32" t="s">
        <v>586</v>
      </c>
      <c r="H32" t="s">
        <v>917</v>
      </c>
      <c r="I32" t="s">
        <v>1219</v>
      </c>
      <c r="J32" t="s">
        <v>1503</v>
      </c>
      <c r="K32">
        <v>11233</v>
      </c>
      <c r="N32" t="s">
        <v>1805</v>
      </c>
      <c r="O32" t="s">
        <v>1830</v>
      </c>
      <c r="Q32" t="s">
        <v>1841</v>
      </c>
      <c r="S32" t="s">
        <v>1850</v>
      </c>
      <c r="U32" t="s">
        <v>262</v>
      </c>
      <c r="V32">
        <v>900</v>
      </c>
      <c r="W32" t="s">
        <v>1934</v>
      </c>
      <c r="Z32" t="s">
        <v>1990</v>
      </c>
      <c r="AB32" t="s">
        <v>2375</v>
      </c>
      <c r="AD32">
        <v>4</v>
      </c>
      <c r="AE32">
        <v>1</v>
      </c>
      <c r="AF32">
        <v>0</v>
      </c>
    </row>
    <row r="33" spans="1:32">
      <c r="A33" s="1">
        <f>HYPERLINK("https://lsnyc.legalserver.org/matter/dynamic-profile/view/1834046","17-1834046")</f>
        <v>0</v>
      </c>
      <c r="B33" t="s">
        <v>44</v>
      </c>
      <c r="C33" t="s">
        <v>136</v>
      </c>
      <c r="D33" t="s">
        <v>138</v>
      </c>
      <c r="E33" t="s">
        <v>157</v>
      </c>
      <c r="G33" t="s">
        <v>587</v>
      </c>
      <c r="H33" t="s">
        <v>918</v>
      </c>
      <c r="I33" t="s">
        <v>1230</v>
      </c>
      <c r="J33" t="s">
        <v>1504</v>
      </c>
      <c r="K33">
        <v>10452</v>
      </c>
      <c r="O33" t="s">
        <v>1831</v>
      </c>
      <c r="Q33" t="s">
        <v>1841</v>
      </c>
      <c r="S33" t="s">
        <v>1850</v>
      </c>
      <c r="U33" t="s">
        <v>1869</v>
      </c>
      <c r="V33">
        <v>891.5</v>
      </c>
      <c r="W33" t="s">
        <v>1935</v>
      </c>
      <c r="X33" t="s">
        <v>1938</v>
      </c>
      <c r="Z33" t="s">
        <v>1991</v>
      </c>
      <c r="AB33" t="s">
        <v>2376</v>
      </c>
      <c r="AD33">
        <v>1</v>
      </c>
      <c r="AE33">
        <v>3</v>
      </c>
      <c r="AF33">
        <v>85.37</v>
      </c>
    </row>
    <row r="34" spans="1:32">
      <c r="A34" s="1">
        <f>HYPERLINK("https://lsnyc.legalserver.org/matter/dynamic-profile/view/1864244","18-1864244")</f>
        <v>0</v>
      </c>
      <c r="B34" t="s">
        <v>52</v>
      </c>
      <c r="C34" t="s">
        <v>137</v>
      </c>
      <c r="D34" t="s">
        <v>139</v>
      </c>
      <c r="E34" t="s">
        <v>167</v>
      </c>
      <c r="F34" t="s">
        <v>465</v>
      </c>
      <c r="G34" t="s">
        <v>587</v>
      </c>
      <c r="H34" t="s">
        <v>918</v>
      </c>
      <c r="I34" t="s">
        <v>1230</v>
      </c>
      <c r="J34" t="s">
        <v>1504</v>
      </c>
      <c r="K34">
        <v>10452</v>
      </c>
      <c r="N34" t="s">
        <v>1810</v>
      </c>
      <c r="O34" t="s">
        <v>1831</v>
      </c>
      <c r="P34" t="s">
        <v>1835</v>
      </c>
      <c r="Q34" t="s">
        <v>1842</v>
      </c>
      <c r="S34" t="s">
        <v>1850</v>
      </c>
      <c r="U34" t="s">
        <v>330</v>
      </c>
      <c r="V34">
        <v>891.5</v>
      </c>
      <c r="W34" t="s">
        <v>1935</v>
      </c>
      <c r="X34" t="s">
        <v>1946</v>
      </c>
      <c r="Y34" t="s">
        <v>1955</v>
      </c>
      <c r="Z34" t="s">
        <v>1991</v>
      </c>
      <c r="AB34" t="s">
        <v>2376</v>
      </c>
      <c r="AD34">
        <v>1</v>
      </c>
      <c r="AE34">
        <v>3</v>
      </c>
      <c r="AF34">
        <v>83.67</v>
      </c>
    </row>
    <row r="35" spans="1:32">
      <c r="A35" s="1">
        <f>HYPERLINK("https://lsnyc.legalserver.org/matter/dynamic-profile/view/0817891","16-0817891")</f>
        <v>0</v>
      </c>
      <c r="B35" t="s">
        <v>53</v>
      </c>
      <c r="C35" t="s">
        <v>137</v>
      </c>
      <c r="D35" t="s">
        <v>138</v>
      </c>
      <c r="E35" t="s">
        <v>168</v>
      </c>
      <c r="F35" t="s">
        <v>466</v>
      </c>
      <c r="G35" t="s">
        <v>588</v>
      </c>
      <c r="H35" t="s">
        <v>919</v>
      </c>
      <c r="I35" t="s">
        <v>1230</v>
      </c>
      <c r="J35" t="s">
        <v>1504</v>
      </c>
      <c r="K35">
        <v>10452</v>
      </c>
      <c r="O35" t="s">
        <v>1831</v>
      </c>
      <c r="P35" t="s">
        <v>1837</v>
      </c>
      <c r="Q35" t="s">
        <v>1841</v>
      </c>
      <c r="S35" t="s">
        <v>1850</v>
      </c>
      <c r="U35" t="s">
        <v>1867</v>
      </c>
      <c r="V35">
        <v>1068.74</v>
      </c>
      <c r="W35" t="s">
        <v>1935</v>
      </c>
      <c r="X35" t="s">
        <v>1939</v>
      </c>
      <c r="Y35" t="s">
        <v>1958</v>
      </c>
      <c r="Z35" t="s">
        <v>1992</v>
      </c>
      <c r="AB35" t="s">
        <v>2377</v>
      </c>
      <c r="AD35">
        <v>2</v>
      </c>
      <c r="AE35">
        <v>4</v>
      </c>
      <c r="AF35">
        <v>135.67</v>
      </c>
    </row>
    <row r="36" spans="1:32">
      <c r="A36" s="1">
        <f>HYPERLINK("https://lsnyc.legalserver.org/matter/dynamic-profile/view/0820602","16-0820602")</f>
        <v>0</v>
      </c>
      <c r="B36" t="s">
        <v>44</v>
      </c>
      <c r="C36" t="s">
        <v>136</v>
      </c>
      <c r="D36" t="s">
        <v>138</v>
      </c>
      <c r="E36" t="s">
        <v>169</v>
      </c>
      <c r="G36" t="s">
        <v>588</v>
      </c>
      <c r="H36" t="s">
        <v>919</v>
      </c>
      <c r="I36" t="s">
        <v>1230</v>
      </c>
      <c r="J36" t="s">
        <v>1504</v>
      </c>
      <c r="K36">
        <v>10452</v>
      </c>
      <c r="M36" t="s">
        <v>1539</v>
      </c>
      <c r="N36" t="s">
        <v>1809</v>
      </c>
      <c r="O36" t="s">
        <v>1829</v>
      </c>
      <c r="Q36" t="s">
        <v>1841</v>
      </c>
      <c r="S36" t="s">
        <v>1850</v>
      </c>
      <c r="U36" t="s">
        <v>306</v>
      </c>
      <c r="V36">
        <v>1068.74</v>
      </c>
      <c r="W36" t="s">
        <v>1935</v>
      </c>
      <c r="X36" t="s">
        <v>1939</v>
      </c>
      <c r="Z36" t="s">
        <v>1992</v>
      </c>
      <c r="AB36" t="s">
        <v>2377</v>
      </c>
      <c r="AD36">
        <v>2</v>
      </c>
      <c r="AE36">
        <v>4</v>
      </c>
      <c r="AF36">
        <v>135.67</v>
      </c>
    </row>
    <row r="37" spans="1:32">
      <c r="A37" s="1">
        <f>HYPERLINK("https://lsnyc.legalserver.org/matter/dynamic-profile/view/1855377","18-1855377")</f>
        <v>0</v>
      </c>
      <c r="B37" t="s">
        <v>54</v>
      </c>
      <c r="C37" t="s">
        <v>137</v>
      </c>
      <c r="D37" t="s">
        <v>138</v>
      </c>
      <c r="E37" t="s">
        <v>170</v>
      </c>
      <c r="F37" t="s">
        <v>467</v>
      </c>
      <c r="G37" t="s">
        <v>589</v>
      </c>
      <c r="H37" t="s">
        <v>920</v>
      </c>
      <c r="I37" t="s">
        <v>1219</v>
      </c>
      <c r="J37" t="s">
        <v>1503</v>
      </c>
      <c r="K37">
        <v>11233</v>
      </c>
      <c r="M37" t="s">
        <v>1540</v>
      </c>
      <c r="N37" t="s">
        <v>1804</v>
      </c>
      <c r="O37" t="s">
        <v>1829</v>
      </c>
      <c r="P37" t="s">
        <v>1834</v>
      </c>
      <c r="Q37" t="s">
        <v>1842</v>
      </c>
      <c r="S37" t="s">
        <v>1850</v>
      </c>
      <c r="U37" t="s">
        <v>170</v>
      </c>
      <c r="V37">
        <v>1023.63</v>
      </c>
      <c r="W37" t="s">
        <v>1934</v>
      </c>
      <c r="X37" t="s">
        <v>1940</v>
      </c>
      <c r="Y37" t="s">
        <v>1955</v>
      </c>
      <c r="Z37" t="s">
        <v>1993</v>
      </c>
      <c r="AB37" t="s">
        <v>2378</v>
      </c>
      <c r="AD37">
        <v>5</v>
      </c>
      <c r="AE37">
        <v>1</v>
      </c>
      <c r="AF37">
        <v>112.86</v>
      </c>
    </row>
    <row r="38" spans="1:32">
      <c r="A38" s="1">
        <f>HYPERLINK("https://lsnyc.legalserver.org/matter/dynamic-profile/view/1833664","17-1833664")</f>
        <v>0</v>
      </c>
      <c r="B38" t="s">
        <v>54</v>
      </c>
      <c r="C38" t="s">
        <v>137</v>
      </c>
      <c r="D38" t="s">
        <v>138</v>
      </c>
      <c r="E38" t="s">
        <v>171</v>
      </c>
      <c r="F38" t="s">
        <v>467</v>
      </c>
      <c r="G38" t="s">
        <v>589</v>
      </c>
      <c r="H38" t="s">
        <v>920</v>
      </c>
      <c r="I38" t="s">
        <v>1219</v>
      </c>
      <c r="J38" t="s">
        <v>1503</v>
      </c>
      <c r="K38">
        <v>11233</v>
      </c>
      <c r="M38" t="s">
        <v>1541</v>
      </c>
      <c r="N38" t="s">
        <v>1804</v>
      </c>
      <c r="O38" t="s">
        <v>1829</v>
      </c>
      <c r="P38" t="s">
        <v>1834</v>
      </c>
      <c r="Q38" t="s">
        <v>1841</v>
      </c>
      <c r="S38" t="s">
        <v>1850</v>
      </c>
      <c r="U38" t="s">
        <v>171</v>
      </c>
      <c r="V38">
        <v>950</v>
      </c>
      <c r="W38" t="s">
        <v>1934</v>
      </c>
      <c r="X38" t="s">
        <v>1946</v>
      </c>
      <c r="Y38" t="s">
        <v>1955</v>
      </c>
      <c r="Z38" t="s">
        <v>1993</v>
      </c>
      <c r="AB38" t="s">
        <v>2378</v>
      </c>
      <c r="AD38">
        <v>4</v>
      </c>
      <c r="AE38">
        <v>2</v>
      </c>
      <c r="AF38">
        <v>173.54</v>
      </c>
    </row>
    <row r="39" spans="1:32">
      <c r="A39" s="1">
        <f>HYPERLINK("https://lsnyc.legalserver.org/matter/dynamic-profile/view/1862977","18-1862977")</f>
        <v>0</v>
      </c>
      <c r="B39" t="s">
        <v>46</v>
      </c>
      <c r="C39" t="s">
        <v>136</v>
      </c>
      <c r="D39" t="s">
        <v>138</v>
      </c>
      <c r="E39" t="s">
        <v>172</v>
      </c>
      <c r="G39" t="s">
        <v>590</v>
      </c>
      <c r="H39" t="s">
        <v>921</v>
      </c>
      <c r="I39" t="s">
        <v>1231</v>
      </c>
      <c r="J39" t="s">
        <v>1502</v>
      </c>
      <c r="K39">
        <v>10034</v>
      </c>
      <c r="N39" t="s">
        <v>1803</v>
      </c>
      <c r="O39" t="s">
        <v>1829</v>
      </c>
      <c r="Q39" t="s">
        <v>1841</v>
      </c>
      <c r="S39" t="s">
        <v>1850</v>
      </c>
      <c r="U39" t="s">
        <v>172</v>
      </c>
      <c r="V39">
        <v>1347</v>
      </c>
      <c r="W39" t="s">
        <v>1933</v>
      </c>
      <c r="X39" t="s">
        <v>1939</v>
      </c>
      <c r="Z39" t="s">
        <v>1994</v>
      </c>
      <c r="AB39" t="s">
        <v>2379</v>
      </c>
      <c r="AD39">
        <v>2</v>
      </c>
      <c r="AE39">
        <v>3</v>
      </c>
      <c r="AF39">
        <v>176.75</v>
      </c>
    </row>
    <row r="40" spans="1:32">
      <c r="A40" s="1">
        <f>HYPERLINK("https://lsnyc.legalserver.org/matter/dynamic-profile/view/0808625","16-0808625")</f>
        <v>0</v>
      </c>
      <c r="B40" t="s">
        <v>36</v>
      </c>
      <c r="C40" t="s">
        <v>136</v>
      </c>
      <c r="D40" t="s">
        <v>138</v>
      </c>
      <c r="E40" t="s">
        <v>173</v>
      </c>
      <c r="G40" t="s">
        <v>591</v>
      </c>
      <c r="H40" t="s">
        <v>922</v>
      </c>
      <c r="I40" t="s">
        <v>1232</v>
      </c>
      <c r="J40" t="s">
        <v>1502</v>
      </c>
      <c r="K40">
        <v>10035</v>
      </c>
      <c r="M40" t="s">
        <v>1542</v>
      </c>
      <c r="N40" t="s">
        <v>1806</v>
      </c>
      <c r="O40" t="s">
        <v>1829</v>
      </c>
      <c r="Q40" t="s">
        <v>1842</v>
      </c>
      <c r="S40" t="s">
        <v>1850</v>
      </c>
      <c r="U40" t="s">
        <v>379</v>
      </c>
      <c r="V40">
        <v>400</v>
      </c>
      <c r="W40" t="s">
        <v>1933</v>
      </c>
      <c r="X40" t="s">
        <v>1947</v>
      </c>
      <c r="Z40" t="s">
        <v>1995</v>
      </c>
      <c r="AB40" t="s">
        <v>2380</v>
      </c>
      <c r="AD40">
        <v>2</v>
      </c>
      <c r="AE40">
        <v>2</v>
      </c>
      <c r="AF40">
        <v>74.90000000000001</v>
      </c>
    </row>
    <row r="41" spans="1:32">
      <c r="A41" s="1">
        <f>HYPERLINK("https://lsnyc.legalserver.org/matter/dynamic-profile/view/1839738","17-1839738")</f>
        <v>0</v>
      </c>
      <c r="B41" t="s">
        <v>32</v>
      </c>
      <c r="C41" t="s">
        <v>137</v>
      </c>
      <c r="D41" t="s">
        <v>138</v>
      </c>
      <c r="E41" t="s">
        <v>174</v>
      </c>
      <c r="F41" t="s">
        <v>460</v>
      </c>
      <c r="G41" t="s">
        <v>592</v>
      </c>
      <c r="H41" t="s">
        <v>923</v>
      </c>
      <c r="I41" t="s">
        <v>1233</v>
      </c>
      <c r="J41" t="s">
        <v>1502</v>
      </c>
      <c r="K41">
        <v>10032</v>
      </c>
      <c r="M41" t="s">
        <v>1543</v>
      </c>
      <c r="N41" t="s">
        <v>1806</v>
      </c>
      <c r="O41" t="s">
        <v>1829</v>
      </c>
      <c r="P41" t="s">
        <v>1834</v>
      </c>
      <c r="Q41" t="s">
        <v>1842</v>
      </c>
      <c r="S41" t="s">
        <v>1850</v>
      </c>
      <c r="U41" t="s">
        <v>1870</v>
      </c>
      <c r="V41">
        <v>878.34</v>
      </c>
      <c r="W41" t="s">
        <v>1933</v>
      </c>
      <c r="X41" t="s">
        <v>1939</v>
      </c>
      <c r="Y41" t="s">
        <v>1955</v>
      </c>
      <c r="Z41" t="s">
        <v>1996</v>
      </c>
      <c r="AB41" t="s">
        <v>2381</v>
      </c>
      <c r="AD41">
        <v>3</v>
      </c>
      <c r="AE41">
        <v>4</v>
      </c>
      <c r="AF41">
        <v>111.25</v>
      </c>
    </row>
    <row r="42" spans="1:32">
      <c r="A42" s="1">
        <f>HYPERLINK("https://lsnyc.legalserver.org/matter/dynamic-profile/view/1843585","17-1843585")</f>
        <v>0</v>
      </c>
      <c r="B42" t="s">
        <v>55</v>
      </c>
      <c r="C42" t="s">
        <v>136</v>
      </c>
      <c r="D42" t="s">
        <v>138</v>
      </c>
      <c r="E42" t="s">
        <v>175</v>
      </c>
      <c r="G42" t="s">
        <v>593</v>
      </c>
      <c r="H42" t="s">
        <v>924</v>
      </c>
      <c r="I42" t="s">
        <v>1234</v>
      </c>
      <c r="J42" t="s">
        <v>1502</v>
      </c>
      <c r="K42">
        <v>10040</v>
      </c>
      <c r="M42" t="s">
        <v>1544</v>
      </c>
      <c r="N42" t="s">
        <v>1803</v>
      </c>
      <c r="O42" t="s">
        <v>1832</v>
      </c>
      <c r="Q42" t="s">
        <v>1841</v>
      </c>
      <c r="S42" t="s">
        <v>1850</v>
      </c>
      <c r="U42" t="s">
        <v>269</v>
      </c>
      <c r="V42">
        <v>1074</v>
      </c>
      <c r="W42" t="s">
        <v>1933</v>
      </c>
      <c r="X42" t="s">
        <v>1939</v>
      </c>
      <c r="Z42" t="s">
        <v>1997</v>
      </c>
      <c r="AB42" t="s">
        <v>2382</v>
      </c>
      <c r="AD42">
        <v>2</v>
      </c>
      <c r="AE42">
        <v>1</v>
      </c>
      <c r="AF42">
        <v>78.34999999999999</v>
      </c>
    </row>
    <row r="43" spans="1:32">
      <c r="A43" s="1">
        <f>HYPERLINK("https://lsnyc.legalserver.org/matter/dynamic-profile/view/1864049","18-1864049")</f>
        <v>0</v>
      </c>
      <c r="B43" t="s">
        <v>55</v>
      </c>
      <c r="C43" t="s">
        <v>136</v>
      </c>
      <c r="D43" t="s">
        <v>138</v>
      </c>
      <c r="E43" t="s">
        <v>176</v>
      </c>
      <c r="G43" t="s">
        <v>593</v>
      </c>
      <c r="H43" t="s">
        <v>924</v>
      </c>
      <c r="I43" t="s">
        <v>1234</v>
      </c>
      <c r="J43" t="s">
        <v>1502</v>
      </c>
      <c r="K43">
        <v>10040</v>
      </c>
      <c r="M43" t="s">
        <v>1544</v>
      </c>
      <c r="N43" t="s">
        <v>1803</v>
      </c>
      <c r="O43" t="s">
        <v>1829</v>
      </c>
      <c r="Q43" t="s">
        <v>1841</v>
      </c>
      <c r="S43" t="s">
        <v>1850</v>
      </c>
      <c r="U43" t="s">
        <v>176</v>
      </c>
      <c r="V43">
        <v>1074</v>
      </c>
      <c r="W43" t="s">
        <v>1933</v>
      </c>
      <c r="X43" t="s">
        <v>1940</v>
      </c>
      <c r="Z43" t="s">
        <v>1997</v>
      </c>
      <c r="AB43" t="s">
        <v>2382</v>
      </c>
      <c r="AD43">
        <v>2</v>
      </c>
      <c r="AE43">
        <v>1</v>
      </c>
      <c r="AF43">
        <v>77</v>
      </c>
    </row>
    <row r="44" spans="1:32">
      <c r="A44" s="1">
        <f>HYPERLINK("https://lsnyc.legalserver.org/matter/dynamic-profile/view/0788276","15-0788276")</f>
        <v>0</v>
      </c>
      <c r="B44" t="s">
        <v>47</v>
      </c>
      <c r="C44" t="s">
        <v>136</v>
      </c>
      <c r="D44" t="s">
        <v>138</v>
      </c>
      <c r="E44" t="s">
        <v>177</v>
      </c>
      <c r="G44" t="s">
        <v>594</v>
      </c>
      <c r="H44" t="s">
        <v>925</v>
      </c>
      <c r="I44" t="s">
        <v>1226</v>
      </c>
      <c r="J44" t="s">
        <v>1504</v>
      </c>
      <c r="K44">
        <v>10452</v>
      </c>
      <c r="M44" t="s">
        <v>1545</v>
      </c>
      <c r="N44" t="s">
        <v>1808</v>
      </c>
      <c r="O44" t="s">
        <v>1829</v>
      </c>
      <c r="Q44" t="s">
        <v>1841</v>
      </c>
      <c r="S44" t="s">
        <v>1850</v>
      </c>
      <c r="U44" t="s">
        <v>1871</v>
      </c>
      <c r="V44">
        <v>1000</v>
      </c>
      <c r="W44" t="s">
        <v>1935</v>
      </c>
      <c r="X44" t="s">
        <v>1939</v>
      </c>
      <c r="Z44" t="s">
        <v>1998</v>
      </c>
      <c r="AB44" t="s">
        <v>2383</v>
      </c>
      <c r="AD44">
        <v>1</v>
      </c>
      <c r="AE44">
        <v>1</v>
      </c>
      <c r="AF44">
        <v>0</v>
      </c>
    </row>
    <row r="45" spans="1:32">
      <c r="A45" s="1">
        <f>HYPERLINK("https://lsnyc.legalserver.org/matter/dynamic-profile/view/0826040","17-0826040")</f>
        <v>0</v>
      </c>
      <c r="B45" t="s">
        <v>47</v>
      </c>
      <c r="C45" t="s">
        <v>136</v>
      </c>
      <c r="D45" t="s">
        <v>138</v>
      </c>
      <c r="E45" t="s">
        <v>178</v>
      </c>
      <c r="G45" t="s">
        <v>594</v>
      </c>
      <c r="H45" t="s">
        <v>925</v>
      </c>
      <c r="I45" t="s">
        <v>1226</v>
      </c>
      <c r="J45" t="s">
        <v>1504</v>
      </c>
      <c r="K45">
        <v>10452</v>
      </c>
      <c r="N45" t="s">
        <v>1807</v>
      </c>
      <c r="O45" t="s">
        <v>1832</v>
      </c>
      <c r="Q45" t="s">
        <v>1841</v>
      </c>
      <c r="S45" t="s">
        <v>1850</v>
      </c>
      <c r="U45" t="s">
        <v>221</v>
      </c>
      <c r="V45">
        <v>1000</v>
      </c>
      <c r="W45" t="s">
        <v>1935</v>
      </c>
      <c r="X45" t="s">
        <v>1939</v>
      </c>
      <c r="Z45" t="s">
        <v>1998</v>
      </c>
      <c r="AB45" t="s">
        <v>2383</v>
      </c>
      <c r="AD45">
        <v>1</v>
      </c>
      <c r="AE45">
        <v>1</v>
      </c>
      <c r="AF45">
        <v>0</v>
      </c>
    </row>
    <row r="46" spans="1:32">
      <c r="A46" s="1">
        <f>HYPERLINK("https://lsnyc.legalserver.org/matter/dynamic-profile/view/1860642","18-1860642")</f>
        <v>0</v>
      </c>
      <c r="B46" t="s">
        <v>32</v>
      </c>
      <c r="C46" t="s">
        <v>136</v>
      </c>
      <c r="D46" t="s">
        <v>138</v>
      </c>
      <c r="E46" t="s">
        <v>179</v>
      </c>
      <c r="G46" t="s">
        <v>595</v>
      </c>
      <c r="H46" t="s">
        <v>926</v>
      </c>
      <c r="I46" t="s">
        <v>1235</v>
      </c>
      <c r="J46" t="s">
        <v>1502</v>
      </c>
      <c r="K46">
        <v>10031</v>
      </c>
      <c r="N46" t="s">
        <v>1803</v>
      </c>
      <c r="O46" t="s">
        <v>1830</v>
      </c>
      <c r="Q46" t="s">
        <v>1841</v>
      </c>
      <c r="S46" t="s">
        <v>1850</v>
      </c>
      <c r="T46" t="s">
        <v>1855</v>
      </c>
      <c r="U46" t="s">
        <v>1872</v>
      </c>
      <c r="V46">
        <v>2697</v>
      </c>
      <c r="W46" t="s">
        <v>1933</v>
      </c>
      <c r="X46" t="s">
        <v>1938</v>
      </c>
      <c r="Z46" t="s">
        <v>1999</v>
      </c>
      <c r="AB46" t="s">
        <v>2384</v>
      </c>
      <c r="AD46">
        <v>1</v>
      </c>
      <c r="AE46">
        <v>1</v>
      </c>
      <c r="AF46">
        <v>52.13</v>
      </c>
    </row>
    <row r="47" spans="1:32">
      <c r="A47" s="1">
        <f>HYPERLINK("https://lsnyc.legalserver.org/matter/dynamic-profile/view/1848526","17-1848526")</f>
        <v>0</v>
      </c>
      <c r="B47" t="s">
        <v>56</v>
      </c>
      <c r="C47" t="s">
        <v>137</v>
      </c>
      <c r="D47" t="s">
        <v>138</v>
      </c>
      <c r="E47" t="s">
        <v>180</v>
      </c>
      <c r="F47" t="s">
        <v>468</v>
      </c>
      <c r="G47" t="s">
        <v>596</v>
      </c>
      <c r="H47" t="s">
        <v>927</v>
      </c>
      <c r="I47" t="s">
        <v>1236</v>
      </c>
      <c r="J47" t="s">
        <v>1504</v>
      </c>
      <c r="K47">
        <v>10457</v>
      </c>
      <c r="N47" t="s">
        <v>1811</v>
      </c>
      <c r="O47" t="s">
        <v>1831</v>
      </c>
      <c r="P47" t="s">
        <v>1835</v>
      </c>
      <c r="Q47" t="s">
        <v>1842</v>
      </c>
      <c r="S47" t="s">
        <v>1851</v>
      </c>
      <c r="U47" t="s">
        <v>447</v>
      </c>
      <c r="V47">
        <v>2300</v>
      </c>
      <c r="W47" t="s">
        <v>1935</v>
      </c>
      <c r="X47" t="s">
        <v>1948</v>
      </c>
      <c r="Y47" t="s">
        <v>1961</v>
      </c>
      <c r="Z47" t="s">
        <v>2000</v>
      </c>
      <c r="AB47" t="s">
        <v>2385</v>
      </c>
      <c r="AD47">
        <v>2</v>
      </c>
      <c r="AE47">
        <v>5</v>
      </c>
      <c r="AF47">
        <v>46.2</v>
      </c>
    </row>
    <row r="48" spans="1:32">
      <c r="A48" s="1">
        <f>HYPERLINK("https://lsnyc.legalserver.org/matter/dynamic-profile/view/0817730","16-0817730")</f>
        <v>0</v>
      </c>
      <c r="B48" t="s">
        <v>53</v>
      </c>
      <c r="C48" t="s">
        <v>137</v>
      </c>
      <c r="D48" t="s">
        <v>138</v>
      </c>
      <c r="E48" t="s">
        <v>181</v>
      </c>
      <c r="F48" t="s">
        <v>466</v>
      </c>
      <c r="G48" t="s">
        <v>597</v>
      </c>
      <c r="H48" t="s">
        <v>928</v>
      </c>
      <c r="I48" t="s">
        <v>1230</v>
      </c>
      <c r="J48" t="s">
        <v>1504</v>
      </c>
      <c r="K48">
        <v>10452</v>
      </c>
      <c r="O48" t="s">
        <v>1831</v>
      </c>
      <c r="P48" t="s">
        <v>1834</v>
      </c>
      <c r="Q48" t="s">
        <v>1841</v>
      </c>
      <c r="S48" t="s">
        <v>1850</v>
      </c>
      <c r="U48" t="s">
        <v>1867</v>
      </c>
      <c r="V48">
        <v>1109</v>
      </c>
      <c r="W48" t="s">
        <v>1935</v>
      </c>
      <c r="X48" t="s">
        <v>1939</v>
      </c>
      <c r="Y48" t="s">
        <v>1958</v>
      </c>
      <c r="Z48" t="s">
        <v>2001</v>
      </c>
      <c r="AB48" t="s">
        <v>2386</v>
      </c>
      <c r="AD48">
        <v>1</v>
      </c>
      <c r="AE48">
        <v>2</v>
      </c>
      <c r="AF48">
        <v>140.58</v>
      </c>
    </row>
    <row r="49" spans="1:32">
      <c r="A49" s="1">
        <f>HYPERLINK("https://lsnyc.legalserver.org/matter/dynamic-profile/view/0820503","16-0820503")</f>
        <v>0</v>
      </c>
      <c r="B49" t="s">
        <v>44</v>
      </c>
      <c r="C49" t="s">
        <v>136</v>
      </c>
      <c r="D49" t="s">
        <v>138</v>
      </c>
      <c r="E49" t="s">
        <v>182</v>
      </c>
      <c r="G49" t="s">
        <v>597</v>
      </c>
      <c r="H49" t="s">
        <v>928</v>
      </c>
      <c r="I49" t="s">
        <v>1230</v>
      </c>
      <c r="J49" t="s">
        <v>1504</v>
      </c>
      <c r="K49">
        <v>10452</v>
      </c>
      <c r="M49" t="s">
        <v>1539</v>
      </c>
      <c r="N49" t="s">
        <v>1809</v>
      </c>
      <c r="O49" t="s">
        <v>1829</v>
      </c>
      <c r="Q49" t="s">
        <v>1841</v>
      </c>
      <c r="S49" t="s">
        <v>1850</v>
      </c>
      <c r="U49" t="s">
        <v>306</v>
      </c>
      <c r="V49">
        <v>1109</v>
      </c>
      <c r="W49" t="s">
        <v>1935</v>
      </c>
      <c r="X49" t="s">
        <v>1939</v>
      </c>
      <c r="Z49" t="s">
        <v>2001</v>
      </c>
      <c r="AB49" t="s">
        <v>2386</v>
      </c>
      <c r="AD49">
        <v>1</v>
      </c>
      <c r="AE49">
        <v>2</v>
      </c>
      <c r="AF49">
        <v>140.58</v>
      </c>
    </row>
    <row r="50" spans="1:32">
      <c r="A50" s="1">
        <f>HYPERLINK("https://lsnyc.legalserver.org/matter/dynamic-profile/view/0812518","16-0812518")</f>
        <v>0</v>
      </c>
      <c r="B50" t="s">
        <v>48</v>
      </c>
      <c r="C50" t="s">
        <v>136</v>
      </c>
      <c r="D50" t="s">
        <v>138</v>
      </c>
      <c r="E50" t="s">
        <v>183</v>
      </c>
      <c r="G50" t="s">
        <v>598</v>
      </c>
      <c r="H50" t="s">
        <v>929</v>
      </c>
      <c r="I50" t="s">
        <v>1237</v>
      </c>
      <c r="J50" t="s">
        <v>1504</v>
      </c>
      <c r="K50">
        <v>10452</v>
      </c>
      <c r="M50" t="s">
        <v>1546</v>
      </c>
      <c r="N50" t="s">
        <v>1807</v>
      </c>
      <c r="O50" t="s">
        <v>1832</v>
      </c>
      <c r="Q50" t="s">
        <v>1841</v>
      </c>
      <c r="S50" t="s">
        <v>1850</v>
      </c>
      <c r="U50" t="s">
        <v>1873</v>
      </c>
      <c r="V50">
        <v>969.75</v>
      </c>
      <c r="W50" t="s">
        <v>1935</v>
      </c>
      <c r="X50" t="s">
        <v>1945</v>
      </c>
      <c r="Z50" t="s">
        <v>2002</v>
      </c>
      <c r="AB50" t="s">
        <v>2387</v>
      </c>
      <c r="AD50">
        <v>1</v>
      </c>
      <c r="AE50">
        <v>2</v>
      </c>
      <c r="AF50">
        <v>59.52</v>
      </c>
    </row>
    <row r="51" spans="1:32">
      <c r="A51" s="1">
        <f>HYPERLINK("https://lsnyc.legalserver.org/matter/dynamic-profile/view/1864041","18-1864041")</f>
        <v>0</v>
      </c>
      <c r="B51" t="s">
        <v>32</v>
      </c>
      <c r="C51" t="s">
        <v>136</v>
      </c>
      <c r="D51" t="s">
        <v>138</v>
      </c>
      <c r="E51" t="s">
        <v>176</v>
      </c>
      <c r="G51" t="s">
        <v>599</v>
      </c>
      <c r="H51" t="s">
        <v>930</v>
      </c>
      <c r="I51" t="s">
        <v>1209</v>
      </c>
      <c r="J51" t="s">
        <v>1502</v>
      </c>
      <c r="K51">
        <v>10029</v>
      </c>
      <c r="M51" t="s">
        <v>1547</v>
      </c>
      <c r="N51" t="s">
        <v>1803</v>
      </c>
      <c r="O51" t="s">
        <v>1829</v>
      </c>
      <c r="Q51" t="s">
        <v>1841</v>
      </c>
      <c r="S51" t="s">
        <v>1850</v>
      </c>
      <c r="T51" t="s">
        <v>1855</v>
      </c>
      <c r="U51" t="s">
        <v>176</v>
      </c>
      <c r="V51">
        <v>0</v>
      </c>
      <c r="W51" t="s">
        <v>1933</v>
      </c>
      <c r="X51" t="s">
        <v>1938</v>
      </c>
      <c r="Z51" t="s">
        <v>2003</v>
      </c>
      <c r="AB51" t="s">
        <v>2388</v>
      </c>
      <c r="AD51">
        <v>1</v>
      </c>
      <c r="AE51">
        <v>4</v>
      </c>
      <c r="AF51">
        <v>30.59</v>
      </c>
    </row>
    <row r="52" spans="1:32">
      <c r="A52" s="1">
        <f>HYPERLINK("https://lsnyc.legalserver.org/matter/dynamic-profile/view/1837147","17-1837147")</f>
        <v>0</v>
      </c>
      <c r="B52" t="s">
        <v>57</v>
      </c>
      <c r="C52" t="s">
        <v>137</v>
      </c>
      <c r="D52" t="s">
        <v>139</v>
      </c>
      <c r="E52" t="s">
        <v>184</v>
      </c>
      <c r="F52" t="s">
        <v>469</v>
      </c>
      <c r="G52" t="s">
        <v>600</v>
      </c>
      <c r="H52" t="s">
        <v>931</v>
      </c>
      <c r="I52" t="s">
        <v>1238</v>
      </c>
      <c r="J52" t="s">
        <v>1506</v>
      </c>
      <c r="K52">
        <v>10307</v>
      </c>
      <c r="M52" t="s">
        <v>1548</v>
      </c>
      <c r="N52" t="s">
        <v>1806</v>
      </c>
      <c r="O52" t="s">
        <v>1829</v>
      </c>
      <c r="P52" t="s">
        <v>1834</v>
      </c>
      <c r="Q52" t="s">
        <v>1842</v>
      </c>
      <c r="S52" t="s">
        <v>1850</v>
      </c>
      <c r="U52" t="s">
        <v>184</v>
      </c>
      <c r="V52">
        <v>2300</v>
      </c>
      <c r="W52" t="s">
        <v>1937</v>
      </c>
      <c r="X52" t="s">
        <v>1943</v>
      </c>
      <c r="Y52" t="s">
        <v>1962</v>
      </c>
      <c r="Z52" t="s">
        <v>2004</v>
      </c>
      <c r="AB52" t="s">
        <v>2389</v>
      </c>
      <c r="AD52">
        <v>1</v>
      </c>
      <c r="AE52">
        <v>1</v>
      </c>
      <c r="AF52">
        <v>44.33</v>
      </c>
    </row>
    <row r="53" spans="1:32">
      <c r="A53" s="1">
        <f>HYPERLINK("https://lsnyc.legalserver.org/matter/dynamic-profile/view/1846704","17-1846704")</f>
        <v>0</v>
      </c>
      <c r="B53" t="s">
        <v>35</v>
      </c>
      <c r="C53" t="s">
        <v>137</v>
      </c>
      <c r="D53" t="s">
        <v>138</v>
      </c>
      <c r="E53" t="s">
        <v>185</v>
      </c>
      <c r="F53" t="s">
        <v>470</v>
      </c>
      <c r="G53" t="s">
        <v>601</v>
      </c>
      <c r="H53" t="s">
        <v>932</v>
      </c>
      <c r="I53" t="s">
        <v>1239</v>
      </c>
      <c r="J53" t="s">
        <v>1504</v>
      </c>
      <c r="K53">
        <v>10452</v>
      </c>
      <c r="M53" t="s">
        <v>1549</v>
      </c>
      <c r="N53" t="s">
        <v>1804</v>
      </c>
      <c r="O53" t="s">
        <v>1829</v>
      </c>
      <c r="P53" t="s">
        <v>1834</v>
      </c>
      <c r="Q53" t="s">
        <v>1842</v>
      </c>
      <c r="S53" t="s">
        <v>1850</v>
      </c>
      <c r="U53" t="s">
        <v>1874</v>
      </c>
      <c r="V53">
        <v>1268</v>
      </c>
      <c r="W53" t="s">
        <v>1935</v>
      </c>
      <c r="X53" t="s">
        <v>1942</v>
      </c>
      <c r="Y53" t="s">
        <v>1955</v>
      </c>
      <c r="Z53" t="s">
        <v>2005</v>
      </c>
      <c r="AB53" t="s">
        <v>2390</v>
      </c>
      <c r="AD53">
        <v>1</v>
      </c>
      <c r="AE53">
        <v>1</v>
      </c>
      <c r="AF53">
        <v>21.43</v>
      </c>
    </row>
    <row r="54" spans="1:32">
      <c r="A54" s="1">
        <f>HYPERLINK("https://lsnyc.legalserver.org/matter/dynamic-profile/view/0804713","16-0804713")</f>
        <v>0</v>
      </c>
      <c r="B54" t="s">
        <v>49</v>
      </c>
      <c r="C54" t="s">
        <v>137</v>
      </c>
      <c r="D54" t="s">
        <v>138</v>
      </c>
      <c r="E54" t="s">
        <v>163</v>
      </c>
      <c r="F54" t="s">
        <v>463</v>
      </c>
      <c r="G54" t="s">
        <v>602</v>
      </c>
      <c r="H54" t="s">
        <v>933</v>
      </c>
      <c r="I54" t="s">
        <v>1240</v>
      </c>
      <c r="J54" t="s">
        <v>1508</v>
      </c>
      <c r="K54">
        <v>11354</v>
      </c>
      <c r="M54" t="s">
        <v>1535</v>
      </c>
      <c r="N54" t="s">
        <v>1807</v>
      </c>
      <c r="O54" t="s">
        <v>1832</v>
      </c>
      <c r="P54" t="s">
        <v>1836</v>
      </c>
      <c r="Q54" t="s">
        <v>1841</v>
      </c>
      <c r="S54" t="s">
        <v>1850</v>
      </c>
      <c r="T54" t="s">
        <v>1855</v>
      </c>
      <c r="U54" t="s">
        <v>163</v>
      </c>
      <c r="V54">
        <v>1426</v>
      </c>
      <c r="W54" t="s">
        <v>1936</v>
      </c>
      <c r="X54" t="s">
        <v>1940</v>
      </c>
      <c r="Y54" t="s">
        <v>1959</v>
      </c>
      <c r="Z54" t="s">
        <v>2006</v>
      </c>
      <c r="AB54" t="s">
        <v>2391</v>
      </c>
      <c r="AD54">
        <v>2</v>
      </c>
      <c r="AE54">
        <v>1</v>
      </c>
      <c r="AF54">
        <v>148.81</v>
      </c>
    </row>
    <row r="55" spans="1:32">
      <c r="A55" s="1">
        <f>HYPERLINK("https://lsnyc.legalserver.org/matter/dynamic-profile/view/1840469","17-1840469")</f>
        <v>0</v>
      </c>
      <c r="B55" t="s">
        <v>32</v>
      </c>
      <c r="C55" t="s">
        <v>136</v>
      </c>
      <c r="D55" t="s">
        <v>138</v>
      </c>
      <c r="E55" t="s">
        <v>186</v>
      </c>
      <c r="G55" t="s">
        <v>603</v>
      </c>
      <c r="H55" t="s">
        <v>934</v>
      </c>
      <c r="I55" t="s">
        <v>1241</v>
      </c>
      <c r="J55" t="s">
        <v>1502</v>
      </c>
      <c r="K55">
        <v>10034</v>
      </c>
      <c r="N55" t="s">
        <v>1810</v>
      </c>
      <c r="O55" t="s">
        <v>1831</v>
      </c>
      <c r="Q55" t="s">
        <v>1842</v>
      </c>
      <c r="S55" t="s">
        <v>1850</v>
      </c>
      <c r="U55" t="s">
        <v>153</v>
      </c>
      <c r="V55">
        <v>1066.11</v>
      </c>
      <c r="W55" t="s">
        <v>1933</v>
      </c>
      <c r="X55" t="s">
        <v>1939</v>
      </c>
      <c r="Z55" t="s">
        <v>2007</v>
      </c>
      <c r="AB55" t="s">
        <v>2392</v>
      </c>
      <c r="AD55">
        <v>2</v>
      </c>
      <c r="AE55">
        <v>1</v>
      </c>
      <c r="AF55">
        <v>114.59</v>
      </c>
    </row>
    <row r="56" spans="1:32">
      <c r="A56" s="1">
        <f>HYPERLINK("https://lsnyc.legalserver.org/matter/dynamic-profile/view/1858122","18-1858122")</f>
        <v>0</v>
      </c>
      <c r="B56" t="s">
        <v>58</v>
      </c>
      <c r="C56" t="s">
        <v>136</v>
      </c>
      <c r="D56" t="s">
        <v>138</v>
      </c>
      <c r="E56" t="s">
        <v>187</v>
      </c>
      <c r="G56" t="s">
        <v>604</v>
      </c>
      <c r="H56" t="s">
        <v>935</v>
      </c>
      <c r="I56" t="s">
        <v>1242</v>
      </c>
      <c r="J56" t="s">
        <v>1506</v>
      </c>
      <c r="K56">
        <v>10304</v>
      </c>
      <c r="M56" t="s">
        <v>1550</v>
      </c>
      <c r="N56" t="s">
        <v>1804</v>
      </c>
      <c r="O56" t="s">
        <v>1829</v>
      </c>
      <c r="Q56" t="s">
        <v>1842</v>
      </c>
      <c r="S56" t="s">
        <v>1850</v>
      </c>
      <c r="U56" t="s">
        <v>187</v>
      </c>
      <c r="V56">
        <v>1106</v>
      </c>
      <c r="W56" t="s">
        <v>1937</v>
      </c>
      <c r="X56" t="s">
        <v>1940</v>
      </c>
      <c r="Z56" t="s">
        <v>2008</v>
      </c>
      <c r="AB56" t="s">
        <v>2393</v>
      </c>
      <c r="AD56">
        <v>2</v>
      </c>
      <c r="AE56">
        <v>1</v>
      </c>
      <c r="AF56">
        <v>17.63</v>
      </c>
    </row>
    <row r="57" spans="1:32">
      <c r="A57" s="1">
        <f>HYPERLINK("https://lsnyc.legalserver.org/matter/dynamic-profile/view/1863906","18-1863906")</f>
        <v>0</v>
      </c>
      <c r="B57" t="s">
        <v>32</v>
      </c>
      <c r="C57" t="s">
        <v>136</v>
      </c>
      <c r="D57" t="s">
        <v>138</v>
      </c>
      <c r="E57" t="s">
        <v>188</v>
      </c>
      <c r="G57" t="s">
        <v>605</v>
      </c>
      <c r="H57" t="s">
        <v>936</v>
      </c>
      <c r="I57" t="s">
        <v>1209</v>
      </c>
      <c r="J57" t="s">
        <v>1502</v>
      </c>
      <c r="K57">
        <v>10029</v>
      </c>
      <c r="M57" t="s">
        <v>1519</v>
      </c>
      <c r="N57" t="s">
        <v>1803</v>
      </c>
      <c r="O57" t="s">
        <v>1829</v>
      </c>
      <c r="Q57" t="s">
        <v>1841</v>
      </c>
      <c r="S57" t="s">
        <v>1850</v>
      </c>
      <c r="T57" t="s">
        <v>1855</v>
      </c>
      <c r="U57" t="s">
        <v>1875</v>
      </c>
      <c r="V57">
        <v>0</v>
      </c>
      <c r="W57" t="s">
        <v>1933</v>
      </c>
      <c r="X57" t="s">
        <v>1938</v>
      </c>
      <c r="Z57" t="s">
        <v>2009</v>
      </c>
      <c r="AB57" t="s">
        <v>2394</v>
      </c>
      <c r="AD57">
        <v>1</v>
      </c>
      <c r="AE57">
        <v>3</v>
      </c>
      <c r="AF57">
        <v>179.28</v>
      </c>
    </row>
    <row r="58" spans="1:32">
      <c r="A58" s="1">
        <f>HYPERLINK("https://lsnyc.legalserver.org/matter/dynamic-profile/view/0805850","16-0805850")</f>
        <v>0</v>
      </c>
      <c r="B58" t="s">
        <v>59</v>
      </c>
      <c r="C58" t="s">
        <v>136</v>
      </c>
      <c r="D58" t="s">
        <v>138</v>
      </c>
      <c r="E58" t="s">
        <v>189</v>
      </c>
      <c r="G58" t="s">
        <v>606</v>
      </c>
      <c r="H58" t="s">
        <v>937</v>
      </c>
      <c r="I58" t="s">
        <v>1243</v>
      </c>
      <c r="J58" t="s">
        <v>1503</v>
      </c>
      <c r="K58">
        <v>11225</v>
      </c>
      <c r="M58" t="s">
        <v>1551</v>
      </c>
      <c r="N58" t="s">
        <v>1809</v>
      </c>
      <c r="O58" t="s">
        <v>1829</v>
      </c>
      <c r="Q58" t="s">
        <v>1841</v>
      </c>
      <c r="S58" t="s">
        <v>1850</v>
      </c>
      <c r="U58" t="s">
        <v>165</v>
      </c>
      <c r="V58">
        <v>900.65</v>
      </c>
      <c r="W58" t="s">
        <v>1934</v>
      </c>
      <c r="X58" t="s">
        <v>1945</v>
      </c>
      <c r="Z58" t="s">
        <v>2010</v>
      </c>
      <c r="AB58" t="s">
        <v>2395</v>
      </c>
      <c r="AD58">
        <v>1</v>
      </c>
      <c r="AE58">
        <v>1</v>
      </c>
      <c r="AF58">
        <v>146.07</v>
      </c>
    </row>
    <row r="59" spans="1:32">
      <c r="A59" s="1">
        <f>HYPERLINK("https://lsnyc.legalserver.org/matter/dynamic-profile/view/0823235","16-0823235")</f>
        <v>0</v>
      </c>
      <c r="B59" t="s">
        <v>60</v>
      </c>
      <c r="C59" t="s">
        <v>136</v>
      </c>
      <c r="D59" t="s">
        <v>138</v>
      </c>
      <c r="E59" t="s">
        <v>190</v>
      </c>
      <c r="G59" t="s">
        <v>606</v>
      </c>
      <c r="H59" t="s">
        <v>937</v>
      </c>
      <c r="I59" t="s">
        <v>1243</v>
      </c>
      <c r="J59" t="s">
        <v>1503</v>
      </c>
      <c r="K59">
        <v>11225</v>
      </c>
      <c r="N59" t="s">
        <v>1805</v>
      </c>
      <c r="O59" t="s">
        <v>1830</v>
      </c>
      <c r="Q59" t="s">
        <v>1841</v>
      </c>
      <c r="S59" t="s">
        <v>1850</v>
      </c>
      <c r="U59" t="s">
        <v>165</v>
      </c>
      <c r="V59">
        <v>900.65</v>
      </c>
      <c r="W59" t="s">
        <v>1934</v>
      </c>
      <c r="X59" t="s">
        <v>1945</v>
      </c>
      <c r="Z59" t="s">
        <v>2010</v>
      </c>
      <c r="AB59" t="s">
        <v>2395</v>
      </c>
      <c r="AD59">
        <v>1</v>
      </c>
      <c r="AE59">
        <v>1</v>
      </c>
      <c r="AF59">
        <v>67.42</v>
      </c>
    </row>
    <row r="60" spans="1:32">
      <c r="A60" s="1">
        <f>HYPERLINK("https://lsnyc.legalserver.org/matter/dynamic-profile/view/0822235","16-0822235")</f>
        <v>0</v>
      </c>
      <c r="B60" t="s">
        <v>61</v>
      </c>
      <c r="C60" t="s">
        <v>136</v>
      </c>
      <c r="D60" t="s">
        <v>138</v>
      </c>
      <c r="E60" t="s">
        <v>191</v>
      </c>
      <c r="G60" t="s">
        <v>607</v>
      </c>
      <c r="H60" t="s">
        <v>938</v>
      </c>
      <c r="I60" t="s">
        <v>1244</v>
      </c>
      <c r="J60" t="s">
        <v>1504</v>
      </c>
      <c r="K60">
        <v>10467</v>
      </c>
      <c r="M60" t="s">
        <v>1552</v>
      </c>
      <c r="N60" t="s">
        <v>1812</v>
      </c>
      <c r="O60" t="s">
        <v>1829</v>
      </c>
      <c r="Q60" t="s">
        <v>1841</v>
      </c>
      <c r="S60" t="s">
        <v>1850</v>
      </c>
      <c r="U60" t="s">
        <v>191</v>
      </c>
      <c r="V60">
        <v>1550</v>
      </c>
      <c r="W60" t="s">
        <v>1935</v>
      </c>
      <c r="X60" t="s">
        <v>1939</v>
      </c>
      <c r="Z60" t="s">
        <v>2011</v>
      </c>
      <c r="AB60" t="s">
        <v>2396</v>
      </c>
      <c r="AD60">
        <v>1</v>
      </c>
      <c r="AE60">
        <v>4</v>
      </c>
      <c r="AF60">
        <v>73.14</v>
      </c>
    </row>
    <row r="61" spans="1:32">
      <c r="A61" s="1">
        <f>HYPERLINK("https://lsnyc.legalserver.org/matter/dynamic-profile/view/1870607","18-1870607")</f>
        <v>0</v>
      </c>
      <c r="B61" t="s">
        <v>36</v>
      </c>
      <c r="C61" t="s">
        <v>136</v>
      </c>
      <c r="D61" t="s">
        <v>138</v>
      </c>
      <c r="E61" t="s">
        <v>192</v>
      </c>
      <c r="G61" t="s">
        <v>580</v>
      </c>
      <c r="H61" t="s">
        <v>939</v>
      </c>
      <c r="I61" t="s">
        <v>1245</v>
      </c>
      <c r="J61" t="s">
        <v>1502</v>
      </c>
      <c r="K61">
        <v>10040</v>
      </c>
      <c r="O61" t="s">
        <v>1829</v>
      </c>
      <c r="Q61" t="s">
        <v>1842</v>
      </c>
      <c r="S61" t="s">
        <v>1850</v>
      </c>
      <c r="U61" t="s">
        <v>192</v>
      </c>
      <c r="V61">
        <v>1225</v>
      </c>
      <c r="W61" t="s">
        <v>1933</v>
      </c>
      <c r="X61" t="s">
        <v>1939</v>
      </c>
      <c r="Z61" t="s">
        <v>2012</v>
      </c>
      <c r="AB61" t="s">
        <v>2397</v>
      </c>
      <c r="AD61">
        <v>2</v>
      </c>
      <c r="AE61">
        <v>2</v>
      </c>
      <c r="AF61">
        <v>143.43</v>
      </c>
    </row>
    <row r="62" spans="1:32">
      <c r="A62" s="1">
        <f>HYPERLINK("https://lsnyc.legalserver.org/matter/dynamic-profile/view/1841131","17-1841131")</f>
        <v>0</v>
      </c>
      <c r="B62" t="s">
        <v>62</v>
      </c>
      <c r="C62" t="s">
        <v>136</v>
      </c>
      <c r="D62" t="s">
        <v>138</v>
      </c>
      <c r="E62" t="s">
        <v>193</v>
      </c>
      <c r="G62" t="s">
        <v>608</v>
      </c>
      <c r="H62" t="s">
        <v>940</v>
      </c>
      <c r="I62" t="s">
        <v>1246</v>
      </c>
      <c r="J62" t="s">
        <v>1502</v>
      </c>
      <c r="K62">
        <v>10029</v>
      </c>
      <c r="M62" t="s">
        <v>1553</v>
      </c>
      <c r="N62" t="s">
        <v>1806</v>
      </c>
      <c r="O62" t="s">
        <v>1829</v>
      </c>
      <c r="Q62" t="s">
        <v>1842</v>
      </c>
      <c r="S62" t="s">
        <v>1850</v>
      </c>
      <c r="U62" t="s">
        <v>1876</v>
      </c>
      <c r="V62">
        <v>595</v>
      </c>
      <c r="W62" t="s">
        <v>1933</v>
      </c>
      <c r="X62" t="s">
        <v>1942</v>
      </c>
      <c r="Z62" t="s">
        <v>2013</v>
      </c>
      <c r="AB62" t="s">
        <v>2398</v>
      </c>
      <c r="AD62">
        <v>3</v>
      </c>
      <c r="AE62">
        <v>1</v>
      </c>
      <c r="AF62">
        <v>168.83</v>
      </c>
    </row>
    <row r="63" spans="1:32">
      <c r="A63" s="1">
        <f>HYPERLINK("https://lsnyc.legalserver.org/matter/dynamic-profile/view/1867112","18-1867112")</f>
        <v>0</v>
      </c>
      <c r="B63" t="s">
        <v>63</v>
      </c>
      <c r="C63" t="s">
        <v>137</v>
      </c>
      <c r="D63" t="s">
        <v>138</v>
      </c>
      <c r="E63" t="s">
        <v>194</v>
      </c>
      <c r="F63" t="s">
        <v>471</v>
      </c>
      <c r="G63" t="s">
        <v>609</v>
      </c>
      <c r="H63" t="s">
        <v>941</v>
      </c>
      <c r="I63" t="s">
        <v>1247</v>
      </c>
      <c r="J63" t="s">
        <v>1502</v>
      </c>
      <c r="K63">
        <v>10033</v>
      </c>
      <c r="N63" t="s">
        <v>1804</v>
      </c>
      <c r="O63" t="s">
        <v>1830</v>
      </c>
      <c r="P63" t="s">
        <v>1835</v>
      </c>
      <c r="Q63" t="s">
        <v>1842</v>
      </c>
      <c r="S63" t="s">
        <v>1850</v>
      </c>
      <c r="U63" t="s">
        <v>194</v>
      </c>
      <c r="V63">
        <v>663.4299999999999</v>
      </c>
      <c r="W63" t="s">
        <v>1933</v>
      </c>
      <c r="X63" t="s">
        <v>1939</v>
      </c>
      <c r="Y63" t="s">
        <v>1957</v>
      </c>
      <c r="Z63" t="s">
        <v>2014</v>
      </c>
      <c r="AB63" t="s">
        <v>2399</v>
      </c>
      <c r="AD63">
        <v>1</v>
      </c>
      <c r="AE63">
        <v>2</v>
      </c>
      <c r="AF63">
        <v>49.49</v>
      </c>
    </row>
    <row r="64" spans="1:32">
      <c r="A64" s="1">
        <f>HYPERLINK("https://lsnyc.legalserver.org/matter/dynamic-profile/view/0798105","16-0798105")</f>
        <v>0</v>
      </c>
      <c r="B64" t="s">
        <v>52</v>
      </c>
      <c r="C64" t="s">
        <v>137</v>
      </c>
      <c r="D64" t="s">
        <v>138</v>
      </c>
      <c r="E64" t="s">
        <v>195</v>
      </c>
      <c r="F64" t="s">
        <v>463</v>
      </c>
      <c r="G64" t="s">
        <v>610</v>
      </c>
      <c r="H64" t="s">
        <v>942</v>
      </c>
      <c r="I64" t="s">
        <v>1248</v>
      </c>
      <c r="J64" t="s">
        <v>1504</v>
      </c>
      <c r="K64">
        <v>10453</v>
      </c>
      <c r="M64" t="s">
        <v>1554</v>
      </c>
      <c r="N64" t="s">
        <v>1804</v>
      </c>
      <c r="O64" t="s">
        <v>1829</v>
      </c>
      <c r="P64" t="s">
        <v>1834</v>
      </c>
      <c r="Q64" t="s">
        <v>1842</v>
      </c>
      <c r="S64" t="s">
        <v>1850</v>
      </c>
      <c r="U64" t="s">
        <v>1877</v>
      </c>
      <c r="V64">
        <v>1610</v>
      </c>
      <c r="W64" t="s">
        <v>1935</v>
      </c>
      <c r="X64" t="s">
        <v>1947</v>
      </c>
      <c r="Y64" t="s">
        <v>1962</v>
      </c>
      <c r="Z64" t="s">
        <v>2015</v>
      </c>
      <c r="AB64" t="s">
        <v>2400</v>
      </c>
      <c r="AD64">
        <v>2</v>
      </c>
      <c r="AE64">
        <v>1</v>
      </c>
      <c r="AF64">
        <v>108.51</v>
      </c>
    </row>
    <row r="65" spans="1:32">
      <c r="A65" s="1">
        <f>HYPERLINK("https://lsnyc.legalserver.org/matter/dynamic-profile/view/0828108","17-0828108")</f>
        <v>0</v>
      </c>
      <c r="B65" t="s">
        <v>44</v>
      </c>
      <c r="C65" t="s">
        <v>137</v>
      </c>
      <c r="D65" t="s">
        <v>138</v>
      </c>
      <c r="E65" t="s">
        <v>196</v>
      </c>
      <c r="F65" t="s">
        <v>472</v>
      </c>
      <c r="G65" t="s">
        <v>574</v>
      </c>
      <c r="H65" t="s">
        <v>943</v>
      </c>
      <c r="I65" t="s">
        <v>1249</v>
      </c>
      <c r="J65" t="s">
        <v>1504</v>
      </c>
      <c r="K65">
        <v>10453</v>
      </c>
      <c r="M65" t="s">
        <v>1555</v>
      </c>
      <c r="N65" t="s">
        <v>1804</v>
      </c>
      <c r="O65" t="s">
        <v>1829</v>
      </c>
      <c r="P65" t="s">
        <v>1834</v>
      </c>
      <c r="Q65" t="s">
        <v>1842</v>
      </c>
      <c r="S65" t="s">
        <v>1850</v>
      </c>
      <c r="U65" t="s">
        <v>196</v>
      </c>
      <c r="V65">
        <v>1295</v>
      </c>
      <c r="W65" t="s">
        <v>1935</v>
      </c>
      <c r="X65" t="s">
        <v>1945</v>
      </c>
      <c r="Y65" t="s">
        <v>1955</v>
      </c>
      <c r="Z65" t="s">
        <v>2016</v>
      </c>
      <c r="AB65" t="s">
        <v>2401</v>
      </c>
      <c r="AD65">
        <v>1</v>
      </c>
      <c r="AE65">
        <v>1</v>
      </c>
      <c r="AF65">
        <v>166.26</v>
      </c>
    </row>
    <row r="66" spans="1:32">
      <c r="A66" s="1">
        <f>HYPERLINK("https://lsnyc.legalserver.org/matter/dynamic-profile/view/1841525","17-1841525")</f>
        <v>0</v>
      </c>
      <c r="B66" t="s">
        <v>44</v>
      </c>
      <c r="C66" t="s">
        <v>136</v>
      </c>
      <c r="D66" t="s">
        <v>138</v>
      </c>
      <c r="E66" t="s">
        <v>197</v>
      </c>
      <c r="G66" t="s">
        <v>574</v>
      </c>
      <c r="H66" t="s">
        <v>943</v>
      </c>
      <c r="I66" t="s">
        <v>1249</v>
      </c>
      <c r="J66" t="s">
        <v>1504</v>
      </c>
      <c r="K66">
        <v>10453</v>
      </c>
      <c r="M66" t="s">
        <v>1556</v>
      </c>
      <c r="N66" t="s">
        <v>1803</v>
      </c>
      <c r="O66" t="s">
        <v>1829</v>
      </c>
      <c r="Q66" t="s">
        <v>1842</v>
      </c>
      <c r="S66" t="s">
        <v>1850</v>
      </c>
      <c r="U66" t="s">
        <v>1870</v>
      </c>
      <c r="V66">
        <v>1295</v>
      </c>
      <c r="W66" t="s">
        <v>1935</v>
      </c>
      <c r="X66" t="s">
        <v>1945</v>
      </c>
      <c r="Z66" t="s">
        <v>2016</v>
      </c>
      <c r="AB66" t="s">
        <v>2401</v>
      </c>
      <c r="AD66">
        <v>1</v>
      </c>
      <c r="AE66">
        <v>1</v>
      </c>
      <c r="AF66">
        <v>166.26</v>
      </c>
    </row>
    <row r="67" spans="1:32">
      <c r="A67" s="1">
        <f>HYPERLINK("https://lsnyc.legalserver.org/matter/dynamic-profile/view/0819000","16-0819000")</f>
        <v>0</v>
      </c>
      <c r="B67" t="s">
        <v>64</v>
      </c>
      <c r="C67" t="s">
        <v>137</v>
      </c>
      <c r="D67" t="s">
        <v>138</v>
      </c>
      <c r="E67" t="s">
        <v>198</v>
      </c>
      <c r="F67" t="s">
        <v>473</v>
      </c>
      <c r="G67" t="s">
        <v>611</v>
      </c>
      <c r="H67" t="s">
        <v>944</v>
      </c>
      <c r="I67" t="s">
        <v>1250</v>
      </c>
      <c r="J67" t="s">
        <v>1503</v>
      </c>
      <c r="K67">
        <v>11208</v>
      </c>
      <c r="M67" t="s">
        <v>1557</v>
      </c>
      <c r="N67" t="s">
        <v>1804</v>
      </c>
      <c r="O67" t="s">
        <v>1829</v>
      </c>
      <c r="P67" t="s">
        <v>1834</v>
      </c>
      <c r="Q67" t="s">
        <v>1842</v>
      </c>
      <c r="S67" t="s">
        <v>1850</v>
      </c>
      <c r="U67" t="s">
        <v>1878</v>
      </c>
      <c r="V67">
        <v>860</v>
      </c>
      <c r="W67" t="s">
        <v>1934</v>
      </c>
      <c r="X67" t="s">
        <v>1942</v>
      </c>
      <c r="Y67" t="s">
        <v>1955</v>
      </c>
      <c r="Z67" t="s">
        <v>2017</v>
      </c>
      <c r="AB67" t="s">
        <v>2402</v>
      </c>
      <c r="AD67">
        <v>1</v>
      </c>
      <c r="AE67">
        <v>1</v>
      </c>
      <c r="AF67">
        <v>77.45</v>
      </c>
    </row>
    <row r="68" spans="1:32">
      <c r="A68" s="1">
        <f>HYPERLINK("https://lsnyc.legalserver.org/matter/dynamic-profile/view/0811636","16-0811636")</f>
        <v>0</v>
      </c>
      <c r="B68" t="s">
        <v>65</v>
      </c>
      <c r="C68" t="s">
        <v>137</v>
      </c>
      <c r="D68" t="s">
        <v>138</v>
      </c>
      <c r="E68" t="s">
        <v>199</v>
      </c>
      <c r="F68" t="s">
        <v>367</v>
      </c>
      <c r="G68" t="s">
        <v>612</v>
      </c>
      <c r="H68" t="s">
        <v>944</v>
      </c>
      <c r="I68" t="s">
        <v>1251</v>
      </c>
      <c r="J68" t="s">
        <v>1504</v>
      </c>
      <c r="K68">
        <v>10453</v>
      </c>
      <c r="N68" t="s">
        <v>1805</v>
      </c>
      <c r="O68" t="s">
        <v>1831</v>
      </c>
      <c r="P68" t="s">
        <v>1838</v>
      </c>
      <c r="Q68" t="s">
        <v>1841</v>
      </c>
      <c r="S68" t="s">
        <v>1850</v>
      </c>
      <c r="U68" t="s">
        <v>1873</v>
      </c>
      <c r="V68">
        <v>1366.31</v>
      </c>
      <c r="W68" t="s">
        <v>1935</v>
      </c>
      <c r="X68" t="s">
        <v>1945</v>
      </c>
      <c r="Y68" t="s">
        <v>1958</v>
      </c>
      <c r="Z68" t="s">
        <v>2018</v>
      </c>
      <c r="AB68" t="s">
        <v>2403</v>
      </c>
      <c r="AD68">
        <v>3</v>
      </c>
      <c r="AE68">
        <v>2</v>
      </c>
      <c r="AF68">
        <v>142.05</v>
      </c>
    </row>
    <row r="69" spans="1:32">
      <c r="A69" s="1">
        <f>HYPERLINK("https://lsnyc.legalserver.org/matter/dynamic-profile/view/1846002","17-1846002")</f>
        <v>0</v>
      </c>
      <c r="B69" t="s">
        <v>36</v>
      </c>
      <c r="C69" t="s">
        <v>137</v>
      </c>
      <c r="D69" t="s">
        <v>138</v>
      </c>
      <c r="E69" t="s">
        <v>200</v>
      </c>
      <c r="F69" t="s">
        <v>456</v>
      </c>
      <c r="G69" t="s">
        <v>613</v>
      </c>
      <c r="H69" t="s">
        <v>945</v>
      </c>
      <c r="I69" t="s">
        <v>1252</v>
      </c>
      <c r="J69" t="s">
        <v>1502</v>
      </c>
      <c r="K69">
        <v>10034</v>
      </c>
      <c r="N69" t="s">
        <v>1806</v>
      </c>
      <c r="O69" t="s">
        <v>1830</v>
      </c>
      <c r="P69" t="s">
        <v>1835</v>
      </c>
      <c r="Q69" t="s">
        <v>1842</v>
      </c>
      <c r="S69" t="s">
        <v>1850</v>
      </c>
      <c r="U69" t="s">
        <v>1879</v>
      </c>
      <c r="V69">
        <v>1335.75</v>
      </c>
      <c r="W69" t="s">
        <v>1933</v>
      </c>
      <c r="X69" t="s">
        <v>1939</v>
      </c>
      <c r="Y69" t="s">
        <v>1961</v>
      </c>
      <c r="Z69" t="s">
        <v>2019</v>
      </c>
      <c r="AB69" t="s">
        <v>2404</v>
      </c>
      <c r="AD69">
        <v>2</v>
      </c>
      <c r="AE69">
        <v>1</v>
      </c>
      <c r="AF69">
        <v>107.89</v>
      </c>
    </row>
    <row r="70" spans="1:32">
      <c r="A70" s="1">
        <f>HYPERLINK("https://lsnyc.legalserver.org/matter/dynamic-profile/view/1858007","18-1858007")</f>
        <v>0</v>
      </c>
      <c r="B70" t="s">
        <v>53</v>
      </c>
      <c r="C70" t="s">
        <v>137</v>
      </c>
      <c r="D70" t="s">
        <v>138</v>
      </c>
      <c r="E70" t="s">
        <v>201</v>
      </c>
      <c r="F70" t="s">
        <v>474</v>
      </c>
      <c r="G70" t="s">
        <v>614</v>
      </c>
      <c r="H70" t="s">
        <v>945</v>
      </c>
      <c r="I70" t="s">
        <v>1253</v>
      </c>
      <c r="J70" t="s">
        <v>1504</v>
      </c>
      <c r="K70">
        <v>10453</v>
      </c>
      <c r="M70" t="s">
        <v>1558</v>
      </c>
      <c r="N70" t="s">
        <v>1803</v>
      </c>
      <c r="O70" t="s">
        <v>1829</v>
      </c>
      <c r="P70" t="s">
        <v>1834</v>
      </c>
      <c r="Q70" t="s">
        <v>1841</v>
      </c>
      <c r="S70" t="s">
        <v>1850</v>
      </c>
      <c r="U70" t="s">
        <v>143</v>
      </c>
      <c r="V70">
        <v>896</v>
      </c>
      <c r="W70" t="s">
        <v>1935</v>
      </c>
      <c r="X70" t="s">
        <v>1938</v>
      </c>
      <c r="Y70" t="s">
        <v>1958</v>
      </c>
      <c r="Z70" t="s">
        <v>2020</v>
      </c>
      <c r="AB70" t="s">
        <v>2405</v>
      </c>
      <c r="AD70">
        <v>2</v>
      </c>
      <c r="AE70">
        <v>2</v>
      </c>
      <c r="AF70">
        <v>97.56</v>
      </c>
    </row>
    <row r="71" spans="1:32">
      <c r="A71" s="1">
        <f>HYPERLINK("https://lsnyc.legalserver.org/matter/dynamic-profile/view/1859446","18-1859446")</f>
        <v>0</v>
      </c>
      <c r="B71" t="s">
        <v>53</v>
      </c>
      <c r="C71" t="s">
        <v>136</v>
      </c>
      <c r="D71" t="s">
        <v>138</v>
      </c>
      <c r="E71" t="s">
        <v>202</v>
      </c>
      <c r="G71" t="s">
        <v>614</v>
      </c>
      <c r="H71" t="s">
        <v>945</v>
      </c>
      <c r="I71" t="s">
        <v>1253</v>
      </c>
      <c r="J71" t="s">
        <v>1504</v>
      </c>
      <c r="K71">
        <v>10453</v>
      </c>
      <c r="N71" t="s">
        <v>1807</v>
      </c>
      <c r="O71" t="s">
        <v>1832</v>
      </c>
      <c r="Q71" t="s">
        <v>1841</v>
      </c>
      <c r="S71" t="s">
        <v>1850</v>
      </c>
      <c r="U71" t="s">
        <v>208</v>
      </c>
      <c r="V71">
        <v>896</v>
      </c>
      <c r="W71" t="s">
        <v>1935</v>
      </c>
      <c r="X71" t="s">
        <v>1938</v>
      </c>
      <c r="Z71" t="s">
        <v>2020</v>
      </c>
      <c r="AB71" t="s">
        <v>2405</v>
      </c>
      <c r="AD71">
        <v>2</v>
      </c>
      <c r="AE71">
        <v>2</v>
      </c>
      <c r="AF71">
        <v>97.56</v>
      </c>
    </row>
    <row r="72" spans="1:32">
      <c r="A72" s="1">
        <f>HYPERLINK("https://lsnyc.legalserver.org/matter/dynamic-profile/view/0804346","16-0804346")</f>
        <v>0</v>
      </c>
      <c r="B72" t="s">
        <v>66</v>
      </c>
      <c r="C72" t="s">
        <v>136</v>
      </c>
      <c r="D72" t="s">
        <v>138</v>
      </c>
      <c r="E72" t="s">
        <v>147</v>
      </c>
      <c r="G72" t="s">
        <v>597</v>
      </c>
      <c r="H72" t="s">
        <v>946</v>
      </c>
      <c r="I72" t="s">
        <v>1254</v>
      </c>
      <c r="J72" t="s">
        <v>1503</v>
      </c>
      <c r="K72">
        <v>11213</v>
      </c>
      <c r="M72" t="s">
        <v>1559</v>
      </c>
      <c r="N72" t="s">
        <v>1804</v>
      </c>
      <c r="O72" t="s">
        <v>1829</v>
      </c>
      <c r="Q72" t="s">
        <v>1841</v>
      </c>
      <c r="S72" t="s">
        <v>1850</v>
      </c>
      <c r="U72" t="s">
        <v>147</v>
      </c>
      <c r="V72">
        <v>1300</v>
      </c>
      <c r="W72" t="s">
        <v>1934</v>
      </c>
      <c r="X72" t="s">
        <v>1946</v>
      </c>
      <c r="Z72" t="s">
        <v>2021</v>
      </c>
      <c r="AB72" t="s">
        <v>2406</v>
      </c>
      <c r="AD72">
        <v>1</v>
      </c>
      <c r="AE72">
        <v>2</v>
      </c>
      <c r="AF72">
        <v>47.62</v>
      </c>
    </row>
    <row r="73" spans="1:32">
      <c r="A73" s="1">
        <f>HYPERLINK("https://lsnyc.legalserver.org/matter/dynamic-profile/view/1856530","18-1856530")</f>
        <v>0</v>
      </c>
      <c r="B73" t="s">
        <v>53</v>
      </c>
      <c r="C73" t="s">
        <v>137</v>
      </c>
      <c r="D73" t="s">
        <v>138</v>
      </c>
      <c r="E73" t="s">
        <v>203</v>
      </c>
      <c r="F73" t="s">
        <v>474</v>
      </c>
      <c r="G73" t="s">
        <v>615</v>
      </c>
      <c r="H73" t="s">
        <v>947</v>
      </c>
      <c r="I73" t="s">
        <v>1253</v>
      </c>
      <c r="J73" t="s">
        <v>1504</v>
      </c>
      <c r="K73">
        <v>10453</v>
      </c>
      <c r="M73" t="s">
        <v>1558</v>
      </c>
      <c r="N73" t="s">
        <v>1803</v>
      </c>
      <c r="O73" t="s">
        <v>1829</v>
      </c>
      <c r="P73" t="s">
        <v>1834</v>
      </c>
      <c r="Q73" t="s">
        <v>1841</v>
      </c>
      <c r="S73" t="s">
        <v>1850</v>
      </c>
      <c r="U73" t="s">
        <v>143</v>
      </c>
      <c r="V73">
        <v>725.22</v>
      </c>
      <c r="W73" t="s">
        <v>1935</v>
      </c>
      <c r="X73" t="s">
        <v>1938</v>
      </c>
      <c r="Y73" t="s">
        <v>1958</v>
      </c>
      <c r="Z73" t="s">
        <v>2022</v>
      </c>
      <c r="AB73" t="s">
        <v>2407</v>
      </c>
      <c r="AD73">
        <v>1</v>
      </c>
      <c r="AE73">
        <v>1</v>
      </c>
      <c r="AF73">
        <v>59.11</v>
      </c>
    </row>
    <row r="74" spans="1:32">
      <c r="A74" s="1">
        <f>HYPERLINK("https://lsnyc.legalserver.org/matter/dynamic-profile/view/1857490","18-1857490")</f>
        <v>0</v>
      </c>
      <c r="B74" t="s">
        <v>47</v>
      </c>
      <c r="C74" t="s">
        <v>136</v>
      </c>
      <c r="D74" t="s">
        <v>138</v>
      </c>
      <c r="E74" t="s">
        <v>204</v>
      </c>
      <c r="G74" t="s">
        <v>616</v>
      </c>
      <c r="H74" t="s">
        <v>948</v>
      </c>
      <c r="I74" t="s">
        <v>1226</v>
      </c>
      <c r="J74" t="s">
        <v>1504</v>
      </c>
      <c r="K74">
        <v>10452</v>
      </c>
      <c r="M74" t="s">
        <v>1534</v>
      </c>
      <c r="N74" t="s">
        <v>1807</v>
      </c>
      <c r="O74" t="s">
        <v>1832</v>
      </c>
      <c r="Q74" t="s">
        <v>1841</v>
      </c>
      <c r="S74" t="s">
        <v>1850</v>
      </c>
      <c r="U74" t="s">
        <v>330</v>
      </c>
      <c r="V74">
        <v>858.6900000000001</v>
      </c>
      <c r="W74" t="s">
        <v>1935</v>
      </c>
      <c r="X74" t="s">
        <v>1945</v>
      </c>
      <c r="Z74" t="s">
        <v>2023</v>
      </c>
      <c r="AB74" t="s">
        <v>2408</v>
      </c>
      <c r="AD74">
        <v>2</v>
      </c>
      <c r="AE74">
        <v>2</v>
      </c>
      <c r="AF74">
        <v>171.22</v>
      </c>
    </row>
    <row r="75" spans="1:32">
      <c r="A75" s="1">
        <f>HYPERLINK("https://lsnyc.legalserver.org/matter/dynamic-profile/view/1834285","17-1834285")</f>
        <v>0</v>
      </c>
      <c r="B75" t="s">
        <v>38</v>
      </c>
      <c r="C75" t="s">
        <v>137</v>
      </c>
      <c r="D75" t="s">
        <v>138</v>
      </c>
      <c r="E75" t="s">
        <v>205</v>
      </c>
      <c r="F75" t="s">
        <v>475</v>
      </c>
      <c r="G75" t="s">
        <v>617</v>
      </c>
      <c r="H75" t="s">
        <v>949</v>
      </c>
      <c r="I75" t="s">
        <v>1255</v>
      </c>
      <c r="J75" t="s">
        <v>1506</v>
      </c>
      <c r="K75">
        <v>10304</v>
      </c>
      <c r="M75" t="s">
        <v>1560</v>
      </c>
      <c r="N75" t="s">
        <v>1806</v>
      </c>
      <c r="O75" t="s">
        <v>1829</v>
      </c>
      <c r="P75" t="s">
        <v>1834</v>
      </c>
      <c r="Q75" t="s">
        <v>1842</v>
      </c>
      <c r="S75" t="s">
        <v>1850</v>
      </c>
      <c r="T75" t="s">
        <v>1855</v>
      </c>
      <c r="U75" t="s">
        <v>1880</v>
      </c>
      <c r="V75">
        <v>1700</v>
      </c>
      <c r="W75" t="s">
        <v>1937</v>
      </c>
      <c r="X75" t="s">
        <v>1949</v>
      </c>
      <c r="Y75" t="s">
        <v>1962</v>
      </c>
      <c r="Z75" t="s">
        <v>2024</v>
      </c>
      <c r="AB75" t="s">
        <v>2409</v>
      </c>
      <c r="AD75">
        <v>4</v>
      </c>
      <c r="AE75">
        <v>1</v>
      </c>
      <c r="AF75">
        <v>140.63</v>
      </c>
    </row>
    <row r="76" spans="1:32">
      <c r="A76" s="1">
        <f>HYPERLINK("https://lsnyc.legalserver.org/matter/dynamic-profile/view/1849559","17-1849559")</f>
        <v>0</v>
      </c>
      <c r="B76" t="s">
        <v>67</v>
      </c>
      <c r="C76" t="s">
        <v>137</v>
      </c>
      <c r="D76" t="s">
        <v>139</v>
      </c>
      <c r="E76" t="s">
        <v>206</v>
      </c>
      <c r="F76" t="s">
        <v>476</v>
      </c>
      <c r="G76" t="s">
        <v>592</v>
      </c>
      <c r="H76" t="s">
        <v>950</v>
      </c>
      <c r="I76" t="s">
        <v>1256</v>
      </c>
      <c r="J76" t="s">
        <v>1509</v>
      </c>
      <c r="K76">
        <v>11368</v>
      </c>
      <c r="M76" t="s">
        <v>1561</v>
      </c>
      <c r="N76" t="s">
        <v>1810</v>
      </c>
      <c r="O76" t="s">
        <v>1831</v>
      </c>
      <c r="P76" t="s">
        <v>1835</v>
      </c>
      <c r="Q76" t="s">
        <v>1842</v>
      </c>
      <c r="S76" t="s">
        <v>1850</v>
      </c>
      <c r="U76" t="s">
        <v>206</v>
      </c>
      <c r="V76">
        <v>1829.95</v>
      </c>
      <c r="W76" t="s">
        <v>1936</v>
      </c>
      <c r="X76" t="s">
        <v>1943</v>
      </c>
      <c r="Y76" t="s">
        <v>1955</v>
      </c>
      <c r="Z76" t="s">
        <v>2025</v>
      </c>
      <c r="AB76" t="s">
        <v>2410</v>
      </c>
      <c r="AD76">
        <v>1</v>
      </c>
      <c r="AE76">
        <v>3</v>
      </c>
      <c r="AF76">
        <v>52.85</v>
      </c>
    </row>
    <row r="77" spans="1:32">
      <c r="A77" s="1">
        <f>HYPERLINK("https://lsnyc.legalserver.org/matter/dynamic-profile/view/1854109","17-1854109")</f>
        <v>0</v>
      </c>
      <c r="B77" t="s">
        <v>50</v>
      </c>
      <c r="C77" t="s">
        <v>136</v>
      </c>
      <c r="D77" t="s">
        <v>138</v>
      </c>
      <c r="E77" t="s">
        <v>207</v>
      </c>
      <c r="G77" t="s">
        <v>618</v>
      </c>
      <c r="H77" t="s">
        <v>951</v>
      </c>
      <c r="I77" t="s">
        <v>1257</v>
      </c>
      <c r="J77" t="s">
        <v>1504</v>
      </c>
      <c r="K77">
        <v>10456</v>
      </c>
      <c r="M77" t="s">
        <v>1562</v>
      </c>
      <c r="N77" t="s">
        <v>1807</v>
      </c>
      <c r="O77" t="s">
        <v>1832</v>
      </c>
      <c r="Q77" t="s">
        <v>1841</v>
      </c>
      <c r="S77" t="s">
        <v>1850</v>
      </c>
      <c r="U77" t="s">
        <v>1862</v>
      </c>
      <c r="V77">
        <v>988</v>
      </c>
      <c r="W77" t="s">
        <v>1935</v>
      </c>
      <c r="X77" t="s">
        <v>1945</v>
      </c>
      <c r="Z77" t="s">
        <v>2026</v>
      </c>
      <c r="AB77" t="s">
        <v>2411</v>
      </c>
      <c r="AD77">
        <v>1</v>
      </c>
      <c r="AE77">
        <v>2</v>
      </c>
      <c r="AF77">
        <v>86.37</v>
      </c>
    </row>
    <row r="78" spans="1:32">
      <c r="A78" s="1">
        <f>HYPERLINK("https://lsnyc.legalserver.org/matter/dynamic-profile/view/1863619","18-1863619")</f>
        <v>0</v>
      </c>
      <c r="B78" t="s">
        <v>68</v>
      </c>
      <c r="C78" t="s">
        <v>137</v>
      </c>
      <c r="D78" t="s">
        <v>138</v>
      </c>
      <c r="E78" t="s">
        <v>208</v>
      </c>
      <c r="F78" t="s">
        <v>477</v>
      </c>
      <c r="G78" t="s">
        <v>619</v>
      </c>
      <c r="H78" t="s">
        <v>952</v>
      </c>
      <c r="I78" t="s">
        <v>1258</v>
      </c>
      <c r="J78" t="s">
        <v>1503</v>
      </c>
      <c r="K78">
        <v>11233</v>
      </c>
      <c r="M78" t="s">
        <v>1563</v>
      </c>
      <c r="N78" t="s">
        <v>1806</v>
      </c>
      <c r="O78" t="s">
        <v>1829</v>
      </c>
      <c r="P78" t="s">
        <v>1839</v>
      </c>
      <c r="Q78" t="s">
        <v>1842</v>
      </c>
      <c r="S78" t="s">
        <v>1850</v>
      </c>
      <c r="U78" t="s">
        <v>405</v>
      </c>
      <c r="V78">
        <v>0</v>
      </c>
      <c r="W78" t="s">
        <v>1934</v>
      </c>
      <c r="Y78" t="s">
        <v>1955</v>
      </c>
      <c r="Z78" t="s">
        <v>2027</v>
      </c>
      <c r="AB78" t="s">
        <v>2412</v>
      </c>
      <c r="AD78">
        <v>2</v>
      </c>
      <c r="AE78">
        <v>4</v>
      </c>
      <c r="AF78">
        <v>34.62</v>
      </c>
    </row>
    <row r="79" spans="1:32">
      <c r="A79" s="1">
        <f>HYPERLINK("https://lsnyc.legalserver.org/matter/dynamic-profile/view/1851775","17-1851775")</f>
        <v>0</v>
      </c>
      <c r="B79" t="s">
        <v>50</v>
      </c>
      <c r="C79" t="s">
        <v>137</v>
      </c>
      <c r="D79" t="s">
        <v>138</v>
      </c>
      <c r="E79" t="s">
        <v>209</v>
      </c>
      <c r="F79" t="s">
        <v>461</v>
      </c>
      <c r="G79" t="s">
        <v>620</v>
      </c>
      <c r="H79" t="s">
        <v>953</v>
      </c>
      <c r="I79" t="s">
        <v>1259</v>
      </c>
      <c r="J79" t="s">
        <v>1504</v>
      </c>
      <c r="K79">
        <v>10468</v>
      </c>
      <c r="M79" t="s">
        <v>1564</v>
      </c>
      <c r="N79" t="s">
        <v>1807</v>
      </c>
      <c r="O79" t="s">
        <v>1832</v>
      </c>
      <c r="P79" t="s">
        <v>1836</v>
      </c>
      <c r="Q79" t="s">
        <v>1841</v>
      </c>
      <c r="S79" t="s">
        <v>1850</v>
      </c>
      <c r="U79" t="s">
        <v>209</v>
      </c>
      <c r="V79">
        <v>1150</v>
      </c>
      <c r="W79" t="s">
        <v>1935</v>
      </c>
      <c r="X79" t="s">
        <v>1950</v>
      </c>
      <c r="Y79" t="s">
        <v>1958</v>
      </c>
      <c r="Z79" t="s">
        <v>2028</v>
      </c>
      <c r="AB79" t="s">
        <v>2413</v>
      </c>
      <c r="AD79">
        <v>2</v>
      </c>
      <c r="AE79">
        <v>1</v>
      </c>
      <c r="AF79">
        <v>102.62</v>
      </c>
    </row>
    <row r="80" spans="1:32">
      <c r="A80" s="1">
        <f>HYPERLINK("https://lsnyc.legalserver.org/matter/dynamic-profile/view/0807221","16-0807221")</f>
        <v>0</v>
      </c>
      <c r="B80" t="s">
        <v>69</v>
      </c>
      <c r="C80" t="s">
        <v>136</v>
      </c>
      <c r="D80" t="s">
        <v>138</v>
      </c>
      <c r="E80" t="s">
        <v>210</v>
      </c>
      <c r="G80" t="s">
        <v>621</v>
      </c>
      <c r="H80" t="s">
        <v>954</v>
      </c>
      <c r="I80" t="s">
        <v>1260</v>
      </c>
      <c r="J80" t="s">
        <v>1502</v>
      </c>
      <c r="K80">
        <v>10034</v>
      </c>
      <c r="M80" t="s">
        <v>1565</v>
      </c>
      <c r="N80" t="s">
        <v>1804</v>
      </c>
      <c r="O80" t="s">
        <v>1829</v>
      </c>
      <c r="Q80" t="s">
        <v>1842</v>
      </c>
      <c r="S80" t="s">
        <v>1850</v>
      </c>
      <c r="U80" t="s">
        <v>210</v>
      </c>
      <c r="V80">
        <v>1450</v>
      </c>
      <c r="W80" t="s">
        <v>1933</v>
      </c>
      <c r="X80" t="s">
        <v>1951</v>
      </c>
      <c r="Z80" t="s">
        <v>2029</v>
      </c>
      <c r="AB80" t="s">
        <v>2414</v>
      </c>
      <c r="AD80">
        <v>1</v>
      </c>
      <c r="AE80">
        <v>1</v>
      </c>
      <c r="AF80">
        <v>9.09</v>
      </c>
    </row>
    <row r="81" spans="1:32">
      <c r="A81" s="1">
        <f>HYPERLINK("https://lsnyc.legalserver.org/matter/dynamic-profile/view/1836709","17-1836709")</f>
        <v>0</v>
      </c>
      <c r="B81" t="s">
        <v>70</v>
      </c>
      <c r="C81" t="s">
        <v>136</v>
      </c>
      <c r="D81" t="s">
        <v>138</v>
      </c>
      <c r="E81" t="s">
        <v>211</v>
      </c>
      <c r="G81" t="s">
        <v>622</v>
      </c>
      <c r="H81" t="s">
        <v>955</v>
      </c>
      <c r="I81" t="s">
        <v>1261</v>
      </c>
      <c r="J81" t="s">
        <v>1502</v>
      </c>
      <c r="K81">
        <v>10034</v>
      </c>
      <c r="M81" t="s">
        <v>1566</v>
      </c>
      <c r="N81" t="s">
        <v>1803</v>
      </c>
      <c r="O81" t="s">
        <v>1829</v>
      </c>
      <c r="Q81" t="s">
        <v>1842</v>
      </c>
      <c r="S81" t="s">
        <v>1850</v>
      </c>
      <c r="U81" t="s">
        <v>1881</v>
      </c>
      <c r="V81">
        <v>152.03</v>
      </c>
      <c r="W81" t="s">
        <v>1933</v>
      </c>
      <c r="X81" t="s">
        <v>1939</v>
      </c>
      <c r="Z81" t="s">
        <v>2030</v>
      </c>
      <c r="AB81" t="s">
        <v>2415</v>
      </c>
      <c r="AD81">
        <v>1</v>
      </c>
      <c r="AE81">
        <v>1</v>
      </c>
      <c r="AF81">
        <v>54.9</v>
      </c>
    </row>
    <row r="82" spans="1:32">
      <c r="A82" s="1">
        <f>HYPERLINK("https://lsnyc.legalserver.org/matter/dynamic-profile/view/0816161","16-0816161")</f>
        <v>0</v>
      </c>
      <c r="B82" t="s">
        <v>71</v>
      </c>
      <c r="C82" t="s">
        <v>136</v>
      </c>
      <c r="D82" t="s">
        <v>138</v>
      </c>
      <c r="E82" t="s">
        <v>212</v>
      </c>
      <c r="G82" t="s">
        <v>623</v>
      </c>
      <c r="H82" t="s">
        <v>955</v>
      </c>
      <c r="I82" t="s">
        <v>1262</v>
      </c>
      <c r="J82" t="s">
        <v>1503</v>
      </c>
      <c r="K82">
        <v>11238</v>
      </c>
      <c r="M82" t="s">
        <v>1567</v>
      </c>
      <c r="N82" t="s">
        <v>1804</v>
      </c>
      <c r="O82" t="s">
        <v>1829</v>
      </c>
      <c r="R82" t="s">
        <v>1844</v>
      </c>
      <c r="S82" t="s">
        <v>1850</v>
      </c>
      <c r="U82" t="s">
        <v>153</v>
      </c>
      <c r="V82">
        <v>887.83</v>
      </c>
      <c r="W82" t="s">
        <v>1934</v>
      </c>
      <c r="X82" t="s">
        <v>1946</v>
      </c>
      <c r="Z82" t="s">
        <v>2031</v>
      </c>
      <c r="AB82" t="s">
        <v>2416</v>
      </c>
      <c r="AD82">
        <v>1</v>
      </c>
      <c r="AE82">
        <v>1</v>
      </c>
      <c r="AF82">
        <v>186.64</v>
      </c>
    </row>
    <row r="83" spans="1:32">
      <c r="A83" s="1">
        <f>HYPERLINK("https://lsnyc.legalserver.org/matter/dynamic-profile/view/0808632","16-0808632")</f>
        <v>0</v>
      </c>
      <c r="B83" t="s">
        <v>72</v>
      </c>
      <c r="C83" t="s">
        <v>137</v>
      </c>
      <c r="D83" t="s">
        <v>138</v>
      </c>
      <c r="E83" t="s">
        <v>173</v>
      </c>
      <c r="F83" t="s">
        <v>478</v>
      </c>
      <c r="G83" t="s">
        <v>581</v>
      </c>
      <c r="H83" t="s">
        <v>956</v>
      </c>
      <c r="I83" t="s">
        <v>1263</v>
      </c>
      <c r="J83" t="s">
        <v>1502</v>
      </c>
      <c r="K83">
        <v>10032</v>
      </c>
      <c r="M83" t="s">
        <v>1568</v>
      </c>
      <c r="N83" t="s">
        <v>1806</v>
      </c>
      <c r="O83" t="s">
        <v>1829</v>
      </c>
      <c r="P83" t="s">
        <v>1834</v>
      </c>
      <c r="Q83" t="s">
        <v>1842</v>
      </c>
      <c r="R83" t="s">
        <v>1845</v>
      </c>
      <c r="S83" t="s">
        <v>1850</v>
      </c>
      <c r="T83" t="s">
        <v>1856</v>
      </c>
      <c r="U83" t="s">
        <v>386</v>
      </c>
      <c r="V83">
        <v>900</v>
      </c>
      <c r="W83" t="s">
        <v>1933</v>
      </c>
      <c r="X83" t="s">
        <v>1942</v>
      </c>
      <c r="Y83" t="s">
        <v>1962</v>
      </c>
      <c r="Z83" t="s">
        <v>2032</v>
      </c>
      <c r="AB83" t="s">
        <v>2417</v>
      </c>
      <c r="AD83">
        <v>1</v>
      </c>
      <c r="AE83">
        <v>1</v>
      </c>
      <c r="AF83">
        <v>146.07</v>
      </c>
    </row>
    <row r="84" spans="1:32">
      <c r="A84" s="1">
        <f>HYPERLINK("https://lsnyc.legalserver.org/matter/dynamic-profile/view/1864023","18-1864023")</f>
        <v>0</v>
      </c>
      <c r="B84" t="s">
        <v>39</v>
      </c>
      <c r="C84" t="s">
        <v>137</v>
      </c>
      <c r="D84" t="s">
        <v>138</v>
      </c>
      <c r="E84" t="s">
        <v>188</v>
      </c>
      <c r="F84" t="s">
        <v>479</v>
      </c>
      <c r="G84" t="s">
        <v>624</v>
      </c>
      <c r="H84" t="s">
        <v>956</v>
      </c>
      <c r="I84" t="s">
        <v>1264</v>
      </c>
      <c r="J84" t="s">
        <v>1503</v>
      </c>
      <c r="K84">
        <v>11237</v>
      </c>
      <c r="M84" t="s">
        <v>1569</v>
      </c>
      <c r="N84" t="s">
        <v>1804</v>
      </c>
      <c r="O84" t="s">
        <v>1829</v>
      </c>
      <c r="P84" t="s">
        <v>1837</v>
      </c>
      <c r="S84" t="s">
        <v>1850</v>
      </c>
      <c r="U84" t="s">
        <v>1882</v>
      </c>
      <c r="V84">
        <v>1350</v>
      </c>
      <c r="W84" t="s">
        <v>1934</v>
      </c>
      <c r="X84" t="s">
        <v>1940</v>
      </c>
      <c r="Y84" t="s">
        <v>1955</v>
      </c>
      <c r="Z84" t="s">
        <v>2033</v>
      </c>
      <c r="AB84" t="s">
        <v>2418</v>
      </c>
      <c r="AD84">
        <v>2</v>
      </c>
      <c r="AE84">
        <v>2</v>
      </c>
      <c r="AF84">
        <v>20.99</v>
      </c>
    </row>
    <row r="85" spans="1:32">
      <c r="A85" s="1">
        <f>HYPERLINK("https://lsnyc.legalserver.org/matter/dynamic-profile/view/1868524","18-1868524")</f>
        <v>0</v>
      </c>
      <c r="B85" t="s">
        <v>73</v>
      </c>
      <c r="C85" t="s">
        <v>137</v>
      </c>
      <c r="D85" t="s">
        <v>139</v>
      </c>
      <c r="E85" t="s">
        <v>213</v>
      </c>
      <c r="F85" t="s">
        <v>480</v>
      </c>
      <c r="G85" t="s">
        <v>625</v>
      </c>
      <c r="H85" t="s">
        <v>957</v>
      </c>
      <c r="I85" t="s">
        <v>1265</v>
      </c>
      <c r="J85" t="s">
        <v>1506</v>
      </c>
      <c r="K85">
        <v>10305</v>
      </c>
      <c r="M85" t="s">
        <v>1570</v>
      </c>
      <c r="N85" t="s">
        <v>1813</v>
      </c>
      <c r="O85" t="s">
        <v>1829</v>
      </c>
      <c r="P85" t="s">
        <v>1834</v>
      </c>
      <c r="Q85" t="s">
        <v>1841</v>
      </c>
      <c r="S85" t="s">
        <v>1850</v>
      </c>
      <c r="T85" t="s">
        <v>1855</v>
      </c>
      <c r="U85" t="s">
        <v>213</v>
      </c>
      <c r="V85">
        <v>1250</v>
      </c>
      <c r="W85" t="s">
        <v>1937</v>
      </c>
      <c r="X85" t="s">
        <v>1943</v>
      </c>
      <c r="Y85" t="s">
        <v>1955</v>
      </c>
      <c r="Z85" t="s">
        <v>2034</v>
      </c>
      <c r="AB85" t="s">
        <v>2419</v>
      </c>
      <c r="AD85">
        <v>1</v>
      </c>
      <c r="AE85">
        <v>2</v>
      </c>
      <c r="AF85">
        <v>43.48</v>
      </c>
    </row>
    <row r="86" spans="1:32">
      <c r="A86" s="1">
        <f>HYPERLINK("https://lsnyc.legalserver.org/matter/dynamic-profile/view/0781142","15-0781142")</f>
        <v>0</v>
      </c>
      <c r="B86" t="s">
        <v>48</v>
      </c>
      <c r="C86" t="s">
        <v>136</v>
      </c>
      <c r="D86" t="s">
        <v>138</v>
      </c>
      <c r="E86" t="s">
        <v>214</v>
      </c>
      <c r="G86" t="s">
        <v>626</v>
      </c>
      <c r="H86" t="s">
        <v>707</v>
      </c>
      <c r="I86" t="s">
        <v>1226</v>
      </c>
      <c r="J86" t="s">
        <v>1504</v>
      </c>
      <c r="K86">
        <v>10452</v>
      </c>
      <c r="M86" t="s">
        <v>1533</v>
      </c>
      <c r="N86" t="s">
        <v>1808</v>
      </c>
      <c r="O86" t="s">
        <v>1829</v>
      </c>
      <c r="Q86" t="s">
        <v>1841</v>
      </c>
      <c r="S86" t="s">
        <v>1850</v>
      </c>
      <c r="U86" t="s">
        <v>339</v>
      </c>
      <c r="V86">
        <v>779.61</v>
      </c>
      <c r="W86" t="s">
        <v>1935</v>
      </c>
      <c r="X86" t="s">
        <v>1945</v>
      </c>
      <c r="Z86" t="s">
        <v>2035</v>
      </c>
      <c r="AB86" t="s">
        <v>2420</v>
      </c>
      <c r="AD86">
        <v>2</v>
      </c>
      <c r="AE86">
        <v>1</v>
      </c>
      <c r="AF86">
        <v>167.77</v>
      </c>
    </row>
    <row r="87" spans="1:32">
      <c r="A87" s="1">
        <f>HYPERLINK("https://lsnyc.legalserver.org/matter/dynamic-profile/view/0823540","16-0823540")</f>
        <v>0</v>
      </c>
      <c r="B87" t="s">
        <v>48</v>
      </c>
      <c r="C87" t="s">
        <v>136</v>
      </c>
      <c r="D87" t="s">
        <v>138</v>
      </c>
      <c r="E87" t="s">
        <v>215</v>
      </c>
      <c r="G87" t="s">
        <v>626</v>
      </c>
      <c r="H87" t="s">
        <v>707</v>
      </c>
      <c r="I87" t="s">
        <v>1226</v>
      </c>
      <c r="J87" t="s">
        <v>1504</v>
      </c>
      <c r="K87">
        <v>10452</v>
      </c>
      <c r="M87" t="s">
        <v>1571</v>
      </c>
      <c r="N87" t="s">
        <v>1807</v>
      </c>
      <c r="O87" t="s">
        <v>1832</v>
      </c>
      <c r="Q87" t="s">
        <v>1841</v>
      </c>
      <c r="S87" t="s">
        <v>1850</v>
      </c>
      <c r="U87" t="s">
        <v>215</v>
      </c>
      <c r="V87">
        <v>779.61</v>
      </c>
      <c r="W87" t="s">
        <v>1935</v>
      </c>
      <c r="X87" t="s">
        <v>1946</v>
      </c>
      <c r="Z87" t="s">
        <v>2035</v>
      </c>
      <c r="AB87" t="s">
        <v>2420</v>
      </c>
      <c r="AD87">
        <v>2</v>
      </c>
      <c r="AE87">
        <v>1</v>
      </c>
      <c r="AF87">
        <v>167.18</v>
      </c>
    </row>
    <row r="88" spans="1:32">
      <c r="A88" s="1">
        <f>HYPERLINK("https://lsnyc.legalserver.org/matter/dynamic-profile/view/1857395","18-1857395")</f>
        <v>0</v>
      </c>
      <c r="B88" t="s">
        <v>48</v>
      </c>
      <c r="C88" t="s">
        <v>136</v>
      </c>
      <c r="D88" t="s">
        <v>138</v>
      </c>
      <c r="E88" t="s">
        <v>216</v>
      </c>
      <c r="G88" t="s">
        <v>626</v>
      </c>
      <c r="H88" t="s">
        <v>707</v>
      </c>
      <c r="I88" t="s">
        <v>1226</v>
      </c>
      <c r="J88" t="s">
        <v>1504</v>
      </c>
      <c r="K88">
        <v>10452</v>
      </c>
      <c r="N88" t="s">
        <v>1807</v>
      </c>
      <c r="O88" t="s">
        <v>1832</v>
      </c>
      <c r="Q88" t="s">
        <v>1841</v>
      </c>
      <c r="S88" t="s">
        <v>1850</v>
      </c>
      <c r="U88" t="s">
        <v>330</v>
      </c>
      <c r="V88">
        <v>779.61</v>
      </c>
      <c r="W88" t="s">
        <v>1935</v>
      </c>
      <c r="X88" t="s">
        <v>1945</v>
      </c>
      <c r="Z88" t="s">
        <v>2035</v>
      </c>
      <c r="AB88" t="s">
        <v>2420</v>
      </c>
      <c r="AD88">
        <v>2</v>
      </c>
      <c r="AE88">
        <v>1</v>
      </c>
      <c r="AF88">
        <v>165.05</v>
      </c>
    </row>
    <row r="89" spans="1:32">
      <c r="A89" s="1">
        <f>HYPERLINK("https://lsnyc.legalserver.org/matter/dynamic-profile/view/1858016","18-1858016")</f>
        <v>0</v>
      </c>
      <c r="B89" t="s">
        <v>74</v>
      </c>
      <c r="C89" t="s">
        <v>137</v>
      </c>
      <c r="D89" t="s">
        <v>138</v>
      </c>
      <c r="E89" t="s">
        <v>201</v>
      </c>
      <c r="F89" t="s">
        <v>481</v>
      </c>
      <c r="G89" t="s">
        <v>627</v>
      </c>
      <c r="H89" t="s">
        <v>958</v>
      </c>
      <c r="I89" t="s">
        <v>1266</v>
      </c>
      <c r="J89" t="s">
        <v>1508</v>
      </c>
      <c r="K89">
        <v>11354</v>
      </c>
      <c r="M89" t="s">
        <v>1572</v>
      </c>
      <c r="N89" t="s">
        <v>1804</v>
      </c>
      <c r="O89" t="s">
        <v>1829</v>
      </c>
      <c r="P89" t="s">
        <v>1834</v>
      </c>
      <c r="Q89" t="s">
        <v>1842</v>
      </c>
      <c r="S89" t="s">
        <v>1850</v>
      </c>
      <c r="T89" t="s">
        <v>1855</v>
      </c>
      <c r="U89" t="s">
        <v>201</v>
      </c>
      <c r="V89">
        <v>1555.5</v>
      </c>
      <c r="W89" t="s">
        <v>1936</v>
      </c>
      <c r="X89" t="s">
        <v>1950</v>
      </c>
      <c r="Y89" t="s">
        <v>1955</v>
      </c>
      <c r="Z89" t="s">
        <v>2036</v>
      </c>
      <c r="AB89" t="s">
        <v>2421</v>
      </c>
      <c r="AD89">
        <v>2</v>
      </c>
      <c r="AE89">
        <v>2</v>
      </c>
      <c r="AF89">
        <v>101.63</v>
      </c>
    </row>
    <row r="90" spans="1:32">
      <c r="A90" s="1">
        <f>HYPERLINK("https://lsnyc.legalserver.org/matter/dynamic-profile/view/1866753","18-1866753")</f>
        <v>0</v>
      </c>
      <c r="B90" t="s">
        <v>75</v>
      </c>
      <c r="C90" t="s">
        <v>137</v>
      </c>
      <c r="D90" t="s">
        <v>138</v>
      </c>
      <c r="E90" t="s">
        <v>217</v>
      </c>
      <c r="F90" t="s">
        <v>482</v>
      </c>
      <c r="G90" t="s">
        <v>628</v>
      </c>
      <c r="H90" t="s">
        <v>959</v>
      </c>
      <c r="I90" t="s">
        <v>1267</v>
      </c>
      <c r="J90" t="s">
        <v>1503</v>
      </c>
      <c r="K90">
        <v>11213</v>
      </c>
      <c r="N90" t="s">
        <v>1805</v>
      </c>
      <c r="O90" t="s">
        <v>1829</v>
      </c>
      <c r="P90" t="s">
        <v>1839</v>
      </c>
      <c r="Q90" t="s">
        <v>1841</v>
      </c>
      <c r="S90" t="s">
        <v>1850</v>
      </c>
      <c r="U90" t="s">
        <v>217</v>
      </c>
      <c r="V90">
        <v>1122</v>
      </c>
      <c r="W90" t="s">
        <v>1934</v>
      </c>
      <c r="X90" t="s">
        <v>1938</v>
      </c>
      <c r="Y90" t="s">
        <v>1955</v>
      </c>
      <c r="Z90" t="s">
        <v>2037</v>
      </c>
      <c r="AB90" t="s">
        <v>2422</v>
      </c>
      <c r="AD90">
        <v>1</v>
      </c>
      <c r="AE90">
        <v>2</v>
      </c>
      <c r="AF90">
        <v>86.62</v>
      </c>
    </row>
    <row r="91" spans="1:32">
      <c r="A91" s="1">
        <f>HYPERLINK("https://lsnyc.legalserver.org/matter/dynamic-profile/view/0804700","16-0804700")</f>
        <v>0</v>
      </c>
      <c r="B91" t="s">
        <v>49</v>
      </c>
      <c r="C91" t="s">
        <v>137</v>
      </c>
      <c r="D91" t="s">
        <v>138</v>
      </c>
      <c r="E91" t="s">
        <v>163</v>
      </c>
      <c r="F91" t="s">
        <v>463</v>
      </c>
      <c r="G91" t="s">
        <v>629</v>
      </c>
      <c r="H91" t="s">
        <v>960</v>
      </c>
      <c r="I91" t="s">
        <v>1240</v>
      </c>
      <c r="J91" t="s">
        <v>1508</v>
      </c>
      <c r="K91">
        <v>11354</v>
      </c>
      <c r="M91" t="s">
        <v>1535</v>
      </c>
      <c r="N91" t="s">
        <v>1807</v>
      </c>
      <c r="O91" t="s">
        <v>1832</v>
      </c>
      <c r="P91" t="s">
        <v>1836</v>
      </c>
      <c r="Q91" t="s">
        <v>1841</v>
      </c>
      <c r="S91" t="s">
        <v>1850</v>
      </c>
      <c r="T91" t="s">
        <v>1855</v>
      </c>
      <c r="U91" t="s">
        <v>163</v>
      </c>
      <c r="V91">
        <v>1000</v>
      </c>
      <c r="W91" t="s">
        <v>1936</v>
      </c>
      <c r="X91" t="s">
        <v>1940</v>
      </c>
      <c r="Y91" t="s">
        <v>1959</v>
      </c>
      <c r="Z91" t="s">
        <v>2038</v>
      </c>
      <c r="AB91" t="s">
        <v>2423</v>
      </c>
      <c r="AD91">
        <v>2</v>
      </c>
      <c r="AE91">
        <v>2</v>
      </c>
      <c r="AF91">
        <v>128.4</v>
      </c>
    </row>
    <row r="92" spans="1:32">
      <c r="A92" s="1">
        <f>HYPERLINK("https://lsnyc.legalserver.org/matter/dynamic-profile/view/1867739","18-1867739")</f>
        <v>0</v>
      </c>
      <c r="B92" t="s">
        <v>35</v>
      </c>
      <c r="C92" t="s">
        <v>136</v>
      </c>
      <c r="D92" t="s">
        <v>138</v>
      </c>
      <c r="E92" t="s">
        <v>218</v>
      </c>
      <c r="G92" t="s">
        <v>630</v>
      </c>
      <c r="H92" t="s">
        <v>961</v>
      </c>
      <c r="I92" t="s">
        <v>1268</v>
      </c>
      <c r="J92" t="s">
        <v>1504</v>
      </c>
      <c r="K92">
        <v>10459</v>
      </c>
      <c r="M92" t="s">
        <v>1573</v>
      </c>
      <c r="N92" t="s">
        <v>1804</v>
      </c>
      <c r="O92" t="s">
        <v>1829</v>
      </c>
      <c r="Q92" t="s">
        <v>1842</v>
      </c>
      <c r="S92" t="s">
        <v>1850</v>
      </c>
      <c r="U92" t="s">
        <v>330</v>
      </c>
      <c r="V92">
        <v>1751</v>
      </c>
      <c r="W92" t="s">
        <v>1935</v>
      </c>
      <c r="X92" t="s">
        <v>1949</v>
      </c>
      <c r="Z92" t="s">
        <v>2039</v>
      </c>
      <c r="AB92" t="s">
        <v>2424</v>
      </c>
      <c r="AD92">
        <v>2</v>
      </c>
      <c r="AE92">
        <v>1</v>
      </c>
      <c r="AF92">
        <v>17.44</v>
      </c>
    </row>
    <row r="93" spans="1:32">
      <c r="A93" s="1">
        <f>HYPERLINK("https://lsnyc.legalserver.org/matter/dynamic-profile/view/0820225","16-0820225")</f>
        <v>0</v>
      </c>
      <c r="B93" t="s">
        <v>50</v>
      </c>
      <c r="C93" t="s">
        <v>137</v>
      </c>
      <c r="D93" t="s">
        <v>138</v>
      </c>
      <c r="E93" t="s">
        <v>219</v>
      </c>
      <c r="F93" t="s">
        <v>483</v>
      </c>
      <c r="G93" t="s">
        <v>631</v>
      </c>
      <c r="H93" t="s">
        <v>962</v>
      </c>
      <c r="I93" t="s">
        <v>1269</v>
      </c>
      <c r="J93" t="s">
        <v>1504</v>
      </c>
      <c r="K93">
        <v>10453</v>
      </c>
      <c r="M93" t="s">
        <v>1574</v>
      </c>
      <c r="N93" t="s">
        <v>1803</v>
      </c>
      <c r="O93" t="s">
        <v>1829</v>
      </c>
      <c r="P93" t="s">
        <v>1834</v>
      </c>
      <c r="Q93" t="s">
        <v>1841</v>
      </c>
      <c r="S93" t="s">
        <v>1850</v>
      </c>
      <c r="U93" t="s">
        <v>306</v>
      </c>
      <c r="V93">
        <v>1200</v>
      </c>
      <c r="W93" t="s">
        <v>1935</v>
      </c>
      <c r="X93" t="s">
        <v>1945</v>
      </c>
      <c r="Y93" t="s">
        <v>1958</v>
      </c>
      <c r="Z93" t="s">
        <v>2040</v>
      </c>
      <c r="AB93" t="s">
        <v>2425</v>
      </c>
      <c r="AD93">
        <v>3</v>
      </c>
      <c r="AE93">
        <v>1</v>
      </c>
      <c r="AF93">
        <v>192.59</v>
      </c>
    </row>
    <row r="94" spans="1:32">
      <c r="A94" s="1">
        <f>HYPERLINK("https://lsnyc.legalserver.org/matter/dynamic-profile/view/0820354","16-0820354")</f>
        <v>0</v>
      </c>
      <c r="B94" t="s">
        <v>50</v>
      </c>
      <c r="C94" t="s">
        <v>137</v>
      </c>
      <c r="D94" t="s">
        <v>138</v>
      </c>
      <c r="E94" t="s">
        <v>219</v>
      </c>
      <c r="F94" t="s">
        <v>484</v>
      </c>
      <c r="G94" t="s">
        <v>631</v>
      </c>
      <c r="H94" t="s">
        <v>962</v>
      </c>
      <c r="I94" t="s">
        <v>1269</v>
      </c>
      <c r="J94" t="s">
        <v>1504</v>
      </c>
      <c r="K94">
        <v>10453</v>
      </c>
      <c r="N94" t="s">
        <v>1807</v>
      </c>
      <c r="O94" t="s">
        <v>1832</v>
      </c>
      <c r="P94" t="s">
        <v>1836</v>
      </c>
      <c r="Q94" t="s">
        <v>1841</v>
      </c>
      <c r="S94" t="s">
        <v>1850</v>
      </c>
      <c r="U94" t="s">
        <v>306</v>
      </c>
      <c r="V94">
        <v>1200</v>
      </c>
      <c r="W94" t="s">
        <v>1935</v>
      </c>
      <c r="X94" t="s">
        <v>1938</v>
      </c>
      <c r="Y94" t="s">
        <v>1961</v>
      </c>
      <c r="Z94" t="s">
        <v>2040</v>
      </c>
      <c r="AB94" t="s">
        <v>2425</v>
      </c>
      <c r="AD94">
        <v>3</v>
      </c>
      <c r="AE94">
        <v>1</v>
      </c>
      <c r="AF94">
        <v>192.59</v>
      </c>
    </row>
    <row r="95" spans="1:32">
      <c r="A95" s="1">
        <f>HYPERLINK("https://lsnyc.legalserver.org/matter/dynamic-profile/view/1840821","17-1840821")</f>
        <v>0</v>
      </c>
      <c r="B95" t="s">
        <v>50</v>
      </c>
      <c r="C95" t="s">
        <v>137</v>
      </c>
      <c r="D95" t="s">
        <v>138</v>
      </c>
      <c r="E95" t="s">
        <v>161</v>
      </c>
      <c r="F95" t="s">
        <v>485</v>
      </c>
      <c r="G95" t="s">
        <v>631</v>
      </c>
      <c r="H95" t="s">
        <v>962</v>
      </c>
      <c r="I95" t="s">
        <v>1269</v>
      </c>
      <c r="J95" t="s">
        <v>1504</v>
      </c>
      <c r="K95">
        <v>10453</v>
      </c>
      <c r="N95" t="s">
        <v>1807</v>
      </c>
      <c r="O95" t="s">
        <v>1832</v>
      </c>
      <c r="P95" t="s">
        <v>1836</v>
      </c>
      <c r="Q95" t="s">
        <v>1841</v>
      </c>
      <c r="S95" t="s">
        <v>1850</v>
      </c>
      <c r="U95" t="s">
        <v>161</v>
      </c>
      <c r="V95">
        <v>1200</v>
      </c>
      <c r="W95" t="s">
        <v>1935</v>
      </c>
      <c r="X95" t="s">
        <v>1945</v>
      </c>
      <c r="Y95" t="s">
        <v>1961</v>
      </c>
      <c r="Z95" t="s">
        <v>2040</v>
      </c>
      <c r="AB95" t="s">
        <v>2425</v>
      </c>
      <c r="AD95">
        <v>3</v>
      </c>
      <c r="AE95">
        <v>1</v>
      </c>
      <c r="AF95">
        <v>190.24</v>
      </c>
    </row>
    <row r="96" spans="1:32">
      <c r="A96" s="1">
        <f>HYPERLINK("https://lsnyc.legalserver.org/matter/dynamic-profile/view/1855460","18-1855460")</f>
        <v>0</v>
      </c>
      <c r="B96" t="s">
        <v>76</v>
      </c>
      <c r="C96" t="s">
        <v>137</v>
      </c>
      <c r="D96" t="s">
        <v>138</v>
      </c>
      <c r="E96" t="s">
        <v>220</v>
      </c>
      <c r="F96" t="s">
        <v>477</v>
      </c>
      <c r="G96" t="s">
        <v>632</v>
      </c>
      <c r="H96" t="s">
        <v>963</v>
      </c>
      <c r="I96" t="s">
        <v>1270</v>
      </c>
      <c r="J96" t="s">
        <v>1506</v>
      </c>
      <c r="K96">
        <v>10312</v>
      </c>
      <c r="M96" t="s">
        <v>1575</v>
      </c>
      <c r="N96" t="s">
        <v>1814</v>
      </c>
      <c r="O96" t="s">
        <v>1829</v>
      </c>
      <c r="P96" t="s">
        <v>1840</v>
      </c>
      <c r="Q96" t="s">
        <v>1842</v>
      </c>
      <c r="S96" t="s">
        <v>1850</v>
      </c>
      <c r="U96" t="s">
        <v>220</v>
      </c>
      <c r="V96">
        <v>0</v>
      </c>
      <c r="W96" t="s">
        <v>1937</v>
      </c>
      <c r="X96" t="s">
        <v>1945</v>
      </c>
      <c r="Y96" t="s">
        <v>1955</v>
      </c>
      <c r="Z96" t="s">
        <v>2041</v>
      </c>
      <c r="AB96" t="s">
        <v>2426</v>
      </c>
      <c r="AD96">
        <v>3</v>
      </c>
      <c r="AE96">
        <v>1</v>
      </c>
      <c r="AF96">
        <v>99.59</v>
      </c>
    </row>
    <row r="97" spans="1:32">
      <c r="A97" s="1">
        <f>HYPERLINK("https://lsnyc.legalserver.org/matter/dynamic-profile/view/0826234","17-0826234")</f>
        <v>0</v>
      </c>
      <c r="B97" t="s">
        <v>46</v>
      </c>
      <c r="C97" t="s">
        <v>136</v>
      </c>
      <c r="D97" t="s">
        <v>138</v>
      </c>
      <c r="E97" t="s">
        <v>221</v>
      </c>
      <c r="G97" t="s">
        <v>633</v>
      </c>
      <c r="H97" t="s">
        <v>964</v>
      </c>
      <c r="I97" t="s">
        <v>1271</v>
      </c>
      <c r="J97" t="s">
        <v>1502</v>
      </c>
      <c r="K97">
        <v>10040</v>
      </c>
      <c r="M97" t="s">
        <v>1576</v>
      </c>
      <c r="N97" t="s">
        <v>1803</v>
      </c>
      <c r="O97" t="s">
        <v>1829</v>
      </c>
      <c r="Q97" t="s">
        <v>1841</v>
      </c>
      <c r="S97" t="s">
        <v>1850</v>
      </c>
      <c r="U97" t="s">
        <v>1883</v>
      </c>
      <c r="V97">
        <v>1115.91</v>
      </c>
      <c r="W97" t="s">
        <v>1933</v>
      </c>
      <c r="X97" t="s">
        <v>1938</v>
      </c>
      <c r="Z97" t="s">
        <v>2042</v>
      </c>
      <c r="AB97" t="s">
        <v>2427</v>
      </c>
      <c r="AD97">
        <v>2</v>
      </c>
      <c r="AE97">
        <v>3</v>
      </c>
      <c r="AF97">
        <v>140.65</v>
      </c>
    </row>
    <row r="98" spans="1:32">
      <c r="A98" s="1">
        <f>HYPERLINK("https://lsnyc.legalserver.org/matter/dynamic-profile/view/0804498","16-0804498")</f>
        <v>0</v>
      </c>
      <c r="B98" t="s">
        <v>49</v>
      </c>
      <c r="C98" t="s">
        <v>137</v>
      </c>
      <c r="D98" t="s">
        <v>138</v>
      </c>
      <c r="E98" t="s">
        <v>163</v>
      </c>
      <c r="F98" t="s">
        <v>463</v>
      </c>
      <c r="G98" t="s">
        <v>634</v>
      </c>
      <c r="H98" t="s">
        <v>965</v>
      </c>
      <c r="I98" t="s">
        <v>1272</v>
      </c>
      <c r="J98" t="s">
        <v>1508</v>
      </c>
      <c r="K98">
        <v>11354</v>
      </c>
      <c r="M98" t="s">
        <v>1535</v>
      </c>
      <c r="N98" t="s">
        <v>1807</v>
      </c>
      <c r="O98" t="s">
        <v>1832</v>
      </c>
      <c r="P98" t="s">
        <v>1836</v>
      </c>
      <c r="Q98" t="s">
        <v>1841</v>
      </c>
      <c r="S98" t="s">
        <v>1850</v>
      </c>
      <c r="T98" t="s">
        <v>1855</v>
      </c>
      <c r="U98" t="s">
        <v>163</v>
      </c>
      <c r="V98">
        <v>1136</v>
      </c>
      <c r="W98" t="s">
        <v>1936</v>
      </c>
      <c r="X98" t="s">
        <v>1940</v>
      </c>
      <c r="Y98" t="s">
        <v>1959</v>
      </c>
      <c r="Z98" t="s">
        <v>2043</v>
      </c>
      <c r="AB98" t="s">
        <v>2428</v>
      </c>
      <c r="AD98">
        <v>3</v>
      </c>
      <c r="AE98">
        <v>1</v>
      </c>
      <c r="AF98">
        <v>123.46</v>
      </c>
    </row>
    <row r="99" spans="1:32">
      <c r="A99" s="1">
        <f>HYPERLINK("https://lsnyc.legalserver.org/matter/dynamic-profile/view/1836843","17-1836843")</f>
        <v>0</v>
      </c>
      <c r="B99" t="s">
        <v>77</v>
      </c>
      <c r="C99" t="s">
        <v>137</v>
      </c>
      <c r="D99" t="s">
        <v>138</v>
      </c>
      <c r="E99" t="s">
        <v>222</v>
      </c>
      <c r="F99" t="s">
        <v>456</v>
      </c>
      <c r="G99" t="s">
        <v>635</v>
      </c>
      <c r="H99" t="s">
        <v>966</v>
      </c>
      <c r="I99" t="s">
        <v>1273</v>
      </c>
      <c r="J99" t="s">
        <v>1503</v>
      </c>
      <c r="K99">
        <v>11208</v>
      </c>
      <c r="O99" t="s">
        <v>1829</v>
      </c>
      <c r="P99" t="s">
        <v>1834</v>
      </c>
      <c r="S99" t="s">
        <v>1850</v>
      </c>
      <c r="U99" t="s">
        <v>411</v>
      </c>
      <c r="V99">
        <v>854</v>
      </c>
      <c r="W99" t="s">
        <v>1934</v>
      </c>
      <c r="X99" t="s">
        <v>1946</v>
      </c>
      <c r="Y99" t="s">
        <v>1955</v>
      </c>
      <c r="Z99" t="s">
        <v>2044</v>
      </c>
      <c r="AB99" t="s">
        <v>2429</v>
      </c>
      <c r="AD99">
        <v>2</v>
      </c>
      <c r="AE99">
        <v>1</v>
      </c>
      <c r="AF99">
        <v>194.81</v>
      </c>
    </row>
    <row r="100" spans="1:32">
      <c r="A100" s="1">
        <f>HYPERLINK("https://lsnyc.legalserver.org/matter/dynamic-profile/view/0829274","17-0829274")</f>
        <v>0</v>
      </c>
      <c r="B100" t="s">
        <v>49</v>
      </c>
      <c r="C100" t="s">
        <v>137</v>
      </c>
      <c r="D100" t="s">
        <v>138</v>
      </c>
      <c r="E100" t="s">
        <v>223</v>
      </c>
      <c r="F100" t="s">
        <v>486</v>
      </c>
      <c r="G100" t="s">
        <v>636</v>
      </c>
      <c r="H100" t="s">
        <v>967</v>
      </c>
      <c r="I100" t="s">
        <v>1274</v>
      </c>
      <c r="J100" t="s">
        <v>1508</v>
      </c>
      <c r="K100">
        <v>11355</v>
      </c>
      <c r="M100" t="s">
        <v>1577</v>
      </c>
      <c r="N100" t="s">
        <v>1806</v>
      </c>
      <c r="O100" t="s">
        <v>1829</v>
      </c>
      <c r="P100" t="s">
        <v>1834</v>
      </c>
      <c r="Q100" t="s">
        <v>1842</v>
      </c>
      <c r="S100" t="s">
        <v>1850</v>
      </c>
      <c r="T100" t="s">
        <v>1855</v>
      </c>
      <c r="U100" t="s">
        <v>1884</v>
      </c>
      <c r="V100">
        <v>1200</v>
      </c>
      <c r="W100" t="s">
        <v>1936</v>
      </c>
      <c r="X100" t="s">
        <v>1952</v>
      </c>
      <c r="Y100" t="s">
        <v>1962</v>
      </c>
      <c r="Z100" t="s">
        <v>2045</v>
      </c>
      <c r="AB100" t="s">
        <v>2430</v>
      </c>
      <c r="AD100">
        <v>1</v>
      </c>
      <c r="AE100">
        <v>2</v>
      </c>
      <c r="AF100">
        <v>86.15000000000001</v>
      </c>
    </row>
    <row r="101" spans="1:32">
      <c r="A101" s="1">
        <f>HYPERLINK("https://lsnyc.legalserver.org/matter/dynamic-profile/view/1835055","17-1835055")</f>
        <v>0</v>
      </c>
      <c r="B101" t="s">
        <v>78</v>
      </c>
      <c r="C101" t="s">
        <v>137</v>
      </c>
      <c r="D101" t="s">
        <v>138</v>
      </c>
      <c r="E101" t="s">
        <v>205</v>
      </c>
      <c r="F101" t="s">
        <v>487</v>
      </c>
      <c r="G101" t="s">
        <v>637</v>
      </c>
      <c r="H101" t="s">
        <v>675</v>
      </c>
      <c r="I101" t="s">
        <v>1275</v>
      </c>
      <c r="J101" t="s">
        <v>1502</v>
      </c>
      <c r="K101">
        <v>10029</v>
      </c>
      <c r="M101" t="s">
        <v>1578</v>
      </c>
      <c r="N101" t="s">
        <v>1804</v>
      </c>
      <c r="O101" t="s">
        <v>1829</v>
      </c>
      <c r="P101" t="s">
        <v>1835</v>
      </c>
      <c r="Q101" t="s">
        <v>1842</v>
      </c>
      <c r="S101" t="s">
        <v>1850</v>
      </c>
      <c r="T101" t="s">
        <v>1855</v>
      </c>
      <c r="U101" t="s">
        <v>1885</v>
      </c>
      <c r="V101">
        <v>1237</v>
      </c>
      <c r="W101" t="s">
        <v>1933</v>
      </c>
      <c r="X101" t="s">
        <v>1947</v>
      </c>
      <c r="Y101" t="s">
        <v>1961</v>
      </c>
      <c r="Z101" t="s">
        <v>2046</v>
      </c>
      <c r="AB101" t="s">
        <v>2431</v>
      </c>
      <c r="AD101">
        <v>1</v>
      </c>
      <c r="AE101">
        <v>1</v>
      </c>
      <c r="AF101">
        <v>136.33</v>
      </c>
    </row>
    <row r="102" spans="1:32">
      <c r="A102" s="1">
        <f>HYPERLINK("https://lsnyc.legalserver.org/matter/dynamic-profile/view/0800192","16-0800192")</f>
        <v>0</v>
      </c>
      <c r="B102" t="s">
        <v>61</v>
      </c>
      <c r="C102" t="s">
        <v>136</v>
      </c>
      <c r="D102" t="s">
        <v>138</v>
      </c>
      <c r="E102" t="s">
        <v>224</v>
      </c>
      <c r="G102" t="s">
        <v>592</v>
      </c>
      <c r="H102" t="s">
        <v>675</v>
      </c>
      <c r="I102" t="s">
        <v>1276</v>
      </c>
      <c r="J102" t="s">
        <v>1504</v>
      </c>
      <c r="K102">
        <v>10453</v>
      </c>
      <c r="M102" t="s">
        <v>1579</v>
      </c>
      <c r="N102" t="s">
        <v>1806</v>
      </c>
      <c r="O102" t="s">
        <v>1829</v>
      </c>
      <c r="S102" t="s">
        <v>1850</v>
      </c>
      <c r="U102" t="s">
        <v>224</v>
      </c>
      <c r="V102">
        <v>1541.43</v>
      </c>
      <c r="W102" t="s">
        <v>1935</v>
      </c>
      <c r="X102" t="s">
        <v>1942</v>
      </c>
      <c r="Z102" t="s">
        <v>2047</v>
      </c>
      <c r="AB102" t="s">
        <v>2432</v>
      </c>
      <c r="AD102">
        <v>2</v>
      </c>
      <c r="AE102">
        <v>1</v>
      </c>
      <c r="AF102">
        <v>54.17</v>
      </c>
    </row>
    <row r="103" spans="1:32">
      <c r="A103" s="1">
        <f>HYPERLINK("https://lsnyc.legalserver.org/matter/dynamic-profile/view/0826038","17-0826038")</f>
        <v>0</v>
      </c>
      <c r="B103" t="s">
        <v>79</v>
      </c>
      <c r="C103" t="s">
        <v>137</v>
      </c>
      <c r="D103" t="s">
        <v>138</v>
      </c>
      <c r="E103" t="s">
        <v>178</v>
      </c>
      <c r="F103" t="s">
        <v>488</v>
      </c>
      <c r="G103" t="s">
        <v>638</v>
      </c>
      <c r="H103" t="s">
        <v>675</v>
      </c>
      <c r="I103" t="s">
        <v>1277</v>
      </c>
      <c r="J103" t="s">
        <v>1508</v>
      </c>
      <c r="K103">
        <v>11354</v>
      </c>
      <c r="M103" t="s">
        <v>1580</v>
      </c>
      <c r="N103" t="s">
        <v>1804</v>
      </c>
      <c r="O103" t="s">
        <v>1829</v>
      </c>
      <c r="P103" t="s">
        <v>1834</v>
      </c>
      <c r="Q103" t="s">
        <v>1842</v>
      </c>
      <c r="S103" t="s">
        <v>1850</v>
      </c>
      <c r="U103" t="s">
        <v>1886</v>
      </c>
      <c r="V103">
        <v>1804</v>
      </c>
      <c r="W103" t="s">
        <v>1936</v>
      </c>
      <c r="X103" t="s">
        <v>1945</v>
      </c>
      <c r="Y103" t="s">
        <v>1955</v>
      </c>
      <c r="Z103" t="s">
        <v>2048</v>
      </c>
      <c r="AB103" t="s">
        <v>2433</v>
      </c>
      <c r="AD103">
        <v>2</v>
      </c>
      <c r="AE103">
        <v>2</v>
      </c>
      <c r="AF103">
        <v>166.06</v>
      </c>
    </row>
    <row r="104" spans="1:32">
      <c r="A104" s="1">
        <f>HYPERLINK("https://lsnyc.legalserver.org/matter/dynamic-profile/view/1860628","18-1860628")</f>
        <v>0</v>
      </c>
      <c r="B104" t="s">
        <v>32</v>
      </c>
      <c r="C104" t="s">
        <v>136</v>
      </c>
      <c r="D104" t="s">
        <v>138</v>
      </c>
      <c r="E104" t="s">
        <v>179</v>
      </c>
      <c r="G104" t="s">
        <v>602</v>
      </c>
      <c r="H104" t="s">
        <v>968</v>
      </c>
      <c r="I104" t="s">
        <v>1235</v>
      </c>
      <c r="J104" t="s">
        <v>1502</v>
      </c>
      <c r="K104">
        <v>10031</v>
      </c>
      <c r="N104" t="s">
        <v>1803</v>
      </c>
      <c r="O104" t="s">
        <v>1830</v>
      </c>
      <c r="Q104" t="s">
        <v>1841</v>
      </c>
      <c r="S104" t="s">
        <v>1850</v>
      </c>
      <c r="T104" t="s">
        <v>1855</v>
      </c>
      <c r="U104" t="s">
        <v>357</v>
      </c>
      <c r="V104">
        <v>2697</v>
      </c>
      <c r="W104" t="s">
        <v>1933</v>
      </c>
      <c r="X104" t="s">
        <v>1938</v>
      </c>
      <c r="Z104" t="s">
        <v>2049</v>
      </c>
      <c r="AB104" t="s">
        <v>2434</v>
      </c>
      <c r="AD104">
        <v>2</v>
      </c>
      <c r="AE104">
        <v>1</v>
      </c>
      <c r="AF104">
        <v>37.54</v>
      </c>
    </row>
    <row r="105" spans="1:32">
      <c r="A105" s="1">
        <f>HYPERLINK("https://lsnyc.legalserver.org/matter/dynamic-profile/view/1862289","18-1862289")</f>
        <v>0</v>
      </c>
      <c r="B105" t="s">
        <v>32</v>
      </c>
      <c r="C105" t="s">
        <v>136</v>
      </c>
      <c r="D105" t="s">
        <v>138</v>
      </c>
      <c r="E105" t="s">
        <v>225</v>
      </c>
      <c r="G105" t="s">
        <v>639</v>
      </c>
      <c r="H105" t="s">
        <v>969</v>
      </c>
      <c r="I105" t="s">
        <v>1278</v>
      </c>
      <c r="J105" t="s">
        <v>1502</v>
      </c>
      <c r="K105">
        <v>10034</v>
      </c>
      <c r="M105" t="s">
        <v>1581</v>
      </c>
      <c r="N105" t="s">
        <v>1803</v>
      </c>
      <c r="O105" t="s">
        <v>1829</v>
      </c>
      <c r="Q105" t="s">
        <v>1841</v>
      </c>
      <c r="S105" t="s">
        <v>1850</v>
      </c>
      <c r="U105" t="s">
        <v>225</v>
      </c>
      <c r="V105">
        <v>758</v>
      </c>
      <c r="W105" t="s">
        <v>1933</v>
      </c>
      <c r="X105" t="s">
        <v>1939</v>
      </c>
      <c r="Z105" t="s">
        <v>2050</v>
      </c>
      <c r="AB105" t="s">
        <v>2435</v>
      </c>
      <c r="AD105">
        <v>3</v>
      </c>
      <c r="AE105">
        <v>1</v>
      </c>
      <c r="AF105">
        <v>99.59999999999999</v>
      </c>
    </row>
    <row r="106" spans="1:32">
      <c r="A106" s="1">
        <f>HYPERLINK("https://lsnyc.legalserver.org/matter/dynamic-profile/view/1866918","18-1866918")</f>
        <v>0</v>
      </c>
      <c r="B106" t="s">
        <v>55</v>
      </c>
      <c r="C106" t="s">
        <v>137</v>
      </c>
      <c r="D106" t="s">
        <v>138</v>
      </c>
      <c r="E106" t="s">
        <v>226</v>
      </c>
      <c r="F106" t="s">
        <v>489</v>
      </c>
      <c r="G106" t="s">
        <v>639</v>
      </c>
      <c r="H106" t="s">
        <v>969</v>
      </c>
      <c r="I106" t="s">
        <v>1278</v>
      </c>
      <c r="J106" t="s">
        <v>1502</v>
      </c>
      <c r="K106">
        <v>10034</v>
      </c>
      <c r="N106" t="s">
        <v>1804</v>
      </c>
      <c r="O106" t="s">
        <v>1829</v>
      </c>
      <c r="P106" t="s">
        <v>1834</v>
      </c>
      <c r="Q106" t="s">
        <v>1842</v>
      </c>
      <c r="S106" t="s">
        <v>1850</v>
      </c>
      <c r="U106" t="s">
        <v>226</v>
      </c>
      <c r="V106">
        <v>758</v>
      </c>
      <c r="W106" t="s">
        <v>1933</v>
      </c>
      <c r="X106" t="s">
        <v>1940</v>
      </c>
      <c r="Y106" t="s">
        <v>1955</v>
      </c>
      <c r="Z106" t="s">
        <v>2050</v>
      </c>
      <c r="AB106" t="s">
        <v>2435</v>
      </c>
      <c r="AD106">
        <v>3</v>
      </c>
      <c r="AE106">
        <v>1</v>
      </c>
      <c r="AF106">
        <v>99.59999999999999</v>
      </c>
    </row>
    <row r="107" spans="1:32">
      <c r="A107" s="1">
        <f>HYPERLINK("https://lsnyc.legalserver.org/matter/dynamic-profile/view/1833279","17-1833279")</f>
        <v>0</v>
      </c>
      <c r="B107" t="s">
        <v>80</v>
      </c>
      <c r="C107" t="s">
        <v>137</v>
      </c>
      <c r="D107" t="s">
        <v>138</v>
      </c>
      <c r="E107" t="s">
        <v>227</v>
      </c>
      <c r="F107" t="s">
        <v>490</v>
      </c>
      <c r="G107" t="s">
        <v>640</v>
      </c>
      <c r="H107" t="s">
        <v>970</v>
      </c>
      <c r="I107" t="s">
        <v>1279</v>
      </c>
      <c r="J107" t="s">
        <v>1502</v>
      </c>
      <c r="K107">
        <v>10029</v>
      </c>
      <c r="M107" t="s">
        <v>1582</v>
      </c>
      <c r="N107" t="s">
        <v>1805</v>
      </c>
      <c r="O107" t="s">
        <v>1829</v>
      </c>
      <c r="P107" t="s">
        <v>1837</v>
      </c>
      <c r="Q107" t="s">
        <v>1842</v>
      </c>
      <c r="S107" t="s">
        <v>1850</v>
      </c>
      <c r="T107" t="s">
        <v>1855</v>
      </c>
      <c r="U107" t="s">
        <v>288</v>
      </c>
      <c r="V107">
        <v>812.49</v>
      </c>
      <c r="W107" t="s">
        <v>1933</v>
      </c>
      <c r="X107" t="s">
        <v>1939</v>
      </c>
      <c r="Y107" t="s">
        <v>1955</v>
      </c>
      <c r="Z107" t="s">
        <v>2051</v>
      </c>
      <c r="AB107" t="s">
        <v>2436</v>
      </c>
      <c r="AD107">
        <v>3</v>
      </c>
      <c r="AE107">
        <v>2</v>
      </c>
      <c r="AF107">
        <v>68.92</v>
      </c>
    </row>
    <row r="108" spans="1:32">
      <c r="A108" s="1">
        <f>HYPERLINK("https://lsnyc.legalserver.org/matter/dynamic-profile/view/1857869","18-1857869")</f>
        <v>0</v>
      </c>
      <c r="B108" t="s">
        <v>80</v>
      </c>
      <c r="C108" t="s">
        <v>137</v>
      </c>
      <c r="D108" t="s">
        <v>138</v>
      </c>
      <c r="E108" t="s">
        <v>153</v>
      </c>
      <c r="F108" t="s">
        <v>490</v>
      </c>
      <c r="G108" t="s">
        <v>640</v>
      </c>
      <c r="H108" t="s">
        <v>970</v>
      </c>
      <c r="I108" t="s">
        <v>1279</v>
      </c>
      <c r="J108" t="s">
        <v>1502</v>
      </c>
      <c r="K108">
        <v>10029</v>
      </c>
      <c r="N108" t="s">
        <v>1805</v>
      </c>
      <c r="O108" t="s">
        <v>1831</v>
      </c>
      <c r="P108" t="s">
        <v>1837</v>
      </c>
      <c r="Q108" t="s">
        <v>1842</v>
      </c>
      <c r="S108" t="s">
        <v>1850</v>
      </c>
      <c r="T108" t="s">
        <v>1855</v>
      </c>
      <c r="U108" t="s">
        <v>153</v>
      </c>
      <c r="V108">
        <v>812.49</v>
      </c>
      <c r="W108" t="s">
        <v>1933</v>
      </c>
      <c r="X108" t="s">
        <v>1940</v>
      </c>
      <c r="Y108" t="s">
        <v>1961</v>
      </c>
      <c r="Z108" t="s">
        <v>2051</v>
      </c>
      <c r="AB108" t="s">
        <v>2436</v>
      </c>
      <c r="AD108">
        <v>3</v>
      </c>
      <c r="AE108">
        <v>2</v>
      </c>
      <c r="AF108">
        <v>81.89</v>
      </c>
    </row>
    <row r="109" spans="1:32">
      <c r="A109" s="1">
        <f>HYPERLINK("https://lsnyc.legalserver.org/matter/dynamic-profile/view/1868030","18-1868030")</f>
        <v>0</v>
      </c>
      <c r="B109" t="s">
        <v>81</v>
      </c>
      <c r="C109" t="s">
        <v>137</v>
      </c>
      <c r="D109" t="s">
        <v>138</v>
      </c>
      <c r="E109" t="s">
        <v>228</v>
      </c>
      <c r="F109" t="s">
        <v>491</v>
      </c>
      <c r="G109" t="s">
        <v>640</v>
      </c>
      <c r="H109" t="s">
        <v>970</v>
      </c>
      <c r="I109" t="s">
        <v>1279</v>
      </c>
      <c r="J109" t="s">
        <v>1502</v>
      </c>
      <c r="K109">
        <v>10029</v>
      </c>
      <c r="M109" t="s">
        <v>1583</v>
      </c>
      <c r="N109" t="s">
        <v>1804</v>
      </c>
      <c r="O109" t="s">
        <v>1829</v>
      </c>
      <c r="P109" t="s">
        <v>1834</v>
      </c>
      <c r="Q109" t="s">
        <v>1842</v>
      </c>
      <c r="S109" t="s">
        <v>1850</v>
      </c>
      <c r="U109" t="s">
        <v>228</v>
      </c>
      <c r="V109">
        <v>812.49</v>
      </c>
      <c r="W109" t="s">
        <v>1933</v>
      </c>
      <c r="X109" t="s">
        <v>1940</v>
      </c>
      <c r="Y109" t="s">
        <v>1955</v>
      </c>
      <c r="Z109" t="s">
        <v>2051</v>
      </c>
      <c r="AB109" t="s">
        <v>2436</v>
      </c>
      <c r="AD109">
        <v>3</v>
      </c>
      <c r="AE109">
        <v>2</v>
      </c>
      <c r="AF109">
        <v>73.58</v>
      </c>
    </row>
    <row r="110" spans="1:32">
      <c r="A110" s="1">
        <f>HYPERLINK("https://lsnyc.legalserver.org/matter/dynamic-profile/view/1867413","18-1867413")</f>
        <v>0</v>
      </c>
      <c r="B110" t="s">
        <v>66</v>
      </c>
      <c r="C110" t="s">
        <v>137</v>
      </c>
      <c r="D110" t="s">
        <v>138</v>
      </c>
      <c r="E110" t="s">
        <v>229</v>
      </c>
      <c r="F110" t="s">
        <v>343</v>
      </c>
      <c r="G110" t="s">
        <v>641</v>
      </c>
      <c r="H110" t="s">
        <v>971</v>
      </c>
      <c r="I110" t="s">
        <v>1280</v>
      </c>
      <c r="J110" t="s">
        <v>1503</v>
      </c>
      <c r="K110">
        <v>11208</v>
      </c>
      <c r="N110" t="s">
        <v>1804</v>
      </c>
      <c r="O110" t="s">
        <v>1830</v>
      </c>
      <c r="P110" t="s">
        <v>1835</v>
      </c>
      <c r="Q110" t="s">
        <v>1842</v>
      </c>
      <c r="S110" t="s">
        <v>1850</v>
      </c>
      <c r="U110" t="s">
        <v>229</v>
      </c>
      <c r="V110">
        <v>1956</v>
      </c>
      <c r="W110" t="s">
        <v>1934</v>
      </c>
      <c r="X110" t="s">
        <v>1945</v>
      </c>
      <c r="Y110" t="s">
        <v>1959</v>
      </c>
      <c r="Z110" t="s">
        <v>2052</v>
      </c>
      <c r="AB110" t="s">
        <v>2437</v>
      </c>
      <c r="AD110">
        <v>2</v>
      </c>
      <c r="AE110">
        <v>3</v>
      </c>
      <c r="AF110">
        <v>106.05</v>
      </c>
    </row>
    <row r="111" spans="1:32">
      <c r="A111" s="1">
        <f>HYPERLINK("https://lsnyc.legalserver.org/matter/dynamic-profile/view/0819964","16-0819964")</f>
        <v>0</v>
      </c>
      <c r="B111" t="s">
        <v>50</v>
      </c>
      <c r="C111" t="s">
        <v>137</v>
      </c>
      <c r="D111" t="s">
        <v>138</v>
      </c>
      <c r="E111" t="s">
        <v>230</v>
      </c>
      <c r="F111" t="s">
        <v>484</v>
      </c>
      <c r="G111" t="s">
        <v>642</v>
      </c>
      <c r="H111" t="s">
        <v>972</v>
      </c>
      <c r="I111" t="s">
        <v>1269</v>
      </c>
      <c r="J111" t="s">
        <v>1504</v>
      </c>
      <c r="K111">
        <v>10453</v>
      </c>
      <c r="N111" t="s">
        <v>1807</v>
      </c>
      <c r="O111" t="s">
        <v>1832</v>
      </c>
      <c r="P111" t="s">
        <v>1836</v>
      </c>
      <c r="Q111" t="s">
        <v>1841</v>
      </c>
      <c r="S111" t="s">
        <v>1850</v>
      </c>
      <c r="U111" t="s">
        <v>306</v>
      </c>
      <c r="V111">
        <v>1396</v>
      </c>
      <c r="W111" t="s">
        <v>1935</v>
      </c>
      <c r="X111" t="s">
        <v>1945</v>
      </c>
      <c r="Y111" t="s">
        <v>1961</v>
      </c>
      <c r="Z111" t="s">
        <v>2053</v>
      </c>
      <c r="AB111" t="s">
        <v>2438</v>
      </c>
      <c r="AD111">
        <v>3</v>
      </c>
      <c r="AE111">
        <v>2</v>
      </c>
      <c r="AF111">
        <v>87.90000000000001</v>
      </c>
    </row>
    <row r="112" spans="1:32">
      <c r="A112" s="1">
        <f>HYPERLINK("https://lsnyc.legalserver.org/matter/dynamic-profile/view/0819962","16-0819962")</f>
        <v>0</v>
      </c>
      <c r="B112" t="s">
        <v>45</v>
      </c>
      <c r="C112" t="s">
        <v>137</v>
      </c>
      <c r="D112" t="s">
        <v>138</v>
      </c>
      <c r="E112" t="s">
        <v>230</v>
      </c>
      <c r="F112" t="s">
        <v>492</v>
      </c>
      <c r="G112" t="s">
        <v>642</v>
      </c>
      <c r="H112" t="s">
        <v>972</v>
      </c>
      <c r="I112" t="s">
        <v>1269</v>
      </c>
      <c r="J112" t="s">
        <v>1504</v>
      </c>
      <c r="K112">
        <v>10453</v>
      </c>
      <c r="M112" t="s">
        <v>1574</v>
      </c>
      <c r="N112" t="s">
        <v>1803</v>
      </c>
      <c r="O112" t="s">
        <v>1829</v>
      </c>
      <c r="P112" t="s">
        <v>1834</v>
      </c>
      <c r="Q112" t="s">
        <v>1841</v>
      </c>
      <c r="S112" t="s">
        <v>1850</v>
      </c>
      <c r="U112" t="s">
        <v>306</v>
      </c>
      <c r="V112">
        <v>1396</v>
      </c>
      <c r="W112" t="s">
        <v>1935</v>
      </c>
      <c r="X112" t="s">
        <v>1945</v>
      </c>
      <c r="Y112" t="s">
        <v>1958</v>
      </c>
      <c r="Z112" t="s">
        <v>2053</v>
      </c>
      <c r="AB112" t="s">
        <v>2438</v>
      </c>
      <c r="AD112">
        <v>3</v>
      </c>
      <c r="AE112">
        <v>2</v>
      </c>
      <c r="AF112">
        <v>87.90000000000001</v>
      </c>
    </row>
    <row r="113" spans="1:32">
      <c r="A113" s="1">
        <f>HYPERLINK("https://lsnyc.legalserver.org/matter/dynamic-profile/view/1840688","17-1840688")</f>
        <v>0</v>
      </c>
      <c r="B113" t="s">
        <v>50</v>
      </c>
      <c r="C113" t="s">
        <v>137</v>
      </c>
      <c r="D113" t="s">
        <v>138</v>
      </c>
      <c r="E113" t="s">
        <v>231</v>
      </c>
      <c r="F113" t="s">
        <v>485</v>
      </c>
      <c r="G113" t="s">
        <v>642</v>
      </c>
      <c r="H113" t="s">
        <v>972</v>
      </c>
      <c r="I113" t="s">
        <v>1269</v>
      </c>
      <c r="J113" t="s">
        <v>1504</v>
      </c>
      <c r="K113">
        <v>10453</v>
      </c>
      <c r="N113" t="s">
        <v>1807</v>
      </c>
      <c r="O113" t="s">
        <v>1832</v>
      </c>
      <c r="P113" t="s">
        <v>1836</v>
      </c>
      <c r="Q113" t="s">
        <v>1841</v>
      </c>
      <c r="S113" t="s">
        <v>1850</v>
      </c>
      <c r="U113" t="s">
        <v>1862</v>
      </c>
      <c r="V113">
        <v>1396</v>
      </c>
      <c r="W113" t="s">
        <v>1935</v>
      </c>
      <c r="X113" t="s">
        <v>1945</v>
      </c>
      <c r="Y113" t="s">
        <v>1961</v>
      </c>
      <c r="Z113" t="s">
        <v>2053</v>
      </c>
      <c r="AB113" t="s">
        <v>2438</v>
      </c>
      <c r="AD113">
        <v>3</v>
      </c>
      <c r="AE113">
        <v>2</v>
      </c>
      <c r="AF113">
        <v>86.87</v>
      </c>
    </row>
    <row r="114" spans="1:32">
      <c r="A114" s="1">
        <f>HYPERLINK("https://lsnyc.legalserver.org/matter/dynamic-profile/view/1860896","18-1860896")</f>
        <v>0</v>
      </c>
      <c r="B114" t="s">
        <v>44</v>
      </c>
      <c r="C114" t="s">
        <v>136</v>
      </c>
      <c r="D114" t="s">
        <v>138</v>
      </c>
      <c r="E114" t="s">
        <v>232</v>
      </c>
      <c r="G114" t="s">
        <v>613</v>
      </c>
      <c r="H114" t="s">
        <v>973</v>
      </c>
      <c r="I114" t="s">
        <v>1223</v>
      </c>
      <c r="J114" t="s">
        <v>1504</v>
      </c>
      <c r="K114">
        <v>10453</v>
      </c>
      <c r="M114" t="s">
        <v>1584</v>
      </c>
      <c r="N114" t="s">
        <v>1803</v>
      </c>
      <c r="O114" t="s">
        <v>1829</v>
      </c>
      <c r="Q114" t="s">
        <v>1841</v>
      </c>
      <c r="S114" t="s">
        <v>1850</v>
      </c>
      <c r="U114" t="s">
        <v>1887</v>
      </c>
      <c r="V114">
        <v>1418</v>
      </c>
      <c r="W114" t="s">
        <v>1935</v>
      </c>
      <c r="X114" t="s">
        <v>1939</v>
      </c>
      <c r="Z114" t="s">
        <v>2054</v>
      </c>
      <c r="AB114" t="s">
        <v>2439</v>
      </c>
      <c r="AD114">
        <v>2</v>
      </c>
      <c r="AE114">
        <v>3</v>
      </c>
      <c r="AF114">
        <v>141.4</v>
      </c>
    </row>
    <row r="115" spans="1:32">
      <c r="A115" s="1">
        <f>HYPERLINK("https://lsnyc.legalserver.org/matter/dynamic-profile/view/1847419","17-1847419")</f>
        <v>0</v>
      </c>
      <c r="B115" t="s">
        <v>82</v>
      </c>
      <c r="C115" t="s">
        <v>137</v>
      </c>
      <c r="D115" t="s">
        <v>138</v>
      </c>
      <c r="E115" t="s">
        <v>233</v>
      </c>
      <c r="F115" t="s">
        <v>493</v>
      </c>
      <c r="G115" t="s">
        <v>643</v>
      </c>
      <c r="H115" t="s">
        <v>974</v>
      </c>
      <c r="I115" t="s">
        <v>1281</v>
      </c>
      <c r="J115" t="s">
        <v>1508</v>
      </c>
      <c r="K115">
        <v>11354</v>
      </c>
      <c r="M115" t="s">
        <v>1585</v>
      </c>
      <c r="N115" t="s">
        <v>1804</v>
      </c>
      <c r="O115" t="s">
        <v>1829</v>
      </c>
      <c r="P115" t="s">
        <v>1834</v>
      </c>
      <c r="Q115" t="s">
        <v>1842</v>
      </c>
      <c r="S115" t="s">
        <v>1850</v>
      </c>
      <c r="T115" t="s">
        <v>1855</v>
      </c>
      <c r="U115" t="s">
        <v>233</v>
      </c>
      <c r="V115">
        <v>1969.5</v>
      </c>
      <c r="W115" t="s">
        <v>1936</v>
      </c>
      <c r="X115" t="s">
        <v>1948</v>
      </c>
      <c r="Y115" t="s">
        <v>1955</v>
      </c>
      <c r="Z115" t="s">
        <v>2055</v>
      </c>
      <c r="AB115" t="s">
        <v>2440</v>
      </c>
      <c r="AD115">
        <v>1</v>
      </c>
      <c r="AE115">
        <v>2</v>
      </c>
      <c r="AF115">
        <v>107.74</v>
      </c>
    </row>
    <row r="116" spans="1:32">
      <c r="A116" s="1">
        <f>HYPERLINK("https://lsnyc.legalserver.org/matter/dynamic-profile/view/0816949","16-0816949")</f>
        <v>0</v>
      </c>
      <c r="B116" t="s">
        <v>44</v>
      </c>
      <c r="C116" t="s">
        <v>136</v>
      </c>
      <c r="D116" t="s">
        <v>138</v>
      </c>
      <c r="E116" t="s">
        <v>165</v>
      </c>
      <c r="G116" t="s">
        <v>578</v>
      </c>
      <c r="H116" t="s">
        <v>975</v>
      </c>
      <c r="I116" t="s">
        <v>1282</v>
      </c>
      <c r="J116" t="s">
        <v>1504</v>
      </c>
      <c r="K116">
        <v>10452</v>
      </c>
      <c r="M116" t="s">
        <v>1586</v>
      </c>
      <c r="N116" t="s">
        <v>1807</v>
      </c>
      <c r="O116" t="s">
        <v>1832</v>
      </c>
      <c r="Q116" t="s">
        <v>1841</v>
      </c>
      <c r="S116" t="s">
        <v>1850</v>
      </c>
      <c r="U116" t="s">
        <v>1867</v>
      </c>
      <c r="V116">
        <v>1914.66</v>
      </c>
      <c r="W116" t="s">
        <v>1935</v>
      </c>
      <c r="X116" t="s">
        <v>1945</v>
      </c>
      <c r="Z116" t="s">
        <v>2056</v>
      </c>
      <c r="AB116" t="s">
        <v>2441</v>
      </c>
      <c r="AD116">
        <v>2</v>
      </c>
      <c r="AE116">
        <v>1</v>
      </c>
      <c r="AF116">
        <v>32.32</v>
      </c>
    </row>
    <row r="117" spans="1:32">
      <c r="A117" s="1">
        <f>HYPERLINK("https://lsnyc.legalserver.org/matter/dynamic-profile/view/1836777","17-1836777")</f>
        <v>0</v>
      </c>
      <c r="B117" t="s">
        <v>46</v>
      </c>
      <c r="C117" t="s">
        <v>136</v>
      </c>
      <c r="D117" t="s">
        <v>138</v>
      </c>
      <c r="E117" t="s">
        <v>222</v>
      </c>
      <c r="G117" t="s">
        <v>644</v>
      </c>
      <c r="H117" t="s">
        <v>976</v>
      </c>
      <c r="I117" t="s">
        <v>1225</v>
      </c>
      <c r="J117" t="s">
        <v>1502</v>
      </c>
      <c r="K117">
        <v>10034</v>
      </c>
      <c r="N117" t="s">
        <v>1803</v>
      </c>
      <c r="O117" t="s">
        <v>1829</v>
      </c>
      <c r="Q117" t="s">
        <v>1841</v>
      </c>
      <c r="S117" t="s">
        <v>1850</v>
      </c>
      <c r="U117" t="s">
        <v>1888</v>
      </c>
      <c r="V117">
        <v>900</v>
      </c>
      <c r="W117" t="s">
        <v>1933</v>
      </c>
      <c r="X117" t="s">
        <v>1938</v>
      </c>
      <c r="Z117" t="s">
        <v>2057</v>
      </c>
      <c r="AB117" t="s">
        <v>2442</v>
      </c>
      <c r="AD117">
        <v>3</v>
      </c>
      <c r="AE117">
        <v>2</v>
      </c>
      <c r="AF117">
        <v>121.61</v>
      </c>
    </row>
    <row r="118" spans="1:32">
      <c r="A118" s="1">
        <f>HYPERLINK("https://lsnyc.legalserver.org/matter/dynamic-profile/view/1865719","18-1865719")</f>
        <v>0</v>
      </c>
      <c r="B118" t="s">
        <v>83</v>
      </c>
      <c r="C118" t="s">
        <v>137</v>
      </c>
      <c r="D118" t="s">
        <v>138</v>
      </c>
      <c r="E118" t="s">
        <v>234</v>
      </c>
      <c r="F118" t="s">
        <v>494</v>
      </c>
      <c r="G118" t="s">
        <v>645</v>
      </c>
      <c r="H118" t="s">
        <v>977</v>
      </c>
      <c r="I118" t="s">
        <v>1283</v>
      </c>
      <c r="J118" t="s">
        <v>1504</v>
      </c>
      <c r="K118">
        <v>10467</v>
      </c>
      <c r="N118" t="s">
        <v>1811</v>
      </c>
      <c r="O118" t="s">
        <v>1831</v>
      </c>
      <c r="P118" t="s">
        <v>1834</v>
      </c>
      <c r="S118" t="s">
        <v>1851</v>
      </c>
      <c r="U118" t="s">
        <v>283</v>
      </c>
      <c r="V118">
        <v>1202</v>
      </c>
      <c r="W118" t="s">
        <v>1935</v>
      </c>
      <c r="Y118" t="s">
        <v>1955</v>
      </c>
      <c r="Z118" t="s">
        <v>2058</v>
      </c>
      <c r="AB118" t="s">
        <v>2443</v>
      </c>
      <c r="AD118">
        <v>1</v>
      </c>
      <c r="AE118">
        <v>1</v>
      </c>
      <c r="AF118">
        <v>48.6</v>
      </c>
    </row>
    <row r="119" spans="1:32">
      <c r="A119" s="1">
        <f>HYPERLINK("https://lsnyc.legalserver.org/matter/dynamic-profile/view/1857608","18-1857608")</f>
        <v>0</v>
      </c>
      <c r="B119" t="s">
        <v>58</v>
      </c>
      <c r="C119" t="s">
        <v>136</v>
      </c>
      <c r="D119" t="s">
        <v>138</v>
      </c>
      <c r="E119" t="s">
        <v>235</v>
      </c>
      <c r="G119" t="s">
        <v>646</v>
      </c>
      <c r="H119" t="s">
        <v>978</v>
      </c>
      <c r="I119" t="s">
        <v>1284</v>
      </c>
      <c r="J119" t="s">
        <v>1506</v>
      </c>
      <c r="K119">
        <v>10304</v>
      </c>
      <c r="M119" t="s">
        <v>1561</v>
      </c>
      <c r="N119" t="s">
        <v>1805</v>
      </c>
      <c r="O119" t="s">
        <v>1831</v>
      </c>
      <c r="Q119" t="s">
        <v>1841</v>
      </c>
      <c r="S119" t="s">
        <v>1850</v>
      </c>
      <c r="U119" t="s">
        <v>235</v>
      </c>
      <c r="V119">
        <v>1155</v>
      </c>
      <c r="W119" t="s">
        <v>1937</v>
      </c>
      <c r="X119" t="s">
        <v>1945</v>
      </c>
      <c r="Z119" t="s">
        <v>2059</v>
      </c>
      <c r="AB119" t="s">
        <v>2444</v>
      </c>
      <c r="AD119">
        <v>2</v>
      </c>
      <c r="AE119">
        <v>2</v>
      </c>
      <c r="AF119">
        <v>75.90000000000001</v>
      </c>
    </row>
    <row r="120" spans="1:32">
      <c r="A120" s="1">
        <f>HYPERLINK("https://lsnyc.legalserver.org/matter/dynamic-profile/view/0808798","16-0808798")</f>
        <v>0</v>
      </c>
      <c r="B120" t="s">
        <v>45</v>
      </c>
      <c r="C120" t="s">
        <v>137</v>
      </c>
      <c r="D120" t="s">
        <v>138</v>
      </c>
      <c r="E120" t="s">
        <v>236</v>
      </c>
      <c r="F120" t="s">
        <v>492</v>
      </c>
      <c r="G120" t="s">
        <v>647</v>
      </c>
      <c r="H120" t="s">
        <v>979</v>
      </c>
      <c r="I120" t="s">
        <v>1285</v>
      </c>
      <c r="J120" t="s">
        <v>1504</v>
      </c>
      <c r="K120">
        <v>10453</v>
      </c>
      <c r="N120" t="s">
        <v>1809</v>
      </c>
      <c r="O120" t="s">
        <v>1829</v>
      </c>
      <c r="P120" t="s">
        <v>1838</v>
      </c>
      <c r="Q120" t="s">
        <v>1841</v>
      </c>
      <c r="S120" t="s">
        <v>1850</v>
      </c>
      <c r="U120" t="s">
        <v>423</v>
      </c>
      <c r="V120">
        <v>1168.87</v>
      </c>
      <c r="W120" t="s">
        <v>1935</v>
      </c>
      <c r="X120" t="s">
        <v>1944</v>
      </c>
      <c r="Y120" t="s">
        <v>1958</v>
      </c>
      <c r="Z120" t="s">
        <v>2060</v>
      </c>
      <c r="AB120" t="s">
        <v>2445</v>
      </c>
      <c r="AD120">
        <v>1</v>
      </c>
      <c r="AE120">
        <v>2</v>
      </c>
      <c r="AF120">
        <v>194.59</v>
      </c>
    </row>
    <row r="121" spans="1:32">
      <c r="A121" s="1">
        <f>HYPERLINK("https://lsnyc.legalserver.org/matter/dynamic-profile/view/0816773","16-0816773")</f>
        <v>0</v>
      </c>
      <c r="B121" t="s">
        <v>84</v>
      </c>
      <c r="C121" t="s">
        <v>137</v>
      </c>
      <c r="D121" t="s">
        <v>138</v>
      </c>
      <c r="E121" t="s">
        <v>237</v>
      </c>
      <c r="F121" t="s">
        <v>477</v>
      </c>
      <c r="G121" t="s">
        <v>647</v>
      </c>
      <c r="H121" t="s">
        <v>979</v>
      </c>
      <c r="I121" t="s">
        <v>1285</v>
      </c>
      <c r="J121" t="s">
        <v>1504</v>
      </c>
      <c r="K121">
        <v>10453</v>
      </c>
      <c r="N121" t="s">
        <v>1807</v>
      </c>
      <c r="O121" t="s">
        <v>1832</v>
      </c>
      <c r="P121" t="s">
        <v>1836</v>
      </c>
      <c r="Q121" t="s">
        <v>1841</v>
      </c>
      <c r="S121" t="s">
        <v>1850</v>
      </c>
      <c r="U121" t="s">
        <v>1867</v>
      </c>
      <c r="V121">
        <v>1168.87</v>
      </c>
      <c r="W121" t="s">
        <v>1935</v>
      </c>
      <c r="X121" t="s">
        <v>1945</v>
      </c>
      <c r="Y121" t="s">
        <v>1958</v>
      </c>
      <c r="Z121" t="s">
        <v>2060</v>
      </c>
      <c r="AB121" t="s">
        <v>2445</v>
      </c>
      <c r="AD121">
        <v>1</v>
      </c>
      <c r="AE121">
        <v>2</v>
      </c>
      <c r="AF121">
        <v>194.59</v>
      </c>
    </row>
    <row r="122" spans="1:32">
      <c r="A122" s="1">
        <f>HYPERLINK("https://lsnyc.legalserver.org/matter/dynamic-profile/view/0819895","16-0819895")</f>
        <v>0</v>
      </c>
      <c r="B122" t="s">
        <v>85</v>
      </c>
      <c r="C122" t="s">
        <v>137</v>
      </c>
      <c r="D122" t="s">
        <v>138</v>
      </c>
      <c r="E122" t="s">
        <v>230</v>
      </c>
      <c r="F122" t="s">
        <v>477</v>
      </c>
      <c r="G122" t="s">
        <v>592</v>
      </c>
      <c r="H122" t="s">
        <v>980</v>
      </c>
      <c r="I122" t="s">
        <v>1286</v>
      </c>
      <c r="J122" t="s">
        <v>1508</v>
      </c>
      <c r="K122">
        <v>11358</v>
      </c>
      <c r="M122" t="s">
        <v>1587</v>
      </c>
      <c r="N122" t="s">
        <v>1806</v>
      </c>
      <c r="O122" t="s">
        <v>1829</v>
      </c>
      <c r="P122" t="s">
        <v>1840</v>
      </c>
      <c r="Q122" t="s">
        <v>1842</v>
      </c>
      <c r="S122" t="s">
        <v>1850</v>
      </c>
      <c r="U122" t="s">
        <v>230</v>
      </c>
      <c r="V122">
        <v>1237.87</v>
      </c>
      <c r="W122" t="s">
        <v>1936</v>
      </c>
      <c r="X122" t="s">
        <v>1948</v>
      </c>
      <c r="Y122" t="s">
        <v>1955</v>
      </c>
      <c r="Z122" t="s">
        <v>2061</v>
      </c>
      <c r="AB122" t="s">
        <v>2446</v>
      </c>
      <c r="AD122">
        <v>1</v>
      </c>
      <c r="AE122">
        <v>1</v>
      </c>
      <c r="AF122">
        <v>182.72</v>
      </c>
    </row>
    <row r="123" spans="1:32">
      <c r="A123" s="1">
        <f>HYPERLINK("https://lsnyc.legalserver.org/matter/dynamic-profile/view/1846572","17-1846572")</f>
        <v>0</v>
      </c>
      <c r="B123" t="s">
        <v>85</v>
      </c>
      <c r="C123" t="s">
        <v>136</v>
      </c>
      <c r="D123" t="s">
        <v>138</v>
      </c>
      <c r="E123" t="s">
        <v>238</v>
      </c>
      <c r="G123" t="s">
        <v>592</v>
      </c>
      <c r="H123" t="s">
        <v>980</v>
      </c>
      <c r="I123" t="s">
        <v>1286</v>
      </c>
      <c r="J123" t="s">
        <v>1508</v>
      </c>
      <c r="K123">
        <v>11358</v>
      </c>
      <c r="M123" t="s">
        <v>1588</v>
      </c>
      <c r="N123" t="s">
        <v>1806</v>
      </c>
      <c r="O123" t="s">
        <v>1829</v>
      </c>
      <c r="Q123" t="s">
        <v>1842</v>
      </c>
      <c r="S123" t="s">
        <v>1852</v>
      </c>
      <c r="U123" t="s">
        <v>238</v>
      </c>
      <c r="V123">
        <v>1237</v>
      </c>
      <c r="W123" t="s">
        <v>1936</v>
      </c>
      <c r="X123" t="s">
        <v>1940</v>
      </c>
      <c r="Y123" t="s">
        <v>1955</v>
      </c>
      <c r="Z123" t="s">
        <v>2061</v>
      </c>
      <c r="AB123" t="s">
        <v>2446</v>
      </c>
      <c r="AD123">
        <v>1</v>
      </c>
      <c r="AE123">
        <v>1</v>
      </c>
      <c r="AF123">
        <v>180.25</v>
      </c>
    </row>
    <row r="124" spans="1:32">
      <c r="A124" s="1">
        <f>HYPERLINK("https://lsnyc.legalserver.org/matter/dynamic-profile/view/0798326","16-0798326")</f>
        <v>0</v>
      </c>
      <c r="B124" t="s">
        <v>85</v>
      </c>
      <c r="C124" t="s">
        <v>136</v>
      </c>
      <c r="D124" t="s">
        <v>138</v>
      </c>
      <c r="E124" t="s">
        <v>239</v>
      </c>
      <c r="G124" t="s">
        <v>648</v>
      </c>
      <c r="H124" t="s">
        <v>980</v>
      </c>
      <c r="I124" t="s">
        <v>1287</v>
      </c>
      <c r="J124" t="s">
        <v>1505</v>
      </c>
      <c r="K124">
        <v>11101</v>
      </c>
      <c r="M124" t="s">
        <v>1589</v>
      </c>
      <c r="N124" t="s">
        <v>1804</v>
      </c>
      <c r="O124" t="s">
        <v>1829</v>
      </c>
      <c r="S124" t="s">
        <v>1850</v>
      </c>
      <c r="U124" t="s">
        <v>1889</v>
      </c>
      <c r="V124">
        <v>753.64</v>
      </c>
      <c r="W124" t="s">
        <v>1936</v>
      </c>
      <c r="X124" t="s">
        <v>1942</v>
      </c>
      <c r="Z124" t="s">
        <v>2062</v>
      </c>
      <c r="AB124" t="s">
        <v>2447</v>
      </c>
      <c r="AD124">
        <v>1</v>
      </c>
      <c r="AE124">
        <v>1</v>
      </c>
      <c r="AF124">
        <v>124.84</v>
      </c>
    </row>
    <row r="125" spans="1:32">
      <c r="A125" s="1">
        <f>HYPERLINK("https://lsnyc.legalserver.org/matter/dynamic-profile/view/1840577","17-1840577")</f>
        <v>0</v>
      </c>
      <c r="B125" t="s">
        <v>36</v>
      </c>
      <c r="C125" t="s">
        <v>136</v>
      </c>
      <c r="D125" t="s">
        <v>138</v>
      </c>
      <c r="E125" t="s">
        <v>186</v>
      </c>
      <c r="G125" t="s">
        <v>649</v>
      </c>
      <c r="H125" t="s">
        <v>980</v>
      </c>
      <c r="I125" t="s">
        <v>1288</v>
      </c>
      <c r="J125" t="s">
        <v>1502</v>
      </c>
      <c r="K125">
        <v>10034</v>
      </c>
      <c r="N125" t="s">
        <v>1815</v>
      </c>
      <c r="O125" t="s">
        <v>1831</v>
      </c>
      <c r="Q125" t="s">
        <v>1842</v>
      </c>
      <c r="R125" t="s">
        <v>138</v>
      </c>
      <c r="S125" t="s">
        <v>1850</v>
      </c>
      <c r="U125" t="s">
        <v>1870</v>
      </c>
      <c r="V125">
        <v>900</v>
      </c>
      <c r="W125" t="s">
        <v>1933</v>
      </c>
      <c r="X125" t="s">
        <v>1815</v>
      </c>
      <c r="Z125" t="s">
        <v>2063</v>
      </c>
      <c r="AB125" t="s">
        <v>2448</v>
      </c>
      <c r="AD125">
        <v>2</v>
      </c>
      <c r="AE125">
        <v>2</v>
      </c>
      <c r="AF125">
        <v>48.29</v>
      </c>
    </row>
    <row r="126" spans="1:32">
      <c r="A126" s="1">
        <f>HYPERLINK("https://lsnyc.legalserver.org/matter/dynamic-profile/view/0799014","16-0799014")</f>
        <v>0</v>
      </c>
      <c r="B126" t="s">
        <v>44</v>
      </c>
      <c r="C126" t="s">
        <v>136</v>
      </c>
      <c r="D126" t="s">
        <v>138</v>
      </c>
      <c r="E126" t="s">
        <v>240</v>
      </c>
      <c r="G126" t="s">
        <v>650</v>
      </c>
      <c r="H126" t="s">
        <v>980</v>
      </c>
      <c r="I126" t="s">
        <v>1282</v>
      </c>
      <c r="J126" t="s">
        <v>1504</v>
      </c>
      <c r="K126">
        <v>10452</v>
      </c>
      <c r="M126" t="s">
        <v>1590</v>
      </c>
      <c r="N126" t="s">
        <v>1807</v>
      </c>
      <c r="O126" t="s">
        <v>1832</v>
      </c>
      <c r="Q126" t="s">
        <v>1841</v>
      </c>
      <c r="S126" t="s">
        <v>1850</v>
      </c>
      <c r="U126" t="s">
        <v>1890</v>
      </c>
      <c r="V126">
        <v>2006</v>
      </c>
      <c r="W126" t="s">
        <v>1935</v>
      </c>
      <c r="X126" t="s">
        <v>1945</v>
      </c>
      <c r="Z126" t="s">
        <v>2064</v>
      </c>
      <c r="AB126" t="s">
        <v>2449</v>
      </c>
      <c r="AD126">
        <v>2</v>
      </c>
      <c r="AE126">
        <v>3</v>
      </c>
      <c r="AF126">
        <v>64.41</v>
      </c>
    </row>
    <row r="127" spans="1:32">
      <c r="A127" s="1">
        <f>HYPERLINK("https://lsnyc.legalserver.org/matter/dynamic-profile/view/0817058","16-0817058")</f>
        <v>0</v>
      </c>
      <c r="B127" t="s">
        <v>44</v>
      </c>
      <c r="C127" t="s">
        <v>136</v>
      </c>
      <c r="D127" t="s">
        <v>138</v>
      </c>
      <c r="E127" t="s">
        <v>241</v>
      </c>
      <c r="G127" t="s">
        <v>650</v>
      </c>
      <c r="H127" t="s">
        <v>980</v>
      </c>
      <c r="I127" t="s">
        <v>1282</v>
      </c>
      <c r="J127" t="s">
        <v>1504</v>
      </c>
      <c r="K127">
        <v>10452</v>
      </c>
      <c r="M127" t="s">
        <v>1586</v>
      </c>
      <c r="N127" t="s">
        <v>1807</v>
      </c>
      <c r="O127" t="s">
        <v>1832</v>
      </c>
      <c r="Q127" t="s">
        <v>1841</v>
      </c>
      <c r="S127" t="s">
        <v>1850</v>
      </c>
      <c r="U127" t="s">
        <v>1867</v>
      </c>
      <c r="V127">
        <v>2006</v>
      </c>
      <c r="W127" t="s">
        <v>1935</v>
      </c>
      <c r="X127" t="s">
        <v>1945</v>
      </c>
      <c r="Z127" t="s">
        <v>2064</v>
      </c>
      <c r="AB127" t="s">
        <v>2449</v>
      </c>
      <c r="AD127">
        <v>2</v>
      </c>
      <c r="AE127">
        <v>3</v>
      </c>
      <c r="AF127">
        <v>64.41</v>
      </c>
    </row>
    <row r="128" spans="1:32">
      <c r="A128" s="1">
        <f>HYPERLINK("https://lsnyc.legalserver.org/matter/dynamic-profile/view/0822558","16-0822558")</f>
        <v>0</v>
      </c>
      <c r="B128" t="s">
        <v>44</v>
      </c>
      <c r="C128" t="s">
        <v>136</v>
      </c>
      <c r="D128" t="s">
        <v>138</v>
      </c>
      <c r="E128" t="s">
        <v>242</v>
      </c>
      <c r="G128" t="s">
        <v>650</v>
      </c>
      <c r="H128" t="s">
        <v>980</v>
      </c>
      <c r="I128" t="s">
        <v>1282</v>
      </c>
      <c r="J128" t="s">
        <v>1504</v>
      </c>
      <c r="K128">
        <v>10452</v>
      </c>
      <c r="M128" t="s">
        <v>1591</v>
      </c>
      <c r="N128" t="s">
        <v>1807</v>
      </c>
      <c r="O128" t="s">
        <v>1832</v>
      </c>
      <c r="Q128" t="s">
        <v>1841</v>
      </c>
      <c r="S128" t="s">
        <v>1850</v>
      </c>
      <c r="U128" t="s">
        <v>242</v>
      </c>
      <c r="V128">
        <v>2006</v>
      </c>
      <c r="W128" t="s">
        <v>1935</v>
      </c>
      <c r="X128" t="s">
        <v>1945</v>
      </c>
      <c r="Z128" t="s">
        <v>2064</v>
      </c>
      <c r="AB128" t="s">
        <v>2449</v>
      </c>
      <c r="AD128">
        <v>2</v>
      </c>
      <c r="AE128">
        <v>3</v>
      </c>
      <c r="AF128">
        <v>64.41</v>
      </c>
    </row>
    <row r="129" spans="1:32">
      <c r="A129" s="1">
        <f>HYPERLINK("https://lsnyc.legalserver.org/matter/dynamic-profile/view/1854880","17-1854880")</f>
        <v>0</v>
      </c>
      <c r="B129" t="s">
        <v>44</v>
      </c>
      <c r="C129" t="s">
        <v>136</v>
      </c>
      <c r="D129" t="s">
        <v>138</v>
      </c>
      <c r="E129" t="s">
        <v>243</v>
      </c>
      <c r="G129" t="s">
        <v>650</v>
      </c>
      <c r="H129" t="s">
        <v>980</v>
      </c>
      <c r="I129" t="s">
        <v>1282</v>
      </c>
      <c r="J129" t="s">
        <v>1504</v>
      </c>
      <c r="K129">
        <v>10452</v>
      </c>
      <c r="M129" t="s">
        <v>1592</v>
      </c>
      <c r="N129" t="s">
        <v>1807</v>
      </c>
      <c r="O129" t="s">
        <v>1832</v>
      </c>
      <c r="Q129" t="s">
        <v>1841</v>
      </c>
      <c r="S129" t="s">
        <v>1850</v>
      </c>
      <c r="U129" t="s">
        <v>143</v>
      </c>
      <c r="V129">
        <v>2006</v>
      </c>
      <c r="W129" t="s">
        <v>1935</v>
      </c>
      <c r="X129" t="s">
        <v>1945</v>
      </c>
      <c r="Z129" t="s">
        <v>2064</v>
      </c>
      <c r="AB129" t="s">
        <v>2449</v>
      </c>
      <c r="AD129">
        <v>2</v>
      </c>
      <c r="AE129">
        <v>3</v>
      </c>
      <c r="AF129">
        <v>63.65</v>
      </c>
    </row>
    <row r="130" spans="1:32">
      <c r="A130" s="1">
        <f>HYPERLINK("https://lsnyc.legalserver.org/matter/dynamic-profile/view/1854975","18-1854975")</f>
        <v>0</v>
      </c>
      <c r="B130" t="s">
        <v>44</v>
      </c>
      <c r="C130" t="s">
        <v>136</v>
      </c>
      <c r="D130" t="s">
        <v>138</v>
      </c>
      <c r="E130" t="s">
        <v>244</v>
      </c>
      <c r="G130" t="s">
        <v>650</v>
      </c>
      <c r="H130" t="s">
        <v>980</v>
      </c>
      <c r="I130" t="s">
        <v>1282</v>
      </c>
      <c r="J130" t="s">
        <v>1504</v>
      </c>
      <c r="K130">
        <v>10452</v>
      </c>
      <c r="M130" t="s">
        <v>1593</v>
      </c>
      <c r="N130" t="s">
        <v>1807</v>
      </c>
      <c r="O130" t="s">
        <v>1832</v>
      </c>
      <c r="Q130" t="s">
        <v>1841</v>
      </c>
      <c r="S130" t="s">
        <v>1850</v>
      </c>
      <c r="U130" t="s">
        <v>143</v>
      </c>
      <c r="V130">
        <v>2006</v>
      </c>
      <c r="W130" t="s">
        <v>1935</v>
      </c>
      <c r="X130" t="s">
        <v>1945</v>
      </c>
      <c r="Z130" t="s">
        <v>2064</v>
      </c>
      <c r="AB130" t="s">
        <v>2449</v>
      </c>
      <c r="AD130">
        <v>2</v>
      </c>
      <c r="AE130">
        <v>3</v>
      </c>
      <c r="AF130">
        <v>63.65</v>
      </c>
    </row>
    <row r="131" spans="1:32">
      <c r="A131" s="1">
        <f>HYPERLINK("https://lsnyc.legalserver.org/matter/dynamic-profile/view/1864159","18-1864159")</f>
        <v>0</v>
      </c>
      <c r="B131" t="s">
        <v>32</v>
      </c>
      <c r="C131" t="s">
        <v>136</v>
      </c>
      <c r="D131" t="s">
        <v>138</v>
      </c>
      <c r="E131" t="s">
        <v>176</v>
      </c>
      <c r="G131" t="s">
        <v>651</v>
      </c>
      <c r="H131" t="s">
        <v>981</v>
      </c>
      <c r="I131" t="s">
        <v>1209</v>
      </c>
      <c r="J131" t="s">
        <v>1502</v>
      </c>
      <c r="K131">
        <v>10029</v>
      </c>
      <c r="M131" t="s">
        <v>1519</v>
      </c>
      <c r="N131" t="s">
        <v>1803</v>
      </c>
      <c r="O131" t="s">
        <v>1833</v>
      </c>
      <c r="Q131" t="s">
        <v>1841</v>
      </c>
      <c r="S131" t="s">
        <v>1850</v>
      </c>
      <c r="T131" t="s">
        <v>1855</v>
      </c>
      <c r="U131" t="s">
        <v>176</v>
      </c>
      <c r="V131">
        <v>0</v>
      </c>
      <c r="W131" t="s">
        <v>1933</v>
      </c>
      <c r="X131" t="s">
        <v>1938</v>
      </c>
      <c r="Z131" t="s">
        <v>2065</v>
      </c>
      <c r="AB131" t="s">
        <v>2450</v>
      </c>
      <c r="AD131">
        <v>2</v>
      </c>
      <c r="AE131">
        <v>2</v>
      </c>
      <c r="AF131">
        <v>127.49</v>
      </c>
    </row>
    <row r="132" spans="1:32">
      <c r="A132" s="1">
        <f>HYPERLINK("https://lsnyc.legalserver.org/matter/dynamic-profile/view/0827277","17-0827277")</f>
        <v>0</v>
      </c>
      <c r="B132" t="s">
        <v>64</v>
      </c>
      <c r="C132" t="s">
        <v>137</v>
      </c>
      <c r="D132" t="s">
        <v>138</v>
      </c>
      <c r="E132" t="s">
        <v>245</v>
      </c>
      <c r="F132" t="s">
        <v>473</v>
      </c>
      <c r="G132" t="s">
        <v>652</v>
      </c>
      <c r="H132" t="s">
        <v>982</v>
      </c>
      <c r="I132" t="s">
        <v>1289</v>
      </c>
      <c r="J132" t="s">
        <v>1503</v>
      </c>
      <c r="K132">
        <v>11208</v>
      </c>
      <c r="N132" t="s">
        <v>1804</v>
      </c>
      <c r="O132" t="s">
        <v>1829</v>
      </c>
      <c r="P132" t="s">
        <v>1834</v>
      </c>
      <c r="Q132" t="s">
        <v>1841</v>
      </c>
      <c r="S132" t="s">
        <v>1850</v>
      </c>
      <c r="U132" t="s">
        <v>1885</v>
      </c>
      <c r="V132">
        <v>1101</v>
      </c>
      <c r="W132" t="s">
        <v>1934</v>
      </c>
      <c r="X132" t="s">
        <v>1950</v>
      </c>
      <c r="Y132" t="s">
        <v>1955</v>
      </c>
      <c r="Z132" t="s">
        <v>2066</v>
      </c>
      <c r="AB132" t="s">
        <v>2451</v>
      </c>
      <c r="AD132">
        <v>1</v>
      </c>
      <c r="AE132">
        <v>1</v>
      </c>
      <c r="AF132">
        <v>137.68</v>
      </c>
    </row>
    <row r="133" spans="1:32">
      <c r="A133" s="1">
        <f>HYPERLINK("https://lsnyc.legalserver.org/matter/dynamic-profile/view/1838591","17-1838591")</f>
        <v>0</v>
      </c>
      <c r="B133" t="s">
        <v>46</v>
      </c>
      <c r="C133" t="s">
        <v>136</v>
      </c>
      <c r="D133" t="s">
        <v>138</v>
      </c>
      <c r="E133" t="s">
        <v>246</v>
      </c>
      <c r="G133" t="s">
        <v>653</v>
      </c>
      <c r="H133" t="s">
        <v>983</v>
      </c>
      <c r="I133" t="s">
        <v>1225</v>
      </c>
      <c r="J133" t="s">
        <v>1502</v>
      </c>
      <c r="K133">
        <v>10034</v>
      </c>
      <c r="N133" t="s">
        <v>1803</v>
      </c>
      <c r="O133" t="s">
        <v>1829</v>
      </c>
      <c r="Q133" t="s">
        <v>1841</v>
      </c>
      <c r="S133" t="s">
        <v>1850</v>
      </c>
      <c r="U133" t="s">
        <v>1870</v>
      </c>
      <c r="V133">
        <v>811</v>
      </c>
      <c r="W133" t="s">
        <v>1933</v>
      </c>
      <c r="X133" t="s">
        <v>1938</v>
      </c>
      <c r="Z133" t="s">
        <v>2067</v>
      </c>
      <c r="AB133" t="s">
        <v>2452</v>
      </c>
      <c r="AD133">
        <v>1</v>
      </c>
      <c r="AE133">
        <v>3</v>
      </c>
      <c r="AF133">
        <v>69.76000000000001</v>
      </c>
    </row>
    <row r="134" spans="1:32">
      <c r="A134" s="1">
        <f>HYPERLINK("https://lsnyc.legalserver.org/matter/dynamic-profile/view/1850413","17-1850413")</f>
        <v>0</v>
      </c>
      <c r="B134" t="s">
        <v>82</v>
      </c>
      <c r="C134" t="s">
        <v>137</v>
      </c>
      <c r="D134" t="s">
        <v>138</v>
      </c>
      <c r="E134" t="s">
        <v>247</v>
      </c>
      <c r="F134" t="s">
        <v>495</v>
      </c>
      <c r="G134" t="s">
        <v>654</v>
      </c>
      <c r="H134" t="s">
        <v>984</v>
      </c>
      <c r="I134" t="s">
        <v>1290</v>
      </c>
      <c r="J134" t="s">
        <v>1508</v>
      </c>
      <c r="K134">
        <v>11355</v>
      </c>
      <c r="M134" t="s">
        <v>1594</v>
      </c>
      <c r="N134" t="s">
        <v>1806</v>
      </c>
      <c r="O134" t="s">
        <v>1830</v>
      </c>
      <c r="P134" t="s">
        <v>1838</v>
      </c>
      <c r="Q134" t="s">
        <v>1842</v>
      </c>
      <c r="S134" t="s">
        <v>1850</v>
      </c>
      <c r="U134" t="s">
        <v>247</v>
      </c>
      <c r="V134">
        <v>1619.01</v>
      </c>
      <c r="W134" t="s">
        <v>1936</v>
      </c>
      <c r="X134" t="s">
        <v>1950</v>
      </c>
      <c r="Y134" t="s">
        <v>1961</v>
      </c>
      <c r="Z134" t="s">
        <v>2068</v>
      </c>
      <c r="AB134" t="s">
        <v>2453</v>
      </c>
      <c r="AD134">
        <v>3</v>
      </c>
      <c r="AE134">
        <v>1</v>
      </c>
      <c r="AF134">
        <v>105.69</v>
      </c>
    </row>
    <row r="135" spans="1:32">
      <c r="A135" s="1">
        <f>HYPERLINK("https://lsnyc.legalserver.org/matter/dynamic-profile/view/0819264","16-0819264")</f>
        <v>0</v>
      </c>
      <c r="B135" t="s">
        <v>50</v>
      </c>
      <c r="C135" t="s">
        <v>137</v>
      </c>
      <c r="D135" t="s">
        <v>138</v>
      </c>
      <c r="E135" t="s">
        <v>248</v>
      </c>
      <c r="F135" t="s">
        <v>484</v>
      </c>
      <c r="G135" t="s">
        <v>655</v>
      </c>
      <c r="H135" t="s">
        <v>985</v>
      </c>
      <c r="I135" t="s">
        <v>1269</v>
      </c>
      <c r="J135" t="s">
        <v>1504</v>
      </c>
      <c r="K135">
        <v>10453</v>
      </c>
      <c r="N135" t="s">
        <v>1807</v>
      </c>
      <c r="O135" t="s">
        <v>1832</v>
      </c>
      <c r="P135" t="s">
        <v>1836</v>
      </c>
      <c r="Q135" t="s">
        <v>1841</v>
      </c>
      <c r="S135" t="s">
        <v>1850</v>
      </c>
      <c r="U135" t="s">
        <v>306</v>
      </c>
      <c r="V135">
        <v>896.75</v>
      </c>
      <c r="W135" t="s">
        <v>1935</v>
      </c>
      <c r="X135" t="s">
        <v>1945</v>
      </c>
      <c r="Y135" t="s">
        <v>1961</v>
      </c>
      <c r="Z135" t="s">
        <v>2069</v>
      </c>
      <c r="AB135" t="s">
        <v>2454</v>
      </c>
      <c r="AD135">
        <v>1</v>
      </c>
      <c r="AE135">
        <v>3</v>
      </c>
      <c r="AF135">
        <v>164.61</v>
      </c>
    </row>
    <row r="136" spans="1:32">
      <c r="A136" s="1">
        <f>HYPERLINK("https://lsnyc.legalserver.org/matter/dynamic-profile/view/0819262","16-0819262")</f>
        <v>0</v>
      </c>
      <c r="B136" t="s">
        <v>45</v>
      </c>
      <c r="C136" t="s">
        <v>137</v>
      </c>
      <c r="D136" t="s">
        <v>138</v>
      </c>
      <c r="E136" t="s">
        <v>248</v>
      </c>
      <c r="F136" t="s">
        <v>492</v>
      </c>
      <c r="G136" t="s">
        <v>655</v>
      </c>
      <c r="H136" t="s">
        <v>985</v>
      </c>
      <c r="I136" t="s">
        <v>1269</v>
      </c>
      <c r="J136" t="s">
        <v>1504</v>
      </c>
      <c r="K136">
        <v>10453</v>
      </c>
      <c r="M136" t="s">
        <v>1574</v>
      </c>
      <c r="N136" t="s">
        <v>1803</v>
      </c>
      <c r="O136" t="s">
        <v>1829</v>
      </c>
      <c r="P136" t="s">
        <v>1834</v>
      </c>
      <c r="Q136" t="s">
        <v>1841</v>
      </c>
      <c r="S136" t="s">
        <v>1850</v>
      </c>
      <c r="U136" t="s">
        <v>306</v>
      </c>
      <c r="V136">
        <v>896.75</v>
      </c>
      <c r="W136" t="s">
        <v>1935</v>
      </c>
      <c r="X136" t="s">
        <v>1945</v>
      </c>
      <c r="Y136" t="s">
        <v>1958</v>
      </c>
      <c r="Z136" t="s">
        <v>2069</v>
      </c>
      <c r="AB136" t="s">
        <v>2454</v>
      </c>
      <c r="AD136">
        <v>1</v>
      </c>
      <c r="AE136">
        <v>3</v>
      </c>
      <c r="AF136">
        <v>164.61</v>
      </c>
    </row>
    <row r="137" spans="1:32">
      <c r="A137" s="1">
        <f>HYPERLINK("https://lsnyc.legalserver.org/matter/dynamic-profile/view/1838603","17-1838603")</f>
        <v>0</v>
      </c>
      <c r="B137" t="s">
        <v>46</v>
      </c>
      <c r="C137" t="s">
        <v>136</v>
      </c>
      <c r="D137" t="s">
        <v>138</v>
      </c>
      <c r="E137" t="s">
        <v>246</v>
      </c>
      <c r="G137" t="s">
        <v>656</v>
      </c>
      <c r="H137" t="s">
        <v>986</v>
      </c>
      <c r="I137" t="s">
        <v>1225</v>
      </c>
      <c r="J137" t="s">
        <v>1502</v>
      </c>
      <c r="K137">
        <v>10034</v>
      </c>
      <c r="N137" t="s">
        <v>1803</v>
      </c>
      <c r="O137" t="s">
        <v>1831</v>
      </c>
      <c r="Q137" t="s">
        <v>1841</v>
      </c>
      <c r="S137" t="s">
        <v>1850</v>
      </c>
      <c r="U137" t="s">
        <v>1870</v>
      </c>
      <c r="V137">
        <v>1052</v>
      </c>
      <c r="W137" t="s">
        <v>1933</v>
      </c>
      <c r="X137" t="s">
        <v>1938</v>
      </c>
      <c r="Z137" t="s">
        <v>2070</v>
      </c>
      <c r="AB137" t="s">
        <v>2455</v>
      </c>
      <c r="AD137">
        <v>5</v>
      </c>
      <c r="AE137">
        <v>3</v>
      </c>
      <c r="AF137">
        <v>128.52</v>
      </c>
    </row>
    <row r="138" spans="1:32">
      <c r="A138" s="1">
        <f>HYPERLINK("https://lsnyc.legalserver.org/matter/dynamic-profile/view/0822317","16-0822317")</f>
        <v>0</v>
      </c>
      <c r="B138" t="s">
        <v>70</v>
      </c>
      <c r="C138" t="s">
        <v>136</v>
      </c>
      <c r="D138" t="s">
        <v>138</v>
      </c>
      <c r="E138" t="s">
        <v>249</v>
      </c>
      <c r="G138" t="s">
        <v>657</v>
      </c>
      <c r="H138" t="s">
        <v>987</v>
      </c>
      <c r="I138" t="s">
        <v>1291</v>
      </c>
      <c r="J138" t="s">
        <v>1502</v>
      </c>
      <c r="K138">
        <v>10034</v>
      </c>
      <c r="N138" t="s">
        <v>1807</v>
      </c>
      <c r="O138" t="s">
        <v>1832</v>
      </c>
      <c r="Q138" t="s">
        <v>1841</v>
      </c>
      <c r="S138" t="s">
        <v>1850</v>
      </c>
      <c r="U138" t="s">
        <v>1891</v>
      </c>
      <c r="V138">
        <v>1237</v>
      </c>
      <c r="W138" t="s">
        <v>1933</v>
      </c>
      <c r="X138" t="s">
        <v>1938</v>
      </c>
      <c r="Z138" t="s">
        <v>2071</v>
      </c>
      <c r="AB138" t="s">
        <v>2456</v>
      </c>
      <c r="AD138">
        <v>2</v>
      </c>
      <c r="AE138">
        <v>2</v>
      </c>
      <c r="AF138">
        <v>132.3</v>
      </c>
    </row>
    <row r="139" spans="1:32">
      <c r="A139" s="1">
        <f>HYPERLINK("https://lsnyc.legalserver.org/matter/dynamic-profile/view/1863008","18-1863008")</f>
        <v>0</v>
      </c>
      <c r="B139" t="s">
        <v>44</v>
      </c>
      <c r="C139" t="s">
        <v>136</v>
      </c>
      <c r="D139" t="s">
        <v>138</v>
      </c>
      <c r="E139" t="s">
        <v>172</v>
      </c>
      <c r="G139" t="s">
        <v>658</v>
      </c>
      <c r="H139" t="s">
        <v>988</v>
      </c>
      <c r="I139" t="s">
        <v>1292</v>
      </c>
      <c r="J139" t="s">
        <v>1504</v>
      </c>
      <c r="K139">
        <v>10452</v>
      </c>
      <c r="M139" t="s">
        <v>1595</v>
      </c>
      <c r="N139" t="s">
        <v>1810</v>
      </c>
      <c r="O139" t="s">
        <v>1833</v>
      </c>
      <c r="Q139" t="s">
        <v>1841</v>
      </c>
      <c r="S139" t="s">
        <v>1853</v>
      </c>
      <c r="U139" t="s">
        <v>1887</v>
      </c>
      <c r="V139">
        <v>230</v>
      </c>
      <c r="W139" t="s">
        <v>1935</v>
      </c>
      <c r="X139" t="s">
        <v>1945</v>
      </c>
      <c r="Z139" t="s">
        <v>2072</v>
      </c>
      <c r="AB139" t="s">
        <v>2457</v>
      </c>
      <c r="AD139">
        <v>1</v>
      </c>
      <c r="AE139">
        <v>1</v>
      </c>
      <c r="AF139">
        <v>82.23999999999999</v>
      </c>
    </row>
    <row r="140" spans="1:32">
      <c r="A140" s="1">
        <f>HYPERLINK("https://lsnyc.legalserver.org/matter/dynamic-profile/view/1856420","18-1856420")</f>
        <v>0</v>
      </c>
      <c r="B140" t="s">
        <v>53</v>
      </c>
      <c r="C140" t="s">
        <v>137</v>
      </c>
      <c r="D140" t="s">
        <v>138</v>
      </c>
      <c r="E140" t="s">
        <v>250</v>
      </c>
      <c r="F140" t="s">
        <v>474</v>
      </c>
      <c r="G140" t="s">
        <v>659</v>
      </c>
      <c r="H140" t="s">
        <v>989</v>
      </c>
      <c r="I140" t="s">
        <v>1253</v>
      </c>
      <c r="J140" t="s">
        <v>1504</v>
      </c>
      <c r="K140">
        <v>10453</v>
      </c>
      <c r="M140" t="s">
        <v>1558</v>
      </c>
      <c r="N140" t="s">
        <v>1803</v>
      </c>
      <c r="O140" t="s">
        <v>1829</v>
      </c>
      <c r="P140" t="s">
        <v>1834</v>
      </c>
      <c r="Q140" t="s">
        <v>1841</v>
      </c>
      <c r="S140" t="s">
        <v>1850</v>
      </c>
      <c r="U140" t="s">
        <v>143</v>
      </c>
      <c r="V140">
        <v>988</v>
      </c>
      <c r="W140" t="s">
        <v>1935</v>
      </c>
      <c r="X140" t="s">
        <v>1938</v>
      </c>
      <c r="Y140" t="s">
        <v>1958</v>
      </c>
      <c r="Z140" t="s">
        <v>2073</v>
      </c>
      <c r="AB140" t="s">
        <v>2458</v>
      </c>
      <c r="AD140">
        <v>4</v>
      </c>
      <c r="AE140">
        <v>1</v>
      </c>
      <c r="AF140">
        <v>121.96</v>
      </c>
    </row>
    <row r="141" spans="1:32">
      <c r="A141" s="1">
        <f>HYPERLINK("https://lsnyc.legalserver.org/matter/dynamic-profile/view/1867246","18-1867246")</f>
        <v>0</v>
      </c>
      <c r="B141" t="s">
        <v>78</v>
      </c>
      <c r="C141" t="s">
        <v>137</v>
      </c>
      <c r="D141" t="s">
        <v>138</v>
      </c>
      <c r="E141" t="s">
        <v>251</v>
      </c>
      <c r="F141" t="s">
        <v>496</v>
      </c>
      <c r="G141" t="s">
        <v>660</v>
      </c>
      <c r="H141" t="s">
        <v>990</v>
      </c>
      <c r="I141" t="s">
        <v>1235</v>
      </c>
      <c r="J141" t="s">
        <v>1502</v>
      </c>
      <c r="K141">
        <v>10031</v>
      </c>
      <c r="M141" t="s">
        <v>1596</v>
      </c>
      <c r="N141" t="s">
        <v>1804</v>
      </c>
      <c r="O141" t="s">
        <v>1829</v>
      </c>
      <c r="P141" t="s">
        <v>1834</v>
      </c>
      <c r="Q141" t="s">
        <v>1842</v>
      </c>
      <c r="S141" t="s">
        <v>1850</v>
      </c>
      <c r="T141" t="s">
        <v>1855</v>
      </c>
      <c r="U141" t="s">
        <v>251</v>
      </c>
      <c r="V141">
        <v>2697</v>
      </c>
      <c r="W141" t="s">
        <v>1933</v>
      </c>
      <c r="X141" t="s">
        <v>1939</v>
      </c>
      <c r="Y141" t="s">
        <v>1955</v>
      </c>
      <c r="Z141" t="s">
        <v>2074</v>
      </c>
      <c r="AB141" t="s">
        <v>2459</v>
      </c>
      <c r="AD141">
        <v>1</v>
      </c>
      <c r="AE141">
        <v>2</v>
      </c>
      <c r="AF141">
        <v>185.18</v>
      </c>
    </row>
    <row r="142" spans="1:32">
      <c r="A142" s="1">
        <f>HYPERLINK("https://lsnyc.legalserver.org/matter/dynamic-profile/view/1836793","17-1836793")</f>
        <v>0</v>
      </c>
      <c r="B142" t="s">
        <v>86</v>
      </c>
      <c r="C142" t="s">
        <v>136</v>
      </c>
      <c r="D142" t="s">
        <v>138</v>
      </c>
      <c r="E142" t="s">
        <v>222</v>
      </c>
      <c r="G142" t="s">
        <v>602</v>
      </c>
      <c r="H142" t="s">
        <v>991</v>
      </c>
      <c r="I142" t="s">
        <v>1293</v>
      </c>
      <c r="J142" t="s">
        <v>1503</v>
      </c>
      <c r="K142">
        <v>11212</v>
      </c>
      <c r="M142" t="s">
        <v>1597</v>
      </c>
      <c r="N142" t="s">
        <v>1806</v>
      </c>
      <c r="O142" t="s">
        <v>1829</v>
      </c>
      <c r="Q142" t="s">
        <v>1841</v>
      </c>
      <c r="S142" t="s">
        <v>1850</v>
      </c>
      <c r="U142" t="s">
        <v>288</v>
      </c>
      <c r="V142">
        <v>1197</v>
      </c>
      <c r="W142" t="s">
        <v>1934</v>
      </c>
      <c r="X142" t="s">
        <v>1942</v>
      </c>
      <c r="Z142" t="s">
        <v>2075</v>
      </c>
      <c r="AB142" t="s">
        <v>2460</v>
      </c>
      <c r="AD142">
        <v>3</v>
      </c>
      <c r="AE142">
        <v>1</v>
      </c>
      <c r="AF142">
        <v>126.83</v>
      </c>
    </row>
    <row r="143" spans="1:32">
      <c r="A143" s="1">
        <f>HYPERLINK("https://lsnyc.legalserver.org/matter/dynamic-profile/view/1855223","18-1855223")</f>
        <v>0</v>
      </c>
      <c r="B143" t="s">
        <v>58</v>
      </c>
      <c r="C143" t="s">
        <v>137</v>
      </c>
      <c r="D143" t="s">
        <v>138</v>
      </c>
      <c r="E143" t="s">
        <v>220</v>
      </c>
      <c r="F143" t="s">
        <v>497</v>
      </c>
      <c r="G143" t="s">
        <v>661</v>
      </c>
      <c r="H143" t="s">
        <v>992</v>
      </c>
      <c r="I143" t="s">
        <v>1294</v>
      </c>
      <c r="J143" t="s">
        <v>1506</v>
      </c>
      <c r="K143">
        <v>10304</v>
      </c>
      <c r="M143" t="s">
        <v>1598</v>
      </c>
      <c r="N143" t="s">
        <v>1804</v>
      </c>
      <c r="O143" t="s">
        <v>1829</v>
      </c>
      <c r="P143" t="s">
        <v>1839</v>
      </c>
      <c r="Q143" t="s">
        <v>1842</v>
      </c>
      <c r="S143" t="s">
        <v>1850</v>
      </c>
      <c r="T143" t="s">
        <v>1855</v>
      </c>
      <c r="U143" t="s">
        <v>377</v>
      </c>
      <c r="V143">
        <v>1440</v>
      </c>
      <c r="W143" t="s">
        <v>1937</v>
      </c>
      <c r="X143" t="s">
        <v>1942</v>
      </c>
      <c r="Y143" t="s">
        <v>1955</v>
      </c>
      <c r="Z143" t="s">
        <v>2076</v>
      </c>
      <c r="AB143" t="s">
        <v>2461</v>
      </c>
      <c r="AD143">
        <v>2</v>
      </c>
      <c r="AE143">
        <v>1</v>
      </c>
      <c r="AF143">
        <v>132.22</v>
      </c>
    </row>
    <row r="144" spans="1:32">
      <c r="A144" s="1">
        <f>HYPERLINK("https://lsnyc.legalserver.org/matter/dynamic-profile/view/0816527","16-0816527")</f>
        <v>0</v>
      </c>
      <c r="B144" t="s">
        <v>58</v>
      </c>
      <c r="C144" t="s">
        <v>137</v>
      </c>
      <c r="D144" t="s">
        <v>138</v>
      </c>
      <c r="E144" t="s">
        <v>237</v>
      </c>
      <c r="F144" t="s">
        <v>498</v>
      </c>
      <c r="G144" t="s">
        <v>662</v>
      </c>
      <c r="H144" t="s">
        <v>993</v>
      </c>
      <c r="I144" t="s">
        <v>1295</v>
      </c>
      <c r="J144" t="s">
        <v>1506</v>
      </c>
      <c r="K144">
        <v>10304</v>
      </c>
      <c r="M144" t="s">
        <v>1599</v>
      </c>
      <c r="N144" t="s">
        <v>1809</v>
      </c>
      <c r="O144" t="s">
        <v>1829</v>
      </c>
      <c r="P144" t="s">
        <v>1834</v>
      </c>
      <c r="Q144" t="s">
        <v>1841</v>
      </c>
      <c r="S144" t="s">
        <v>1850</v>
      </c>
      <c r="T144" t="s">
        <v>1855</v>
      </c>
      <c r="U144" t="s">
        <v>237</v>
      </c>
      <c r="V144">
        <v>1350</v>
      </c>
      <c r="W144" t="s">
        <v>1937</v>
      </c>
      <c r="X144" t="s">
        <v>1948</v>
      </c>
      <c r="Y144" t="s">
        <v>1955</v>
      </c>
      <c r="Z144" t="s">
        <v>2077</v>
      </c>
      <c r="AB144" t="s">
        <v>2462</v>
      </c>
      <c r="AD144">
        <v>1</v>
      </c>
      <c r="AE144">
        <v>4</v>
      </c>
      <c r="AF144">
        <v>63.29</v>
      </c>
    </row>
    <row r="145" spans="1:32">
      <c r="A145" s="1">
        <f>HYPERLINK("https://lsnyc.legalserver.org/matter/dynamic-profile/view/1837848","17-1837848")</f>
        <v>0</v>
      </c>
      <c r="B145" t="s">
        <v>80</v>
      </c>
      <c r="C145" t="s">
        <v>137</v>
      </c>
      <c r="D145" t="s">
        <v>138</v>
      </c>
      <c r="E145" t="s">
        <v>252</v>
      </c>
      <c r="F145" t="s">
        <v>498</v>
      </c>
      <c r="G145" t="s">
        <v>663</v>
      </c>
      <c r="H145" t="s">
        <v>994</v>
      </c>
      <c r="I145" t="s">
        <v>1296</v>
      </c>
      <c r="J145" t="s">
        <v>1502</v>
      </c>
      <c r="K145">
        <v>10035</v>
      </c>
      <c r="M145" t="s">
        <v>1600</v>
      </c>
      <c r="N145" t="s">
        <v>1804</v>
      </c>
      <c r="O145" t="s">
        <v>1829</v>
      </c>
      <c r="P145" t="s">
        <v>1834</v>
      </c>
      <c r="Q145" t="s">
        <v>1842</v>
      </c>
      <c r="S145" t="s">
        <v>1850</v>
      </c>
      <c r="T145" t="s">
        <v>1855</v>
      </c>
      <c r="U145" t="s">
        <v>252</v>
      </c>
      <c r="V145">
        <v>0</v>
      </c>
      <c r="W145" t="s">
        <v>1933</v>
      </c>
      <c r="Y145" t="s">
        <v>1955</v>
      </c>
      <c r="Z145" t="s">
        <v>2078</v>
      </c>
      <c r="AB145" t="s">
        <v>2463</v>
      </c>
      <c r="AD145">
        <v>3</v>
      </c>
      <c r="AE145">
        <v>1</v>
      </c>
      <c r="AF145">
        <v>198.37</v>
      </c>
    </row>
    <row r="146" spans="1:32">
      <c r="A146" s="1">
        <f>HYPERLINK("https://lsnyc.legalserver.org/matter/dynamic-profile/view/0802567","16-0802567")</f>
        <v>0</v>
      </c>
      <c r="B146" t="s">
        <v>87</v>
      </c>
      <c r="C146" t="s">
        <v>136</v>
      </c>
      <c r="D146" t="s">
        <v>138</v>
      </c>
      <c r="E146" t="s">
        <v>253</v>
      </c>
      <c r="G146" t="s">
        <v>664</v>
      </c>
      <c r="H146" t="s">
        <v>995</v>
      </c>
      <c r="I146" t="s">
        <v>1297</v>
      </c>
      <c r="J146" t="s">
        <v>1504</v>
      </c>
      <c r="K146">
        <v>10452</v>
      </c>
      <c r="N146" t="s">
        <v>1808</v>
      </c>
      <c r="O146" t="s">
        <v>1829</v>
      </c>
      <c r="Q146" t="s">
        <v>1841</v>
      </c>
      <c r="S146" t="s">
        <v>1850</v>
      </c>
      <c r="U146" t="s">
        <v>1892</v>
      </c>
      <c r="V146">
        <v>940.13</v>
      </c>
      <c r="W146" t="s">
        <v>1935</v>
      </c>
      <c r="X146" t="s">
        <v>1945</v>
      </c>
      <c r="Z146" t="s">
        <v>2079</v>
      </c>
      <c r="AB146" t="s">
        <v>2464</v>
      </c>
      <c r="AD146">
        <v>3</v>
      </c>
      <c r="AE146">
        <v>1</v>
      </c>
      <c r="AF146">
        <v>146.09</v>
      </c>
    </row>
    <row r="147" spans="1:32">
      <c r="A147" s="1">
        <f>HYPERLINK("https://lsnyc.legalserver.org/matter/dynamic-profile/view/1856414","18-1856414")</f>
        <v>0</v>
      </c>
      <c r="B147" t="s">
        <v>53</v>
      </c>
      <c r="C147" t="s">
        <v>137</v>
      </c>
      <c r="D147" t="s">
        <v>138</v>
      </c>
      <c r="E147" t="s">
        <v>250</v>
      </c>
      <c r="F147" t="s">
        <v>474</v>
      </c>
      <c r="G147" t="s">
        <v>665</v>
      </c>
      <c r="H147" t="s">
        <v>996</v>
      </c>
      <c r="I147" t="s">
        <v>1253</v>
      </c>
      <c r="J147" t="s">
        <v>1504</v>
      </c>
      <c r="K147">
        <v>10453</v>
      </c>
      <c r="M147" t="s">
        <v>1558</v>
      </c>
      <c r="N147" t="s">
        <v>1803</v>
      </c>
      <c r="O147" t="s">
        <v>1829</v>
      </c>
      <c r="P147" t="s">
        <v>1834</v>
      </c>
      <c r="Q147" t="s">
        <v>1841</v>
      </c>
      <c r="S147" t="s">
        <v>1850</v>
      </c>
      <c r="U147" t="s">
        <v>143</v>
      </c>
      <c r="V147">
        <v>965</v>
      </c>
      <c r="W147" t="s">
        <v>1935</v>
      </c>
      <c r="X147" t="s">
        <v>1938</v>
      </c>
      <c r="Y147" t="s">
        <v>1958</v>
      </c>
      <c r="Z147" t="s">
        <v>2080</v>
      </c>
      <c r="AB147" t="s">
        <v>2465</v>
      </c>
      <c r="AD147">
        <v>1</v>
      </c>
      <c r="AE147">
        <v>2</v>
      </c>
      <c r="AF147">
        <v>69.27</v>
      </c>
    </row>
    <row r="148" spans="1:32">
      <c r="A148" s="1">
        <f>HYPERLINK("https://lsnyc.legalserver.org/matter/dynamic-profile/view/1859656","18-1859656")</f>
        <v>0</v>
      </c>
      <c r="B148" t="s">
        <v>53</v>
      </c>
      <c r="C148" t="s">
        <v>136</v>
      </c>
      <c r="D148" t="s">
        <v>138</v>
      </c>
      <c r="E148" t="s">
        <v>254</v>
      </c>
      <c r="G148" t="s">
        <v>665</v>
      </c>
      <c r="H148" t="s">
        <v>996</v>
      </c>
      <c r="I148" t="s">
        <v>1253</v>
      </c>
      <c r="J148" t="s">
        <v>1504</v>
      </c>
      <c r="K148">
        <v>10453</v>
      </c>
      <c r="N148" t="s">
        <v>1807</v>
      </c>
      <c r="O148" t="s">
        <v>1832</v>
      </c>
      <c r="Q148" t="s">
        <v>1841</v>
      </c>
      <c r="S148" t="s">
        <v>1850</v>
      </c>
      <c r="U148" t="s">
        <v>208</v>
      </c>
      <c r="V148">
        <v>965</v>
      </c>
      <c r="W148" t="s">
        <v>1935</v>
      </c>
      <c r="X148" t="s">
        <v>1938</v>
      </c>
      <c r="Z148" t="s">
        <v>2080</v>
      </c>
      <c r="AB148" t="s">
        <v>2465</v>
      </c>
      <c r="AD148">
        <v>1</v>
      </c>
      <c r="AE148">
        <v>2</v>
      </c>
      <c r="AF148">
        <v>69.27</v>
      </c>
    </row>
    <row r="149" spans="1:32">
      <c r="A149" s="1">
        <f>HYPERLINK("https://lsnyc.legalserver.org/matter/dynamic-profile/view/0795512","16-0795512")</f>
        <v>0</v>
      </c>
      <c r="B149" t="s">
        <v>78</v>
      </c>
      <c r="C149" t="s">
        <v>137</v>
      </c>
      <c r="D149" t="s">
        <v>138</v>
      </c>
      <c r="E149" t="s">
        <v>255</v>
      </c>
      <c r="F149" t="s">
        <v>496</v>
      </c>
      <c r="G149" t="s">
        <v>666</v>
      </c>
      <c r="H149" t="s">
        <v>997</v>
      </c>
      <c r="I149" t="s">
        <v>1298</v>
      </c>
      <c r="J149" t="s">
        <v>1502</v>
      </c>
      <c r="K149">
        <v>10029</v>
      </c>
      <c r="M149" t="s">
        <v>1601</v>
      </c>
      <c r="N149" t="s">
        <v>1806</v>
      </c>
      <c r="O149" t="s">
        <v>1829</v>
      </c>
      <c r="P149" t="s">
        <v>1834</v>
      </c>
      <c r="Q149" t="s">
        <v>1842</v>
      </c>
      <c r="S149" t="s">
        <v>1851</v>
      </c>
      <c r="T149" t="s">
        <v>1857</v>
      </c>
      <c r="U149" t="s">
        <v>255</v>
      </c>
      <c r="V149">
        <v>2600</v>
      </c>
      <c r="W149" t="s">
        <v>1933</v>
      </c>
      <c r="X149" t="s">
        <v>1953</v>
      </c>
      <c r="Y149" t="s">
        <v>1955</v>
      </c>
      <c r="Z149" t="s">
        <v>2081</v>
      </c>
      <c r="AB149" t="s">
        <v>2466</v>
      </c>
      <c r="AD149">
        <v>4</v>
      </c>
      <c r="AE149">
        <v>1</v>
      </c>
      <c r="AF149">
        <v>66.56999999999999</v>
      </c>
    </row>
    <row r="150" spans="1:32">
      <c r="A150" s="1">
        <f>HYPERLINK("https://lsnyc.legalserver.org/matter/dynamic-profile/view/0816266","16-0816266")</f>
        <v>0</v>
      </c>
      <c r="B150" t="s">
        <v>88</v>
      </c>
      <c r="C150" t="s">
        <v>137</v>
      </c>
      <c r="D150" t="s">
        <v>138</v>
      </c>
      <c r="E150" t="s">
        <v>256</v>
      </c>
      <c r="F150" t="s">
        <v>499</v>
      </c>
      <c r="G150" t="s">
        <v>667</v>
      </c>
      <c r="H150" t="s">
        <v>998</v>
      </c>
      <c r="I150" t="s">
        <v>1299</v>
      </c>
      <c r="J150" t="s">
        <v>1502</v>
      </c>
      <c r="K150">
        <v>10034</v>
      </c>
      <c r="O150" t="s">
        <v>1831</v>
      </c>
      <c r="P150" t="s">
        <v>1834</v>
      </c>
      <c r="Q150" t="s">
        <v>1842</v>
      </c>
      <c r="S150" t="s">
        <v>1850</v>
      </c>
      <c r="U150" t="s">
        <v>256</v>
      </c>
      <c r="V150">
        <v>2400</v>
      </c>
      <c r="W150" t="s">
        <v>1933</v>
      </c>
      <c r="X150" t="s">
        <v>1939</v>
      </c>
      <c r="Y150" t="s">
        <v>1955</v>
      </c>
      <c r="Z150" t="s">
        <v>2082</v>
      </c>
      <c r="AB150" t="s">
        <v>2467</v>
      </c>
      <c r="AD150">
        <v>2</v>
      </c>
      <c r="AE150">
        <v>2</v>
      </c>
      <c r="AF150">
        <v>92.41</v>
      </c>
    </row>
    <row r="151" spans="1:32">
      <c r="A151" s="1">
        <f>HYPERLINK("https://lsnyc.legalserver.org/matter/dynamic-profile/view/0806903","16-0806903")</f>
        <v>0</v>
      </c>
      <c r="B151" t="s">
        <v>48</v>
      </c>
      <c r="C151" t="s">
        <v>136</v>
      </c>
      <c r="D151" t="s">
        <v>138</v>
      </c>
      <c r="E151" t="s">
        <v>257</v>
      </c>
      <c r="G151" t="s">
        <v>668</v>
      </c>
      <c r="H151" t="s">
        <v>999</v>
      </c>
      <c r="I151" t="s">
        <v>1226</v>
      </c>
      <c r="J151" t="s">
        <v>1504</v>
      </c>
      <c r="K151">
        <v>10452</v>
      </c>
      <c r="M151" t="s">
        <v>1533</v>
      </c>
      <c r="N151" t="s">
        <v>1809</v>
      </c>
      <c r="O151" t="s">
        <v>1829</v>
      </c>
      <c r="Q151" t="s">
        <v>1841</v>
      </c>
      <c r="S151" t="s">
        <v>1850</v>
      </c>
      <c r="U151" t="s">
        <v>339</v>
      </c>
      <c r="V151">
        <v>818.46</v>
      </c>
      <c r="W151" t="s">
        <v>1935</v>
      </c>
      <c r="X151" t="s">
        <v>1945</v>
      </c>
      <c r="Y151" t="s">
        <v>1955</v>
      </c>
      <c r="Z151" t="s">
        <v>2083</v>
      </c>
      <c r="AB151" t="s">
        <v>2468</v>
      </c>
      <c r="AD151">
        <v>2</v>
      </c>
      <c r="AE151">
        <v>4</v>
      </c>
      <c r="AF151">
        <v>18.42</v>
      </c>
    </row>
    <row r="152" spans="1:32">
      <c r="A152" s="1">
        <f>HYPERLINK("https://lsnyc.legalserver.org/matter/dynamic-profile/view/1857002","18-1857002")</f>
        <v>0</v>
      </c>
      <c r="B152" t="s">
        <v>47</v>
      </c>
      <c r="C152" t="s">
        <v>136</v>
      </c>
      <c r="D152" t="s">
        <v>138</v>
      </c>
      <c r="E152" t="s">
        <v>144</v>
      </c>
      <c r="G152" t="s">
        <v>669</v>
      </c>
      <c r="H152" t="s">
        <v>1000</v>
      </c>
      <c r="I152" t="s">
        <v>1226</v>
      </c>
      <c r="J152" t="s">
        <v>1504</v>
      </c>
      <c r="K152">
        <v>10452</v>
      </c>
      <c r="M152" t="s">
        <v>1602</v>
      </c>
      <c r="N152" t="s">
        <v>1807</v>
      </c>
      <c r="O152" t="s">
        <v>1832</v>
      </c>
      <c r="Q152" t="s">
        <v>1841</v>
      </c>
      <c r="S152" t="s">
        <v>1850</v>
      </c>
      <c r="U152" t="s">
        <v>411</v>
      </c>
      <c r="V152">
        <v>1050</v>
      </c>
      <c r="W152" t="s">
        <v>1935</v>
      </c>
      <c r="X152" t="s">
        <v>1945</v>
      </c>
      <c r="Z152" t="s">
        <v>2084</v>
      </c>
      <c r="AB152" t="s">
        <v>2469</v>
      </c>
      <c r="AD152">
        <v>3</v>
      </c>
      <c r="AE152">
        <v>1</v>
      </c>
      <c r="AF152">
        <v>65.04000000000001</v>
      </c>
    </row>
    <row r="153" spans="1:32">
      <c r="A153" s="1">
        <f>HYPERLINK("https://lsnyc.legalserver.org/matter/dynamic-profile/view/1860466","18-1860466")</f>
        <v>0</v>
      </c>
      <c r="B153" t="s">
        <v>89</v>
      </c>
      <c r="C153" t="s">
        <v>136</v>
      </c>
      <c r="D153" t="s">
        <v>138</v>
      </c>
      <c r="E153" t="s">
        <v>258</v>
      </c>
      <c r="G153" t="s">
        <v>670</v>
      </c>
      <c r="H153" t="s">
        <v>1001</v>
      </c>
      <c r="I153" t="s">
        <v>1300</v>
      </c>
      <c r="J153" t="s">
        <v>1510</v>
      </c>
      <c r="K153">
        <v>11432</v>
      </c>
      <c r="M153" t="s">
        <v>1603</v>
      </c>
      <c r="N153" t="s">
        <v>1807</v>
      </c>
      <c r="O153" t="s">
        <v>1832</v>
      </c>
      <c r="Q153" t="s">
        <v>1841</v>
      </c>
      <c r="S153" t="s">
        <v>1852</v>
      </c>
      <c r="U153" t="s">
        <v>1893</v>
      </c>
      <c r="V153">
        <v>1673.53</v>
      </c>
      <c r="W153" t="s">
        <v>1936</v>
      </c>
      <c r="X153" t="s">
        <v>1940</v>
      </c>
      <c r="Z153" t="s">
        <v>2085</v>
      </c>
      <c r="AB153" t="s">
        <v>2470</v>
      </c>
      <c r="AD153">
        <v>2</v>
      </c>
      <c r="AE153">
        <v>3</v>
      </c>
      <c r="AF153">
        <v>105.37</v>
      </c>
    </row>
    <row r="154" spans="1:32">
      <c r="A154" s="1">
        <f>HYPERLINK("https://lsnyc.legalserver.org/matter/dynamic-profile/view/1860471","18-1860471")</f>
        <v>0</v>
      </c>
      <c r="B154" t="s">
        <v>89</v>
      </c>
      <c r="C154" t="s">
        <v>136</v>
      </c>
      <c r="D154" t="s">
        <v>138</v>
      </c>
      <c r="E154" t="s">
        <v>258</v>
      </c>
      <c r="G154" t="s">
        <v>670</v>
      </c>
      <c r="H154" t="s">
        <v>1001</v>
      </c>
      <c r="I154" t="s">
        <v>1300</v>
      </c>
      <c r="J154" t="s">
        <v>1510</v>
      </c>
      <c r="K154">
        <v>11432</v>
      </c>
      <c r="M154" t="s">
        <v>1604</v>
      </c>
      <c r="N154" t="s">
        <v>1807</v>
      </c>
      <c r="O154" t="s">
        <v>1832</v>
      </c>
      <c r="Q154" t="s">
        <v>1841</v>
      </c>
      <c r="S154" t="s">
        <v>1852</v>
      </c>
      <c r="T154" t="s">
        <v>1855</v>
      </c>
      <c r="U154" t="s">
        <v>258</v>
      </c>
      <c r="V154">
        <v>1673.53</v>
      </c>
      <c r="W154" t="s">
        <v>1936</v>
      </c>
      <c r="X154" t="s">
        <v>1949</v>
      </c>
      <c r="Z154" t="s">
        <v>2085</v>
      </c>
      <c r="AB154" t="s">
        <v>2470</v>
      </c>
      <c r="AD154">
        <v>2</v>
      </c>
      <c r="AE154">
        <v>3</v>
      </c>
      <c r="AF154">
        <v>107.71</v>
      </c>
    </row>
    <row r="155" spans="1:32">
      <c r="A155" s="1">
        <f>HYPERLINK("https://lsnyc.legalserver.org/matter/dynamic-profile/view/1855988","18-1855988")</f>
        <v>0</v>
      </c>
      <c r="B155" t="s">
        <v>90</v>
      </c>
      <c r="C155" t="s">
        <v>137</v>
      </c>
      <c r="D155" t="s">
        <v>138</v>
      </c>
      <c r="E155" t="s">
        <v>159</v>
      </c>
      <c r="F155" t="s">
        <v>500</v>
      </c>
      <c r="G155" t="s">
        <v>671</v>
      </c>
      <c r="H155" t="s">
        <v>1002</v>
      </c>
      <c r="I155" t="s">
        <v>1301</v>
      </c>
      <c r="J155" t="s">
        <v>1508</v>
      </c>
      <c r="K155">
        <v>11355</v>
      </c>
      <c r="M155" t="s">
        <v>1605</v>
      </c>
      <c r="N155" t="s">
        <v>1804</v>
      </c>
      <c r="O155" t="s">
        <v>1829</v>
      </c>
      <c r="P155" t="s">
        <v>1840</v>
      </c>
      <c r="Q155" t="s">
        <v>1842</v>
      </c>
      <c r="S155" t="s">
        <v>1850</v>
      </c>
      <c r="U155" t="s">
        <v>159</v>
      </c>
      <c r="V155">
        <v>2135.47</v>
      </c>
      <c r="W155" t="s">
        <v>1936</v>
      </c>
      <c r="X155" t="s">
        <v>1948</v>
      </c>
      <c r="Y155" t="s">
        <v>1955</v>
      </c>
      <c r="Z155" t="s">
        <v>2086</v>
      </c>
      <c r="AB155" t="s">
        <v>2471</v>
      </c>
      <c r="AD155">
        <v>4</v>
      </c>
      <c r="AE155">
        <v>1</v>
      </c>
      <c r="AF155">
        <v>50.7</v>
      </c>
    </row>
    <row r="156" spans="1:32">
      <c r="A156" s="1">
        <f>HYPERLINK("https://lsnyc.legalserver.org/matter/dynamic-profile/view/1860266","18-1860266")</f>
        <v>0</v>
      </c>
      <c r="B156" t="s">
        <v>70</v>
      </c>
      <c r="C156" t="s">
        <v>137</v>
      </c>
      <c r="D156" t="s">
        <v>138</v>
      </c>
      <c r="E156" t="s">
        <v>259</v>
      </c>
      <c r="F156" t="s">
        <v>501</v>
      </c>
      <c r="G156" t="s">
        <v>672</v>
      </c>
      <c r="H156" t="s">
        <v>1003</v>
      </c>
      <c r="I156" t="s">
        <v>1302</v>
      </c>
      <c r="J156" t="s">
        <v>1502</v>
      </c>
      <c r="K156">
        <v>10034</v>
      </c>
      <c r="N156" t="s">
        <v>1816</v>
      </c>
      <c r="O156" t="s">
        <v>1831</v>
      </c>
      <c r="P156" t="s">
        <v>1835</v>
      </c>
      <c r="Q156" t="s">
        <v>1842</v>
      </c>
      <c r="S156" t="s">
        <v>1850</v>
      </c>
      <c r="U156" t="s">
        <v>259</v>
      </c>
      <c r="V156">
        <v>1625</v>
      </c>
      <c r="W156" t="s">
        <v>1933</v>
      </c>
      <c r="X156" t="s">
        <v>1940</v>
      </c>
      <c r="Y156" t="s">
        <v>1961</v>
      </c>
      <c r="Z156" t="s">
        <v>2087</v>
      </c>
      <c r="AB156" t="s">
        <v>2472</v>
      </c>
      <c r="AD156">
        <v>2</v>
      </c>
      <c r="AE156">
        <v>1</v>
      </c>
      <c r="AF156">
        <v>0</v>
      </c>
    </row>
    <row r="157" spans="1:32">
      <c r="A157" s="1">
        <f>HYPERLINK("https://lsnyc.legalserver.org/matter/dynamic-profile/view/0799602","16-0799602")</f>
        <v>0</v>
      </c>
      <c r="B157" t="s">
        <v>44</v>
      </c>
      <c r="C157" t="s">
        <v>136</v>
      </c>
      <c r="D157" t="s">
        <v>138</v>
      </c>
      <c r="E157" t="s">
        <v>260</v>
      </c>
      <c r="G157" t="s">
        <v>673</v>
      </c>
      <c r="H157" t="s">
        <v>1003</v>
      </c>
      <c r="I157" t="s">
        <v>1223</v>
      </c>
      <c r="J157" t="s">
        <v>1504</v>
      </c>
      <c r="K157">
        <v>10453</v>
      </c>
      <c r="M157" t="s">
        <v>1606</v>
      </c>
      <c r="N157" t="s">
        <v>1809</v>
      </c>
      <c r="O157" t="s">
        <v>1829</v>
      </c>
      <c r="Q157" t="s">
        <v>1841</v>
      </c>
      <c r="S157" t="s">
        <v>1850</v>
      </c>
      <c r="U157" t="s">
        <v>173</v>
      </c>
      <c r="V157">
        <v>1325</v>
      </c>
      <c r="W157" t="s">
        <v>1935</v>
      </c>
      <c r="X157" t="s">
        <v>1939</v>
      </c>
      <c r="Z157" t="s">
        <v>2088</v>
      </c>
      <c r="AB157" t="s">
        <v>2473</v>
      </c>
      <c r="AD157">
        <v>2</v>
      </c>
      <c r="AE157">
        <v>3</v>
      </c>
      <c r="AF157">
        <v>68.3</v>
      </c>
    </row>
    <row r="158" spans="1:32">
      <c r="A158" s="1">
        <f>HYPERLINK("https://lsnyc.legalserver.org/matter/dynamic-profile/view/1857530","18-1857530")</f>
        <v>0</v>
      </c>
      <c r="B158" t="s">
        <v>42</v>
      </c>
      <c r="C158" t="s">
        <v>136</v>
      </c>
      <c r="D158" t="s">
        <v>138</v>
      </c>
      <c r="E158" t="s">
        <v>204</v>
      </c>
      <c r="G158" t="s">
        <v>674</v>
      </c>
      <c r="H158" t="s">
        <v>1004</v>
      </c>
      <c r="I158" t="s">
        <v>1303</v>
      </c>
      <c r="J158" t="s">
        <v>1503</v>
      </c>
      <c r="K158">
        <v>11206</v>
      </c>
      <c r="N158" t="s">
        <v>1803</v>
      </c>
      <c r="O158" t="s">
        <v>1829</v>
      </c>
      <c r="Q158" t="s">
        <v>1841</v>
      </c>
      <c r="S158" t="s">
        <v>1850</v>
      </c>
      <c r="U158" t="s">
        <v>1894</v>
      </c>
      <c r="V158">
        <v>678</v>
      </c>
      <c r="W158" t="s">
        <v>1934</v>
      </c>
      <c r="X158" t="s">
        <v>1815</v>
      </c>
      <c r="Z158" t="s">
        <v>2089</v>
      </c>
      <c r="AB158" t="s">
        <v>2474</v>
      </c>
      <c r="AD158">
        <v>1</v>
      </c>
      <c r="AE158">
        <v>1</v>
      </c>
      <c r="AF158">
        <v>93.45999999999999</v>
      </c>
    </row>
    <row r="159" spans="1:32">
      <c r="A159" s="1">
        <f>HYPERLINK("https://lsnyc.legalserver.org/matter/dynamic-profile/view/1852216","17-1852216")</f>
        <v>0</v>
      </c>
      <c r="B159" t="s">
        <v>32</v>
      </c>
      <c r="C159" t="s">
        <v>137</v>
      </c>
      <c r="D159" t="s">
        <v>138</v>
      </c>
      <c r="E159" t="s">
        <v>261</v>
      </c>
      <c r="F159" t="s">
        <v>502</v>
      </c>
      <c r="G159" t="s">
        <v>675</v>
      </c>
      <c r="H159" t="s">
        <v>1005</v>
      </c>
      <c r="I159" t="s">
        <v>1291</v>
      </c>
      <c r="J159" t="s">
        <v>1502</v>
      </c>
      <c r="K159">
        <v>10034</v>
      </c>
      <c r="M159" t="s">
        <v>1607</v>
      </c>
      <c r="N159" t="s">
        <v>1803</v>
      </c>
      <c r="O159" t="s">
        <v>1829</v>
      </c>
      <c r="P159" t="s">
        <v>1834</v>
      </c>
      <c r="Q159" t="s">
        <v>1842</v>
      </c>
      <c r="S159" t="s">
        <v>1850</v>
      </c>
      <c r="T159" t="s">
        <v>1855</v>
      </c>
      <c r="U159" t="s">
        <v>261</v>
      </c>
      <c r="V159">
        <v>1429.05</v>
      </c>
      <c r="W159" t="s">
        <v>1933</v>
      </c>
      <c r="X159" t="s">
        <v>1940</v>
      </c>
      <c r="Y159" t="s">
        <v>1958</v>
      </c>
      <c r="Z159" t="s">
        <v>2090</v>
      </c>
      <c r="AB159" t="s">
        <v>2475</v>
      </c>
      <c r="AD159">
        <v>2</v>
      </c>
      <c r="AE159">
        <v>1</v>
      </c>
      <c r="AF159">
        <v>51.6</v>
      </c>
    </row>
    <row r="160" spans="1:32">
      <c r="A160" s="1">
        <f>HYPERLINK("https://lsnyc.legalserver.org/matter/dynamic-profile/view/1865543","18-1865543")</f>
        <v>0</v>
      </c>
      <c r="B160" t="s">
        <v>91</v>
      </c>
      <c r="C160" t="s">
        <v>136</v>
      </c>
      <c r="D160" t="s">
        <v>139</v>
      </c>
      <c r="E160" t="s">
        <v>262</v>
      </c>
      <c r="G160" t="s">
        <v>676</v>
      </c>
      <c r="H160" t="s">
        <v>1006</v>
      </c>
      <c r="I160" t="s">
        <v>1304</v>
      </c>
      <c r="J160" t="s">
        <v>1510</v>
      </c>
      <c r="K160">
        <v>11434</v>
      </c>
      <c r="M160" t="s">
        <v>1608</v>
      </c>
      <c r="N160" t="s">
        <v>1804</v>
      </c>
      <c r="O160" t="s">
        <v>1829</v>
      </c>
      <c r="Q160" t="s">
        <v>1842</v>
      </c>
      <c r="S160" t="s">
        <v>1850</v>
      </c>
      <c r="U160" t="s">
        <v>262</v>
      </c>
      <c r="V160">
        <v>0</v>
      </c>
      <c r="W160" t="s">
        <v>1936</v>
      </c>
      <c r="X160" t="s">
        <v>1943</v>
      </c>
      <c r="Z160" t="s">
        <v>2091</v>
      </c>
      <c r="AB160" t="s">
        <v>2476</v>
      </c>
      <c r="AD160">
        <v>1</v>
      </c>
      <c r="AE160">
        <v>4</v>
      </c>
      <c r="AF160">
        <v>97.89</v>
      </c>
    </row>
    <row r="161" spans="1:32">
      <c r="A161" s="1">
        <f>HYPERLINK("https://lsnyc.legalserver.org/matter/dynamic-profile/view/0804124","16-0804124")</f>
        <v>0</v>
      </c>
      <c r="B161" t="s">
        <v>59</v>
      </c>
      <c r="C161" t="s">
        <v>136</v>
      </c>
      <c r="D161" t="s">
        <v>138</v>
      </c>
      <c r="E161" t="s">
        <v>263</v>
      </c>
      <c r="G161" t="s">
        <v>677</v>
      </c>
      <c r="H161" t="s">
        <v>1007</v>
      </c>
      <c r="I161" t="s">
        <v>1305</v>
      </c>
      <c r="J161" t="s">
        <v>1503</v>
      </c>
      <c r="K161">
        <v>11225</v>
      </c>
      <c r="M161" t="s">
        <v>1609</v>
      </c>
      <c r="N161" t="s">
        <v>1809</v>
      </c>
      <c r="O161" t="s">
        <v>1829</v>
      </c>
      <c r="Q161" t="s">
        <v>1841</v>
      </c>
      <c r="S161" t="s">
        <v>1850</v>
      </c>
      <c r="U161" t="s">
        <v>1885</v>
      </c>
      <c r="V161">
        <v>790</v>
      </c>
      <c r="W161" t="s">
        <v>1934</v>
      </c>
      <c r="X161" t="s">
        <v>1945</v>
      </c>
      <c r="Z161" t="s">
        <v>2092</v>
      </c>
      <c r="AB161" t="s">
        <v>2477</v>
      </c>
      <c r="AD161">
        <v>2</v>
      </c>
      <c r="AE161">
        <v>1</v>
      </c>
      <c r="AF161">
        <v>154.76</v>
      </c>
    </row>
    <row r="162" spans="1:32">
      <c r="A162" s="1">
        <f>HYPERLINK("https://lsnyc.legalserver.org/matter/dynamic-profile/view/0823836","17-0823836")</f>
        <v>0</v>
      </c>
      <c r="B162" t="s">
        <v>60</v>
      </c>
      <c r="C162" t="s">
        <v>136</v>
      </c>
      <c r="D162" t="s">
        <v>138</v>
      </c>
      <c r="E162" t="s">
        <v>264</v>
      </c>
      <c r="G162" t="s">
        <v>677</v>
      </c>
      <c r="H162" t="s">
        <v>1007</v>
      </c>
      <c r="I162" t="s">
        <v>1305</v>
      </c>
      <c r="J162" t="s">
        <v>1503</v>
      </c>
      <c r="K162">
        <v>11225</v>
      </c>
      <c r="O162" t="s">
        <v>1830</v>
      </c>
      <c r="Q162" t="s">
        <v>1841</v>
      </c>
      <c r="S162" t="s">
        <v>1850</v>
      </c>
      <c r="U162" t="s">
        <v>263</v>
      </c>
      <c r="V162">
        <v>790</v>
      </c>
      <c r="W162" t="s">
        <v>1934</v>
      </c>
      <c r="X162" t="s">
        <v>1945</v>
      </c>
      <c r="Z162" t="s">
        <v>2092</v>
      </c>
      <c r="AB162" t="s">
        <v>2477</v>
      </c>
      <c r="AD162">
        <v>2</v>
      </c>
      <c r="AE162">
        <v>1</v>
      </c>
      <c r="AF162">
        <v>154.76</v>
      </c>
    </row>
    <row r="163" spans="1:32">
      <c r="A163" s="1">
        <f>HYPERLINK("https://lsnyc.legalserver.org/matter/dynamic-profile/view/1858914","18-1858914")</f>
        <v>0</v>
      </c>
      <c r="B163" t="s">
        <v>50</v>
      </c>
      <c r="C163" t="s">
        <v>137</v>
      </c>
      <c r="D163" t="s">
        <v>138</v>
      </c>
      <c r="E163" t="s">
        <v>265</v>
      </c>
      <c r="F163" t="s">
        <v>461</v>
      </c>
      <c r="G163" t="s">
        <v>678</v>
      </c>
      <c r="H163" t="s">
        <v>1008</v>
      </c>
      <c r="I163" t="s">
        <v>1306</v>
      </c>
      <c r="J163" t="s">
        <v>1504</v>
      </c>
      <c r="K163">
        <v>10463</v>
      </c>
      <c r="M163" t="s">
        <v>1610</v>
      </c>
      <c r="N163" t="s">
        <v>1807</v>
      </c>
      <c r="O163" t="s">
        <v>1832</v>
      </c>
      <c r="P163" t="s">
        <v>1836</v>
      </c>
      <c r="Q163" t="s">
        <v>1841</v>
      </c>
      <c r="S163" t="s">
        <v>1850</v>
      </c>
      <c r="U163" t="s">
        <v>259</v>
      </c>
      <c r="V163">
        <v>1326</v>
      </c>
      <c r="W163" t="s">
        <v>1935</v>
      </c>
      <c r="X163" t="s">
        <v>1950</v>
      </c>
      <c r="Y163" t="s">
        <v>1958</v>
      </c>
      <c r="Z163" t="s">
        <v>2093</v>
      </c>
      <c r="AB163" t="s">
        <v>2478</v>
      </c>
      <c r="AD163">
        <v>2</v>
      </c>
      <c r="AE163">
        <v>3</v>
      </c>
      <c r="AF163">
        <v>126.48</v>
      </c>
    </row>
    <row r="164" spans="1:32">
      <c r="A164" s="1">
        <f>HYPERLINK("https://lsnyc.legalserver.org/matter/dynamic-profile/view/0807204","16-0807204")</f>
        <v>0</v>
      </c>
      <c r="B164" t="s">
        <v>76</v>
      </c>
      <c r="C164" t="s">
        <v>137</v>
      </c>
      <c r="D164" t="s">
        <v>138</v>
      </c>
      <c r="E164" t="s">
        <v>266</v>
      </c>
      <c r="F164" t="s">
        <v>503</v>
      </c>
      <c r="G164" t="s">
        <v>679</v>
      </c>
      <c r="H164" t="s">
        <v>1009</v>
      </c>
      <c r="I164" t="s">
        <v>1307</v>
      </c>
      <c r="J164" t="s">
        <v>1506</v>
      </c>
      <c r="K164">
        <v>10304</v>
      </c>
      <c r="M164" t="s">
        <v>1611</v>
      </c>
      <c r="N164" t="s">
        <v>1806</v>
      </c>
      <c r="O164" t="s">
        <v>1829</v>
      </c>
      <c r="P164" t="s">
        <v>1834</v>
      </c>
      <c r="S164" t="s">
        <v>1850</v>
      </c>
      <c r="U164" t="s">
        <v>266</v>
      </c>
      <c r="V164">
        <v>1693</v>
      </c>
      <c r="W164" t="s">
        <v>1937</v>
      </c>
      <c r="X164" t="s">
        <v>1938</v>
      </c>
      <c r="Y164" t="s">
        <v>1955</v>
      </c>
      <c r="Z164" t="s">
        <v>2094</v>
      </c>
      <c r="AB164" t="s">
        <v>2479</v>
      </c>
      <c r="AD164">
        <v>2</v>
      </c>
      <c r="AE164">
        <v>1</v>
      </c>
      <c r="AF164">
        <v>38.69</v>
      </c>
    </row>
    <row r="165" spans="1:32">
      <c r="A165" s="1">
        <f>HYPERLINK("https://lsnyc.legalserver.org/matter/dynamic-profile/view/0815410","16-0815410")</f>
        <v>0</v>
      </c>
      <c r="B165" t="s">
        <v>76</v>
      </c>
      <c r="C165" t="s">
        <v>137</v>
      </c>
      <c r="D165" t="s">
        <v>138</v>
      </c>
      <c r="E165" t="s">
        <v>267</v>
      </c>
      <c r="F165" t="s">
        <v>503</v>
      </c>
      <c r="G165" t="s">
        <v>679</v>
      </c>
      <c r="H165" t="s">
        <v>1009</v>
      </c>
      <c r="I165" t="s">
        <v>1307</v>
      </c>
      <c r="J165" t="s">
        <v>1506</v>
      </c>
      <c r="K165">
        <v>10304</v>
      </c>
      <c r="M165" t="s">
        <v>1612</v>
      </c>
      <c r="N165" t="s">
        <v>1817</v>
      </c>
      <c r="O165" t="s">
        <v>1829</v>
      </c>
      <c r="P165" t="s">
        <v>1834</v>
      </c>
      <c r="Q165" t="s">
        <v>1842</v>
      </c>
      <c r="S165" t="s">
        <v>1850</v>
      </c>
      <c r="U165" t="s">
        <v>1895</v>
      </c>
      <c r="V165">
        <v>1693</v>
      </c>
      <c r="W165" t="s">
        <v>1937</v>
      </c>
      <c r="X165" t="s">
        <v>1938</v>
      </c>
      <c r="Y165" t="s">
        <v>1955</v>
      </c>
      <c r="Z165" t="s">
        <v>2094</v>
      </c>
      <c r="AB165" t="s">
        <v>2479</v>
      </c>
      <c r="AD165">
        <v>2</v>
      </c>
      <c r="AE165">
        <v>1</v>
      </c>
      <c r="AF165">
        <v>0</v>
      </c>
    </row>
    <row r="166" spans="1:32">
      <c r="A166" s="1">
        <f>HYPERLINK("https://lsnyc.legalserver.org/matter/dynamic-profile/view/1867094","18-1867094")</f>
        <v>0</v>
      </c>
      <c r="B166" t="s">
        <v>92</v>
      </c>
      <c r="C166" t="s">
        <v>136</v>
      </c>
      <c r="D166" t="s">
        <v>139</v>
      </c>
      <c r="E166" t="s">
        <v>194</v>
      </c>
      <c r="G166" t="s">
        <v>680</v>
      </c>
      <c r="H166" t="s">
        <v>1010</v>
      </c>
      <c r="I166" t="s">
        <v>1308</v>
      </c>
      <c r="J166" t="s">
        <v>1502</v>
      </c>
      <c r="K166">
        <v>10002</v>
      </c>
      <c r="M166" t="s">
        <v>1613</v>
      </c>
      <c r="N166" t="s">
        <v>1818</v>
      </c>
      <c r="O166" t="s">
        <v>1830</v>
      </c>
      <c r="Q166" t="s">
        <v>1842</v>
      </c>
      <c r="S166" t="s">
        <v>1854</v>
      </c>
      <c r="U166" t="s">
        <v>335</v>
      </c>
      <c r="V166">
        <v>230</v>
      </c>
      <c r="W166" t="s">
        <v>1933</v>
      </c>
      <c r="X166" t="s">
        <v>1943</v>
      </c>
      <c r="Z166" t="s">
        <v>2095</v>
      </c>
      <c r="AB166" t="s">
        <v>2480</v>
      </c>
      <c r="AD166">
        <v>2</v>
      </c>
      <c r="AE166">
        <v>1</v>
      </c>
      <c r="AF166">
        <v>113.86</v>
      </c>
    </row>
    <row r="167" spans="1:32">
      <c r="A167" s="1">
        <f>HYPERLINK("https://lsnyc.legalserver.org/matter/dynamic-profile/view/1857480","18-1857480")</f>
        <v>0</v>
      </c>
      <c r="B167" t="s">
        <v>39</v>
      </c>
      <c r="C167" t="s">
        <v>137</v>
      </c>
      <c r="D167" t="s">
        <v>138</v>
      </c>
      <c r="E167" t="s">
        <v>204</v>
      </c>
      <c r="F167" t="s">
        <v>504</v>
      </c>
      <c r="G167" t="s">
        <v>681</v>
      </c>
      <c r="H167" t="s">
        <v>1011</v>
      </c>
      <c r="I167" t="s">
        <v>1309</v>
      </c>
      <c r="J167" t="s">
        <v>1503</v>
      </c>
      <c r="K167">
        <v>11208</v>
      </c>
      <c r="M167" t="s">
        <v>1614</v>
      </c>
      <c r="N167" t="s">
        <v>1803</v>
      </c>
      <c r="O167" t="s">
        <v>1830</v>
      </c>
      <c r="P167" t="s">
        <v>1838</v>
      </c>
      <c r="Q167" t="s">
        <v>1842</v>
      </c>
      <c r="S167" t="s">
        <v>1850</v>
      </c>
      <c r="U167" t="s">
        <v>204</v>
      </c>
      <c r="V167">
        <v>2000</v>
      </c>
      <c r="W167" t="s">
        <v>1934</v>
      </c>
      <c r="X167" t="s">
        <v>1951</v>
      </c>
      <c r="Y167" t="s">
        <v>1956</v>
      </c>
      <c r="Z167" t="s">
        <v>2096</v>
      </c>
      <c r="AB167" t="s">
        <v>2481</v>
      </c>
      <c r="AD167">
        <v>2</v>
      </c>
      <c r="AE167">
        <v>1</v>
      </c>
      <c r="AF167">
        <v>70.52</v>
      </c>
    </row>
    <row r="168" spans="1:32">
      <c r="A168" s="1">
        <f>HYPERLINK("https://lsnyc.legalserver.org/matter/dynamic-profile/view/1843178","17-1843178")</f>
        <v>0</v>
      </c>
      <c r="B168" t="s">
        <v>66</v>
      </c>
      <c r="C168" t="s">
        <v>136</v>
      </c>
      <c r="D168" t="s">
        <v>138</v>
      </c>
      <c r="E168" t="s">
        <v>268</v>
      </c>
      <c r="G168" t="s">
        <v>682</v>
      </c>
      <c r="H168" t="s">
        <v>1012</v>
      </c>
      <c r="I168" t="s">
        <v>1310</v>
      </c>
      <c r="J168" t="s">
        <v>1503</v>
      </c>
      <c r="K168">
        <v>11206</v>
      </c>
      <c r="N168" t="s">
        <v>1809</v>
      </c>
      <c r="O168" t="s">
        <v>1830</v>
      </c>
      <c r="Q168" t="s">
        <v>1842</v>
      </c>
      <c r="S168" t="s">
        <v>1850</v>
      </c>
      <c r="U168" t="s">
        <v>354</v>
      </c>
      <c r="V168">
        <v>588</v>
      </c>
      <c r="W168" t="s">
        <v>1934</v>
      </c>
      <c r="X168" t="s">
        <v>1945</v>
      </c>
      <c r="Z168" t="s">
        <v>2097</v>
      </c>
      <c r="AB168" t="s">
        <v>2482</v>
      </c>
      <c r="AD168">
        <v>1</v>
      </c>
      <c r="AE168">
        <v>1</v>
      </c>
      <c r="AF168">
        <v>189.66</v>
      </c>
    </row>
    <row r="169" spans="1:32">
      <c r="A169" s="1">
        <f>HYPERLINK("https://lsnyc.legalserver.org/matter/dynamic-profile/view/1860276","18-1860276")</f>
        <v>0</v>
      </c>
      <c r="B169" t="s">
        <v>66</v>
      </c>
      <c r="C169" t="s">
        <v>136</v>
      </c>
      <c r="D169" t="s">
        <v>138</v>
      </c>
      <c r="E169" t="s">
        <v>259</v>
      </c>
      <c r="G169" t="s">
        <v>682</v>
      </c>
      <c r="H169" t="s">
        <v>1012</v>
      </c>
      <c r="I169" t="s">
        <v>1310</v>
      </c>
      <c r="J169" t="s">
        <v>1503</v>
      </c>
      <c r="K169">
        <v>11206</v>
      </c>
      <c r="M169" t="s">
        <v>1615</v>
      </c>
      <c r="N169" t="s">
        <v>1819</v>
      </c>
      <c r="O169" t="s">
        <v>1832</v>
      </c>
      <c r="Q169" t="s">
        <v>1841</v>
      </c>
      <c r="S169" t="s">
        <v>1850</v>
      </c>
      <c r="U169" t="s">
        <v>1896</v>
      </c>
      <c r="V169">
        <v>588</v>
      </c>
      <c r="W169" t="s">
        <v>1934</v>
      </c>
      <c r="X169" t="s">
        <v>1940</v>
      </c>
      <c r="Z169" t="s">
        <v>2097</v>
      </c>
      <c r="AB169" t="s">
        <v>2482</v>
      </c>
      <c r="AD169">
        <v>1</v>
      </c>
      <c r="AE169">
        <v>1</v>
      </c>
      <c r="AF169">
        <v>189.66</v>
      </c>
    </row>
    <row r="170" spans="1:32">
      <c r="A170" s="1">
        <f>HYPERLINK("https://lsnyc.legalserver.org/matter/dynamic-profile/view/1837690","17-1837690")</f>
        <v>0</v>
      </c>
      <c r="B170" t="s">
        <v>47</v>
      </c>
      <c r="C170" t="s">
        <v>136</v>
      </c>
      <c r="D170" t="s">
        <v>139</v>
      </c>
      <c r="E170" t="s">
        <v>184</v>
      </c>
      <c r="G170" t="s">
        <v>683</v>
      </c>
      <c r="H170" t="s">
        <v>1013</v>
      </c>
      <c r="I170" t="s">
        <v>1311</v>
      </c>
      <c r="J170" t="s">
        <v>1504</v>
      </c>
      <c r="K170">
        <v>10459</v>
      </c>
      <c r="M170" t="s">
        <v>1616</v>
      </c>
      <c r="N170" t="s">
        <v>1806</v>
      </c>
      <c r="O170" t="s">
        <v>1829</v>
      </c>
      <c r="Q170" t="s">
        <v>1842</v>
      </c>
      <c r="S170" t="s">
        <v>1850</v>
      </c>
      <c r="U170" t="s">
        <v>184</v>
      </c>
      <c r="V170">
        <v>1033.18</v>
      </c>
      <c r="W170" t="s">
        <v>1935</v>
      </c>
      <c r="X170" t="s">
        <v>1943</v>
      </c>
      <c r="Z170" t="s">
        <v>2098</v>
      </c>
      <c r="AB170" t="s">
        <v>2483</v>
      </c>
      <c r="AD170">
        <v>1</v>
      </c>
      <c r="AE170">
        <v>2</v>
      </c>
      <c r="AF170">
        <v>14.57</v>
      </c>
    </row>
    <row r="171" spans="1:32">
      <c r="A171" s="1">
        <f>HYPERLINK("https://lsnyc.legalserver.org/matter/dynamic-profile/view/1864215","18-1864215")</f>
        <v>0</v>
      </c>
      <c r="B171" t="s">
        <v>50</v>
      </c>
      <c r="C171" t="s">
        <v>137</v>
      </c>
      <c r="D171" t="s">
        <v>138</v>
      </c>
      <c r="E171" t="s">
        <v>167</v>
      </c>
      <c r="F171" t="s">
        <v>505</v>
      </c>
      <c r="G171" t="s">
        <v>684</v>
      </c>
      <c r="H171" t="s">
        <v>1014</v>
      </c>
      <c r="I171" t="s">
        <v>1312</v>
      </c>
      <c r="J171" t="s">
        <v>1504</v>
      </c>
      <c r="K171">
        <v>10453</v>
      </c>
      <c r="M171" t="s">
        <v>1617</v>
      </c>
      <c r="N171" t="s">
        <v>1803</v>
      </c>
      <c r="O171" t="s">
        <v>1829</v>
      </c>
      <c r="P171" t="s">
        <v>1839</v>
      </c>
      <c r="Q171" t="s">
        <v>1841</v>
      </c>
      <c r="S171" t="s">
        <v>1850</v>
      </c>
      <c r="U171" t="s">
        <v>1869</v>
      </c>
      <c r="V171">
        <v>1345</v>
      </c>
      <c r="W171" t="s">
        <v>1935</v>
      </c>
      <c r="X171" t="s">
        <v>1938</v>
      </c>
      <c r="Y171" t="s">
        <v>1958</v>
      </c>
      <c r="Z171" t="s">
        <v>2099</v>
      </c>
      <c r="AB171" t="s">
        <v>2484</v>
      </c>
      <c r="AD171">
        <v>2</v>
      </c>
      <c r="AE171">
        <v>1</v>
      </c>
      <c r="AF171">
        <v>52.94</v>
      </c>
    </row>
    <row r="172" spans="1:32">
      <c r="A172" s="1">
        <f>HYPERLINK("https://lsnyc.legalserver.org/matter/dynamic-profile/view/1864222","18-1864222")</f>
        <v>0</v>
      </c>
      <c r="B172" t="s">
        <v>50</v>
      </c>
      <c r="C172" t="s">
        <v>137</v>
      </c>
      <c r="D172" t="s">
        <v>138</v>
      </c>
      <c r="E172" t="s">
        <v>167</v>
      </c>
      <c r="F172" t="s">
        <v>505</v>
      </c>
      <c r="G172" t="s">
        <v>684</v>
      </c>
      <c r="H172" t="s">
        <v>1014</v>
      </c>
      <c r="I172" t="s">
        <v>1312</v>
      </c>
      <c r="J172" t="s">
        <v>1504</v>
      </c>
      <c r="K172">
        <v>10453</v>
      </c>
      <c r="M172" t="s">
        <v>1618</v>
      </c>
      <c r="N172" t="s">
        <v>1807</v>
      </c>
      <c r="O172" t="s">
        <v>1832</v>
      </c>
      <c r="P172" t="s">
        <v>1836</v>
      </c>
      <c r="Q172" t="s">
        <v>1841</v>
      </c>
      <c r="S172" t="s">
        <v>1850</v>
      </c>
      <c r="U172" t="s">
        <v>1869</v>
      </c>
      <c r="V172">
        <v>1345</v>
      </c>
      <c r="W172" t="s">
        <v>1935</v>
      </c>
      <c r="X172" t="s">
        <v>1938</v>
      </c>
      <c r="Y172" t="s">
        <v>1961</v>
      </c>
      <c r="Z172" t="s">
        <v>2099</v>
      </c>
      <c r="AB172" t="s">
        <v>2484</v>
      </c>
      <c r="AD172">
        <v>2</v>
      </c>
      <c r="AE172">
        <v>1</v>
      </c>
      <c r="AF172">
        <v>52.94</v>
      </c>
    </row>
    <row r="173" spans="1:32">
      <c r="A173" s="1">
        <f>HYPERLINK("https://lsnyc.legalserver.org/matter/dynamic-profile/view/1840093","17-1840093")</f>
        <v>0</v>
      </c>
      <c r="B173" t="s">
        <v>32</v>
      </c>
      <c r="C173" t="s">
        <v>137</v>
      </c>
      <c r="D173" t="s">
        <v>138</v>
      </c>
      <c r="E173" t="s">
        <v>269</v>
      </c>
      <c r="F173" t="s">
        <v>499</v>
      </c>
      <c r="G173" t="s">
        <v>685</v>
      </c>
      <c r="H173" t="s">
        <v>1015</v>
      </c>
      <c r="I173" t="s">
        <v>1313</v>
      </c>
      <c r="J173" t="s">
        <v>1502</v>
      </c>
      <c r="K173">
        <v>10040</v>
      </c>
      <c r="M173" t="s">
        <v>1619</v>
      </c>
      <c r="N173" t="s">
        <v>1803</v>
      </c>
      <c r="O173" t="s">
        <v>1829</v>
      </c>
      <c r="P173" t="s">
        <v>1834</v>
      </c>
      <c r="Q173" t="s">
        <v>1841</v>
      </c>
      <c r="S173" t="s">
        <v>1850</v>
      </c>
      <c r="T173" t="s">
        <v>1855</v>
      </c>
      <c r="U173" t="s">
        <v>1897</v>
      </c>
      <c r="V173">
        <v>1450</v>
      </c>
      <c r="W173" t="s">
        <v>1933</v>
      </c>
      <c r="X173" t="s">
        <v>1938</v>
      </c>
      <c r="Y173" t="s">
        <v>1958</v>
      </c>
      <c r="Z173" t="s">
        <v>2100</v>
      </c>
      <c r="AB173" t="s">
        <v>2485</v>
      </c>
      <c r="AD173">
        <v>2</v>
      </c>
      <c r="AE173">
        <v>1</v>
      </c>
      <c r="AF173">
        <v>195.89</v>
      </c>
    </row>
    <row r="174" spans="1:32">
      <c r="A174" s="1">
        <f>HYPERLINK("https://lsnyc.legalserver.org/matter/dynamic-profile/view/1834136","17-1834136")</f>
        <v>0</v>
      </c>
      <c r="B174" t="s">
        <v>64</v>
      </c>
      <c r="C174" t="s">
        <v>137</v>
      </c>
      <c r="D174" t="s">
        <v>138</v>
      </c>
      <c r="E174" t="s">
        <v>270</v>
      </c>
      <c r="F174" t="s">
        <v>473</v>
      </c>
      <c r="G174" t="s">
        <v>686</v>
      </c>
      <c r="H174" t="s">
        <v>1016</v>
      </c>
      <c r="I174" t="s">
        <v>1314</v>
      </c>
      <c r="J174" t="s">
        <v>1503</v>
      </c>
      <c r="K174">
        <v>11220</v>
      </c>
      <c r="M174" t="s">
        <v>1620</v>
      </c>
      <c r="N174" t="s">
        <v>1804</v>
      </c>
      <c r="O174" t="s">
        <v>1829</v>
      </c>
      <c r="P174" t="s">
        <v>1834</v>
      </c>
      <c r="Q174" t="s">
        <v>1842</v>
      </c>
      <c r="S174" t="s">
        <v>1850</v>
      </c>
      <c r="U174" t="s">
        <v>270</v>
      </c>
      <c r="V174">
        <v>1224</v>
      </c>
      <c r="W174" t="s">
        <v>1934</v>
      </c>
      <c r="X174" t="s">
        <v>1945</v>
      </c>
      <c r="Y174" t="s">
        <v>1955</v>
      </c>
      <c r="Z174" t="s">
        <v>2101</v>
      </c>
      <c r="AB174" t="s">
        <v>2486</v>
      </c>
      <c r="AD174">
        <v>2</v>
      </c>
      <c r="AE174">
        <v>1</v>
      </c>
      <c r="AF174">
        <v>44.37</v>
      </c>
    </row>
    <row r="175" spans="1:32">
      <c r="A175" s="1">
        <f>HYPERLINK("https://lsnyc.legalserver.org/matter/dynamic-profile/view/1860954","18-1860954")</f>
        <v>0</v>
      </c>
      <c r="B175" t="s">
        <v>93</v>
      </c>
      <c r="C175" t="s">
        <v>136</v>
      </c>
      <c r="D175" t="s">
        <v>138</v>
      </c>
      <c r="E175" t="s">
        <v>271</v>
      </c>
      <c r="G175" t="s">
        <v>686</v>
      </c>
      <c r="H175" t="s">
        <v>1016</v>
      </c>
      <c r="I175" t="s">
        <v>1314</v>
      </c>
      <c r="J175" t="s">
        <v>1503</v>
      </c>
      <c r="K175">
        <v>11220</v>
      </c>
      <c r="M175" t="s">
        <v>1621</v>
      </c>
      <c r="N175" t="s">
        <v>1804</v>
      </c>
      <c r="O175" t="s">
        <v>1829</v>
      </c>
      <c r="Q175" t="s">
        <v>1842</v>
      </c>
      <c r="S175" t="s">
        <v>1850</v>
      </c>
      <c r="U175" t="s">
        <v>232</v>
      </c>
      <c r="V175">
        <v>1224</v>
      </c>
      <c r="W175" t="s">
        <v>1934</v>
      </c>
      <c r="X175" t="s">
        <v>1942</v>
      </c>
      <c r="Z175" t="s">
        <v>2101</v>
      </c>
      <c r="AB175" t="s">
        <v>2487</v>
      </c>
      <c r="AD175">
        <v>2</v>
      </c>
      <c r="AE175">
        <v>1</v>
      </c>
      <c r="AF175">
        <v>45.39</v>
      </c>
    </row>
    <row r="176" spans="1:32">
      <c r="A176" s="1">
        <f>HYPERLINK("https://lsnyc.legalserver.org/matter/dynamic-profile/view/1855404","18-1855404")</f>
        <v>0</v>
      </c>
      <c r="B176" t="s">
        <v>39</v>
      </c>
      <c r="C176" t="s">
        <v>137</v>
      </c>
      <c r="D176" t="s">
        <v>138</v>
      </c>
      <c r="E176" t="s">
        <v>170</v>
      </c>
      <c r="F176" t="s">
        <v>504</v>
      </c>
      <c r="G176" t="s">
        <v>687</v>
      </c>
      <c r="H176" t="s">
        <v>1016</v>
      </c>
      <c r="I176" t="s">
        <v>1315</v>
      </c>
      <c r="J176" t="s">
        <v>1503</v>
      </c>
      <c r="K176">
        <v>11206</v>
      </c>
      <c r="M176" t="s">
        <v>1622</v>
      </c>
      <c r="N176" t="s">
        <v>1806</v>
      </c>
      <c r="O176" t="s">
        <v>1829</v>
      </c>
      <c r="P176" t="s">
        <v>1834</v>
      </c>
      <c r="Q176" t="s">
        <v>1841</v>
      </c>
      <c r="S176" t="s">
        <v>1850</v>
      </c>
      <c r="U176" t="s">
        <v>278</v>
      </c>
      <c r="V176">
        <v>594</v>
      </c>
      <c r="W176" t="s">
        <v>1934</v>
      </c>
      <c r="X176" t="s">
        <v>1945</v>
      </c>
      <c r="Y176" t="s">
        <v>1955</v>
      </c>
      <c r="Z176" t="s">
        <v>2102</v>
      </c>
      <c r="AB176" t="s">
        <v>2488</v>
      </c>
      <c r="AD176">
        <v>2</v>
      </c>
      <c r="AE176">
        <v>1</v>
      </c>
      <c r="AF176">
        <v>63.66</v>
      </c>
    </row>
    <row r="177" spans="1:32">
      <c r="A177" s="1">
        <f>HYPERLINK("https://lsnyc.legalserver.org/matter/dynamic-profile/view/1858286","18-1858286")</f>
        <v>0</v>
      </c>
      <c r="B177" t="s">
        <v>66</v>
      </c>
      <c r="C177" t="s">
        <v>136</v>
      </c>
      <c r="D177" t="s">
        <v>138</v>
      </c>
      <c r="E177" t="s">
        <v>187</v>
      </c>
      <c r="G177" t="s">
        <v>688</v>
      </c>
      <c r="H177" t="s">
        <v>1016</v>
      </c>
      <c r="I177" t="s">
        <v>1316</v>
      </c>
      <c r="J177" t="s">
        <v>1503</v>
      </c>
      <c r="K177">
        <v>11213</v>
      </c>
      <c r="N177" t="s">
        <v>1803</v>
      </c>
      <c r="O177" t="s">
        <v>1829</v>
      </c>
      <c r="Q177" t="s">
        <v>1841</v>
      </c>
      <c r="S177" t="s">
        <v>1850</v>
      </c>
      <c r="U177" t="s">
        <v>235</v>
      </c>
      <c r="V177">
        <v>1042</v>
      </c>
      <c r="W177" t="s">
        <v>1934</v>
      </c>
      <c r="X177" t="s">
        <v>1938</v>
      </c>
      <c r="Z177" t="s">
        <v>2103</v>
      </c>
      <c r="AB177" t="s">
        <v>2489</v>
      </c>
      <c r="AD177">
        <v>3</v>
      </c>
      <c r="AE177">
        <v>1</v>
      </c>
      <c r="AF177">
        <v>197.61</v>
      </c>
    </row>
    <row r="178" spans="1:32">
      <c r="A178" s="1">
        <f>HYPERLINK("https://lsnyc.legalserver.org/matter/dynamic-profile/view/1858323","18-1858323")</f>
        <v>0</v>
      </c>
      <c r="B178" t="s">
        <v>66</v>
      </c>
      <c r="C178" t="s">
        <v>136</v>
      </c>
      <c r="D178" t="s">
        <v>138</v>
      </c>
      <c r="E178" t="s">
        <v>187</v>
      </c>
      <c r="G178" t="s">
        <v>689</v>
      </c>
      <c r="H178" t="s">
        <v>1016</v>
      </c>
      <c r="I178" t="s">
        <v>1316</v>
      </c>
      <c r="J178" t="s">
        <v>1503</v>
      </c>
      <c r="K178">
        <v>11213</v>
      </c>
      <c r="N178" t="s">
        <v>1803</v>
      </c>
      <c r="O178" t="s">
        <v>1829</v>
      </c>
      <c r="Q178" t="s">
        <v>1841</v>
      </c>
      <c r="S178" t="s">
        <v>1850</v>
      </c>
      <c r="U178" t="s">
        <v>143</v>
      </c>
      <c r="V178">
        <v>887</v>
      </c>
      <c r="W178" t="s">
        <v>1934</v>
      </c>
      <c r="X178" t="s">
        <v>1938</v>
      </c>
      <c r="Z178" t="s">
        <v>2104</v>
      </c>
      <c r="AB178" t="s">
        <v>2490</v>
      </c>
      <c r="AD178">
        <v>4</v>
      </c>
      <c r="AE178">
        <v>2</v>
      </c>
      <c r="AF178">
        <v>64.15000000000001</v>
      </c>
    </row>
    <row r="179" spans="1:32">
      <c r="A179" s="1">
        <f>HYPERLINK("https://lsnyc.legalserver.org/matter/dynamic-profile/view/1839788","17-1839788")</f>
        <v>0</v>
      </c>
      <c r="B179" t="s">
        <v>94</v>
      </c>
      <c r="C179" t="s">
        <v>136</v>
      </c>
      <c r="D179" t="s">
        <v>138</v>
      </c>
      <c r="E179" t="s">
        <v>272</v>
      </c>
      <c r="G179" t="s">
        <v>690</v>
      </c>
      <c r="H179" t="s">
        <v>1016</v>
      </c>
      <c r="I179" t="s">
        <v>1317</v>
      </c>
      <c r="J179" t="s">
        <v>1502</v>
      </c>
      <c r="K179">
        <v>10029</v>
      </c>
      <c r="M179" t="s">
        <v>1623</v>
      </c>
      <c r="N179" t="s">
        <v>1806</v>
      </c>
      <c r="O179" t="s">
        <v>1829</v>
      </c>
      <c r="Q179" t="s">
        <v>1842</v>
      </c>
      <c r="S179" t="s">
        <v>1850</v>
      </c>
      <c r="T179" t="s">
        <v>1855</v>
      </c>
      <c r="U179" t="s">
        <v>153</v>
      </c>
      <c r="V179">
        <v>637.2</v>
      </c>
      <c r="W179" t="s">
        <v>1933</v>
      </c>
      <c r="X179" t="s">
        <v>1940</v>
      </c>
      <c r="Z179" t="s">
        <v>2105</v>
      </c>
      <c r="AB179" t="s">
        <v>2491</v>
      </c>
      <c r="AD179">
        <v>1</v>
      </c>
      <c r="AE179">
        <v>2</v>
      </c>
      <c r="AF179">
        <v>86.15000000000001</v>
      </c>
    </row>
    <row r="180" spans="1:32">
      <c r="A180" s="1">
        <f>HYPERLINK("https://lsnyc.legalserver.org/matter/dynamic-profile/view/0821680","16-0821680")</f>
        <v>0</v>
      </c>
      <c r="B180" t="s">
        <v>32</v>
      </c>
      <c r="C180" t="s">
        <v>136</v>
      </c>
      <c r="D180" t="s">
        <v>138</v>
      </c>
      <c r="E180" t="s">
        <v>273</v>
      </c>
      <c r="G180" t="s">
        <v>691</v>
      </c>
      <c r="H180" t="s">
        <v>1016</v>
      </c>
      <c r="I180" t="s">
        <v>1318</v>
      </c>
      <c r="J180" t="s">
        <v>1502</v>
      </c>
      <c r="K180">
        <v>10033</v>
      </c>
      <c r="N180" t="s">
        <v>1807</v>
      </c>
      <c r="O180" t="s">
        <v>1830</v>
      </c>
      <c r="Q180" t="s">
        <v>1842</v>
      </c>
      <c r="S180" t="s">
        <v>1850</v>
      </c>
      <c r="U180" t="s">
        <v>1898</v>
      </c>
      <c r="V180">
        <v>1968.47</v>
      </c>
      <c r="W180" t="s">
        <v>1933</v>
      </c>
      <c r="X180" t="s">
        <v>1947</v>
      </c>
      <c r="Z180" t="s">
        <v>2106</v>
      </c>
      <c r="AB180" t="s">
        <v>2492</v>
      </c>
      <c r="AD180">
        <v>2</v>
      </c>
      <c r="AE180">
        <v>3</v>
      </c>
      <c r="AF180">
        <v>82.28</v>
      </c>
    </row>
    <row r="181" spans="1:32">
      <c r="A181" s="1">
        <f>HYPERLINK("https://lsnyc.legalserver.org/matter/dynamic-profile/view/0798543","16-0798543")</f>
        <v>0</v>
      </c>
      <c r="B181" t="s">
        <v>95</v>
      </c>
      <c r="C181" t="s">
        <v>137</v>
      </c>
      <c r="D181" t="s">
        <v>138</v>
      </c>
      <c r="E181" t="s">
        <v>274</v>
      </c>
      <c r="F181" t="s">
        <v>458</v>
      </c>
      <c r="G181" t="s">
        <v>692</v>
      </c>
      <c r="H181" t="s">
        <v>1017</v>
      </c>
      <c r="I181" t="s">
        <v>1319</v>
      </c>
      <c r="J181" t="s">
        <v>1503</v>
      </c>
      <c r="K181">
        <v>11225</v>
      </c>
      <c r="M181" t="s">
        <v>1624</v>
      </c>
      <c r="N181" t="s">
        <v>1806</v>
      </c>
      <c r="O181" t="s">
        <v>1829</v>
      </c>
      <c r="P181" t="s">
        <v>1839</v>
      </c>
      <c r="R181" t="s">
        <v>1846</v>
      </c>
      <c r="S181" t="s">
        <v>1850</v>
      </c>
      <c r="U181" t="s">
        <v>153</v>
      </c>
      <c r="V181">
        <v>1500</v>
      </c>
      <c r="W181" t="s">
        <v>1934</v>
      </c>
      <c r="X181" t="s">
        <v>1945</v>
      </c>
      <c r="Y181" t="s">
        <v>1962</v>
      </c>
      <c r="Z181" t="s">
        <v>2107</v>
      </c>
      <c r="AB181" t="s">
        <v>2493</v>
      </c>
      <c r="AD181">
        <v>2</v>
      </c>
      <c r="AE181">
        <v>1</v>
      </c>
      <c r="AF181">
        <v>0</v>
      </c>
    </row>
    <row r="182" spans="1:32">
      <c r="A182" s="1">
        <f>HYPERLINK("https://lsnyc.legalserver.org/matter/dynamic-profile/view/1838229","17-1838229")</f>
        <v>0</v>
      </c>
      <c r="B182" t="s">
        <v>62</v>
      </c>
      <c r="C182" t="s">
        <v>137</v>
      </c>
      <c r="D182" t="s">
        <v>138</v>
      </c>
      <c r="E182" t="s">
        <v>275</v>
      </c>
      <c r="F182" t="s">
        <v>506</v>
      </c>
      <c r="G182" t="s">
        <v>693</v>
      </c>
      <c r="H182" t="s">
        <v>1018</v>
      </c>
      <c r="I182" t="s">
        <v>1320</v>
      </c>
      <c r="J182" t="s">
        <v>1502</v>
      </c>
      <c r="K182">
        <v>10035</v>
      </c>
      <c r="M182" t="s">
        <v>1625</v>
      </c>
      <c r="N182" t="s">
        <v>1804</v>
      </c>
      <c r="O182" t="s">
        <v>1829</v>
      </c>
      <c r="P182" t="s">
        <v>1834</v>
      </c>
      <c r="Q182" t="s">
        <v>1842</v>
      </c>
      <c r="S182" t="s">
        <v>1850</v>
      </c>
      <c r="T182" t="s">
        <v>1855</v>
      </c>
      <c r="U182" t="s">
        <v>275</v>
      </c>
      <c r="V182">
        <v>1142</v>
      </c>
      <c r="W182" t="s">
        <v>1933</v>
      </c>
      <c r="X182" t="s">
        <v>1939</v>
      </c>
      <c r="Y182" t="s">
        <v>1955</v>
      </c>
      <c r="Z182" t="s">
        <v>2108</v>
      </c>
      <c r="AB182" t="s">
        <v>2494</v>
      </c>
      <c r="AD182">
        <v>2</v>
      </c>
      <c r="AE182">
        <v>3</v>
      </c>
      <c r="AF182">
        <v>113.27</v>
      </c>
    </row>
    <row r="183" spans="1:32">
      <c r="A183" s="1">
        <f>HYPERLINK("https://lsnyc.legalserver.org/matter/dynamic-profile/view/1841882","17-1841882")</f>
        <v>0</v>
      </c>
      <c r="B183" t="s">
        <v>43</v>
      </c>
      <c r="C183" t="s">
        <v>136</v>
      </c>
      <c r="D183" t="s">
        <v>138</v>
      </c>
      <c r="E183" t="s">
        <v>276</v>
      </c>
      <c r="G183" t="s">
        <v>694</v>
      </c>
      <c r="H183" t="s">
        <v>1019</v>
      </c>
      <c r="I183" t="s">
        <v>1321</v>
      </c>
      <c r="J183" t="s">
        <v>1504</v>
      </c>
      <c r="K183">
        <v>10453</v>
      </c>
      <c r="M183" t="s">
        <v>1626</v>
      </c>
      <c r="N183" t="s">
        <v>1804</v>
      </c>
      <c r="O183" t="s">
        <v>1829</v>
      </c>
      <c r="Q183" t="s">
        <v>1842</v>
      </c>
      <c r="S183" t="s">
        <v>1850</v>
      </c>
      <c r="U183" t="s">
        <v>1874</v>
      </c>
      <c r="V183">
        <v>1157</v>
      </c>
      <c r="W183" t="s">
        <v>1935</v>
      </c>
      <c r="Z183" t="s">
        <v>2109</v>
      </c>
      <c r="AB183" t="s">
        <v>2495</v>
      </c>
      <c r="AD183">
        <v>1</v>
      </c>
      <c r="AE183">
        <v>2</v>
      </c>
      <c r="AF183">
        <v>156.92</v>
      </c>
    </row>
    <row r="184" spans="1:32">
      <c r="A184" s="1">
        <f>HYPERLINK("https://lsnyc.legalserver.org/matter/dynamic-profile/view/1866504","18-1866504")</f>
        <v>0</v>
      </c>
      <c r="B184" t="s">
        <v>58</v>
      </c>
      <c r="C184" t="s">
        <v>137</v>
      </c>
      <c r="D184" t="s">
        <v>138</v>
      </c>
      <c r="E184" t="s">
        <v>226</v>
      </c>
      <c r="F184" t="s">
        <v>498</v>
      </c>
      <c r="G184" t="s">
        <v>695</v>
      </c>
      <c r="H184" t="s">
        <v>1020</v>
      </c>
      <c r="I184" t="s">
        <v>1322</v>
      </c>
      <c r="J184" t="s">
        <v>1506</v>
      </c>
      <c r="K184">
        <v>10301</v>
      </c>
      <c r="M184" t="s">
        <v>1627</v>
      </c>
      <c r="N184" t="s">
        <v>1804</v>
      </c>
      <c r="O184" t="s">
        <v>1829</v>
      </c>
      <c r="P184" t="s">
        <v>1834</v>
      </c>
      <c r="Q184" t="s">
        <v>1842</v>
      </c>
      <c r="S184" t="s">
        <v>1850</v>
      </c>
      <c r="T184" t="s">
        <v>1855</v>
      </c>
      <c r="U184" t="s">
        <v>226</v>
      </c>
      <c r="V184">
        <v>675</v>
      </c>
      <c r="W184" t="s">
        <v>1937</v>
      </c>
      <c r="X184" t="s">
        <v>1942</v>
      </c>
      <c r="Y184" t="s">
        <v>1955</v>
      </c>
      <c r="Z184" t="s">
        <v>2110</v>
      </c>
      <c r="AB184" t="s">
        <v>2496</v>
      </c>
      <c r="AD184">
        <v>2</v>
      </c>
      <c r="AE184">
        <v>1</v>
      </c>
      <c r="AF184">
        <v>139.56</v>
      </c>
    </row>
    <row r="185" spans="1:32">
      <c r="A185" s="1">
        <f>HYPERLINK("https://lsnyc.legalserver.org/matter/dynamic-profile/view/1855152","18-1855152")</f>
        <v>0</v>
      </c>
      <c r="B185" t="s">
        <v>36</v>
      </c>
      <c r="C185" t="s">
        <v>136</v>
      </c>
      <c r="D185" t="s">
        <v>138</v>
      </c>
      <c r="E185" t="s">
        <v>277</v>
      </c>
      <c r="G185" t="s">
        <v>696</v>
      </c>
      <c r="H185" t="s">
        <v>1021</v>
      </c>
      <c r="I185" t="s">
        <v>1323</v>
      </c>
      <c r="J185" t="s">
        <v>1502</v>
      </c>
      <c r="K185">
        <v>10034</v>
      </c>
      <c r="M185" t="s">
        <v>1628</v>
      </c>
      <c r="N185" t="s">
        <v>1810</v>
      </c>
      <c r="O185" t="s">
        <v>1829</v>
      </c>
      <c r="Q185" t="s">
        <v>1842</v>
      </c>
      <c r="S185" t="s">
        <v>1850</v>
      </c>
      <c r="U185" t="s">
        <v>277</v>
      </c>
      <c r="V185">
        <v>2300</v>
      </c>
      <c r="W185" t="s">
        <v>1933</v>
      </c>
      <c r="X185" t="s">
        <v>1940</v>
      </c>
      <c r="Z185" t="s">
        <v>2111</v>
      </c>
      <c r="AB185" t="s">
        <v>2497</v>
      </c>
      <c r="AD185">
        <v>1</v>
      </c>
      <c r="AE185">
        <v>1</v>
      </c>
      <c r="AF185">
        <v>136.55</v>
      </c>
    </row>
    <row r="186" spans="1:32">
      <c r="A186" s="1">
        <f>HYPERLINK("https://lsnyc.legalserver.org/matter/dynamic-profile/view/0829854","17-0829854")</f>
        <v>0</v>
      </c>
      <c r="B186" t="s">
        <v>43</v>
      </c>
      <c r="C186" t="s">
        <v>136</v>
      </c>
      <c r="D186" t="s">
        <v>138</v>
      </c>
      <c r="E186" t="s">
        <v>278</v>
      </c>
      <c r="G186" t="s">
        <v>697</v>
      </c>
      <c r="H186" t="s">
        <v>1022</v>
      </c>
      <c r="I186" t="s">
        <v>1324</v>
      </c>
      <c r="J186" t="s">
        <v>1504</v>
      </c>
      <c r="K186">
        <v>10456</v>
      </c>
      <c r="M186" t="s">
        <v>1629</v>
      </c>
      <c r="N186" t="s">
        <v>1809</v>
      </c>
      <c r="O186" t="s">
        <v>1829</v>
      </c>
      <c r="Q186" t="s">
        <v>1841</v>
      </c>
      <c r="S186" t="s">
        <v>1850</v>
      </c>
      <c r="U186" t="s">
        <v>278</v>
      </c>
      <c r="V186">
        <v>1200</v>
      </c>
      <c r="W186" t="s">
        <v>1935</v>
      </c>
      <c r="X186" t="s">
        <v>1815</v>
      </c>
      <c r="Z186" t="s">
        <v>2112</v>
      </c>
      <c r="AB186" t="s">
        <v>2498</v>
      </c>
      <c r="AD186">
        <v>2</v>
      </c>
      <c r="AE186">
        <v>2</v>
      </c>
      <c r="AF186">
        <v>105.69</v>
      </c>
    </row>
    <row r="187" spans="1:32">
      <c r="A187" s="1">
        <f>HYPERLINK("https://lsnyc.legalserver.org/matter/dynamic-profile/view/1841424","17-1841424")</f>
        <v>0</v>
      </c>
      <c r="B187" t="s">
        <v>36</v>
      </c>
      <c r="C187" t="s">
        <v>136</v>
      </c>
      <c r="D187" t="s">
        <v>138</v>
      </c>
      <c r="E187" t="s">
        <v>279</v>
      </c>
      <c r="G187" t="s">
        <v>698</v>
      </c>
      <c r="H187" t="s">
        <v>1023</v>
      </c>
      <c r="I187" t="s">
        <v>1325</v>
      </c>
      <c r="J187" t="s">
        <v>1502</v>
      </c>
      <c r="K187">
        <v>10034</v>
      </c>
      <c r="M187" t="s">
        <v>1630</v>
      </c>
      <c r="N187" t="s">
        <v>1806</v>
      </c>
      <c r="O187" t="s">
        <v>1829</v>
      </c>
      <c r="Q187" t="s">
        <v>1842</v>
      </c>
      <c r="S187" t="s">
        <v>1850</v>
      </c>
      <c r="U187" t="s">
        <v>1870</v>
      </c>
      <c r="V187">
        <v>774.26</v>
      </c>
      <c r="W187" t="s">
        <v>1933</v>
      </c>
      <c r="X187" t="s">
        <v>1939</v>
      </c>
      <c r="Z187" t="s">
        <v>2113</v>
      </c>
      <c r="AB187" t="s">
        <v>2499</v>
      </c>
      <c r="AD187">
        <v>3</v>
      </c>
      <c r="AE187">
        <v>1</v>
      </c>
      <c r="AF187">
        <v>72.73</v>
      </c>
    </row>
    <row r="188" spans="1:32">
      <c r="A188" s="1">
        <f>HYPERLINK("https://lsnyc.legalserver.org/matter/dynamic-profile/view/1856867","18-1856867")</f>
        <v>0</v>
      </c>
      <c r="B188" t="s">
        <v>36</v>
      </c>
      <c r="C188" t="s">
        <v>136</v>
      </c>
      <c r="D188" t="s">
        <v>138</v>
      </c>
      <c r="E188" t="s">
        <v>280</v>
      </c>
      <c r="G188" t="s">
        <v>698</v>
      </c>
      <c r="H188" t="s">
        <v>1023</v>
      </c>
      <c r="I188" t="s">
        <v>1325</v>
      </c>
      <c r="J188" t="s">
        <v>1502</v>
      </c>
      <c r="K188">
        <v>10034</v>
      </c>
      <c r="N188" t="s">
        <v>1803</v>
      </c>
      <c r="O188" t="s">
        <v>1831</v>
      </c>
      <c r="Q188" t="s">
        <v>1841</v>
      </c>
      <c r="S188" t="s">
        <v>1850</v>
      </c>
      <c r="U188" t="s">
        <v>280</v>
      </c>
      <c r="V188">
        <v>774.26</v>
      </c>
      <c r="W188" t="s">
        <v>1933</v>
      </c>
      <c r="X188" t="s">
        <v>1940</v>
      </c>
      <c r="Z188" t="s">
        <v>2113</v>
      </c>
      <c r="AB188" t="s">
        <v>2499</v>
      </c>
      <c r="AD188">
        <v>3</v>
      </c>
      <c r="AE188">
        <v>1</v>
      </c>
      <c r="AF188">
        <v>72.73</v>
      </c>
    </row>
    <row r="189" spans="1:32">
      <c r="A189" s="1">
        <f>HYPERLINK("https://lsnyc.legalserver.org/matter/dynamic-profile/view/1866994","18-1866994")</f>
        <v>0</v>
      </c>
      <c r="B189" t="s">
        <v>48</v>
      </c>
      <c r="C189" t="s">
        <v>137</v>
      </c>
      <c r="D189" t="s">
        <v>138</v>
      </c>
      <c r="E189" t="s">
        <v>281</v>
      </c>
      <c r="F189" t="s">
        <v>501</v>
      </c>
      <c r="G189" t="s">
        <v>699</v>
      </c>
      <c r="H189" t="s">
        <v>1024</v>
      </c>
      <c r="I189" t="s">
        <v>1326</v>
      </c>
      <c r="J189" t="s">
        <v>1504</v>
      </c>
      <c r="K189">
        <v>10453</v>
      </c>
      <c r="M189" t="s">
        <v>1631</v>
      </c>
      <c r="N189" t="s">
        <v>1804</v>
      </c>
      <c r="O189" t="s">
        <v>1829</v>
      </c>
      <c r="P189" t="s">
        <v>1834</v>
      </c>
      <c r="S189" t="s">
        <v>1850</v>
      </c>
      <c r="U189" t="s">
        <v>335</v>
      </c>
      <c r="V189">
        <v>1055</v>
      </c>
      <c r="W189" t="s">
        <v>1935</v>
      </c>
      <c r="X189" t="s">
        <v>1951</v>
      </c>
      <c r="Y189" t="s">
        <v>1955</v>
      </c>
      <c r="Z189" t="s">
        <v>2114</v>
      </c>
      <c r="AB189" t="s">
        <v>2500</v>
      </c>
      <c r="AD189">
        <v>1</v>
      </c>
      <c r="AE189">
        <v>3</v>
      </c>
      <c r="AF189">
        <v>199.2</v>
      </c>
    </row>
    <row r="190" spans="1:32">
      <c r="A190" s="1">
        <f>HYPERLINK("https://lsnyc.legalserver.org/matter/dynamic-profile/view/0828882","17-0828882")</f>
        <v>0</v>
      </c>
      <c r="B190" t="s">
        <v>44</v>
      </c>
      <c r="C190" t="s">
        <v>137</v>
      </c>
      <c r="D190" t="s">
        <v>138</v>
      </c>
      <c r="E190" t="s">
        <v>282</v>
      </c>
      <c r="F190" t="s">
        <v>343</v>
      </c>
      <c r="G190" t="s">
        <v>700</v>
      </c>
      <c r="H190" t="s">
        <v>1025</v>
      </c>
      <c r="I190" t="s">
        <v>1327</v>
      </c>
      <c r="J190" t="s">
        <v>1504</v>
      </c>
      <c r="K190">
        <v>10453</v>
      </c>
      <c r="M190" t="s">
        <v>1632</v>
      </c>
      <c r="N190" t="s">
        <v>1804</v>
      </c>
      <c r="O190" t="s">
        <v>1829</v>
      </c>
      <c r="P190" t="s">
        <v>1840</v>
      </c>
      <c r="Q190" t="s">
        <v>1842</v>
      </c>
      <c r="S190" t="s">
        <v>1850</v>
      </c>
      <c r="U190" t="s">
        <v>1899</v>
      </c>
      <c r="V190">
        <v>1703</v>
      </c>
      <c r="W190" t="s">
        <v>1935</v>
      </c>
      <c r="X190" t="s">
        <v>1940</v>
      </c>
      <c r="Y190" t="s">
        <v>1955</v>
      </c>
      <c r="Z190" t="s">
        <v>2115</v>
      </c>
      <c r="AB190" t="s">
        <v>2501</v>
      </c>
      <c r="AD190">
        <v>2</v>
      </c>
      <c r="AE190">
        <v>2</v>
      </c>
      <c r="AF190">
        <v>162.6</v>
      </c>
    </row>
    <row r="191" spans="1:32">
      <c r="A191" s="1">
        <f>HYPERLINK("https://lsnyc.legalserver.org/matter/dynamic-profile/view/1871005","18-1871005")</f>
        <v>0</v>
      </c>
      <c r="B191" t="s">
        <v>96</v>
      </c>
      <c r="C191" t="s">
        <v>136</v>
      </c>
      <c r="D191" t="s">
        <v>138</v>
      </c>
      <c r="E191" t="s">
        <v>283</v>
      </c>
      <c r="G191" t="s">
        <v>701</v>
      </c>
      <c r="H191" t="s">
        <v>1026</v>
      </c>
      <c r="I191" t="s">
        <v>1328</v>
      </c>
      <c r="J191" t="s">
        <v>1511</v>
      </c>
      <c r="K191">
        <v>11372</v>
      </c>
      <c r="M191" t="s">
        <v>1633</v>
      </c>
      <c r="N191" t="s">
        <v>1810</v>
      </c>
      <c r="O191" t="s">
        <v>1831</v>
      </c>
      <c r="S191" t="s">
        <v>1852</v>
      </c>
      <c r="U191" t="s">
        <v>283</v>
      </c>
      <c r="V191">
        <v>1724.69</v>
      </c>
      <c r="W191" t="s">
        <v>1936</v>
      </c>
      <c r="X191" t="s">
        <v>1948</v>
      </c>
      <c r="Z191" t="s">
        <v>2116</v>
      </c>
      <c r="AB191" t="s">
        <v>2502</v>
      </c>
      <c r="AD191">
        <v>2</v>
      </c>
      <c r="AE191">
        <v>1</v>
      </c>
      <c r="AF191">
        <v>57.75</v>
      </c>
    </row>
    <row r="192" spans="1:32">
      <c r="A192" s="1">
        <f>HYPERLINK("https://lsnyc.legalserver.org/matter/dynamic-profile/view/0800674","16-0800674")</f>
        <v>0</v>
      </c>
      <c r="B192" t="s">
        <v>66</v>
      </c>
      <c r="C192" t="s">
        <v>136</v>
      </c>
      <c r="D192" t="s">
        <v>138</v>
      </c>
      <c r="E192" t="s">
        <v>284</v>
      </c>
      <c r="G192" t="s">
        <v>702</v>
      </c>
      <c r="H192" t="s">
        <v>1027</v>
      </c>
      <c r="I192" t="s">
        <v>1329</v>
      </c>
      <c r="J192" t="s">
        <v>1503</v>
      </c>
      <c r="K192">
        <v>11212</v>
      </c>
      <c r="M192" t="s">
        <v>1634</v>
      </c>
      <c r="N192" t="s">
        <v>1806</v>
      </c>
      <c r="O192" t="s">
        <v>1829</v>
      </c>
      <c r="Q192" t="s">
        <v>1841</v>
      </c>
      <c r="S192" t="s">
        <v>1850</v>
      </c>
      <c r="U192" t="s">
        <v>284</v>
      </c>
      <c r="V192">
        <v>0</v>
      </c>
      <c r="W192" t="s">
        <v>1934</v>
      </c>
      <c r="X192" t="s">
        <v>1953</v>
      </c>
      <c r="Z192" t="s">
        <v>2117</v>
      </c>
      <c r="AB192" t="s">
        <v>2503</v>
      </c>
      <c r="AD192">
        <v>2</v>
      </c>
      <c r="AE192">
        <v>2</v>
      </c>
      <c r="AF192">
        <v>58.91</v>
      </c>
    </row>
    <row r="193" spans="1:32">
      <c r="A193" s="1">
        <f>HYPERLINK("https://lsnyc.legalserver.org/matter/dynamic-profile/view/0820315","16-0820315")</f>
        <v>0</v>
      </c>
      <c r="B193" t="s">
        <v>66</v>
      </c>
      <c r="C193" t="s">
        <v>136</v>
      </c>
      <c r="D193" t="s">
        <v>138</v>
      </c>
      <c r="E193" t="s">
        <v>285</v>
      </c>
      <c r="G193" t="s">
        <v>702</v>
      </c>
      <c r="H193" t="s">
        <v>1027</v>
      </c>
      <c r="I193" t="s">
        <v>1329</v>
      </c>
      <c r="J193" t="s">
        <v>1503</v>
      </c>
      <c r="K193">
        <v>11212</v>
      </c>
      <c r="M193" t="s">
        <v>1635</v>
      </c>
      <c r="N193" t="s">
        <v>1809</v>
      </c>
      <c r="O193" t="s">
        <v>1829</v>
      </c>
      <c r="Q193" t="s">
        <v>1841</v>
      </c>
      <c r="S193" t="s">
        <v>1850</v>
      </c>
      <c r="U193" t="s">
        <v>285</v>
      </c>
      <c r="V193">
        <v>0</v>
      </c>
      <c r="W193" t="s">
        <v>1934</v>
      </c>
      <c r="Z193" t="s">
        <v>2117</v>
      </c>
      <c r="AB193" t="s">
        <v>2503</v>
      </c>
      <c r="AD193">
        <v>2</v>
      </c>
      <c r="AE193">
        <v>2</v>
      </c>
      <c r="AF193">
        <v>58.91</v>
      </c>
    </row>
    <row r="194" spans="1:32">
      <c r="A194" s="1">
        <f>HYPERLINK("https://lsnyc.legalserver.org/matter/dynamic-profile/view/0809207","16-0809207")</f>
        <v>0</v>
      </c>
      <c r="B194" t="s">
        <v>39</v>
      </c>
      <c r="C194" t="s">
        <v>136</v>
      </c>
      <c r="D194" t="s">
        <v>138</v>
      </c>
      <c r="E194" t="s">
        <v>286</v>
      </c>
      <c r="G194" t="s">
        <v>703</v>
      </c>
      <c r="H194" t="s">
        <v>1027</v>
      </c>
      <c r="I194" t="s">
        <v>1330</v>
      </c>
      <c r="J194" t="s">
        <v>1503</v>
      </c>
      <c r="K194">
        <v>11207</v>
      </c>
      <c r="M194" t="s">
        <v>1636</v>
      </c>
      <c r="N194" t="s">
        <v>1804</v>
      </c>
      <c r="O194" t="s">
        <v>1829</v>
      </c>
      <c r="Q194" t="s">
        <v>1842</v>
      </c>
      <c r="S194" t="s">
        <v>1850</v>
      </c>
      <c r="U194" t="s">
        <v>429</v>
      </c>
      <c r="V194">
        <v>1300</v>
      </c>
      <c r="W194" t="s">
        <v>1934</v>
      </c>
      <c r="X194" t="s">
        <v>1940</v>
      </c>
      <c r="Z194" t="s">
        <v>2118</v>
      </c>
      <c r="AB194" t="s">
        <v>2504</v>
      </c>
      <c r="AD194">
        <v>2</v>
      </c>
      <c r="AE194">
        <v>3</v>
      </c>
      <c r="AF194">
        <v>191.98</v>
      </c>
    </row>
    <row r="195" spans="1:32">
      <c r="A195" s="1">
        <f>HYPERLINK("https://lsnyc.legalserver.org/matter/dynamic-profile/view/1834626","17-1834626")</f>
        <v>0</v>
      </c>
      <c r="B195" t="s">
        <v>97</v>
      </c>
      <c r="C195" t="s">
        <v>136</v>
      </c>
      <c r="D195" t="s">
        <v>138</v>
      </c>
      <c r="E195" t="s">
        <v>287</v>
      </c>
      <c r="G195" t="s">
        <v>704</v>
      </c>
      <c r="H195" t="s">
        <v>1028</v>
      </c>
      <c r="I195" t="s">
        <v>1331</v>
      </c>
      <c r="J195" t="s">
        <v>1503</v>
      </c>
      <c r="K195">
        <v>11233</v>
      </c>
      <c r="M195" t="s">
        <v>1637</v>
      </c>
      <c r="N195" t="s">
        <v>1806</v>
      </c>
      <c r="O195" t="s">
        <v>1829</v>
      </c>
      <c r="S195" t="s">
        <v>1850</v>
      </c>
      <c r="U195" t="s">
        <v>1885</v>
      </c>
      <c r="V195">
        <v>1250</v>
      </c>
      <c r="W195" t="s">
        <v>1934</v>
      </c>
      <c r="X195" t="s">
        <v>1947</v>
      </c>
      <c r="Z195" t="s">
        <v>2119</v>
      </c>
      <c r="AB195" t="s">
        <v>2505</v>
      </c>
      <c r="AD195">
        <v>1</v>
      </c>
      <c r="AE195">
        <v>2</v>
      </c>
      <c r="AF195">
        <v>14.69</v>
      </c>
    </row>
    <row r="196" spans="1:32">
      <c r="A196" s="1">
        <f>HYPERLINK("https://lsnyc.legalserver.org/matter/dynamic-profile/view/1837053","17-1837053")</f>
        <v>0</v>
      </c>
      <c r="B196" t="s">
        <v>98</v>
      </c>
      <c r="C196" t="s">
        <v>137</v>
      </c>
      <c r="D196" t="s">
        <v>138</v>
      </c>
      <c r="E196" t="s">
        <v>288</v>
      </c>
      <c r="F196" t="s">
        <v>507</v>
      </c>
      <c r="G196" t="s">
        <v>705</v>
      </c>
      <c r="H196" t="s">
        <v>1029</v>
      </c>
      <c r="I196" t="s">
        <v>1332</v>
      </c>
      <c r="J196" t="s">
        <v>1503</v>
      </c>
      <c r="K196">
        <v>11212</v>
      </c>
      <c r="M196" t="s">
        <v>1561</v>
      </c>
      <c r="N196" t="s">
        <v>1810</v>
      </c>
      <c r="O196" t="s">
        <v>1830</v>
      </c>
      <c r="P196" t="s">
        <v>1835</v>
      </c>
      <c r="Q196" t="s">
        <v>1842</v>
      </c>
      <c r="S196" t="s">
        <v>1850</v>
      </c>
      <c r="U196" t="s">
        <v>288</v>
      </c>
      <c r="V196">
        <v>1549</v>
      </c>
      <c r="W196" t="s">
        <v>1936</v>
      </c>
      <c r="X196" t="s">
        <v>1948</v>
      </c>
      <c r="Y196" t="s">
        <v>1961</v>
      </c>
      <c r="Z196" t="s">
        <v>2120</v>
      </c>
      <c r="AB196" t="s">
        <v>2506</v>
      </c>
      <c r="AD196">
        <v>1</v>
      </c>
      <c r="AE196">
        <v>1</v>
      </c>
      <c r="AF196">
        <v>86.31</v>
      </c>
    </row>
    <row r="197" spans="1:32">
      <c r="A197" s="1">
        <f>HYPERLINK("https://lsnyc.legalserver.org/matter/dynamic-profile/view/0794749","15-0794749")</f>
        <v>0</v>
      </c>
      <c r="B197" t="s">
        <v>99</v>
      </c>
      <c r="C197" t="s">
        <v>136</v>
      </c>
      <c r="D197" t="s">
        <v>138</v>
      </c>
      <c r="E197" t="s">
        <v>289</v>
      </c>
      <c r="G197" t="s">
        <v>706</v>
      </c>
      <c r="H197" t="s">
        <v>1030</v>
      </c>
      <c r="I197" t="s">
        <v>1333</v>
      </c>
      <c r="J197" t="s">
        <v>1503</v>
      </c>
      <c r="K197">
        <v>11213</v>
      </c>
      <c r="N197" t="s">
        <v>1803</v>
      </c>
      <c r="O197" t="s">
        <v>1829</v>
      </c>
      <c r="S197" t="s">
        <v>1850</v>
      </c>
      <c r="U197" t="s">
        <v>286</v>
      </c>
      <c r="V197">
        <v>551.0700000000001</v>
      </c>
      <c r="W197" t="s">
        <v>1934</v>
      </c>
      <c r="X197" t="s">
        <v>1938</v>
      </c>
      <c r="Z197" t="s">
        <v>2121</v>
      </c>
      <c r="AB197" t="s">
        <v>2507</v>
      </c>
      <c r="AD197">
        <v>1</v>
      </c>
      <c r="AE197">
        <v>1</v>
      </c>
      <c r="AF197">
        <v>55.49</v>
      </c>
    </row>
    <row r="198" spans="1:32">
      <c r="A198" s="1">
        <f>HYPERLINK("https://lsnyc.legalserver.org/matter/dynamic-profile/view/1866981","18-1866981")</f>
        <v>0</v>
      </c>
      <c r="B198" t="s">
        <v>80</v>
      </c>
      <c r="C198" t="s">
        <v>137</v>
      </c>
      <c r="D198" t="s">
        <v>138</v>
      </c>
      <c r="E198" t="s">
        <v>281</v>
      </c>
      <c r="F198" t="s">
        <v>508</v>
      </c>
      <c r="G198" t="s">
        <v>707</v>
      </c>
      <c r="H198" t="s">
        <v>1031</v>
      </c>
      <c r="I198" t="s">
        <v>1334</v>
      </c>
      <c r="J198" t="s">
        <v>1502</v>
      </c>
      <c r="K198">
        <v>10029</v>
      </c>
      <c r="M198" t="s">
        <v>1638</v>
      </c>
      <c r="N198" t="s">
        <v>1804</v>
      </c>
      <c r="O198" t="s">
        <v>1830</v>
      </c>
      <c r="P198" t="s">
        <v>1835</v>
      </c>
      <c r="Q198" t="s">
        <v>1842</v>
      </c>
      <c r="S198" t="s">
        <v>1850</v>
      </c>
      <c r="T198" t="s">
        <v>1855</v>
      </c>
      <c r="U198" t="s">
        <v>353</v>
      </c>
      <c r="V198">
        <v>2000</v>
      </c>
      <c r="W198" t="s">
        <v>1933</v>
      </c>
      <c r="X198" t="s">
        <v>1815</v>
      </c>
      <c r="Y198" t="s">
        <v>1961</v>
      </c>
      <c r="Z198" t="s">
        <v>2122</v>
      </c>
      <c r="AB198" t="s">
        <v>2508</v>
      </c>
      <c r="AD198">
        <v>1</v>
      </c>
      <c r="AE198">
        <v>2</v>
      </c>
      <c r="AF198">
        <v>199.81</v>
      </c>
    </row>
    <row r="199" spans="1:32">
      <c r="A199" s="1">
        <f>HYPERLINK("https://lsnyc.legalserver.org/matter/dynamic-profile/view/1840678","17-1840678")</f>
        <v>0</v>
      </c>
      <c r="B199" t="s">
        <v>33</v>
      </c>
      <c r="C199" t="s">
        <v>137</v>
      </c>
      <c r="D199" t="s">
        <v>138</v>
      </c>
      <c r="E199" t="s">
        <v>231</v>
      </c>
      <c r="F199" t="s">
        <v>509</v>
      </c>
      <c r="G199" t="s">
        <v>708</v>
      </c>
      <c r="H199" t="s">
        <v>1032</v>
      </c>
      <c r="I199" t="s">
        <v>1335</v>
      </c>
      <c r="J199" t="s">
        <v>1503</v>
      </c>
      <c r="K199">
        <v>11233</v>
      </c>
      <c r="M199" t="s">
        <v>1639</v>
      </c>
      <c r="N199" t="s">
        <v>1806</v>
      </c>
      <c r="O199" t="s">
        <v>1829</v>
      </c>
      <c r="P199" t="s">
        <v>1840</v>
      </c>
      <c r="S199" t="s">
        <v>1850</v>
      </c>
      <c r="U199" t="s">
        <v>1900</v>
      </c>
      <c r="V199">
        <v>482.02</v>
      </c>
      <c r="W199" t="s">
        <v>1934</v>
      </c>
      <c r="X199" t="s">
        <v>1945</v>
      </c>
      <c r="Y199" t="s">
        <v>1955</v>
      </c>
      <c r="Z199" t="s">
        <v>2123</v>
      </c>
      <c r="AB199" t="s">
        <v>2509</v>
      </c>
      <c r="AD199">
        <v>2</v>
      </c>
      <c r="AE199">
        <v>2</v>
      </c>
      <c r="AF199">
        <v>190.24</v>
      </c>
    </row>
    <row r="200" spans="1:32">
      <c r="A200" s="1">
        <f>HYPERLINK("https://lsnyc.legalserver.org/matter/dynamic-profile/view/0817272","16-0817272")</f>
        <v>0</v>
      </c>
      <c r="B200" t="s">
        <v>36</v>
      </c>
      <c r="C200" t="s">
        <v>137</v>
      </c>
      <c r="D200" t="s">
        <v>138</v>
      </c>
      <c r="E200" t="s">
        <v>290</v>
      </c>
      <c r="F200" t="s">
        <v>294</v>
      </c>
      <c r="G200" t="s">
        <v>709</v>
      </c>
      <c r="H200" t="s">
        <v>1033</v>
      </c>
      <c r="I200" t="s">
        <v>1336</v>
      </c>
      <c r="J200" t="s">
        <v>1502</v>
      </c>
      <c r="K200">
        <v>10034</v>
      </c>
      <c r="M200" t="s">
        <v>1640</v>
      </c>
      <c r="N200" t="s">
        <v>1804</v>
      </c>
      <c r="O200" t="s">
        <v>1829</v>
      </c>
      <c r="P200" t="s">
        <v>1834</v>
      </c>
      <c r="Q200" t="s">
        <v>1842</v>
      </c>
      <c r="S200" t="s">
        <v>1850</v>
      </c>
      <c r="U200" t="s">
        <v>290</v>
      </c>
      <c r="V200">
        <v>1369</v>
      </c>
      <c r="W200" t="s">
        <v>1933</v>
      </c>
      <c r="X200" t="s">
        <v>1939</v>
      </c>
      <c r="Y200" t="s">
        <v>1955</v>
      </c>
      <c r="Z200" t="s">
        <v>2124</v>
      </c>
      <c r="AB200" t="s">
        <v>2510</v>
      </c>
      <c r="AD200">
        <v>2</v>
      </c>
      <c r="AE200">
        <v>1</v>
      </c>
      <c r="AF200">
        <v>130.89</v>
      </c>
    </row>
    <row r="201" spans="1:32">
      <c r="A201" s="1">
        <f>HYPERLINK("https://lsnyc.legalserver.org/matter/dynamic-profile/view/1843381","17-1843381")</f>
        <v>0</v>
      </c>
      <c r="B201" t="s">
        <v>100</v>
      </c>
      <c r="C201" t="s">
        <v>137</v>
      </c>
      <c r="D201" t="s">
        <v>138</v>
      </c>
      <c r="E201" t="s">
        <v>291</v>
      </c>
      <c r="F201" t="s">
        <v>477</v>
      </c>
      <c r="G201" t="s">
        <v>710</v>
      </c>
      <c r="H201" t="s">
        <v>1033</v>
      </c>
      <c r="I201" t="s">
        <v>1337</v>
      </c>
      <c r="J201" t="s">
        <v>1504</v>
      </c>
      <c r="K201">
        <v>10452</v>
      </c>
      <c r="M201" t="s">
        <v>1641</v>
      </c>
      <c r="N201" t="s">
        <v>1806</v>
      </c>
      <c r="O201" t="s">
        <v>1829</v>
      </c>
      <c r="P201" t="s">
        <v>1834</v>
      </c>
      <c r="Q201" t="s">
        <v>1842</v>
      </c>
      <c r="S201" t="s">
        <v>1850</v>
      </c>
      <c r="U201" t="s">
        <v>291</v>
      </c>
      <c r="V201">
        <v>1550</v>
      </c>
      <c r="W201" t="s">
        <v>1935</v>
      </c>
      <c r="X201" t="s">
        <v>1940</v>
      </c>
      <c r="Y201" t="s">
        <v>1955</v>
      </c>
      <c r="Z201" t="s">
        <v>2125</v>
      </c>
      <c r="AB201" t="s">
        <v>2511</v>
      </c>
      <c r="AD201">
        <v>3</v>
      </c>
      <c r="AE201">
        <v>2</v>
      </c>
      <c r="AF201">
        <v>66.7</v>
      </c>
    </row>
    <row r="202" spans="1:32">
      <c r="A202" s="1">
        <f>HYPERLINK("https://lsnyc.legalserver.org/matter/dynamic-profile/view/1841463","17-1841463")</f>
        <v>0</v>
      </c>
      <c r="B202" t="s">
        <v>32</v>
      </c>
      <c r="C202" t="s">
        <v>137</v>
      </c>
      <c r="D202" t="s">
        <v>138</v>
      </c>
      <c r="E202" t="s">
        <v>279</v>
      </c>
      <c r="F202" t="s">
        <v>510</v>
      </c>
      <c r="G202" t="s">
        <v>711</v>
      </c>
      <c r="H202" t="s">
        <v>1033</v>
      </c>
      <c r="I202" t="s">
        <v>1338</v>
      </c>
      <c r="J202" t="s">
        <v>1502</v>
      </c>
      <c r="K202">
        <v>10034</v>
      </c>
      <c r="M202" t="s">
        <v>1642</v>
      </c>
      <c r="N202" t="s">
        <v>1804</v>
      </c>
      <c r="O202" t="s">
        <v>1829</v>
      </c>
      <c r="P202" t="s">
        <v>1834</v>
      </c>
      <c r="Q202" t="s">
        <v>1842</v>
      </c>
      <c r="S202" t="s">
        <v>1850</v>
      </c>
      <c r="T202" t="s">
        <v>1855</v>
      </c>
      <c r="U202" t="s">
        <v>328</v>
      </c>
      <c r="V202">
        <v>971</v>
      </c>
      <c r="W202" t="s">
        <v>1933</v>
      </c>
      <c r="X202" t="s">
        <v>1942</v>
      </c>
      <c r="Y202" t="s">
        <v>1955</v>
      </c>
      <c r="Z202" t="s">
        <v>2126</v>
      </c>
      <c r="AB202" t="s">
        <v>2512</v>
      </c>
      <c r="AD202">
        <v>2</v>
      </c>
      <c r="AE202">
        <v>3</v>
      </c>
      <c r="AF202">
        <v>144.54</v>
      </c>
    </row>
    <row r="203" spans="1:32">
      <c r="A203" s="1">
        <f>HYPERLINK("https://lsnyc.legalserver.org/matter/dynamic-profile/view/1833514","17-1833514")</f>
        <v>0</v>
      </c>
      <c r="B203" t="s">
        <v>101</v>
      </c>
      <c r="C203" t="s">
        <v>137</v>
      </c>
      <c r="D203" t="s">
        <v>138</v>
      </c>
      <c r="E203" t="s">
        <v>292</v>
      </c>
      <c r="F203" t="s">
        <v>511</v>
      </c>
      <c r="G203" t="s">
        <v>712</v>
      </c>
      <c r="H203" t="s">
        <v>1034</v>
      </c>
      <c r="I203" t="s">
        <v>1339</v>
      </c>
      <c r="J203" t="s">
        <v>1502</v>
      </c>
      <c r="K203">
        <v>10035</v>
      </c>
      <c r="M203" t="s">
        <v>1643</v>
      </c>
      <c r="N203" t="s">
        <v>1806</v>
      </c>
      <c r="O203" t="s">
        <v>1829</v>
      </c>
      <c r="P203" t="s">
        <v>1834</v>
      </c>
      <c r="Q203" t="s">
        <v>1842</v>
      </c>
      <c r="S203" t="s">
        <v>1850</v>
      </c>
      <c r="U203" t="s">
        <v>288</v>
      </c>
      <c r="V203">
        <v>180</v>
      </c>
      <c r="W203" t="s">
        <v>1933</v>
      </c>
      <c r="X203" t="s">
        <v>1941</v>
      </c>
      <c r="Y203" t="s">
        <v>1955</v>
      </c>
      <c r="Z203" t="s">
        <v>2127</v>
      </c>
      <c r="AB203" t="s">
        <v>2513</v>
      </c>
      <c r="AD203">
        <v>2</v>
      </c>
      <c r="AE203">
        <v>1</v>
      </c>
      <c r="AF203">
        <v>158.67</v>
      </c>
    </row>
    <row r="204" spans="1:32">
      <c r="A204" s="1">
        <f>HYPERLINK("https://lsnyc.legalserver.org/matter/dynamic-profile/view/1836774","17-1836774")</f>
        <v>0</v>
      </c>
      <c r="B204" t="s">
        <v>36</v>
      </c>
      <c r="C204" t="s">
        <v>136</v>
      </c>
      <c r="D204" t="s">
        <v>138</v>
      </c>
      <c r="E204" t="s">
        <v>222</v>
      </c>
      <c r="G204" t="s">
        <v>713</v>
      </c>
      <c r="H204" t="s">
        <v>1034</v>
      </c>
      <c r="I204" t="s">
        <v>1225</v>
      </c>
      <c r="J204" t="s">
        <v>1502</v>
      </c>
      <c r="K204">
        <v>10034</v>
      </c>
      <c r="N204" t="s">
        <v>1803</v>
      </c>
      <c r="O204" t="s">
        <v>1831</v>
      </c>
      <c r="Q204" t="s">
        <v>1841</v>
      </c>
      <c r="S204" t="s">
        <v>1850</v>
      </c>
      <c r="U204" t="s">
        <v>288</v>
      </c>
      <c r="V204">
        <v>1053</v>
      </c>
      <c r="W204" t="s">
        <v>1933</v>
      </c>
      <c r="X204" t="s">
        <v>1938</v>
      </c>
      <c r="Z204" t="s">
        <v>2128</v>
      </c>
      <c r="AB204" t="s">
        <v>2514</v>
      </c>
      <c r="AD204">
        <v>1</v>
      </c>
      <c r="AE204">
        <v>2</v>
      </c>
      <c r="AF204">
        <v>112.63</v>
      </c>
    </row>
    <row r="205" spans="1:32">
      <c r="A205" s="1">
        <f>HYPERLINK("https://lsnyc.legalserver.org/matter/dynamic-profile/view/1841253","17-1841253")</f>
        <v>0</v>
      </c>
      <c r="B205" t="s">
        <v>36</v>
      </c>
      <c r="C205" t="s">
        <v>136</v>
      </c>
      <c r="D205" t="s">
        <v>138</v>
      </c>
      <c r="E205" t="s">
        <v>293</v>
      </c>
      <c r="G205" t="s">
        <v>713</v>
      </c>
      <c r="H205" t="s">
        <v>1034</v>
      </c>
      <c r="I205" t="s">
        <v>1225</v>
      </c>
      <c r="J205" t="s">
        <v>1502</v>
      </c>
      <c r="K205">
        <v>10034</v>
      </c>
      <c r="M205" t="s">
        <v>1644</v>
      </c>
      <c r="N205" t="s">
        <v>1804</v>
      </c>
      <c r="O205" t="s">
        <v>1829</v>
      </c>
      <c r="Q205" t="s">
        <v>1842</v>
      </c>
      <c r="S205" t="s">
        <v>1850</v>
      </c>
      <c r="U205" t="s">
        <v>293</v>
      </c>
      <c r="V205">
        <v>1053</v>
      </c>
      <c r="W205" t="s">
        <v>1933</v>
      </c>
      <c r="X205" t="s">
        <v>1938</v>
      </c>
      <c r="Z205" t="s">
        <v>2128</v>
      </c>
      <c r="AB205" t="s">
        <v>2514</v>
      </c>
      <c r="AD205">
        <v>1</v>
      </c>
      <c r="AE205">
        <v>2</v>
      </c>
      <c r="AF205">
        <v>112.63</v>
      </c>
    </row>
    <row r="206" spans="1:32">
      <c r="A206" s="1">
        <f>HYPERLINK("https://lsnyc.legalserver.org/matter/dynamic-profile/view/1886076","18-1886076")</f>
        <v>0</v>
      </c>
      <c r="B206" t="s">
        <v>46</v>
      </c>
      <c r="C206" t="s">
        <v>137</v>
      </c>
      <c r="D206" t="s">
        <v>138</v>
      </c>
      <c r="E206" t="s">
        <v>294</v>
      </c>
      <c r="F206" t="s">
        <v>512</v>
      </c>
      <c r="G206" t="s">
        <v>713</v>
      </c>
      <c r="H206" t="s">
        <v>1034</v>
      </c>
      <c r="I206" t="s">
        <v>1225</v>
      </c>
      <c r="J206" t="s">
        <v>1502</v>
      </c>
      <c r="K206">
        <v>10034</v>
      </c>
      <c r="M206" t="s">
        <v>1645</v>
      </c>
      <c r="N206" t="s">
        <v>1803</v>
      </c>
      <c r="O206" t="s">
        <v>1829</v>
      </c>
      <c r="P206" t="s">
        <v>1834</v>
      </c>
      <c r="Q206" t="s">
        <v>1841</v>
      </c>
      <c r="S206" t="s">
        <v>1850</v>
      </c>
      <c r="T206" t="s">
        <v>1857</v>
      </c>
      <c r="U206" t="s">
        <v>1888</v>
      </c>
      <c r="V206">
        <v>1053</v>
      </c>
      <c r="W206" t="s">
        <v>1933</v>
      </c>
      <c r="X206" t="s">
        <v>1939</v>
      </c>
      <c r="Y206" t="s">
        <v>1958</v>
      </c>
      <c r="Z206" t="s">
        <v>2128</v>
      </c>
      <c r="AB206" t="s">
        <v>2514</v>
      </c>
      <c r="AD206">
        <v>1</v>
      </c>
      <c r="AE206">
        <v>2</v>
      </c>
      <c r="AF206">
        <v>110.68</v>
      </c>
    </row>
    <row r="207" spans="1:32">
      <c r="A207" s="1">
        <f>HYPERLINK("https://lsnyc.legalserver.org/matter/dynamic-profile/view/1891392","19-1891392")</f>
        <v>0</v>
      </c>
      <c r="B207" t="s">
        <v>46</v>
      </c>
      <c r="C207" t="s">
        <v>137</v>
      </c>
      <c r="D207" t="s">
        <v>138</v>
      </c>
      <c r="E207" t="s">
        <v>295</v>
      </c>
      <c r="F207" t="s">
        <v>512</v>
      </c>
      <c r="G207" t="s">
        <v>713</v>
      </c>
      <c r="H207" t="s">
        <v>1034</v>
      </c>
      <c r="I207" t="s">
        <v>1225</v>
      </c>
      <c r="J207" t="s">
        <v>1502</v>
      </c>
      <c r="K207">
        <v>10034</v>
      </c>
      <c r="N207" t="s">
        <v>1806</v>
      </c>
      <c r="O207" t="s">
        <v>1831</v>
      </c>
      <c r="P207" t="s">
        <v>1838</v>
      </c>
      <c r="Q207" t="s">
        <v>1842</v>
      </c>
      <c r="S207" t="s">
        <v>1850</v>
      </c>
      <c r="T207" t="s">
        <v>1855</v>
      </c>
      <c r="U207" t="s">
        <v>1888</v>
      </c>
      <c r="V207">
        <v>1053</v>
      </c>
      <c r="W207" t="s">
        <v>1933</v>
      </c>
      <c r="X207" t="s">
        <v>1939</v>
      </c>
      <c r="Y207" t="s">
        <v>1961</v>
      </c>
      <c r="Z207" t="s">
        <v>2128</v>
      </c>
      <c r="AB207" t="s">
        <v>2514</v>
      </c>
      <c r="AD207">
        <v>1</v>
      </c>
      <c r="AE207">
        <v>2</v>
      </c>
      <c r="AF207">
        <v>107.83</v>
      </c>
    </row>
    <row r="208" spans="1:32">
      <c r="A208" s="1">
        <f>HYPERLINK("https://lsnyc.legalserver.org/matter/dynamic-profile/view/1864337","18-1864337")</f>
        <v>0</v>
      </c>
      <c r="B208" t="s">
        <v>102</v>
      </c>
      <c r="C208" t="s">
        <v>137</v>
      </c>
      <c r="D208" t="s">
        <v>138</v>
      </c>
      <c r="E208" t="s">
        <v>296</v>
      </c>
      <c r="F208" t="s">
        <v>513</v>
      </c>
      <c r="G208" t="s">
        <v>714</v>
      </c>
      <c r="H208" t="s">
        <v>1035</v>
      </c>
      <c r="I208" t="s">
        <v>1340</v>
      </c>
      <c r="J208" t="s">
        <v>1504</v>
      </c>
      <c r="K208">
        <v>10453</v>
      </c>
      <c r="N208" t="s">
        <v>1820</v>
      </c>
      <c r="O208" t="s">
        <v>1830</v>
      </c>
      <c r="P208" t="s">
        <v>1835</v>
      </c>
      <c r="S208" t="s">
        <v>1851</v>
      </c>
      <c r="U208" t="s">
        <v>296</v>
      </c>
      <c r="V208">
        <v>1285.1</v>
      </c>
      <c r="W208" t="s">
        <v>1935</v>
      </c>
      <c r="Y208" t="s">
        <v>1960</v>
      </c>
      <c r="Z208" t="s">
        <v>2129</v>
      </c>
      <c r="AB208" t="s">
        <v>2515</v>
      </c>
      <c r="AD208">
        <v>2</v>
      </c>
      <c r="AE208">
        <v>2</v>
      </c>
      <c r="AF208">
        <v>0</v>
      </c>
    </row>
    <row r="209" spans="1:32">
      <c r="A209" s="1">
        <f>HYPERLINK("https://lsnyc.legalserver.org/matter/dynamic-profile/view/1853536","17-1853536")</f>
        <v>0</v>
      </c>
      <c r="B209" t="s">
        <v>58</v>
      </c>
      <c r="C209" t="s">
        <v>136</v>
      </c>
      <c r="D209" t="s">
        <v>139</v>
      </c>
      <c r="E209" t="s">
        <v>297</v>
      </c>
      <c r="G209" t="s">
        <v>715</v>
      </c>
      <c r="H209" t="s">
        <v>1036</v>
      </c>
      <c r="I209" t="s">
        <v>1341</v>
      </c>
      <c r="J209" t="s">
        <v>1506</v>
      </c>
      <c r="K209">
        <v>10304</v>
      </c>
      <c r="M209" t="s">
        <v>1646</v>
      </c>
      <c r="N209" t="s">
        <v>1806</v>
      </c>
      <c r="O209" t="s">
        <v>1829</v>
      </c>
      <c r="Q209" t="s">
        <v>1842</v>
      </c>
      <c r="S209" t="s">
        <v>1851</v>
      </c>
      <c r="T209" t="s">
        <v>1855</v>
      </c>
      <c r="U209" t="s">
        <v>364</v>
      </c>
      <c r="V209">
        <v>250</v>
      </c>
      <c r="W209" t="s">
        <v>1937</v>
      </c>
      <c r="X209" t="s">
        <v>1943</v>
      </c>
      <c r="Z209" t="s">
        <v>2130</v>
      </c>
      <c r="AB209" t="s">
        <v>2516</v>
      </c>
      <c r="AD209">
        <v>1</v>
      </c>
      <c r="AE209">
        <v>3</v>
      </c>
      <c r="AF209">
        <v>174.18</v>
      </c>
    </row>
    <row r="210" spans="1:32">
      <c r="A210" s="1">
        <f>HYPERLINK("https://lsnyc.legalserver.org/matter/dynamic-profile/view/1860565","18-1860565")</f>
        <v>0</v>
      </c>
      <c r="B210" t="s">
        <v>58</v>
      </c>
      <c r="C210" t="s">
        <v>137</v>
      </c>
      <c r="D210" t="s">
        <v>138</v>
      </c>
      <c r="E210" t="s">
        <v>298</v>
      </c>
      <c r="F210" t="s">
        <v>505</v>
      </c>
      <c r="G210" t="s">
        <v>715</v>
      </c>
      <c r="H210" t="s">
        <v>1036</v>
      </c>
      <c r="I210" t="s">
        <v>1341</v>
      </c>
      <c r="J210" t="s">
        <v>1506</v>
      </c>
      <c r="K210">
        <v>10304</v>
      </c>
      <c r="M210" t="s">
        <v>1647</v>
      </c>
      <c r="N210" t="s">
        <v>1815</v>
      </c>
      <c r="O210" t="s">
        <v>1829</v>
      </c>
      <c r="P210" t="s">
        <v>1834</v>
      </c>
      <c r="Q210" t="s">
        <v>1842</v>
      </c>
      <c r="S210" t="s">
        <v>1850</v>
      </c>
      <c r="T210" t="s">
        <v>1855</v>
      </c>
      <c r="U210" t="s">
        <v>298</v>
      </c>
      <c r="V210">
        <v>0</v>
      </c>
      <c r="W210" t="s">
        <v>1937</v>
      </c>
      <c r="X210" t="s">
        <v>1940</v>
      </c>
      <c r="Y210" t="s">
        <v>1959</v>
      </c>
      <c r="Z210" t="s">
        <v>2130</v>
      </c>
      <c r="AB210" t="s">
        <v>2516</v>
      </c>
      <c r="AD210">
        <v>1</v>
      </c>
      <c r="AE210">
        <v>3</v>
      </c>
      <c r="AF210">
        <v>103.59</v>
      </c>
    </row>
    <row r="211" spans="1:32">
      <c r="A211" s="1">
        <f>HYPERLINK("https://lsnyc.legalserver.org/matter/dynamic-profile/view/1862376","18-1862376")</f>
        <v>0</v>
      </c>
      <c r="B211" t="s">
        <v>61</v>
      </c>
      <c r="C211" t="s">
        <v>136</v>
      </c>
      <c r="D211" t="s">
        <v>138</v>
      </c>
      <c r="E211" t="s">
        <v>225</v>
      </c>
      <c r="G211" t="s">
        <v>716</v>
      </c>
      <c r="H211" t="s">
        <v>1037</v>
      </c>
      <c r="I211" t="s">
        <v>1342</v>
      </c>
      <c r="J211" t="s">
        <v>1504</v>
      </c>
      <c r="K211">
        <v>10457</v>
      </c>
      <c r="N211" t="s">
        <v>1811</v>
      </c>
      <c r="O211" t="s">
        <v>1831</v>
      </c>
      <c r="Q211" t="s">
        <v>1842</v>
      </c>
      <c r="S211" t="s">
        <v>1851</v>
      </c>
      <c r="U211" t="s">
        <v>225</v>
      </c>
      <c r="V211">
        <v>1521</v>
      </c>
      <c r="W211" t="s">
        <v>1935</v>
      </c>
      <c r="X211" t="s">
        <v>1815</v>
      </c>
      <c r="Z211" t="s">
        <v>2131</v>
      </c>
      <c r="AB211" t="s">
        <v>2517</v>
      </c>
      <c r="AD211">
        <v>1</v>
      </c>
      <c r="AE211">
        <v>1</v>
      </c>
      <c r="AF211">
        <v>16.99</v>
      </c>
    </row>
    <row r="212" spans="1:32">
      <c r="A212" s="1">
        <f>HYPERLINK("https://lsnyc.legalserver.org/matter/dynamic-profile/view/0813174","16-0813174")</f>
        <v>0</v>
      </c>
      <c r="B212" t="s">
        <v>103</v>
      </c>
      <c r="C212" t="s">
        <v>137</v>
      </c>
      <c r="D212" t="s">
        <v>138</v>
      </c>
      <c r="E212" t="s">
        <v>299</v>
      </c>
      <c r="F212" t="s">
        <v>514</v>
      </c>
      <c r="G212" t="s">
        <v>717</v>
      </c>
      <c r="H212" t="s">
        <v>1038</v>
      </c>
      <c r="I212" t="s">
        <v>1343</v>
      </c>
      <c r="J212" t="s">
        <v>1503</v>
      </c>
      <c r="K212">
        <v>11206</v>
      </c>
      <c r="N212" t="s">
        <v>1820</v>
      </c>
      <c r="O212" t="s">
        <v>1829</v>
      </c>
      <c r="P212" t="s">
        <v>1834</v>
      </c>
      <c r="R212" t="s">
        <v>1846</v>
      </c>
      <c r="S212" t="s">
        <v>1851</v>
      </c>
      <c r="U212" t="s">
        <v>153</v>
      </c>
      <c r="V212">
        <v>1254.01</v>
      </c>
      <c r="W212" t="s">
        <v>1934</v>
      </c>
      <c r="Y212" t="s">
        <v>1960</v>
      </c>
      <c r="Z212" t="s">
        <v>2132</v>
      </c>
      <c r="AB212" t="s">
        <v>2518</v>
      </c>
      <c r="AD212">
        <v>4</v>
      </c>
      <c r="AE212">
        <v>2</v>
      </c>
      <c r="AF212">
        <v>107.46</v>
      </c>
    </row>
    <row r="213" spans="1:32">
      <c r="A213" s="1">
        <f>HYPERLINK("https://lsnyc.legalserver.org/matter/dynamic-profile/view/0820114","16-0820114")</f>
        <v>0</v>
      </c>
      <c r="B213" t="s">
        <v>89</v>
      </c>
      <c r="C213" t="s">
        <v>136</v>
      </c>
      <c r="D213" t="s">
        <v>138</v>
      </c>
      <c r="E213" t="s">
        <v>300</v>
      </c>
      <c r="G213" t="s">
        <v>718</v>
      </c>
      <c r="H213" t="s">
        <v>1039</v>
      </c>
      <c r="I213" t="s">
        <v>1344</v>
      </c>
      <c r="J213" t="s">
        <v>1510</v>
      </c>
      <c r="K213">
        <v>11432</v>
      </c>
      <c r="M213" t="s">
        <v>1648</v>
      </c>
      <c r="N213" t="s">
        <v>1806</v>
      </c>
      <c r="O213" t="s">
        <v>1829</v>
      </c>
      <c r="Q213" t="s">
        <v>1842</v>
      </c>
      <c r="R213" t="s">
        <v>1847</v>
      </c>
      <c r="S213" t="s">
        <v>1850</v>
      </c>
      <c r="T213" t="s">
        <v>1855</v>
      </c>
      <c r="U213" t="s">
        <v>329</v>
      </c>
      <c r="V213">
        <v>1405</v>
      </c>
      <c r="W213" t="s">
        <v>1936</v>
      </c>
      <c r="X213" t="s">
        <v>1940</v>
      </c>
      <c r="Z213" t="s">
        <v>2133</v>
      </c>
      <c r="AB213" t="s">
        <v>2519</v>
      </c>
      <c r="AD213">
        <v>2</v>
      </c>
      <c r="AE213">
        <v>3</v>
      </c>
      <c r="AF213">
        <v>147.68</v>
      </c>
    </row>
    <row r="214" spans="1:32">
      <c r="A214" s="1">
        <f>HYPERLINK("https://lsnyc.legalserver.org/matter/dynamic-profile/view/1847637","17-1847637")</f>
        <v>0</v>
      </c>
      <c r="B214" t="s">
        <v>49</v>
      </c>
      <c r="C214" t="s">
        <v>137</v>
      </c>
      <c r="D214" t="s">
        <v>139</v>
      </c>
      <c r="E214" t="s">
        <v>301</v>
      </c>
      <c r="F214" t="s">
        <v>486</v>
      </c>
      <c r="G214" t="s">
        <v>719</v>
      </c>
      <c r="H214" t="s">
        <v>1040</v>
      </c>
      <c r="I214" t="s">
        <v>1345</v>
      </c>
      <c r="J214" t="s">
        <v>1504</v>
      </c>
      <c r="K214">
        <v>10454</v>
      </c>
      <c r="M214" t="s">
        <v>1633</v>
      </c>
      <c r="N214" t="s">
        <v>1805</v>
      </c>
      <c r="O214" t="s">
        <v>1830</v>
      </c>
      <c r="P214" t="s">
        <v>1835</v>
      </c>
      <c r="Q214" t="s">
        <v>1842</v>
      </c>
      <c r="S214" t="s">
        <v>1854</v>
      </c>
      <c r="U214" t="s">
        <v>301</v>
      </c>
      <c r="V214">
        <v>1</v>
      </c>
      <c r="W214" t="s">
        <v>1936</v>
      </c>
      <c r="X214" t="s">
        <v>1943</v>
      </c>
      <c r="Y214" t="s">
        <v>1959</v>
      </c>
      <c r="Z214" t="s">
        <v>2134</v>
      </c>
      <c r="AB214" t="s">
        <v>2520</v>
      </c>
      <c r="AD214">
        <v>1</v>
      </c>
      <c r="AE214">
        <v>1</v>
      </c>
      <c r="AF214">
        <v>23.21</v>
      </c>
    </row>
    <row r="215" spans="1:32">
      <c r="A215" s="1">
        <f>HYPERLINK("https://lsnyc.legalserver.org/matter/dynamic-profile/view/1833344","17-1833344")</f>
        <v>0</v>
      </c>
      <c r="B215" t="s">
        <v>34</v>
      </c>
      <c r="C215" t="s">
        <v>136</v>
      </c>
      <c r="D215" t="s">
        <v>138</v>
      </c>
      <c r="E215" t="s">
        <v>302</v>
      </c>
      <c r="G215" t="s">
        <v>720</v>
      </c>
      <c r="H215" t="s">
        <v>1041</v>
      </c>
      <c r="I215" t="s">
        <v>1346</v>
      </c>
      <c r="J215" t="s">
        <v>1503</v>
      </c>
      <c r="K215">
        <v>11207</v>
      </c>
      <c r="O215" t="s">
        <v>1829</v>
      </c>
      <c r="Q215" t="s">
        <v>1841</v>
      </c>
      <c r="S215" t="s">
        <v>1850</v>
      </c>
      <c r="U215" t="s">
        <v>1870</v>
      </c>
      <c r="V215">
        <v>1100</v>
      </c>
      <c r="W215" t="s">
        <v>1934</v>
      </c>
      <c r="X215" t="s">
        <v>1938</v>
      </c>
      <c r="Z215" t="s">
        <v>2135</v>
      </c>
      <c r="AB215" t="s">
        <v>2521</v>
      </c>
      <c r="AD215">
        <v>3</v>
      </c>
      <c r="AE215">
        <v>1</v>
      </c>
      <c r="AF215">
        <v>43.9</v>
      </c>
    </row>
    <row r="216" spans="1:32">
      <c r="A216" s="1">
        <f>HYPERLINK("https://lsnyc.legalserver.org/matter/dynamic-profile/view/1887543","19-1887543")</f>
        <v>0</v>
      </c>
      <c r="B216" t="s">
        <v>104</v>
      </c>
      <c r="C216" t="s">
        <v>137</v>
      </c>
      <c r="D216" t="s">
        <v>138</v>
      </c>
      <c r="E216" t="s">
        <v>303</v>
      </c>
      <c r="F216" t="s">
        <v>477</v>
      </c>
      <c r="G216" t="s">
        <v>720</v>
      </c>
      <c r="H216" t="s">
        <v>1041</v>
      </c>
      <c r="I216" t="s">
        <v>1346</v>
      </c>
      <c r="J216" t="s">
        <v>1503</v>
      </c>
      <c r="K216">
        <v>11207</v>
      </c>
      <c r="N216" t="s">
        <v>1805</v>
      </c>
      <c r="O216" t="s">
        <v>1830</v>
      </c>
      <c r="P216" t="s">
        <v>1835</v>
      </c>
      <c r="Q216" t="s">
        <v>1841</v>
      </c>
      <c r="S216" t="s">
        <v>1850</v>
      </c>
      <c r="U216" t="s">
        <v>234</v>
      </c>
      <c r="V216">
        <v>1100</v>
      </c>
      <c r="W216" t="s">
        <v>1934</v>
      </c>
      <c r="X216" t="s">
        <v>1938</v>
      </c>
      <c r="Y216" t="s">
        <v>1961</v>
      </c>
      <c r="Z216" t="s">
        <v>2135</v>
      </c>
      <c r="AB216" t="s">
        <v>2521</v>
      </c>
      <c r="AD216">
        <v>3</v>
      </c>
      <c r="AE216">
        <v>1</v>
      </c>
      <c r="AF216">
        <v>43.03</v>
      </c>
    </row>
    <row r="217" spans="1:32">
      <c r="A217" s="1">
        <f>HYPERLINK("https://lsnyc.legalserver.org/matter/dynamic-profile/view/1847636","17-1847636")</f>
        <v>0</v>
      </c>
      <c r="B217" t="s">
        <v>46</v>
      </c>
      <c r="C217" t="s">
        <v>136</v>
      </c>
      <c r="D217" t="s">
        <v>138</v>
      </c>
      <c r="E217" t="s">
        <v>301</v>
      </c>
      <c r="G217" t="s">
        <v>721</v>
      </c>
      <c r="H217" t="s">
        <v>1042</v>
      </c>
      <c r="I217" t="s">
        <v>1347</v>
      </c>
      <c r="J217" t="s">
        <v>1502</v>
      </c>
      <c r="K217">
        <v>10034</v>
      </c>
      <c r="N217" t="s">
        <v>1803</v>
      </c>
      <c r="O217" t="s">
        <v>1829</v>
      </c>
      <c r="Q217" t="s">
        <v>1841</v>
      </c>
      <c r="S217" t="s">
        <v>1850</v>
      </c>
      <c r="U217" t="s">
        <v>1901</v>
      </c>
      <c r="V217">
        <v>981.25</v>
      </c>
      <c r="W217" t="s">
        <v>1933</v>
      </c>
      <c r="X217" t="s">
        <v>1939</v>
      </c>
      <c r="Z217" t="s">
        <v>2136</v>
      </c>
      <c r="AB217" t="s">
        <v>2522</v>
      </c>
      <c r="AD217">
        <v>3</v>
      </c>
      <c r="AE217">
        <v>2</v>
      </c>
      <c r="AF217">
        <v>86.87</v>
      </c>
    </row>
    <row r="218" spans="1:32">
      <c r="A218" s="1">
        <f>HYPERLINK("https://lsnyc.legalserver.org/matter/dynamic-profile/view/1870597","18-1870597")</f>
        <v>0</v>
      </c>
      <c r="B218" t="s">
        <v>68</v>
      </c>
      <c r="C218" t="s">
        <v>136</v>
      </c>
      <c r="D218" t="s">
        <v>138</v>
      </c>
      <c r="E218" t="s">
        <v>192</v>
      </c>
      <c r="G218" t="s">
        <v>722</v>
      </c>
      <c r="H218" t="s">
        <v>1043</v>
      </c>
      <c r="I218" t="s">
        <v>1348</v>
      </c>
      <c r="J218" t="s">
        <v>1503</v>
      </c>
      <c r="K218">
        <v>11233</v>
      </c>
      <c r="M218" t="s">
        <v>1649</v>
      </c>
      <c r="N218" t="s">
        <v>1806</v>
      </c>
      <c r="O218" t="s">
        <v>1829</v>
      </c>
      <c r="Q218" t="s">
        <v>1842</v>
      </c>
      <c r="S218" t="s">
        <v>1850</v>
      </c>
      <c r="U218" t="s">
        <v>192</v>
      </c>
      <c r="V218">
        <v>0</v>
      </c>
      <c r="W218" t="s">
        <v>1934</v>
      </c>
      <c r="X218" t="s">
        <v>1940</v>
      </c>
      <c r="Z218" t="s">
        <v>2137</v>
      </c>
      <c r="AB218" t="s">
        <v>2523</v>
      </c>
      <c r="AD218">
        <v>3</v>
      </c>
      <c r="AE218">
        <v>1</v>
      </c>
      <c r="AF218">
        <v>42.62</v>
      </c>
    </row>
    <row r="219" spans="1:32">
      <c r="A219" s="1">
        <f>HYPERLINK("https://lsnyc.legalserver.org/matter/dynamic-profile/view/1854923","18-1854923")</f>
        <v>0</v>
      </c>
      <c r="B219" t="s">
        <v>105</v>
      </c>
      <c r="C219" t="s">
        <v>137</v>
      </c>
      <c r="D219" t="s">
        <v>138</v>
      </c>
      <c r="E219" t="s">
        <v>244</v>
      </c>
      <c r="F219" t="s">
        <v>515</v>
      </c>
      <c r="G219" t="s">
        <v>723</v>
      </c>
      <c r="H219" t="s">
        <v>1044</v>
      </c>
      <c r="I219" t="s">
        <v>1349</v>
      </c>
      <c r="J219" t="s">
        <v>1503</v>
      </c>
      <c r="K219">
        <v>11212</v>
      </c>
      <c r="M219" t="s">
        <v>1650</v>
      </c>
      <c r="N219" t="s">
        <v>1804</v>
      </c>
      <c r="O219" t="s">
        <v>1829</v>
      </c>
      <c r="P219" t="s">
        <v>1834</v>
      </c>
      <c r="Q219" t="s">
        <v>1841</v>
      </c>
      <c r="S219" t="s">
        <v>1850</v>
      </c>
      <c r="U219" t="s">
        <v>220</v>
      </c>
      <c r="V219">
        <v>632</v>
      </c>
      <c r="W219" t="s">
        <v>1934</v>
      </c>
      <c r="X219" t="s">
        <v>1944</v>
      </c>
      <c r="Y219" t="s">
        <v>1955</v>
      </c>
      <c r="Z219" t="s">
        <v>2138</v>
      </c>
      <c r="AB219" t="s">
        <v>2524</v>
      </c>
      <c r="AD219">
        <v>1</v>
      </c>
      <c r="AE219">
        <v>2</v>
      </c>
      <c r="AF219">
        <v>129.29</v>
      </c>
    </row>
    <row r="220" spans="1:32">
      <c r="A220" s="1">
        <f>HYPERLINK("https://lsnyc.legalserver.org/matter/dynamic-profile/view/1836826","17-1836826")</f>
        <v>0</v>
      </c>
      <c r="B220" t="s">
        <v>48</v>
      </c>
      <c r="C220" t="s">
        <v>137</v>
      </c>
      <c r="D220" t="s">
        <v>138</v>
      </c>
      <c r="E220" t="s">
        <v>222</v>
      </c>
      <c r="F220" t="s">
        <v>469</v>
      </c>
      <c r="G220" t="s">
        <v>724</v>
      </c>
      <c r="H220" t="s">
        <v>1044</v>
      </c>
      <c r="I220" t="s">
        <v>1350</v>
      </c>
      <c r="J220" t="s">
        <v>1504</v>
      </c>
      <c r="K220">
        <v>10463</v>
      </c>
      <c r="N220" t="s">
        <v>1803</v>
      </c>
      <c r="O220" t="s">
        <v>1831</v>
      </c>
      <c r="P220" t="s">
        <v>1838</v>
      </c>
      <c r="Q220" t="s">
        <v>1841</v>
      </c>
      <c r="S220" t="s">
        <v>1850</v>
      </c>
      <c r="U220" t="s">
        <v>161</v>
      </c>
      <c r="V220">
        <v>320</v>
      </c>
      <c r="W220" t="s">
        <v>1935</v>
      </c>
      <c r="X220" t="s">
        <v>1950</v>
      </c>
      <c r="Y220" t="s">
        <v>1958</v>
      </c>
      <c r="Z220" t="s">
        <v>2139</v>
      </c>
      <c r="AB220" t="s">
        <v>2525</v>
      </c>
      <c r="AD220">
        <v>1</v>
      </c>
      <c r="AE220">
        <v>2</v>
      </c>
      <c r="AF220">
        <v>22.28</v>
      </c>
    </row>
    <row r="221" spans="1:32">
      <c r="A221" s="1">
        <f>HYPERLINK("https://lsnyc.legalserver.org/matter/dynamic-profile/view/1841058","17-1841058")</f>
        <v>0</v>
      </c>
      <c r="B221" t="s">
        <v>48</v>
      </c>
      <c r="C221" t="s">
        <v>137</v>
      </c>
      <c r="D221" t="s">
        <v>138</v>
      </c>
      <c r="E221" t="s">
        <v>304</v>
      </c>
      <c r="F221" t="s">
        <v>516</v>
      </c>
      <c r="G221" t="s">
        <v>724</v>
      </c>
      <c r="H221" t="s">
        <v>1044</v>
      </c>
      <c r="I221" t="s">
        <v>1350</v>
      </c>
      <c r="J221" t="s">
        <v>1504</v>
      </c>
      <c r="K221">
        <v>10463</v>
      </c>
      <c r="M221" t="s">
        <v>1651</v>
      </c>
      <c r="N221" t="s">
        <v>1803</v>
      </c>
      <c r="O221" t="s">
        <v>1829</v>
      </c>
      <c r="P221" t="s">
        <v>1834</v>
      </c>
      <c r="Q221" t="s">
        <v>1841</v>
      </c>
      <c r="S221" t="s">
        <v>1850</v>
      </c>
      <c r="U221" t="s">
        <v>1870</v>
      </c>
      <c r="V221">
        <v>320</v>
      </c>
      <c r="W221" t="s">
        <v>1935</v>
      </c>
      <c r="X221" t="s">
        <v>1950</v>
      </c>
      <c r="Y221" t="s">
        <v>1958</v>
      </c>
      <c r="Z221" t="s">
        <v>2139</v>
      </c>
      <c r="AB221" t="s">
        <v>2525</v>
      </c>
      <c r="AD221">
        <v>1</v>
      </c>
      <c r="AE221">
        <v>2</v>
      </c>
      <c r="AF221">
        <v>22.28</v>
      </c>
    </row>
    <row r="222" spans="1:32">
      <c r="A222" s="1">
        <f>HYPERLINK("https://lsnyc.legalserver.org/matter/dynamic-profile/view/0796746","16-0796746")</f>
        <v>0</v>
      </c>
      <c r="B222" t="s">
        <v>106</v>
      </c>
      <c r="C222" t="s">
        <v>137</v>
      </c>
      <c r="D222" t="s">
        <v>138</v>
      </c>
      <c r="E222" t="s">
        <v>305</v>
      </c>
      <c r="F222" t="s">
        <v>484</v>
      </c>
      <c r="G222" t="s">
        <v>725</v>
      </c>
      <c r="H222" t="s">
        <v>1044</v>
      </c>
      <c r="I222" t="s">
        <v>1351</v>
      </c>
      <c r="J222" t="s">
        <v>1503</v>
      </c>
      <c r="K222">
        <v>11209</v>
      </c>
      <c r="N222" t="s">
        <v>1806</v>
      </c>
      <c r="O222" t="s">
        <v>1829</v>
      </c>
      <c r="P222" t="s">
        <v>1834</v>
      </c>
      <c r="R222" t="s">
        <v>1846</v>
      </c>
      <c r="S222" t="s">
        <v>1850</v>
      </c>
      <c r="U222" t="s">
        <v>1885</v>
      </c>
      <c r="V222">
        <v>0</v>
      </c>
      <c r="W222" t="s">
        <v>1934</v>
      </c>
      <c r="Y222" t="s">
        <v>1955</v>
      </c>
      <c r="Z222" t="s">
        <v>2140</v>
      </c>
      <c r="AB222" t="s">
        <v>2526</v>
      </c>
      <c r="AD222">
        <v>1</v>
      </c>
      <c r="AE222">
        <v>2</v>
      </c>
      <c r="AF222">
        <v>81.65000000000001</v>
      </c>
    </row>
    <row r="223" spans="1:32">
      <c r="A223" s="1">
        <f>HYPERLINK("https://lsnyc.legalserver.org/matter/dynamic-profile/view/0820122","16-0820122")</f>
        <v>0</v>
      </c>
      <c r="B223" t="s">
        <v>107</v>
      </c>
      <c r="C223" t="s">
        <v>137</v>
      </c>
      <c r="D223" t="s">
        <v>138</v>
      </c>
      <c r="E223" t="s">
        <v>306</v>
      </c>
      <c r="F223" t="s">
        <v>460</v>
      </c>
      <c r="G223" t="s">
        <v>726</v>
      </c>
      <c r="H223" t="s">
        <v>1045</v>
      </c>
      <c r="I223" t="s">
        <v>1352</v>
      </c>
      <c r="J223" t="s">
        <v>1506</v>
      </c>
      <c r="K223">
        <v>10304</v>
      </c>
      <c r="M223" t="s">
        <v>1652</v>
      </c>
      <c r="N223" t="s">
        <v>1803</v>
      </c>
      <c r="O223" t="s">
        <v>1829</v>
      </c>
      <c r="P223" t="s">
        <v>1834</v>
      </c>
      <c r="Q223" t="s">
        <v>1841</v>
      </c>
      <c r="S223" t="s">
        <v>1851</v>
      </c>
      <c r="U223" t="s">
        <v>300</v>
      </c>
      <c r="V223">
        <v>0</v>
      </c>
      <c r="W223" t="s">
        <v>1937</v>
      </c>
      <c r="X223" t="s">
        <v>1945</v>
      </c>
      <c r="Y223" t="s">
        <v>1963</v>
      </c>
      <c r="Z223" t="s">
        <v>2141</v>
      </c>
      <c r="AB223" t="s">
        <v>2527</v>
      </c>
      <c r="AD223">
        <v>1</v>
      </c>
      <c r="AE223">
        <v>2</v>
      </c>
      <c r="AF223">
        <v>43.63</v>
      </c>
    </row>
    <row r="224" spans="1:32">
      <c r="A224" s="1">
        <f>HYPERLINK("https://lsnyc.legalserver.org/matter/dynamic-profile/view/1870511","18-1870511")</f>
        <v>0</v>
      </c>
      <c r="B224" t="s">
        <v>96</v>
      </c>
      <c r="C224" t="s">
        <v>137</v>
      </c>
      <c r="D224" t="s">
        <v>138</v>
      </c>
      <c r="E224" t="s">
        <v>307</v>
      </c>
      <c r="F224" t="s">
        <v>517</v>
      </c>
      <c r="G224" t="s">
        <v>727</v>
      </c>
      <c r="H224" t="s">
        <v>1046</v>
      </c>
      <c r="I224" t="s">
        <v>1328</v>
      </c>
      <c r="J224" t="s">
        <v>1511</v>
      </c>
      <c r="K224">
        <v>11372</v>
      </c>
      <c r="M224" t="s">
        <v>1653</v>
      </c>
      <c r="N224" t="s">
        <v>1810</v>
      </c>
      <c r="O224" t="s">
        <v>1831</v>
      </c>
      <c r="P224" t="s">
        <v>1838</v>
      </c>
      <c r="Q224" t="s">
        <v>1841</v>
      </c>
      <c r="S224" t="s">
        <v>1850</v>
      </c>
      <c r="T224" t="s">
        <v>1855</v>
      </c>
      <c r="U224" t="s">
        <v>307</v>
      </c>
      <c r="V224">
        <v>1850</v>
      </c>
      <c r="W224" t="s">
        <v>1936</v>
      </c>
      <c r="X224" t="s">
        <v>1948</v>
      </c>
      <c r="Y224" t="s">
        <v>1964</v>
      </c>
      <c r="Z224" t="s">
        <v>2142</v>
      </c>
      <c r="AB224" t="s">
        <v>2528</v>
      </c>
      <c r="AD224">
        <v>2</v>
      </c>
      <c r="AE224">
        <v>1</v>
      </c>
      <c r="AF224">
        <v>162.66</v>
      </c>
    </row>
    <row r="225" spans="1:32">
      <c r="A225" s="1">
        <f>HYPERLINK("https://lsnyc.legalserver.org/matter/dynamic-profile/view/0806931","16-0806931")</f>
        <v>0</v>
      </c>
      <c r="B225" t="s">
        <v>70</v>
      </c>
      <c r="C225" t="s">
        <v>136</v>
      </c>
      <c r="D225" t="s">
        <v>138</v>
      </c>
      <c r="E225" t="s">
        <v>257</v>
      </c>
      <c r="G225" t="s">
        <v>728</v>
      </c>
      <c r="H225" t="s">
        <v>1047</v>
      </c>
      <c r="I225" t="s">
        <v>1353</v>
      </c>
      <c r="J225" t="s">
        <v>1502</v>
      </c>
      <c r="K225">
        <v>10034</v>
      </c>
      <c r="M225" t="s">
        <v>1654</v>
      </c>
      <c r="N225" t="s">
        <v>1803</v>
      </c>
      <c r="O225" t="s">
        <v>1829</v>
      </c>
      <c r="Q225" t="s">
        <v>1841</v>
      </c>
      <c r="S225" t="s">
        <v>1850</v>
      </c>
      <c r="U225" t="s">
        <v>1902</v>
      </c>
      <c r="V225">
        <v>858.17</v>
      </c>
      <c r="W225" t="s">
        <v>1933</v>
      </c>
      <c r="X225" t="s">
        <v>1945</v>
      </c>
      <c r="Z225" t="s">
        <v>2143</v>
      </c>
      <c r="AB225" t="s">
        <v>2529</v>
      </c>
      <c r="AD225">
        <v>2</v>
      </c>
      <c r="AE225">
        <v>1</v>
      </c>
      <c r="AF225">
        <v>86.48999999999999</v>
      </c>
    </row>
    <row r="226" spans="1:32">
      <c r="A226" s="1">
        <f>HYPERLINK("https://lsnyc.legalserver.org/matter/dynamic-profile/view/1852111","17-1852111")</f>
        <v>0</v>
      </c>
      <c r="B226" t="s">
        <v>33</v>
      </c>
      <c r="C226" t="s">
        <v>136</v>
      </c>
      <c r="D226" t="s">
        <v>138</v>
      </c>
      <c r="E226" t="s">
        <v>308</v>
      </c>
      <c r="G226" t="s">
        <v>705</v>
      </c>
      <c r="H226" t="s">
        <v>1047</v>
      </c>
      <c r="I226" t="s">
        <v>1354</v>
      </c>
      <c r="J226" t="s">
        <v>1503</v>
      </c>
      <c r="K226">
        <v>11215</v>
      </c>
      <c r="M226" t="s">
        <v>1655</v>
      </c>
      <c r="N226" t="s">
        <v>1806</v>
      </c>
      <c r="O226" t="s">
        <v>1829</v>
      </c>
      <c r="Q226" t="s">
        <v>1841</v>
      </c>
      <c r="S226" t="s">
        <v>1850</v>
      </c>
      <c r="U226" t="s">
        <v>277</v>
      </c>
      <c r="V226">
        <v>165</v>
      </c>
      <c r="W226" t="s">
        <v>1934</v>
      </c>
      <c r="X226" t="s">
        <v>1941</v>
      </c>
      <c r="Z226" t="s">
        <v>2144</v>
      </c>
      <c r="AB226" t="s">
        <v>2530</v>
      </c>
      <c r="AD226">
        <v>3</v>
      </c>
      <c r="AE226">
        <v>2</v>
      </c>
      <c r="AF226">
        <v>35.09</v>
      </c>
    </row>
    <row r="227" spans="1:32">
      <c r="A227" s="1">
        <f>HYPERLINK("https://lsnyc.legalserver.org/matter/dynamic-profile/view/1856585","18-1856585")</f>
        <v>0</v>
      </c>
      <c r="B227" t="s">
        <v>75</v>
      </c>
      <c r="C227" t="s">
        <v>137</v>
      </c>
      <c r="D227" t="s">
        <v>138</v>
      </c>
      <c r="E227" t="s">
        <v>203</v>
      </c>
      <c r="F227" t="s">
        <v>464</v>
      </c>
      <c r="G227" t="s">
        <v>705</v>
      </c>
      <c r="H227" t="s">
        <v>1047</v>
      </c>
      <c r="I227" t="s">
        <v>1354</v>
      </c>
      <c r="J227" t="s">
        <v>1503</v>
      </c>
      <c r="K227">
        <v>11215</v>
      </c>
      <c r="N227" t="s">
        <v>1803</v>
      </c>
      <c r="O227" t="s">
        <v>1829</v>
      </c>
      <c r="P227" t="s">
        <v>1840</v>
      </c>
      <c r="Q227" t="s">
        <v>1842</v>
      </c>
      <c r="S227" t="s">
        <v>1850</v>
      </c>
      <c r="U227" t="s">
        <v>153</v>
      </c>
      <c r="V227">
        <v>165</v>
      </c>
      <c r="W227" t="s">
        <v>1934</v>
      </c>
      <c r="X227" t="s">
        <v>1941</v>
      </c>
      <c r="Y227" t="s">
        <v>1955</v>
      </c>
      <c r="Z227" t="s">
        <v>2144</v>
      </c>
      <c r="AB227" t="s">
        <v>2530</v>
      </c>
      <c r="AD227">
        <v>3</v>
      </c>
      <c r="AE227">
        <v>2</v>
      </c>
      <c r="AF227">
        <v>34.33</v>
      </c>
    </row>
    <row r="228" spans="1:32">
      <c r="A228" s="1">
        <f>HYPERLINK("https://lsnyc.legalserver.org/matter/dynamic-profile/view/1865111","18-1865111")</f>
        <v>0</v>
      </c>
      <c r="B228" t="s">
        <v>35</v>
      </c>
      <c r="C228" t="s">
        <v>137</v>
      </c>
      <c r="D228" t="s">
        <v>138</v>
      </c>
      <c r="E228" t="s">
        <v>309</v>
      </c>
      <c r="F228" t="s">
        <v>518</v>
      </c>
      <c r="G228" t="s">
        <v>729</v>
      </c>
      <c r="H228" t="s">
        <v>1048</v>
      </c>
      <c r="I228" t="s">
        <v>1355</v>
      </c>
      <c r="J228" t="s">
        <v>1504</v>
      </c>
      <c r="K228">
        <v>10452</v>
      </c>
      <c r="M228" t="s">
        <v>1656</v>
      </c>
      <c r="N228" t="s">
        <v>1804</v>
      </c>
      <c r="O228" t="s">
        <v>1829</v>
      </c>
      <c r="P228" t="s">
        <v>1834</v>
      </c>
      <c r="Q228" t="s">
        <v>1842</v>
      </c>
      <c r="S228" t="s">
        <v>1850</v>
      </c>
      <c r="T228" t="s">
        <v>1855</v>
      </c>
      <c r="U228" t="s">
        <v>1869</v>
      </c>
      <c r="V228">
        <v>1317</v>
      </c>
      <c r="W228" t="s">
        <v>1935</v>
      </c>
      <c r="X228" t="s">
        <v>1945</v>
      </c>
      <c r="Y228" t="s">
        <v>1955</v>
      </c>
      <c r="Z228" t="s">
        <v>2002</v>
      </c>
      <c r="AB228" t="s">
        <v>2531</v>
      </c>
      <c r="AD228">
        <v>1</v>
      </c>
      <c r="AE228">
        <v>1</v>
      </c>
      <c r="AF228">
        <v>157.96</v>
      </c>
    </row>
    <row r="229" spans="1:32">
      <c r="A229" s="1">
        <f>HYPERLINK("https://lsnyc.legalserver.org/matter/dynamic-profile/view/1851146","17-1851146")</f>
        <v>0</v>
      </c>
      <c r="B229" t="s">
        <v>64</v>
      </c>
      <c r="C229" t="s">
        <v>137</v>
      </c>
      <c r="D229" t="s">
        <v>138</v>
      </c>
      <c r="E229" t="s">
        <v>310</v>
      </c>
      <c r="F229" t="s">
        <v>473</v>
      </c>
      <c r="G229" t="s">
        <v>730</v>
      </c>
      <c r="H229" t="s">
        <v>1048</v>
      </c>
      <c r="I229" t="s">
        <v>1356</v>
      </c>
      <c r="J229" t="s">
        <v>1503</v>
      </c>
      <c r="K229">
        <v>11206</v>
      </c>
      <c r="M229" t="s">
        <v>1657</v>
      </c>
      <c r="N229" t="s">
        <v>1804</v>
      </c>
      <c r="O229" t="s">
        <v>1829</v>
      </c>
      <c r="P229" t="s">
        <v>1834</v>
      </c>
      <c r="Q229" t="s">
        <v>1842</v>
      </c>
      <c r="S229" t="s">
        <v>1850</v>
      </c>
      <c r="U229" t="s">
        <v>1903</v>
      </c>
      <c r="V229">
        <v>1109</v>
      </c>
      <c r="W229" t="s">
        <v>1934</v>
      </c>
      <c r="X229" t="s">
        <v>1942</v>
      </c>
      <c r="Y229" t="s">
        <v>1955</v>
      </c>
      <c r="Z229" t="s">
        <v>2145</v>
      </c>
      <c r="AB229" t="s">
        <v>2532</v>
      </c>
      <c r="AD229">
        <v>2</v>
      </c>
      <c r="AE229">
        <v>2</v>
      </c>
      <c r="AF229">
        <v>101.46</v>
      </c>
    </row>
    <row r="230" spans="1:32">
      <c r="A230" s="1">
        <f>HYPERLINK("https://lsnyc.legalserver.org/matter/dynamic-profile/view/1834794","17-1834794")</f>
        <v>0</v>
      </c>
      <c r="B230" t="s">
        <v>108</v>
      </c>
      <c r="C230" t="s">
        <v>137</v>
      </c>
      <c r="D230" t="s">
        <v>138</v>
      </c>
      <c r="E230" t="s">
        <v>311</v>
      </c>
      <c r="F230" t="s">
        <v>519</v>
      </c>
      <c r="G230" t="s">
        <v>687</v>
      </c>
      <c r="H230" t="s">
        <v>1048</v>
      </c>
      <c r="I230" t="s">
        <v>1357</v>
      </c>
      <c r="J230" t="s">
        <v>1504</v>
      </c>
      <c r="K230">
        <v>10454</v>
      </c>
      <c r="N230" t="s">
        <v>1821</v>
      </c>
      <c r="O230" t="s">
        <v>1831</v>
      </c>
      <c r="P230" t="s">
        <v>1835</v>
      </c>
      <c r="Q230" t="s">
        <v>1842</v>
      </c>
      <c r="S230" t="s">
        <v>1851</v>
      </c>
      <c r="U230" t="s">
        <v>411</v>
      </c>
      <c r="V230">
        <v>1900</v>
      </c>
      <c r="W230" t="s">
        <v>1935</v>
      </c>
      <c r="X230" t="s">
        <v>1940</v>
      </c>
      <c r="Y230" t="s">
        <v>1961</v>
      </c>
      <c r="Z230" t="s">
        <v>2146</v>
      </c>
      <c r="AB230" t="s">
        <v>2533</v>
      </c>
      <c r="AD230">
        <v>1</v>
      </c>
      <c r="AE230">
        <v>6</v>
      </c>
      <c r="AF230">
        <v>60.2</v>
      </c>
    </row>
    <row r="231" spans="1:32">
      <c r="A231" s="1">
        <f>HYPERLINK("https://lsnyc.legalserver.org/matter/dynamic-profile/view/1865729","18-1865729")</f>
        <v>0</v>
      </c>
      <c r="B231" t="s">
        <v>105</v>
      </c>
      <c r="C231" t="s">
        <v>136</v>
      </c>
      <c r="D231" t="s">
        <v>138</v>
      </c>
      <c r="E231" t="s">
        <v>234</v>
      </c>
      <c r="G231" t="s">
        <v>731</v>
      </c>
      <c r="H231" t="s">
        <v>1049</v>
      </c>
      <c r="I231" t="s">
        <v>1358</v>
      </c>
      <c r="J231" t="s">
        <v>1503</v>
      </c>
      <c r="K231">
        <v>11208</v>
      </c>
      <c r="M231" t="s">
        <v>1658</v>
      </c>
      <c r="N231" t="s">
        <v>1806</v>
      </c>
      <c r="O231" t="s">
        <v>1829</v>
      </c>
      <c r="Q231" t="s">
        <v>1842</v>
      </c>
      <c r="S231" t="s">
        <v>1850</v>
      </c>
      <c r="U231" t="s">
        <v>393</v>
      </c>
      <c r="V231">
        <v>1515</v>
      </c>
      <c r="W231" t="s">
        <v>1934</v>
      </c>
      <c r="X231" t="s">
        <v>1948</v>
      </c>
      <c r="Z231" t="s">
        <v>2147</v>
      </c>
      <c r="AB231" t="s">
        <v>2534</v>
      </c>
      <c r="AD231">
        <v>2</v>
      </c>
      <c r="AE231">
        <v>1</v>
      </c>
      <c r="AF231">
        <v>157.65</v>
      </c>
    </row>
    <row r="232" spans="1:32">
      <c r="A232" s="1">
        <f>HYPERLINK("https://lsnyc.legalserver.org/matter/dynamic-profile/view/0799507","16-0799507")</f>
        <v>0</v>
      </c>
      <c r="B232" t="s">
        <v>109</v>
      </c>
      <c r="C232" t="s">
        <v>136</v>
      </c>
      <c r="D232" t="s">
        <v>138</v>
      </c>
      <c r="E232" t="s">
        <v>312</v>
      </c>
      <c r="G232" t="s">
        <v>732</v>
      </c>
      <c r="H232" t="s">
        <v>1049</v>
      </c>
      <c r="I232" t="s">
        <v>1359</v>
      </c>
      <c r="J232" t="s">
        <v>1503</v>
      </c>
      <c r="K232">
        <v>11233</v>
      </c>
      <c r="M232" t="s">
        <v>1659</v>
      </c>
      <c r="N232" t="s">
        <v>1822</v>
      </c>
      <c r="O232" t="s">
        <v>1829</v>
      </c>
      <c r="Q232" t="s">
        <v>1841</v>
      </c>
      <c r="S232" t="s">
        <v>1850</v>
      </c>
      <c r="U232" t="s">
        <v>1904</v>
      </c>
      <c r="V232">
        <v>950</v>
      </c>
      <c r="W232" t="s">
        <v>1934</v>
      </c>
      <c r="X232" t="s">
        <v>1940</v>
      </c>
      <c r="Z232" t="s">
        <v>2148</v>
      </c>
      <c r="AB232" t="s">
        <v>2535</v>
      </c>
      <c r="AD232">
        <v>2</v>
      </c>
      <c r="AE232">
        <v>1</v>
      </c>
      <c r="AF232">
        <v>117.62</v>
      </c>
    </row>
    <row r="233" spans="1:32">
      <c r="A233" s="1">
        <f>HYPERLINK("https://lsnyc.legalserver.org/matter/dynamic-profile/view/0824356","17-0824356")</f>
        <v>0</v>
      </c>
      <c r="B233" t="s">
        <v>109</v>
      </c>
      <c r="C233" t="s">
        <v>137</v>
      </c>
      <c r="D233" t="s">
        <v>138</v>
      </c>
      <c r="E233" t="s">
        <v>313</v>
      </c>
      <c r="F233" t="s">
        <v>480</v>
      </c>
      <c r="G233" t="s">
        <v>732</v>
      </c>
      <c r="H233" t="s">
        <v>1049</v>
      </c>
      <c r="I233" t="s">
        <v>1359</v>
      </c>
      <c r="J233" t="s">
        <v>1503</v>
      </c>
      <c r="K233">
        <v>11233</v>
      </c>
      <c r="M233" t="s">
        <v>1660</v>
      </c>
      <c r="N233" t="s">
        <v>1823</v>
      </c>
      <c r="O233" t="s">
        <v>1829</v>
      </c>
      <c r="P233" t="s">
        <v>1840</v>
      </c>
      <c r="Q233" t="s">
        <v>1841</v>
      </c>
      <c r="S233" t="s">
        <v>1850</v>
      </c>
      <c r="U233" t="s">
        <v>1894</v>
      </c>
      <c r="V233">
        <v>950</v>
      </c>
      <c r="W233" t="s">
        <v>1934</v>
      </c>
      <c r="X233" t="s">
        <v>1940</v>
      </c>
      <c r="Y233" t="s">
        <v>1955</v>
      </c>
      <c r="Z233" t="s">
        <v>2148</v>
      </c>
      <c r="AB233" t="s">
        <v>2535</v>
      </c>
      <c r="AD233">
        <v>2</v>
      </c>
      <c r="AE233">
        <v>1</v>
      </c>
      <c r="AF233">
        <v>117.62</v>
      </c>
    </row>
    <row r="234" spans="1:32">
      <c r="A234" s="1">
        <f>HYPERLINK("https://lsnyc.legalserver.org/matter/dynamic-profile/view/1860904","18-1860904")</f>
        <v>0</v>
      </c>
      <c r="B234" t="s">
        <v>44</v>
      </c>
      <c r="C234" t="s">
        <v>136</v>
      </c>
      <c r="D234" t="s">
        <v>138</v>
      </c>
      <c r="E234" t="s">
        <v>232</v>
      </c>
      <c r="G234" t="s">
        <v>733</v>
      </c>
      <c r="H234" t="s">
        <v>1050</v>
      </c>
      <c r="I234" t="s">
        <v>1223</v>
      </c>
      <c r="J234" t="s">
        <v>1504</v>
      </c>
      <c r="K234">
        <v>10453</v>
      </c>
      <c r="M234" t="s">
        <v>1584</v>
      </c>
      <c r="N234" t="s">
        <v>1803</v>
      </c>
      <c r="O234" t="s">
        <v>1829</v>
      </c>
      <c r="Q234" t="s">
        <v>1841</v>
      </c>
      <c r="S234" t="s">
        <v>1850</v>
      </c>
      <c r="U234" t="s">
        <v>1887</v>
      </c>
      <c r="V234">
        <v>1293</v>
      </c>
      <c r="W234" t="s">
        <v>1935</v>
      </c>
      <c r="X234" t="s">
        <v>1939</v>
      </c>
      <c r="Z234" t="s">
        <v>2149</v>
      </c>
      <c r="AB234" t="s">
        <v>2536</v>
      </c>
      <c r="AD234">
        <v>2</v>
      </c>
      <c r="AE234">
        <v>3</v>
      </c>
      <c r="AF234">
        <v>0</v>
      </c>
    </row>
    <row r="235" spans="1:32">
      <c r="A235" s="1">
        <f>HYPERLINK("https://lsnyc.legalserver.org/matter/dynamic-profile/view/1864426","18-1864426")</f>
        <v>0</v>
      </c>
      <c r="B235" t="s">
        <v>73</v>
      </c>
      <c r="C235" t="s">
        <v>137</v>
      </c>
      <c r="D235" t="s">
        <v>138</v>
      </c>
      <c r="E235" t="s">
        <v>314</v>
      </c>
      <c r="F235" t="s">
        <v>520</v>
      </c>
      <c r="G235" t="s">
        <v>734</v>
      </c>
      <c r="H235" t="s">
        <v>1051</v>
      </c>
      <c r="I235" t="s">
        <v>1360</v>
      </c>
      <c r="J235" t="s">
        <v>1506</v>
      </c>
      <c r="K235">
        <v>10301</v>
      </c>
      <c r="M235" t="s">
        <v>1661</v>
      </c>
      <c r="N235" t="s">
        <v>1806</v>
      </c>
      <c r="O235" t="s">
        <v>1829</v>
      </c>
      <c r="P235" t="s">
        <v>1840</v>
      </c>
      <c r="Q235" t="s">
        <v>1841</v>
      </c>
      <c r="S235" t="s">
        <v>1850</v>
      </c>
      <c r="U235" t="s">
        <v>314</v>
      </c>
      <c r="V235">
        <v>3550</v>
      </c>
      <c r="W235" t="s">
        <v>1937</v>
      </c>
      <c r="Y235" t="s">
        <v>1956</v>
      </c>
      <c r="Z235" t="s">
        <v>2150</v>
      </c>
      <c r="AB235" t="s">
        <v>2537</v>
      </c>
      <c r="AD235">
        <v>3</v>
      </c>
      <c r="AE235">
        <v>11</v>
      </c>
      <c r="AF235">
        <v>72.45999999999999</v>
      </c>
    </row>
    <row r="236" spans="1:32">
      <c r="A236" s="1">
        <f>HYPERLINK("https://lsnyc.legalserver.org/matter/dynamic-profile/view/0831773","17-0831773")</f>
        <v>0</v>
      </c>
      <c r="B236" t="s">
        <v>46</v>
      </c>
      <c r="C236" t="s">
        <v>136</v>
      </c>
      <c r="D236" t="s">
        <v>138</v>
      </c>
      <c r="E236" t="s">
        <v>315</v>
      </c>
      <c r="G236" t="s">
        <v>735</v>
      </c>
      <c r="H236" t="s">
        <v>1052</v>
      </c>
      <c r="I236" t="s">
        <v>1361</v>
      </c>
      <c r="J236" t="s">
        <v>1502</v>
      </c>
      <c r="K236">
        <v>10034</v>
      </c>
      <c r="M236" t="s">
        <v>1662</v>
      </c>
      <c r="N236" t="s">
        <v>1813</v>
      </c>
      <c r="O236" t="s">
        <v>1829</v>
      </c>
      <c r="Q236" t="s">
        <v>1842</v>
      </c>
      <c r="S236" t="s">
        <v>1850</v>
      </c>
      <c r="U236" t="s">
        <v>288</v>
      </c>
      <c r="V236">
        <v>1200</v>
      </c>
      <c r="W236" t="s">
        <v>1933</v>
      </c>
      <c r="X236" t="s">
        <v>1939</v>
      </c>
      <c r="Z236" t="s">
        <v>2151</v>
      </c>
      <c r="AB236" t="s">
        <v>2538</v>
      </c>
      <c r="AD236">
        <v>3</v>
      </c>
      <c r="AE236">
        <v>1</v>
      </c>
      <c r="AF236">
        <v>156.42</v>
      </c>
    </row>
    <row r="237" spans="1:32">
      <c r="A237" s="1">
        <f>HYPERLINK("https://lsnyc.legalserver.org/matter/dynamic-profile/view/1869376","18-1869376")</f>
        <v>0</v>
      </c>
      <c r="B237" t="s">
        <v>57</v>
      </c>
      <c r="C237" t="s">
        <v>137</v>
      </c>
      <c r="D237" t="s">
        <v>138</v>
      </c>
      <c r="E237" t="s">
        <v>316</v>
      </c>
      <c r="F237" t="s">
        <v>521</v>
      </c>
      <c r="G237" t="s">
        <v>736</v>
      </c>
      <c r="H237" t="s">
        <v>1053</v>
      </c>
      <c r="I237" t="s">
        <v>1362</v>
      </c>
      <c r="J237" t="s">
        <v>1506</v>
      </c>
      <c r="K237">
        <v>10304</v>
      </c>
      <c r="M237" t="s">
        <v>1663</v>
      </c>
      <c r="N237" t="s">
        <v>1804</v>
      </c>
      <c r="O237" t="s">
        <v>1829</v>
      </c>
      <c r="P237" t="s">
        <v>1834</v>
      </c>
      <c r="Q237" t="s">
        <v>1842</v>
      </c>
      <c r="S237" t="s">
        <v>1850</v>
      </c>
      <c r="U237" t="s">
        <v>316</v>
      </c>
      <c r="V237">
        <v>412</v>
      </c>
      <c r="W237" t="s">
        <v>1937</v>
      </c>
      <c r="X237" t="s">
        <v>1940</v>
      </c>
      <c r="Y237" t="s">
        <v>1955</v>
      </c>
      <c r="Z237" t="s">
        <v>2152</v>
      </c>
      <c r="AB237" t="s">
        <v>2539</v>
      </c>
      <c r="AD237">
        <v>2</v>
      </c>
      <c r="AE237">
        <v>2</v>
      </c>
      <c r="AF237">
        <v>71.70999999999999</v>
      </c>
    </row>
    <row r="238" spans="1:32">
      <c r="A238" s="1">
        <f>HYPERLINK("https://lsnyc.legalserver.org/matter/dynamic-profile/view/0817112","16-0817112")</f>
        <v>0</v>
      </c>
      <c r="B238" t="s">
        <v>48</v>
      </c>
      <c r="C238" t="s">
        <v>137</v>
      </c>
      <c r="D238" t="s">
        <v>138</v>
      </c>
      <c r="E238" t="s">
        <v>317</v>
      </c>
      <c r="F238" t="s">
        <v>477</v>
      </c>
      <c r="G238" t="s">
        <v>737</v>
      </c>
      <c r="H238" t="s">
        <v>1054</v>
      </c>
      <c r="I238" t="s">
        <v>1363</v>
      </c>
      <c r="J238" t="s">
        <v>1504</v>
      </c>
      <c r="K238">
        <v>10452</v>
      </c>
      <c r="M238" t="s">
        <v>1664</v>
      </c>
      <c r="N238" t="s">
        <v>1806</v>
      </c>
      <c r="O238" t="s">
        <v>1829</v>
      </c>
      <c r="P238" t="s">
        <v>1834</v>
      </c>
      <c r="Q238" t="s">
        <v>1842</v>
      </c>
      <c r="S238" t="s">
        <v>1850</v>
      </c>
      <c r="U238" t="s">
        <v>306</v>
      </c>
      <c r="V238">
        <v>1593.56</v>
      </c>
      <c r="W238" t="s">
        <v>1935</v>
      </c>
      <c r="X238" t="s">
        <v>1942</v>
      </c>
      <c r="Y238" t="s">
        <v>1955</v>
      </c>
      <c r="Z238" t="s">
        <v>2153</v>
      </c>
      <c r="AB238" t="s">
        <v>2540</v>
      </c>
      <c r="AD238">
        <v>2</v>
      </c>
      <c r="AE238">
        <v>2</v>
      </c>
      <c r="AF238">
        <v>152.44</v>
      </c>
    </row>
    <row r="239" spans="1:32">
      <c r="A239" s="1">
        <f>HYPERLINK("https://lsnyc.legalserver.org/matter/dynamic-profile/view/0800574","16-0800574")</f>
        <v>0</v>
      </c>
      <c r="B239" t="s">
        <v>66</v>
      </c>
      <c r="C239" t="s">
        <v>136</v>
      </c>
      <c r="D239" t="s">
        <v>138</v>
      </c>
      <c r="E239" t="s">
        <v>318</v>
      </c>
      <c r="G239" t="s">
        <v>738</v>
      </c>
      <c r="H239" t="s">
        <v>1055</v>
      </c>
      <c r="I239" t="s">
        <v>1329</v>
      </c>
      <c r="J239" t="s">
        <v>1503</v>
      </c>
      <c r="K239">
        <v>11212</v>
      </c>
      <c r="M239" t="s">
        <v>1665</v>
      </c>
      <c r="N239" t="s">
        <v>1806</v>
      </c>
      <c r="O239" t="s">
        <v>1829</v>
      </c>
      <c r="Q239" t="s">
        <v>1841</v>
      </c>
      <c r="S239" t="s">
        <v>1850</v>
      </c>
      <c r="U239" t="s">
        <v>318</v>
      </c>
      <c r="V239">
        <v>0</v>
      </c>
      <c r="W239" t="s">
        <v>1934</v>
      </c>
      <c r="X239" t="s">
        <v>1953</v>
      </c>
      <c r="Z239" t="s">
        <v>2154</v>
      </c>
      <c r="AB239" t="s">
        <v>2541</v>
      </c>
      <c r="AD239">
        <v>1</v>
      </c>
      <c r="AE239">
        <v>2</v>
      </c>
      <c r="AF239">
        <v>11.55</v>
      </c>
    </row>
    <row r="240" spans="1:32">
      <c r="A240" s="1">
        <f>HYPERLINK("https://lsnyc.legalserver.org/matter/dynamic-profile/view/0820320","16-0820320")</f>
        <v>0</v>
      </c>
      <c r="B240" t="s">
        <v>66</v>
      </c>
      <c r="C240" t="s">
        <v>136</v>
      </c>
      <c r="D240" t="s">
        <v>138</v>
      </c>
      <c r="E240" t="s">
        <v>285</v>
      </c>
      <c r="G240" t="s">
        <v>738</v>
      </c>
      <c r="H240" t="s">
        <v>1055</v>
      </c>
      <c r="I240" t="s">
        <v>1364</v>
      </c>
      <c r="J240" t="s">
        <v>1503</v>
      </c>
      <c r="K240">
        <v>11212</v>
      </c>
      <c r="M240" t="s">
        <v>1635</v>
      </c>
      <c r="N240" t="s">
        <v>1809</v>
      </c>
      <c r="O240" t="s">
        <v>1829</v>
      </c>
      <c r="Q240" t="s">
        <v>1841</v>
      </c>
      <c r="S240" t="s">
        <v>1850</v>
      </c>
      <c r="U240" t="s">
        <v>285</v>
      </c>
      <c r="V240">
        <v>0</v>
      </c>
      <c r="W240" t="s">
        <v>1934</v>
      </c>
      <c r="Z240" t="s">
        <v>2154</v>
      </c>
      <c r="AB240" t="s">
        <v>2541</v>
      </c>
      <c r="AD240">
        <v>1</v>
      </c>
      <c r="AE240">
        <v>2</v>
      </c>
      <c r="AF240">
        <v>11.55</v>
      </c>
    </row>
    <row r="241" spans="1:32">
      <c r="A241" s="1">
        <f>HYPERLINK("https://lsnyc.legalserver.org/matter/dynamic-profile/view/0809425","16-0809425")</f>
        <v>0</v>
      </c>
      <c r="B241" t="s">
        <v>66</v>
      </c>
      <c r="C241" t="s">
        <v>136</v>
      </c>
      <c r="D241" t="s">
        <v>138</v>
      </c>
      <c r="E241" t="s">
        <v>319</v>
      </c>
      <c r="G241" t="s">
        <v>739</v>
      </c>
      <c r="H241" t="s">
        <v>1056</v>
      </c>
      <c r="I241" t="s">
        <v>1365</v>
      </c>
      <c r="J241" t="s">
        <v>1503</v>
      </c>
      <c r="K241">
        <v>11212</v>
      </c>
      <c r="M241" t="s">
        <v>1666</v>
      </c>
      <c r="N241" t="s">
        <v>1806</v>
      </c>
      <c r="O241" t="s">
        <v>1829</v>
      </c>
      <c r="Q241" t="s">
        <v>1841</v>
      </c>
      <c r="S241" t="s">
        <v>1850</v>
      </c>
      <c r="U241" t="s">
        <v>347</v>
      </c>
      <c r="V241">
        <v>0</v>
      </c>
      <c r="W241" t="s">
        <v>1934</v>
      </c>
      <c r="X241" t="s">
        <v>1953</v>
      </c>
      <c r="Z241" t="s">
        <v>2155</v>
      </c>
      <c r="AB241" t="s">
        <v>2542</v>
      </c>
      <c r="AD241">
        <v>1</v>
      </c>
      <c r="AE241">
        <v>1</v>
      </c>
      <c r="AF241">
        <v>0</v>
      </c>
    </row>
    <row r="242" spans="1:32">
      <c r="A242" s="1">
        <f>HYPERLINK("https://lsnyc.legalserver.org/matter/dynamic-profile/view/0820310","16-0820310")</f>
        <v>0</v>
      </c>
      <c r="B242" t="s">
        <v>66</v>
      </c>
      <c r="C242" t="s">
        <v>136</v>
      </c>
      <c r="D242" t="s">
        <v>138</v>
      </c>
      <c r="E242" t="s">
        <v>285</v>
      </c>
      <c r="G242" t="s">
        <v>739</v>
      </c>
      <c r="H242" t="s">
        <v>1056</v>
      </c>
      <c r="I242" t="s">
        <v>1365</v>
      </c>
      <c r="J242" t="s">
        <v>1503</v>
      </c>
      <c r="K242">
        <v>11212</v>
      </c>
      <c r="M242" t="s">
        <v>1635</v>
      </c>
      <c r="N242" t="s">
        <v>1809</v>
      </c>
      <c r="O242" t="s">
        <v>1829</v>
      </c>
      <c r="S242" t="s">
        <v>1850</v>
      </c>
      <c r="U242" t="s">
        <v>285</v>
      </c>
      <c r="V242">
        <v>0</v>
      </c>
      <c r="W242" t="s">
        <v>1934</v>
      </c>
      <c r="X242" t="s">
        <v>1953</v>
      </c>
      <c r="Z242" t="s">
        <v>2155</v>
      </c>
      <c r="AB242" t="s">
        <v>2542</v>
      </c>
      <c r="AD242">
        <v>1</v>
      </c>
      <c r="AE242">
        <v>1</v>
      </c>
      <c r="AF242">
        <v>0</v>
      </c>
    </row>
    <row r="243" spans="1:32">
      <c r="A243" s="1">
        <f>HYPERLINK("https://lsnyc.legalserver.org/matter/dynamic-profile/view/0804889","16-0804889")</f>
        <v>0</v>
      </c>
      <c r="B243" t="s">
        <v>52</v>
      </c>
      <c r="C243" t="s">
        <v>137</v>
      </c>
      <c r="D243" t="s">
        <v>138</v>
      </c>
      <c r="E243" t="s">
        <v>320</v>
      </c>
      <c r="F243" t="s">
        <v>522</v>
      </c>
      <c r="G243" t="s">
        <v>740</v>
      </c>
      <c r="H243" t="s">
        <v>1057</v>
      </c>
      <c r="I243" t="s">
        <v>1230</v>
      </c>
      <c r="J243" t="s">
        <v>1504</v>
      </c>
      <c r="K243">
        <v>10452</v>
      </c>
      <c r="M243" t="s">
        <v>1667</v>
      </c>
      <c r="N243" t="s">
        <v>1804</v>
      </c>
      <c r="O243" t="s">
        <v>1829</v>
      </c>
      <c r="P243" t="s">
        <v>1834</v>
      </c>
      <c r="Q243" t="s">
        <v>1842</v>
      </c>
      <c r="S243" t="s">
        <v>1850</v>
      </c>
      <c r="U243" t="s">
        <v>1905</v>
      </c>
      <c r="V243">
        <v>1037.95</v>
      </c>
      <c r="W243" t="s">
        <v>1935</v>
      </c>
      <c r="X243" t="s">
        <v>1944</v>
      </c>
      <c r="Y243" t="s">
        <v>1955</v>
      </c>
      <c r="Z243" t="s">
        <v>2156</v>
      </c>
      <c r="AB243" t="s">
        <v>2543</v>
      </c>
      <c r="AD243">
        <v>1</v>
      </c>
      <c r="AE243">
        <v>3</v>
      </c>
      <c r="AF243">
        <v>104.86</v>
      </c>
    </row>
    <row r="244" spans="1:32">
      <c r="A244" s="1">
        <f>HYPERLINK("https://lsnyc.legalserver.org/matter/dynamic-profile/view/1849707","17-1849707")</f>
        <v>0</v>
      </c>
      <c r="B244" t="s">
        <v>46</v>
      </c>
      <c r="C244" t="s">
        <v>136</v>
      </c>
      <c r="D244" t="s">
        <v>138</v>
      </c>
      <c r="E244" t="s">
        <v>321</v>
      </c>
      <c r="G244" t="s">
        <v>741</v>
      </c>
      <c r="H244" t="s">
        <v>1058</v>
      </c>
      <c r="I244" t="s">
        <v>1225</v>
      </c>
      <c r="J244" t="s">
        <v>1502</v>
      </c>
      <c r="K244">
        <v>10034</v>
      </c>
      <c r="N244" t="s">
        <v>1803</v>
      </c>
      <c r="O244" t="s">
        <v>1829</v>
      </c>
      <c r="Q244" t="s">
        <v>1841</v>
      </c>
      <c r="S244" t="s">
        <v>1850</v>
      </c>
      <c r="U244" t="s">
        <v>321</v>
      </c>
      <c r="V244">
        <v>958</v>
      </c>
      <c r="W244" t="s">
        <v>1933</v>
      </c>
      <c r="X244" t="s">
        <v>1939</v>
      </c>
      <c r="Z244" t="s">
        <v>2157</v>
      </c>
      <c r="AB244" t="s">
        <v>2544</v>
      </c>
      <c r="AD244">
        <v>2</v>
      </c>
      <c r="AE244">
        <v>3</v>
      </c>
      <c r="AF244">
        <v>173.73</v>
      </c>
    </row>
    <row r="245" spans="1:32">
      <c r="A245" s="1">
        <f>HYPERLINK("https://lsnyc.legalserver.org/matter/dynamic-profile/view/0823967","17-0823967")</f>
        <v>0</v>
      </c>
      <c r="B245" t="s">
        <v>61</v>
      </c>
      <c r="C245" t="s">
        <v>136</v>
      </c>
      <c r="D245" t="s">
        <v>138</v>
      </c>
      <c r="E245" t="s">
        <v>322</v>
      </c>
      <c r="G245" t="s">
        <v>742</v>
      </c>
      <c r="H245" t="s">
        <v>1059</v>
      </c>
      <c r="I245" t="s">
        <v>1244</v>
      </c>
      <c r="J245" t="s">
        <v>1504</v>
      </c>
      <c r="K245">
        <v>10467</v>
      </c>
      <c r="M245" t="s">
        <v>1668</v>
      </c>
      <c r="N245" t="s">
        <v>1812</v>
      </c>
      <c r="O245" t="s">
        <v>1829</v>
      </c>
      <c r="Q245" t="s">
        <v>1841</v>
      </c>
      <c r="S245" t="s">
        <v>1850</v>
      </c>
      <c r="U245" t="s">
        <v>322</v>
      </c>
      <c r="V245">
        <v>0</v>
      </c>
      <c r="W245" t="s">
        <v>1935</v>
      </c>
      <c r="X245" t="s">
        <v>1939</v>
      </c>
      <c r="Z245" t="s">
        <v>2158</v>
      </c>
      <c r="AB245" t="s">
        <v>2545</v>
      </c>
      <c r="AD245">
        <v>2</v>
      </c>
      <c r="AE245">
        <v>2</v>
      </c>
      <c r="AF245">
        <v>40.25</v>
      </c>
    </row>
    <row r="246" spans="1:32">
      <c r="A246" s="1">
        <f>HYPERLINK("https://lsnyc.legalserver.org/matter/dynamic-profile/view/1836768","17-1836768")</f>
        <v>0</v>
      </c>
      <c r="B246" t="s">
        <v>46</v>
      </c>
      <c r="C246" t="s">
        <v>136</v>
      </c>
      <c r="D246" t="s">
        <v>138</v>
      </c>
      <c r="E246" t="s">
        <v>222</v>
      </c>
      <c r="G246" t="s">
        <v>743</v>
      </c>
      <c r="H246" t="s">
        <v>1060</v>
      </c>
      <c r="I246" t="s">
        <v>1271</v>
      </c>
      <c r="J246" t="s">
        <v>1502</v>
      </c>
      <c r="K246">
        <v>10040</v>
      </c>
      <c r="M246" t="s">
        <v>1576</v>
      </c>
      <c r="N246" t="s">
        <v>1803</v>
      </c>
      <c r="O246" t="s">
        <v>1829</v>
      </c>
      <c r="Q246" t="s">
        <v>1841</v>
      </c>
      <c r="S246" t="s">
        <v>1850</v>
      </c>
      <c r="U246" t="s">
        <v>1870</v>
      </c>
      <c r="V246">
        <v>2180</v>
      </c>
      <c r="W246" t="s">
        <v>1933</v>
      </c>
      <c r="X246" t="s">
        <v>1938</v>
      </c>
      <c r="Z246" t="s">
        <v>2159</v>
      </c>
      <c r="AB246" t="s">
        <v>2546</v>
      </c>
      <c r="AD246">
        <v>2</v>
      </c>
      <c r="AE246">
        <v>4</v>
      </c>
      <c r="AF246">
        <v>170.48</v>
      </c>
    </row>
    <row r="247" spans="1:32">
      <c r="A247" s="1">
        <f>HYPERLINK("https://lsnyc.legalserver.org/matter/dynamic-profile/view/1840349","17-1840349")</f>
        <v>0</v>
      </c>
      <c r="B247" t="s">
        <v>32</v>
      </c>
      <c r="C247" t="s">
        <v>137</v>
      </c>
      <c r="D247" t="s">
        <v>138</v>
      </c>
      <c r="E247" t="s">
        <v>323</v>
      </c>
      <c r="F247" t="s">
        <v>499</v>
      </c>
      <c r="G247" t="s">
        <v>592</v>
      </c>
      <c r="H247" t="s">
        <v>1061</v>
      </c>
      <c r="I247" t="s">
        <v>1313</v>
      </c>
      <c r="J247" t="s">
        <v>1502</v>
      </c>
      <c r="K247">
        <v>10040</v>
      </c>
      <c r="M247" t="s">
        <v>1619</v>
      </c>
      <c r="N247" t="s">
        <v>1803</v>
      </c>
      <c r="O247" t="s">
        <v>1829</v>
      </c>
      <c r="P247" t="s">
        <v>1834</v>
      </c>
      <c r="Q247" t="s">
        <v>1841</v>
      </c>
      <c r="S247" t="s">
        <v>1850</v>
      </c>
      <c r="U247" t="s">
        <v>1897</v>
      </c>
      <c r="V247">
        <v>1235.75</v>
      </c>
      <c r="W247" t="s">
        <v>1933</v>
      </c>
      <c r="X247" t="s">
        <v>1938</v>
      </c>
      <c r="Y247" t="s">
        <v>1958</v>
      </c>
      <c r="Z247" t="s">
        <v>2160</v>
      </c>
      <c r="AB247" t="s">
        <v>2547</v>
      </c>
      <c r="AD247">
        <v>3</v>
      </c>
      <c r="AE247">
        <v>1</v>
      </c>
      <c r="AF247">
        <v>114.59</v>
      </c>
    </row>
    <row r="248" spans="1:32">
      <c r="A248" s="1">
        <f>HYPERLINK("https://lsnyc.legalserver.org/matter/dynamic-profile/view/1843741","17-1843741")</f>
        <v>0</v>
      </c>
      <c r="B248" t="s">
        <v>74</v>
      </c>
      <c r="C248" t="s">
        <v>137</v>
      </c>
      <c r="D248" t="s">
        <v>138</v>
      </c>
      <c r="E248" t="s">
        <v>324</v>
      </c>
      <c r="F248" t="s">
        <v>501</v>
      </c>
      <c r="G248" t="s">
        <v>744</v>
      </c>
      <c r="H248" t="s">
        <v>1062</v>
      </c>
      <c r="I248" t="s">
        <v>1366</v>
      </c>
      <c r="J248" t="s">
        <v>1508</v>
      </c>
      <c r="K248">
        <v>11355</v>
      </c>
      <c r="M248" t="s">
        <v>1669</v>
      </c>
      <c r="N248" t="s">
        <v>1806</v>
      </c>
      <c r="O248" t="s">
        <v>1829</v>
      </c>
      <c r="P248" t="s">
        <v>1834</v>
      </c>
      <c r="Q248" t="s">
        <v>1842</v>
      </c>
      <c r="S248" t="s">
        <v>1850</v>
      </c>
      <c r="T248" t="s">
        <v>1855</v>
      </c>
      <c r="U248" t="s">
        <v>1906</v>
      </c>
      <c r="V248">
        <v>2350</v>
      </c>
      <c r="W248" t="s">
        <v>1936</v>
      </c>
      <c r="X248" t="s">
        <v>1949</v>
      </c>
      <c r="Y248" t="s">
        <v>1962</v>
      </c>
      <c r="Z248" t="s">
        <v>2161</v>
      </c>
      <c r="AB248" t="s">
        <v>2548</v>
      </c>
      <c r="AD248">
        <v>3</v>
      </c>
      <c r="AE248">
        <v>2</v>
      </c>
      <c r="AF248">
        <v>114.66</v>
      </c>
    </row>
    <row r="249" spans="1:32">
      <c r="A249" s="1">
        <f>HYPERLINK("https://lsnyc.legalserver.org/matter/dynamic-profile/view/0792808","15-0792808")</f>
        <v>0</v>
      </c>
      <c r="B249" t="s">
        <v>110</v>
      </c>
      <c r="C249" t="s">
        <v>136</v>
      </c>
      <c r="D249" t="s">
        <v>138</v>
      </c>
      <c r="E249" t="s">
        <v>325</v>
      </c>
      <c r="G249" t="s">
        <v>745</v>
      </c>
      <c r="H249" t="s">
        <v>1062</v>
      </c>
      <c r="I249" t="s">
        <v>1272</v>
      </c>
      <c r="J249" t="s">
        <v>1508</v>
      </c>
      <c r="K249">
        <v>11354</v>
      </c>
      <c r="M249" t="s">
        <v>1670</v>
      </c>
      <c r="N249" t="s">
        <v>1807</v>
      </c>
      <c r="O249" t="s">
        <v>1832</v>
      </c>
      <c r="S249" t="s">
        <v>1850</v>
      </c>
      <c r="U249" t="s">
        <v>1907</v>
      </c>
      <c r="V249">
        <v>1500</v>
      </c>
      <c r="W249" t="s">
        <v>1936</v>
      </c>
      <c r="X249" t="s">
        <v>1949</v>
      </c>
      <c r="Z249" t="s">
        <v>2162</v>
      </c>
      <c r="AB249" t="s">
        <v>2549</v>
      </c>
      <c r="AD249">
        <v>2</v>
      </c>
      <c r="AE249">
        <v>2</v>
      </c>
      <c r="AF249">
        <v>90.72</v>
      </c>
    </row>
    <row r="250" spans="1:32">
      <c r="A250" s="1">
        <f>HYPERLINK("https://lsnyc.legalserver.org/matter/dynamic-profile/view/0821363","16-0821363")</f>
        <v>0</v>
      </c>
      <c r="B250" t="s">
        <v>111</v>
      </c>
      <c r="C250" t="s">
        <v>136</v>
      </c>
      <c r="D250" t="s">
        <v>138</v>
      </c>
      <c r="E250" t="s">
        <v>326</v>
      </c>
      <c r="G250" t="s">
        <v>746</v>
      </c>
      <c r="H250" t="s">
        <v>1063</v>
      </c>
      <c r="I250" t="s">
        <v>1367</v>
      </c>
      <c r="J250" t="s">
        <v>1504</v>
      </c>
      <c r="K250">
        <v>10467</v>
      </c>
      <c r="M250" t="s">
        <v>1552</v>
      </c>
      <c r="N250" t="s">
        <v>1812</v>
      </c>
      <c r="O250" t="s">
        <v>1829</v>
      </c>
      <c r="Q250" t="s">
        <v>1841</v>
      </c>
      <c r="S250" t="s">
        <v>1850</v>
      </c>
      <c r="U250" t="s">
        <v>1899</v>
      </c>
      <c r="V250">
        <v>0</v>
      </c>
      <c r="W250" t="s">
        <v>1935</v>
      </c>
      <c r="X250" t="s">
        <v>1939</v>
      </c>
      <c r="Z250" t="s">
        <v>2163</v>
      </c>
      <c r="AB250" t="s">
        <v>2550</v>
      </c>
      <c r="AD250">
        <v>2</v>
      </c>
      <c r="AE250">
        <v>1</v>
      </c>
      <c r="AF250">
        <v>154.76</v>
      </c>
    </row>
    <row r="251" spans="1:32">
      <c r="A251" s="1">
        <f>HYPERLINK("https://lsnyc.legalserver.org/matter/dynamic-profile/view/1860448","18-1860448")</f>
        <v>0</v>
      </c>
      <c r="B251" t="s">
        <v>89</v>
      </c>
      <c r="C251" t="s">
        <v>136</v>
      </c>
      <c r="D251" t="s">
        <v>138</v>
      </c>
      <c r="E251" t="s">
        <v>258</v>
      </c>
      <c r="G251" t="s">
        <v>747</v>
      </c>
      <c r="H251" t="s">
        <v>1064</v>
      </c>
      <c r="I251" t="s">
        <v>1368</v>
      </c>
      <c r="J251" t="s">
        <v>1510</v>
      </c>
      <c r="K251">
        <v>11432</v>
      </c>
      <c r="M251" t="s">
        <v>1603</v>
      </c>
      <c r="N251" t="s">
        <v>1807</v>
      </c>
      <c r="O251" t="s">
        <v>1832</v>
      </c>
      <c r="Q251" t="s">
        <v>1841</v>
      </c>
      <c r="S251" t="s">
        <v>1852</v>
      </c>
      <c r="U251" t="s">
        <v>1893</v>
      </c>
      <c r="V251">
        <v>1467</v>
      </c>
      <c r="W251" t="s">
        <v>1936</v>
      </c>
      <c r="X251" t="s">
        <v>1940</v>
      </c>
      <c r="Z251" t="s">
        <v>2164</v>
      </c>
      <c r="AB251" t="s">
        <v>2551</v>
      </c>
      <c r="AD251">
        <v>3</v>
      </c>
      <c r="AE251">
        <v>1</v>
      </c>
      <c r="AF251">
        <v>121.95</v>
      </c>
    </row>
    <row r="252" spans="1:32">
      <c r="A252" s="1">
        <f>HYPERLINK("https://lsnyc.legalserver.org/matter/dynamic-profile/view/1860451","18-1860451")</f>
        <v>0</v>
      </c>
      <c r="B252" t="s">
        <v>89</v>
      </c>
      <c r="C252" t="s">
        <v>136</v>
      </c>
      <c r="D252" t="s">
        <v>138</v>
      </c>
      <c r="E252" t="s">
        <v>258</v>
      </c>
      <c r="G252" t="s">
        <v>747</v>
      </c>
      <c r="H252" t="s">
        <v>1064</v>
      </c>
      <c r="I252" t="s">
        <v>1368</v>
      </c>
      <c r="J252" t="s">
        <v>1510</v>
      </c>
      <c r="K252">
        <v>11432</v>
      </c>
      <c r="M252" t="s">
        <v>1604</v>
      </c>
      <c r="N252" t="s">
        <v>1807</v>
      </c>
      <c r="O252" t="s">
        <v>1832</v>
      </c>
      <c r="Q252" t="s">
        <v>1841</v>
      </c>
      <c r="S252" t="s">
        <v>1852</v>
      </c>
      <c r="U252" t="s">
        <v>1893</v>
      </c>
      <c r="V252">
        <v>1467</v>
      </c>
      <c r="W252" t="s">
        <v>1936</v>
      </c>
      <c r="X252" t="s">
        <v>1940</v>
      </c>
      <c r="Z252" t="s">
        <v>2164</v>
      </c>
      <c r="AB252" t="s">
        <v>2551</v>
      </c>
      <c r="AD252">
        <v>3</v>
      </c>
      <c r="AE252">
        <v>1</v>
      </c>
      <c r="AF252">
        <v>121.95</v>
      </c>
    </row>
    <row r="253" spans="1:32">
      <c r="A253" s="1">
        <f>HYPERLINK("https://lsnyc.legalserver.org/matter/dynamic-profile/view/1860430","18-1860430")</f>
        <v>0</v>
      </c>
      <c r="B253" t="s">
        <v>32</v>
      </c>
      <c r="C253" t="s">
        <v>136</v>
      </c>
      <c r="D253" t="s">
        <v>138</v>
      </c>
      <c r="E253" t="s">
        <v>258</v>
      </c>
      <c r="G253" t="s">
        <v>748</v>
      </c>
      <c r="H253" t="s">
        <v>1064</v>
      </c>
      <c r="I253" t="s">
        <v>1235</v>
      </c>
      <c r="J253" t="s">
        <v>1502</v>
      </c>
      <c r="K253">
        <v>10031</v>
      </c>
      <c r="N253" t="s">
        <v>1803</v>
      </c>
      <c r="O253" t="s">
        <v>1830</v>
      </c>
      <c r="Q253" t="s">
        <v>1841</v>
      </c>
      <c r="S253" t="s">
        <v>1850</v>
      </c>
      <c r="T253" t="s">
        <v>1855</v>
      </c>
      <c r="U253" t="s">
        <v>357</v>
      </c>
      <c r="V253">
        <v>2697</v>
      </c>
      <c r="W253" t="s">
        <v>1933</v>
      </c>
      <c r="X253" t="s">
        <v>1938</v>
      </c>
      <c r="Z253" t="s">
        <v>2165</v>
      </c>
      <c r="AB253" t="s">
        <v>2552</v>
      </c>
      <c r="AD253">
        <v>2</v>
      </c>
      <c r="AE253">
        <v>1</v>
      </c>
      <c r="AF253">
        <v>69.54000000000001</v>
      </c>
    </row>
    <row r="254" spans="1:32">
      <c r="A254" s="1">
        <f>HYPERLINK("https://lsnyc.legalserver.org/matter/dynamic-profile/view/1864044","18-1864044")</f>
        <v>0</v>
      </c>
      <c r="B254" t="s">
        <v>55</v>
      </c>
      <c r="C254" t="s">
        <v>136</v>
      </c>
      <c r="D254" t="s">
        <v>138</v>
      </c>
      <c r="E254" t="s">
        <v>176</v>
      </c>
      <c r="G254" t="s">
        <v>749</v>
      </c>
      <c r="H254" t="s">
        <v>1064</v>
      </c>
      <c r="I254" t="s">
        <v>1234</v>
      </c>
      <c r="J254" t="s">
        <v>1502</v>
      </c>
      <c r="K254">
        <v>10040</v>
      </c>
      <c r="M254" t="s">
        <v>1544</v>
      </c>
      <c r="N254" t="s">
        <v>1803</v>
      </c>
      <c r="O254" t="s">
        <v>1829</v>
      </c>
      <c r="Q254" t="s">
        <v>1841</v>
      </c>
      <c r="S254" t="s">
        <v>1850</v>
      </c>
      <c r="U254" t="s">
        <v>176</v>
      </c>
      <c r="V254">
        <v>1355</v>
      </c>
      <c r="W254" t="s">
        <v>1933</v>
      </c>
      <c r="X254" t="s">
        <v>1940</v>
      </c>
      <c r="Z254" t="s">
        <v>2166</v>
      </c>
      <c r="AB254" t="s">
        <v>2553</v>
      </c>
      <c r="AD254">
        <v>3</v>
      </c>
      <c r="AE254">
        <v>2</v>
      </c>
      <c r="AF254">
        <v>163.15</v>
      </c>
    </row>
    <row r="255" spans="1:32">
      <c r="A255" s="1">
        <f>HYPERLINK("https://lsnyc.legalserver.org/matter/dynamic-profile/view/0821133","16-0821133")</f>
        <v>0</v>
      </c>
      <c r="B255" t="s">
        <v>112</v>
      </c>
      <c r="C255" t="s">
        <v>137</v>
      </c>
      <c r="D255" t="s">
        <v>138</v>
      </c>
      <c r="E255" t="s">
        <v>327</v>
      </c>
      <c r="F255" t="s">
        <v>523</v>
      </c>
      <c r="G255" t="s">
        <v>599</v>
      </c>
      <c r="H255" t="s">
        <v>1065</v>
      </c>
      <c r="I255" t="s">
        <v>1253</v>
      </c>
      <c r="J255" t="s">
        <v>1504</v>
      </c>
      <c r="K255">
        <v>10453</v>
      </c>
      <c r="M255" t="s">
        <v>1671</v>
      </c>
      <c r="N255" t="s">
        <v>1803</v>
      </c>
      <c r="O255" t="s">
        <v>1829</v>
      </c>
      <c r="P255" t="s">
        <v>1834</v>
      </c>
      <c r="Q255" t="s">
        <v>1842</v>
      </c>
      <c r="S255" t="s">
        <v>1850</v>
      </c>
      <c r="U255" t="s">
        <v>1908</v>
      </c>
      <c r="V255">
        <v>872.4299999999999</v>
      </c>
      <c r="W255" t="s">
        <v>1935</v>
      </c>
      <c r="X255" t="s">
        <v>1944</v>
      </c>
      <c r="Y255" t="s">
        <v>1958</v>
      </c>
      <c r="Z255" t="s">
        <v>2167</v>
      </c>
      <c r="AB255" t="s">
        <v>2554</v>
      </c>
      <c r="AD255">
        <v>1</v>
      </c>
      <c r="AE255">
        <v>1</v>
      </c>
      <c r="AF255">
        <v>124.84</v>
      </c>
    </row>
    <row r="256" spans="1:32">
      <c r="A256" s="1">
        <f>HYPERLINK("https://lsnyc.legalserver.org/matter/dynamic-profile/view/1846927","17-1846927")</f>
        <v>0</v>
      </c>
      <c r="B256" t="s">
        <v>112</v>
      </c>
      <c r="C256" t="s">
        <v>137</v>
      </c>
      <c r="D256" t="s">
        <v>138</v>
      </c>
      <c r="E256" t="s">
        <v>328</v>
      </c>
      <c r="F256" t="s">
        <v>523</v>
      </c>
      <c r="G256" t="s">
        <v>599</v>
      </c>
      <c r="H256" t="s">
        <v>1065</v>
      </c>
      <c r="I256" t="s">
        <v>1253</v>
      </c>
      <c r="J256" t="s">
        <v>1504</v>
      </c>
      <c r="K256">
        <v>10453</v>
      </c>
      <c r="M256" t="s">
        <v>1672</v>
      </c>
      <c r="N256" t="s">
        <v>1804</v>
      </c>
      <c r="O256" t="s">
        <v>1829</v>
      </c>
      <c r="P256" t="s">
        <v>1834</v>
      </c>
      <c r="Q256" t="s">
        <v>1842</v>
      </c>
      <c r="S256" t="s">
        <v>1850</v>
      </c>
      <c r="T256" t="s">
        <v>1855</v>
      </c>
      <c r="U256" t="s">
        <v>1874</v>
      </c>
      <c r="V256">
        <v>874.1</v>
      </c>
      <c r="W256" t="s">
        <v>1935</v>
      </c>
      <c r="X256" t="s">
        <v>1940</v>
      </c>
      <c r="Y256" t="s">
        <v>1955</v>
      </c>
      <c r="Z256" t="s">
        <v>2167</v>
      </c>
      <c r="AB256" t="s">
        <v>2554</v>
      </c>
      <c r="AD256">
        <v>1</v>
      </c>
      <c r="AE256">
        <v>1</v>
      </c>
      <c r="AF256">
        <v>123.15</v>
      </c>
    </row>
    <row r="257" spans="1:32">
      <c r="A257" s="1">
        <f>HYPERLINK("https://lsnyc.legalserver.org/matter/dynamic-profile/view/1859305","18-1859305")</f>
        <v>0</v>
      </c>
      <c r="B257" t="s">
        <v>53</v>
      </c>
      <c r="C257" t="s">
        <v>136</v>
      </c>
      <c r="D257" t="s">
        <v>138</v>
      </c>
      <c r="E257" t="s">
        <v>202</v>
      </c>
      <c r="G257" t="s">
        <v>599</v>
      </c>
      <c r="H257" t="s">
        <v>1065</v>
      </c>
      <c r="I257" t="s">
        <v>1253</v>
      </c>
      <c r="J257" t="s">
        <v>1504</v>
      </c>
      <c r="K257">
        <v>10453</v>
      </c>
      <c r="N257" t="s">
        <v>1807</v>
      </c>
      <c r="O257" t="s">
        <v>1832</v>
      </c>
      <c r="Q257" t="s">
        <v>1841</v>
      </c>
      <c r="S257" t="s">
        <v>1850</v>
      </c>
      <c r="U257" t="s">
        <v>1909</v>
      </c>
      <c r="V257">
        <v>873.4299999999999</v>
      </c>
      <c r="W257" t="s">
        <v>1935</v>
      </c>
      <c r="X257" t="s">
        <v>1938</v>
      </c>
      <c r="Z257" t="s">
        <v>2167</v>
      </c>
      <c r="AB257" t="s">
        <v>2554</v>
      </c>
      <c r="AD257">
        <v>1</v>
      </c>
      <c r="AE257">
        <v>1</v>
      </c>
      <c r="AF257">
        <v>123.15</v>
      </c>
    </row>
    <row r="258" spans="1:32">
      <c r="A258" s="1">
        <f>HYPERLINK("https://lsnyc.legalserver.org/matter/dynamic-profile/view/1841447","17-1841447")</f>
        <v>0</v>
      </c>
      <c r="B258" t="s">
        <v>36</v>
      </c>
      <c r="C258" t="s">
        <v>137</v>
      </c>
      <c r="D258" t="s">
        <v>138</v>
      </c>
      <c r="E258" t="s">
        <v>279</v>
      </c>
      <c r="F258" t="s">
        <v>477</v>
      </c>
      <c r="G258" t="s">
        <v>750</v>
      </c>
      <c r="H258" t="s">
        <v>1065</v>
      </c>
      <c r="I258" t="s">
        <v>1336</v>
      </c>
      <c r="J258" t="s">
        <v>1502</v>
      </c>
      <c r="K258">
        <v>10034</v>
      </c>
      <c r="M258" t="s">
        <v>1673</v>
      </c>
      <c r="N258" t="s">
        <v>1806</v>
      </c>
      <c r="O258" t="s">
        <v>1829</v>
      </c>
      <c r="P258" t="s">
        <v>1834</v>
      </c>
      <c r="Q258" t="s">
        <v>1842</v>
      </c>
      <c r="S258" t="s">
        <v>1850</v>
      </c>
      <c r="U258" t="s">
        <v>1870</v>
      </c>
      <c r="V258">
        <v>942</v>
      </c>
      <c r="W258" t="s">
        <v>1933</v>
      </c>
      <c r="X258" t="s">
        <v>1939</v>
      </c>
      <c r="Y258" t="s">
        <v>1962</v>
      </c>
      <c r="Z258" t="s">
        <v>2168</v>
      </c>
      <c r="AB258" t="s">
        <v>2555</v>
      </c>
      <c r="AD258">
        <v>2</v>
      </c>
      <c r="AE258">
        <v>1</v>
      </c>
      <c r="AF258">
        <v>116.12</v>
      </c>
    </row>
    <row r="259" spans="1:32">
      <c r="A259" s="1">
        <f>HYPERLINK("https://lsnyc.legalserver.org/matter/dynamic-profile/view/1844650","17-1844650")</f>
        <v>0</v>
      </c>
      <c r="B259" t="s">
        <v>36</v>
      </c>
      <c r="C259" t="s">
        <v>137</v>
      </c>
      <c r="D259" t="s">
        <v>138</v>
      </c>
      <c r="E259" t="s">
        <v>152</v>
      </c>
      <c r="F259" t="s">
        <v>477</v>
      </c>
      <c r="G259" t="s">
        <v>590</v>
      </c>
      <c r="H259" t="s">
        <v>1066</v>
      </c>
      <c r="I259" t="s">
        <v>1369</v>
      </c>
      <c r="J259" t="s">
        <v>1502</v>
      </c>
      <c r="K259">
        <v>10034</v>
      </c>
      <c r="M259" t="s">
        <v>1674</v>
      </c>
      <c r="N259" t="s">
        <v>1806</v>
      </c>
      <c r="O259" t="s">
        <v>1829</v>
      </c>
      <c r="P259" t="s">
        <v>1834</v>
      </c>
      <c r="Q259" t="s">
        <v>1842</v>
      </c>
      <c r="S259" t="s">
        <v>1850</v>
      </c>
      <c r="U259" t="s">
        <v>1870</v>
      </c>
      <c r="V259">
        <v>917.98</v>
      </c>
      <c r="W259" t="s">
        <v>1933</v>
      </c>
      <c r="X259" t="s">
        <v>1939</v>
      </c>
      <c r="Y259" t="s">
        <v>1955</v>
      </c>
      <c r="Z259" t="s">
        <v>2169</v>
      </c>
      <c r="AB259" t="s">
        <v>2556</v>
      </c>
      <c r="AD259">
        <v>2</v>
      </c>
      <c r="AE259">
        <v>1</v>
      </c>
      <c r="AF259">
        <v>107.37</v>
      </c>
    </row>
    <row r="260" spans="1:32">
      <c r="A260" s="1">
        <f>HYPERLINK("https://lsnyc.legalserver.org/matter/dynamic-profile/view/1860843","18-1860843")</f>
        <v>0</v>
      </c>
      <c r="B260" t="s">
        <v>36</v>
      </c>
      <c r="C260" t="s">
        <v>137</v>
      </c>
      <c r="D260" t="s">
        <v>138</v>
      </c>
      <c r="E260" t="s">
        <v>141</v>
      </c>
      <c r="F260" t="s">
        <v>456</v>
      </c>
      <c r="G260" t="s">
        <v>590</v>
      </c>
      <c r="H260" t="s">
        <v>1066</v>
      </c>
      <c r="I260" t="s">
        <v>1370</v>
      </c>
      <c r="J260" t="s">
        <v>1502</v>
      </c>
      <c r="K260">
        <v>10034</v>
      </c>
      <c r="N260" t="s">
        <v>1824</v>
      </c>
      <c r="O260" t="s">
        <v>1830</v>
      </c>
      <c r="P260" t="s">
        <v>1835</v>
      </c>
      <c r="Q260" t="s">
        <v>1842</v>
      </c>
      <c r="S260" t="s">
        <v>1850</v>
      </c>
      <c r="U260" t="s">
        <v>141</v>
      </c>
      <c r="V260">
        <v>0</v>
      </c>
      <c r="W260" t="s">
        <v>1933</v>
      </c>
      <c r="X260" t="s">
        <v>1940</v>
      </c>
      <c r="Y260" t="s">
        <v>1961</v>
      </c>
      <c r="Z260" t="s">
        <v>2169</v>
      </c>
      <c r="AB260" t="s">
        <v>2556</v>
      </c>
      <c r="AD260">
        <v>2</v>
      </c>
      <c r="AE260">
        <v>1</v>
      </c>
      <c r="AF260">
        <v>105.51</v>
      </c>
    </row>
    <row r="261" spans="1:32">
      <c r="A261" s="1">
        <f>HYPERLINK("https://lsnyc.legalserver.org/matter/dynamic-profile/view/1852416","17-1852416")</f>
        <v>0</v>
      </c>
      <c r="B261" t="s">
        <v>74</v>
      </c>
      <c r="C261" t="s">
        <v>137</v>
      </c>
      <c r="D261" t="s">
        <v>138</v>
      </c>
      <c r="E261" t="s">
        <v>329</v>
      </c>
      <c r="F261" t="s">
        <v>493</v>
      </c>
      <c r="G261" t="s">
        <v>592</v>
      </c>
      <c r="H261" t="s">
        <v>1067</v>
      </c>
      <c r="I261" t="s">
        <v>1371</v>
      </c>
      <c r="J261" t="s">
        <v>1509</v>
      </c>
      <c r="K261">
        <v>11368</v>
      </c>
      <c r="M261" t="s">
        <v>1675</v>
      </c>
      <c r="N261" t="s">
        <v>1806</v>
      </c>
      <c r="O261" t="s">
        <v>1829</v>
      </c>
      <c r="P261" t="s">
        <v>1834</v>
      </c>
      <c r="Q261" t="s">
        <v>1842</v>
      </c>
      <c r="S261" t="s">
        <v>1850</v>
      </c>
      <c r="T261" t="s">
        <v>1855</v>
      </c>
      <c r="U261" t="s">
        <v>329</v>
      </c>
      <c r="V261">
        <v>1905</v>
      </c>
      <c r="W261" t="s">
        <v>1936</v>
      </c>
      <c r="X261" t="s">
        <v>1948</v>
      </c>
      <c r="Y261" t="s">
        <v>1955</v>
      </c>
      <c r="Z261" t="s">
        <v>2170</v>
      </c>
      <c r="AB261" t="s">
        <v>2557</v>
      </c>
      <c r="AD261">
        <v>1</v>
      </c>
      <c r="AE261">
        <v>2</v>
      </c>
      <c r="AF261">
        <v>171.4</v>
      </c>
    </row>
    <row r="262" spans="1:32">
      <c r="A262" s="1">
        <f>HYPERLINK("https://lsnyc.legalserver.org/matter/dynamic-profile/view/1872137","18-1872137")</f>
        <v>0</v>
      </c>
      <c r="B262" t="s">
        <v>87</v>
      </c>
      <c r="C262" t="s">
        <v>136</v>
      </c>
      <c r="D262" t="s">
        <v>138</v>
      </c>
      <c r="E262" t="s">
        <v>330</v>
      </c>
      <c r="G262" t="s">
        <v>751</v>
      </c>
      <c r="H262" t="s">
        <v>1068</v>
      </c>
      <c r="I262" t="s">
        <v>1297</v>
      </c>
      <c r="J262" t="s">
        <v>1504</v>
      </c>
      <c r="K262">
        <v>10452</v>
      </c>
      <c r="N262" t="s">
        <v>1807</v>
      </c>
      <c r="O262" t="s">
        <v>1832</v>
      </c>
      <c r="Q262" t="s">
        <v>1841</v>
      </c>
      <c r="S262" t="s">
        <v>1850</v>
      </c>
      <c r="U262" t="s">
        <v>330</v>
      </c>
      <c r="V262">
        <v>0</v>
      </c>
      <c r="W262" t="s">
        <v>1935</v>
      </c>
      <c r="X262" t="s">
        <v>1940</v>
      </c>
      <c r="Z262" t="s">
        <v>2171</v>
      </c>
      <c r="AB262" t="s">
        <v>2558</v>
      </c>
      <c r="AD262">
        <v>2</v>
      </c>
      <c r="AE262">
        <v>2</v>
      </c>
      <c r="AF262">
        <v>123.63</v>
      </c>
    </row>
    <row r="263" spans="1:32">
      <c r="A263" s="1">
        <f>HYPERLINK("https://lsnyc.legalserver.org/matter/dynamic-profile/view/0822938","16-0822938")</f>
        <v>0</v>
      </c>
      <c r="B263" t="s">
        <v>80</v>
      </c>
      <c r="C263" t="s">
        <v>137</v>
      </c>
      <c r="D263" t="s">
        <v>138</v>
      </c>
      <c r="E263" t="s">
        <v>331</v>
      </c>
      <c r="F263" t="s">
        <v>481</v>
      </c>
      <c r="G263" t="s">
        <v>752</v>
      </c>
      <c r="H263" t="s">
        <v>1069</v>
      </c>
      <c r="I263" t="s">
        <v>1372</v>
      </c>
      <c r="J263" t="s">
        <v>1502</v>
      </c>
      <c r="K263">
        <v>10034</v>
      </c>
      <c r="M263" t="s">
        <v>1676</v>
      </c>
      <c r="N263" t="s">
        <v>1806</v>
      </c>
      <c r="O263" t="s">
        <v>1829</v>
      </c>
      <c r="P263" t="s">
        <v>1834</v>
      </c>
      <c r="Q263" t="s">
        <v>1842</v>
      </c>
      <c r="S263" t="s">
        <v>1850</v>
      </c>
      <c r="T263" t="s">
        <v>1855</v>
      </c>
      <c r="U263" t="s">
        <v>382</v>
      </c>
      <c r="V263">
        <v>1170</v>
      </c>
      <c r="W263" t="s">
        <v>1933</v>
      </c>
      <c r="X263" t="s">
        <v>1940</v>
      </c>
      <c r="Y263" t="s">
        <v>1955</v>
      </c>
      <c r="Z263" t="s">
        <v>2172</v>
      </c>
      <c r="AB263" t="s">
        <v>2559</v>
      </c>
      <c r="AD263">
        <v>5</v>
      </c>
      <c r="AE263">
        <v>3</v>
      </c>
      <c r="AF263">
        <v>0</v>
      </c>
    </row>
    <row r="264" spans="1:32">
      <c r="A264" s="1">
        <f>HYPERLINK("https://lsnyc.legalserver.org/matter/dynamic-profile/view/1836770","17-1836770")</f>
        <v>0</v>
      </c>
      <c r="B264" t="s">
        <v>46</v>
      </c>
      <c r="C264" t="s">
        <v>136</v>
      </c>
      <c r="D264" t="s">
        <v>138</v>
      </c>
      <c r="E264" t="s">
        <v>222</v>
      </c>
      <c r="G264" t="s">
        <v>753</v>
      </c>
      <c r="H264" t="s">
        <v>1070</v>
      </c>
      <c r="I264" t="s">
        <v>1225</v>
      </c>
      <c r="J264" t="s">
        <v>1502</v>
      </c>
      <c r="K264">
        <v>10034</v>
      </c>
      <c r="N264" t="s">
        <v>1803</v>
      </c>
      <c r="O264" t="s">
        <v>1829</v>
      </c>
      <c r="Q264" t="s">
        <v>1841</v>
      </c>
      <c r="S264" t="s">
        <v>1850</v>
      </c>
      <c r="U264" t="s">
        <v>288</v>
      </c>
      <c r="V264">
        <v>940</v>
      </c>
      <c r="W264" t="s">
        <v>1933</v>
      </c>
      <c r="X264" t="s">
        <v>1938</v>
      </c>
      <c r="Z264" t="s">
        <v>2173</v>
      </c>
      <c r="AB264" t="s">
        <v>2560</v>
      </c>
      <c r="AD264">
        <v>2</v>
      </c>
      <c r="AE264">
        <v>1</v>
      </c>
      <c r="AF264">
        <v>138.49</v>
      </c>
    </row>
    <row r="265" spans="1:32">
      <c r="A265" s="1">
        <f>HYPERLINK("https://lsnyc.legalserver.org/matter/dynamic-profile/view/1841656","17-1841656")</f>
        <v>0</v>
      </c>
      <c r="B265" t="s">
        <v>32</v>
      </c>
      <c r="C265" t="s">
        <v>136</v>
      </c>
      <c r="D265" t="s">
        <v>138</v>
      </c>
      <c r="E265" t="s">
        <v>332</v>
      </c>
      <c r="G265" t="s">
        <v>656</v>
      </c>
      <c r="H265" t="s">
        <v>1071</v>
      </c>
      <c r="I265" t="s">
        <v>1373</v>
      </c>
      <c r="J265" t="s">
        <v>1502</v>
      </c>
      <c r="K265">
        <v>10034</v>
      </c>
      <c r="M265" t="s">
        <v>1677</v>
      </c>
      <c r="N265" t="s">
        <v>1807</v>
      </c>
      <c r="O265" t="s">
        <v>1829</v>
      </c>
      <c r="Q265" t="s">
        <v>1842</v>
      </c>
      <c r="S265" t="s">
        <v>1850</v>
      </c>
      <c r="U265" t="s">
        <v>180</v>
      </c>
      <c r="V265">
        <v>855.5599999999999</v>
      </c>
      <c r="W265" t="s">
        <v>1933</v>
      </c>
      <c r="X265" t="s">
        <v>1938</v>
      </c>
      <c r="Z265" t="s">
        <v>2174</v>
      </c>
      <c r="AB265" t="s">
        <v>2561</v>
      </c>
      <c r="AD265">
        <v>1</v>
      </c>
      <c r="AE265">
        <v>1</v>
      </c>
      <c r="AF265">
        <v>128.08</v>
      </c>
    </row>
    <row r="266" spans="1:32">
      <c r="A266" s="1">
        <f>HYPERLINK("https://lsnyc.legalserver.org/matter/dynamic-profile/view/1866560","18-1866560")</f>
        <v>0</v>
      </c>
      <c r="B266" t="s">
        <v>113</v>
      </c>
      <c r="C266" t="s">
        <v>136</v>
      </c>
      <c r="D266" t="s">
        <v>138</v>
      </c>
      <c r="E266" t="s">
        <v>333</v>
      </c>
      <c r="G266" t="s">
        <v>656</v>
      </c>
      <c r="H266" t="s">
        <v>1071</v>
      </c>
      <c r="I266" t="s">
        <v>1373</v>
      </c>
      <c r="J266" t="s">
        <v>1502</v>
      </c>
      <c r="K266">
        <v>10034</v>
      </c>
      <c r="N266" t="s">
        <v>1806</v>
      </c>
      <c r="O266" t="s">
        <v>1829</v>
      </c>
      <c r="Q266" t="s">
        <v>1842</v>
      </c>
      <c r="S266" t="s">
        <v>1850</v>
      </c>
      <c r="U266" t="s">
        <v>333</v>
      </c>
      <c r="V266">
        <v>855.5599999999999</v>
      </c>
      <c r="W266" t="s">
        <v>1933</v>
      </c>
      <c r="X266" t="s">
        <v>1940</v>
      </c>
      <c r="Z266" t="s">
        <v>2174</v>
      </c>
      <c r="AB266" t="s">
        <v>2561</v>
      </c>
      <c r="AD266">
        <v>1</v>
      </c>
      <c r="AE266">
        <v>1</v>
      </c>
      <c r="AF266">
        <v>126.37</v>
      </c>
    </row>
    <row r="267" spans="1:32">
      <c r="A267" s="1">
        <f>HYPERLINK("https://lsnyc.legalserver.org/matter/dynamic-profile/view/1869087","18-1869087")</f>
        <v>0</v>
      </c>
      <c r="B267" t="s">
        <v>33</v>
      </c>
      <c r="C267" t="s">
        <v>137</v>
      </c>
      <c r="D267" t="s">
        <v>138</v>
      </c>
      <c r="E267" t="s">
        <v>334</v>
      </c>
      <c r="F267" t="s">
        <v>524</v>
      </c>
      <c r="G267" t="s">
        <v>754</v>
      </c>
      <c r="H267" t="s">
        <v>1072</v>
      </c>
      <c r="I267" t="s">
        <v>1374</v>
      </c>
      <c r="J267" t="s">
        <v>1503</v>
      </c>
      <c r="K267">
        <v>11208</v>
      </c>
      <c r="M267" t="s">
        <v>1678</v>
      </c>
      <c r="N267" t="s">
        <v>1804</v>
      </c>
      <c r="O267" t="s">
        <v>1829</v>
      </c>
      <c r="P267" t="s">
        <v>1840</v>
      </c>
      <c r="Q267" t="s">
        <v>1842</v>
      </c>
      <c r="S267" t="s">
        <v>1850</v>
      </c>
      <c r="U267" t="s">
        <v>1910</v>
      </c>
      <c r="V267">
        <v>1425</v>
      </c>
      <c r="W267" t="s">
        <v>1934</v>
      </c>
      <c r="X267" t="s">
        <v>1942</v>
      </c>
      <c r="Y267" t="s">
        <v>1955</v>
      </c>
      <c r="Z267" t="s">
        <v>2175</v>
      </c>
      <c r="AB267" t="s">
        <v>2562</v>
      </c>
      <c r="AD267">
        <v>1</v>
      </c>
      <c r="AE267">
        <v>1</v>
      </c>
      <c r="AF267">
        <v>103.89</v>
      </c>
    </row>
    <row r="268" spans="1:32">
      <c r="A268" s="1">
        <f>HYPERLINK("https://lsnyc.legalserver.org/matter/dynamic-profile/view/1851764","17-1851764")</f>
        <v>0</v>
      </c>
      <c r="B268" t="s">
        <v>93</v>
      </c>
      <c r="C268" t="s">
        <v>137</v>
      </c>
      <c r="D268" t="s">
        <v>138</v>
      </c>
      <c r="E268" t="s">
        <v>209</v>
      </c>
      <c r="F268" t="s">
        <v>525</v>
      </c>
      <c r="G268" t="s">
        <v>755</v>
      </c>
      <c r="H268" t="s">
        <v>1073</v>
      </c>
      <c r="I268" t="s">
        <v>1375</v>
      </c>
      <c r="J268" t="s">
        <v>1503</v>
      </c>
      <c r="K268">
        <v>11233</v>
      </c>
      <c r="M268" t="s">
        <v>1679</v>
      </c>
      <c r="N268" t="s">
        <v>1804</v>
      </c>
      <c r="O268" t="s">
        <v>1829</v>
      </c>
      <c r="P268" t="s">
        <v>1834</v>
      </c>
      <c r="Q268" t="s">
        <v>1842</v>
      </c>
      <c r="S268" t="s">
        <v>1850</v>
      </c>
      <c r="T268" t="s">
        <v>1855</v>
      </c>
      <c r="U268" t="s">
        <v>1911</v>
      </c>
      <c r="V268">
        <v>719.25</v>
      </c>
      <c r="W268" t="s">
        <v>1934</v>
      </c>
      <c r="X268" t="s">
        <v>1940</v>
      </c>
      <c r="Y268" t="s">
        <v>1955</v>
      </c>
      <c r="Z268" t="s">
        <v>2176</v>
      </c>
      <c r="AB268" t="s">
        <v>2563</v>
      </c>
      <c r="AD268">
        <v>1</v>
      </c>
      <c r="AE268">
        <v>1</v>
      </c>
      <c r="AF268">
        <v>126.48</v>
      </c>
    </row>
    <row r="269" spans="1:32">
      <c r="A269" s="1">
        <f>HYPERLINK("https://lsnyc.legalserver.org/matter/dynamic-profile/view/1867680","18-1867680")</f>
        <v>0</v>
      </c>
      <c r="B269" t="s">
        <v>114</v>
      </c>
      <c r="C269" t="s">
        <v>137</v>
      </c>
      <c r="D269" t="s">
        <v>139</v>
      </c>
      <c r="E269" t="s">
        <v>335</v>
      </c>
      <c r="F269" t="s">
        <v>526</v>
      </c>
      <c r="G269" t="s">
        <v>756</v>
      </c>
      <c r="H269" t="s">
        <v>1074</v>
      </c>
      <c r="I269" t="s">
        <v>1376</v>
      </c>
      <c r="J269" t="s">
        <v>1503</v>
      </c>
      <c r="K269">
        <v>11226</v>
      </c>
      <c r="M269" t="s">
        <v>1680</v>
      </c>
      <c r="N269" t="s">
        <v>1804</v>
      </c>
      <c r="O269" t="s">
        <v>1830</v>
      </c>
      <c r="P269" t="s">
        <v>1835</v>
      </c>
      <c r="Q269" t="s">
        <v>1842</v>
      </c>
      <c r="S269" t="s">
        <v>1850</v>
      </c>
      <c r="U269" t="s">
        <v>335</v>
      </c>
      <c r="V269">
        <v>1105.88</v>
      </c>
      <c r="W269" t="s">
        <v>1934</v>
      </c>
      <c r="X269" t="s">
        <v>1940</v>
      </c>
      <c r="Y269" t="s">
        <v>1959</v>
      </c>
      <c r="Z269" t="s">
        <v>2177</v>
      </c>
      <c r="AB269" t="s">
        <v>2564</v>
      </c>
      <c r="AD269">
        <v>1</v>
      </c>
      <c r="AE269">
        <v>2</v>
      </c>
      <c r="AF269">
        <v>62.56</v>
      </c>
    </row>
    <row r="270" spans="1:32">
      <c r="A270" s="1">
        <f>HYPERLINK("https://lsnyc.legalserver.org/matter/dynamic-profile/view/1856257","18-1856257")</f>
        <v>0</v>
      </c>
      <c r="B270" t="s">
        <v>32</v>
      </c>
      <c r="C270" t="s">
        <v>137</v>
      </c>
      <c r="D270" t="s">
        <v>138</v>
      </c>
      <c r="E270" t="s">
        <v>256</v>
      </c>
      <c r="F270" t="s">
        <v>460</v>
      </c>
      <c r="G270" t="s">
        <v>757</v>
      </c>
      <c r="H270" t="s">
        <v>1075</v>
      </c>
      <c r="I270" t="s">
        <v>1377</v>
      </c>
      <c r="J270" t="s">
        <v>1502</v>
      </c>
      <c r="K270">
        <v>10034</v>
      </c>
      <c r="M270" t="s">
        <v>1681</v>
      </c>
      <c r="N270" t="s">
        <v>1804</v>
      </c>
      <c r="O270" t="s">
        <v>1829</v>
      </c>
      <c r="P270" t="s">
        <v>1834</v>
      </c>
      <c r="Q270" t="s">
        <v>1842</v>
      </c>
      <c r="S270" t="s">
        <v>1850</v>
      </c>
      <c r="U270" t="s">
        <v>256</v>
      </c>
      <c r="V270">
        <v>978</v>
      </c>
      <c r="W270" t="s">
        <v>1933</v>
      </c>
      <c r="X270" t="s">
        <v>1938</v>
      </c>
      <c r="Y270" t="s">
        <v>1955</v>
      </c>
      <c r="Z270" t="s">
        <v>2178</v>
      </c>
      <c r="AB270" t="s">
        <v>2565</v>
      </c>
      <c r="AD270">
        <v>1</v>
      </c>
      <c r="AE270">
        <v>1</v>
      </c>
      <c r="AF270">
        <v>110.84</v>
      </c>
    </row>
    <row r="271" spans="1:32">
      <c r="A271" s="1">
        <f>HYPERLINK("https://lsnyc.legalserver.org/matter/dynamic-profile/view/1848160","17-1848160")</f>
        <v>0</v>
      </c>
      <c r="B271" t="s">
        <v>32</v>
      </c>
      <c r="C271" t="s">
        <v>137</v>
      </c>
      <c r="D271" t="s">
        <v>138</v>
      </c>
      <c r="E271" t="s">
        <v>336</v>
      </c>
      <c r="F271" t="s">
        <v>460</v>
      </c>
      <c r="G271" t="s">
        <v>758</v>
      </c>
      <c r="H271" t="s">
        <v>1075</v>
      </c>
      <c r="I271" t="s">
        <v>1378</v>
      </c>
      <c r="J271" t="s">
        <v>1502</v>
      </c>
      <c r="K271">
        <v>10034</v>
      </c>
      <c r="M271" t="s">
        <v>1682</v>
      </c>
      <c r="N271" t="s">
        <v>1804</v>
      </c>
      <c r="O271" t="s">
        <v>1829</v>
      </c>
      <c r="P271" t="s">
        <v>1834</v>
      </c>
      <c r="Q271" t="s">
        <v>1842</v>
      </c>
      <c r="S271" t="s">
        <v>1850</v>
      </c>
      <c r="U271" t="s">
        <v>336</v>
      </c>
      <c r="V271">
        <v>1546.83</v>
      </c>
      <c r="W271" t="s">
        <v>1933</v>
      </c>
      <c r="X271" t="s">
        <v>1939</v>
      </c>
      <c r="Y271" t="s">
        <v>1955</v>
      </c>
      <c r="Z271" t="s">
        <v>2179</v>
      </c>
      <c r="AB271" t="s">
        <v>2566</v>
      </c>
      <c r="AD271">
        <v>1</v>
      </c>
      <c r="AE271">
        <v>2</v>
      </c>
      <c r="AF271">
        <v>123.54</v>
      </c>
    </row>
    <row r="272" spans="1:32">
      <c r="A272" s="1">
        <f>HYPERLINK("https://lsnyc.legalserver.org/matter/dynamic-profile/view/1857913","18-1857913")</f>
        <v>0</v>
      </c>
      <c r="B272" t="s">
        <v>32</v>
      </c>
      <c r="C272" t="s">
        <v>137</v>
      </c>
      <c r="D272" t="s">
        <v>138</v>
      </c>
      <c r="E272" t="s">
        <v>153</v>
      </c>
      <c r="F272" t="s">
        <v>460</v>
      </c>
      <c r="G272" t="s">
        <v>758</v>
      </c>
      <c r="H272" t="s">
        <v>1075</v>
      </c>
      <c r="I272" t="s">
        <v>1378</v>
      </c>
      <c r="J272" t="s">
        <v>1502</v>
      </c>
      <c r="K272">
        <v>10034</v>
      </c>
      <c r="N272" t="s">
        <v>1805</v>
      </c>
      <c r="O272" t="s">
        <v>1831</v>
      </c>
      <c r="P272" t="s">
        <v>1835</v>
      </c>
      <c r="Q272" t="s">
        <v>1842</v>
      </c>
      <c r="S272" t="s">
        <v>1850</v>
      </c>
      <c r="U272" t="s">
        <v>153</v>
      </c>
      <c r="V272">
        <v>1546.83</v>
      </c>
      <c r="W272" t="s">
        <v>1933</v>
      </c>
      <c r="X272" t="s">
        <v>1940</v>
      </c>
      <c r="Y272" t="s">
        <v>1955</v>
      </c>
      <c r="Z272" t="s">
        <v>2179</v>
      </c>
      <c r="AB272" t="s">
        <v>2566</v>
      </c>
      <c r="AD272">
        <v>1</v>
      </c>
      <c r="AE272">
        <v>2</v>
      </c>
      <c r="AF272">
        <v>123.54</v>
      </c>
    </row>
    <row r="273" spans="1:32">
      <c r="A273" s="1">
        <f>HYPERLINK("https://lsnyc.legalserver.org/matter/dynamic-profile/view/1849907","17-1849907")</f>
        <v>0</v>
      </c>
      <c r="B273" t="s">
        <v>38</v>
      </c>
      <c r="C273" t="s">
        <v>137</v>
      </c>
      <c r="D273" t="s">
        <v>138</v>
      </c>
      <c r="E273" t="s">
        <v>337</v>
      </c>
      <c r="F273" t="s">
        <v>477</v>
      </c>
      <c r="G273" t="s">
        <v>759</v>
      </c>
      <c r="H273" t="s">
        <v>1076</v>
      </c>
      <c r="I273" t="s">
        <v>1379</v>
      </c>
      <c r="J273" t="s">
        <v>1506</v>
      </c>
      <c r="K273">
        <v>10301</v>
      </c>
      <c r="M273" t="s">
        <v>1683</v>
      </c>
      <c r="N273" t="s">
        <v>1806</v>
      </c>
      <c r="O273" t="s">
        <v>1829</v>
      </c>
      <c r="P273" t="s">
        <v>1834</v>
      </c>
      <c r="Q273" t="s">
        <v>1842</v>
      </c>
      <c r="S273" t="s">
        <v>1850</v>
      </c>
      <c r="U273" t="s">
        <v>337</v>
      </c>
      <c r="V273">
        <v>1100</v>
      </c>
      <c r="W273" t="s">
        <v>1937</v>
      </c>
      <c r="X273" t="s">
        <v>1942</v>
      </c>
      <c r="Y273" t="s">
        <v>1955</v>
      </c>
      <c r="Z273" t="s">
        <v>2180</v>
      </c>
      <c r="AB273" t="s">
        <v>2567</v>
      </c>
      <c r="AD273">
        <v>1</v>
      </c>
      <c r="AE273">
        <v>2</v>
      </c>
      <c r="AF273">
        <v>94.03</v>
      </c>
    </row>
    <row r="274" spans="1:32">
      <c r="A274" s="1">
        <f>HYPERLINK("https://lsnyc.legalserver.org/matter/dynamic-profile/view/0828910","17-0828910")</f>
        <v>0</v>
      </c>
      <c r="B274" t="s">
        <v>58</v>
      </c>
      <c r="C274" t="s">
        <v>136</v>
      </c>
      <c r="D274" t="s">
        <v>138</v>
      </c>
      <c r="E274" t="s">
        <v>338</v>
      </c>
      <c r="G274" t="s">
        <v>760</v>
      </c>
      <c r="H274" t="s">
        <v>1077</v>
      </c>
      <c r="I274" t="s">
        <v>1380</v>
      </c>
      <c r="J274" t="s">
        <v>1506</v>
      </c>
      <c r="K274">
        <v>10301</v>
      </c>
      <c r="M274" t="s">
        <v>1684</v>
      </c>
      <c r="N274" t="s">
        <v>1806</v>
      </c>
      <c r="O274" t="s">
        <v>1829</v>
      </c>
      <c r="Q274" t="s">
        <v>1842</v>
      </c>
      <c r="S274" t="s">
        <v>1850</v>
      </c>
      <c r="U274" t="s">
        <v>282</v>
      </c>
      <c r="V274">
        <v>1050</v>
      </c>
      <c r="W274" t="s">
        <v>1937</v>
      </c>
      <c r="X274" t="s">
        <v>1944</v>
      </c>
      <c r="Z274" t="s">
        <v>2181</v>
      </c>
      <c r="AB274" t="s">
        <v>2568</v>
      </c>
      <c r="AD274">
        <v>1</v>
      </c>
      <c r="AE274">
        <v>1</v>
      </c>
      <c r="AF274">
        <v>109.41</v>
      </c>
    </row>
    <row r="275" spans="1:32">
      <c r="A275" s="1">
        <f>HYPERLINK("https://lsnyc.legalserver.org/matter/dynamic-profile/view/0820169","16-0820169")</f>
        <v>0</v>
      </c>
      <c r="B275" t="s">
        <v>64</v>
      </c>
      <c r="C275" t="s">
        <v>137</v>
      </c>
      <c r="D275" t="s">
        <v>138</v>
      </c>
      <c r="E275" t="s">
        <v>339</v>
      </c>
      <c r="F275" t="s">
        <v>473</v>
      </c>
      <c r="G275" t="s">
        <v>761</v>
      </c>
      <c r="H275" t="s">
        <v>1078</v>
      </c>
      <c r="I275" t="s">
        <v>1381</v>
      </c>
      <c r="J275" t="s">
        <v>1503</v>
      </c>
      <c r="K275">
        <v>11208</v>
      </c>
      <c r="M275" t="s">
        <v>1685</v>
      </c>
      <c r="N275" t="s">
        <v>1806</v>
      </c>
      <c r="O275" t="s">
        <v>1829</v>
      </c>
      <c r="P275" t="s">
        <v>1834</v>
      </c>
      <c r="Q275" t="s">
        <v>1842</v>
      </c>
      <c r="S275" t="s">
        <v>1850</v>
      </c>
      <c r="U275" t="s">
        <v>382</v>
      </c>
      <c r="V275">
        <v>1000</v>
      </c>
      <c r="W275" t="s">
        <v>1934</v>
      </c>
      <c r="X275" t="s">
        <v>1942</v>
      </c>
      <c r="Y275" t="s">
        <v>1955</v>
      </c>
      <c r="Z275" t="s">
        <v>2182</v>
      </c>
      <c r="AB275" t="s">
        <v>2569</v>
      </c>
      <c r="AD275">
        <v>1</v>
      </c>
      <c r="AE275">
        <v>3</v>
      </c>
      <c r="AF275">
        <v>82.3</v>
      </c>
    </row>
    <row r="276" spans="1:32">
      <c r="A276" s="1">
        <f>HYPERLINK("https://lsnyc.legalserver.org/matter/dynamic-profile/view/0797954","16-0797954")</f>
        <v>0</v>
      </c>
      <c r="B276" t="s">
        <v>103</v>
      </c>
      <c r="C276" t="s">
        <v>136</v>
      </c>
      <c r="D276" t="s">
        <v>138</v>
      </c>
      <c r="E276" t="s">
        <v>340</v>
      </c>
      <c r="G276" t="s">
        <v>729</v>
      </c>
      <c r="H276" t="s">
        <v>1079</v>
      </c>
      <c r="I276" t="s">
        <v>1382</v>
      </c>
      <c r="J276" t="s">
        <v>1503</v>
      </c>
      <c r="K276">
        <v>11203</v>
      </c>
      <c r="M276" t="s">
        <v>1686</v>
      </c>
      <c r="N276" t="s">
        <v>1806</v>
      </c>
      <c r="O276" t="s">
        <v>1829</v>
      </c>
      <c r="R276" t="s">
        <v>1846</v>
      </c>
      <c r="S276" t="s">
        <v>1850</v>
      </c>
      <c r="U276" t="s">
        <v>153</v>
      </c>
      <c r="V276">
        <v>639.4</v>
      </c>
      <c r="W276" t="s">
        <v>1934</v>
      </c>
      <c r="X276" t="s">
        <v>1940</v>
      </c>
      <c r="Z276" t="s">
        <v>2183</v>
      </c>
      <c r="AB276" t="s">
        <v>2570</v>
      </c>
      <c r="AD276">
        <v>4</v>
      </c>
      <c r="AE276">
        <v>3</v>
      </c>
      <c r="AF276">
        <v>81.7</v>
      </c>
    </row>
    <row r="277" spans="1:32">
      <c r="A277" s="1">
        <f>HYPERLINK("https://lsnyc.legalserver.org/matter/dynamic-profile/view/0828644","17-0828644")</f>
        <v>0</v>
      </c>
      <c r="B277" t="s">
        <v>109</v>
      </c>
      <c r="C277" t="s">
        <v>137</v>
      </c>
      <c r="D277" t="s">
        <v>138</v>
      </c>
      <c r="E277" t="s">
        <v>341</v>
      </c>
      <c r="F277" t="s">
        <v>527</v>
      </c>
      <c r="G277" t="s">
        <v>762</v>
      </c>
      <c r="H277" t="s">
        <v>1080</v>
      </c>
      <c r="I277" t="s">
        <v>1383</v>
      </c>
      <c r="J277" t="s">
        <v>1503</v>
      </c>
      <c r="K277">
        <v>11233</v>
      </c>
      <c r="N277" t="s">
        <v>1809</v>
      </c>
      <c r="O277" t="s">
        <v>1829</v>
      </c>
      <c r="P277" t="s">
        <v>1834</v>
      </c>
      <c r="Q277" t="s">
        <v>1841</v>
      </c>
      <c r="S277" t="s">
        <v>1850</v>
      </c>
      <c r="U277" t="s">
        <v>299</v>
      </c>
      <c r="V277">
        <v>1400</v>
      </c>
      <c r="W277" t="s">
        <v>1934</v>
      </c>
      <c r="X277" t="s">
        <v>1938</v>
      </c>
      <c r="Y277" t="s">
        <v>1955</v>
      </c>
      <c r="Z277" t="s">
        <v>2184</v>
      </c>
      <c r="AB277" t="s">
        <v>2571</v>
      </c>
      <c r="AD277">
        <v>1</v>
      </c>
      <c r="AE277">
        <v>1</v>
      </c>
      <c r="AF277">
        <v>35.76</v>
      </c>
    </row>
    <row r="278" spans="1:32">
      <c r="A278" s="1">
        <f>HYPERLINK("https://lsnyc.legalserver.org/matter/dynamic-profile/view/1836082","17-1836082")</f>
        <v>0</v>
      </c>
      <c r="B278" t="s">
        <v>115</v>
      </c>
      <c r="C278" t="s">
        <v>136</v>
      </c>
      <c r="D278" t="s">
        <v>138</v>
      </c>
      <c r="E278" t="s">
        <v>342</v>
      </c>
      <c r="G278" t="s">
        <v>763</v>
      </c>
      <c r="H278" t="s">
        <v>1081</v>
      </c>
      <c r="I278" t="s">
        <v>1384</v>
      </c>
      <c r="J278" t="s">
        <v>1503</v>
      </c>
      <c r="K278">
        <v>11212</v>
      </c>
      <c r="N278" t="s">
        <v>1803</v>
      </c>
      <c r="O278" t="s">
        <v>1829</v>
      </c>
      <c r="Q278" t="s">
        <v>1841</v>
      </c>
      <c r="S278" t="s">
        <v>1850</v>
      </c>
      <c r="U278" t="s">
        <v>342</v>
      </c>
      <c r="V278">
        <v>939.42</v>
      </c>
      <c r="W278" t="s">
        <v>1934</v>
      </c>
      <c r="X278" t="s">
        <v>1940</v>
      </c>
      <c r="Z278" t="s">
        <v>2185</v>
      </c>
      <c r="AB278" t="s">
        <v>2572</v>
      </c>
      <c r="AD278">
        <v>1</v>
      </c>
      <c r="AE278">
        <v>2</v>
      </c>
      <c r="AF278">
        <v>112.01</v>
      </c>
    </row>
    <row r="279" spans="1:32">
      <c r="A279" s="1">
        <f>HYPERLINK("https://lsnyc.legalserver.org/matter/dynamic-profile/view/1867107","18-1867107")</f>
        <v>0</v>
      </c>
      <c r="B279" t="s">
        <v>42</v>
      </c>
      <c r="C279" t="s">
        <v>136</v>
      </c>
      <c r="D279" t="s">
        <v>138</v>
      </c>
      <c r="E279" t="s">
        <v>194</v>
      </c>
      <c r="G279" t="s">
        <v>763</v>
      </c>
      <c r="H279" t="s">
        <v>1081</v>
      </c>
      <c r="I279" t="s">
        <v>1384</v>
      </c>
      <c r="J279" t="s">
        <v>1503</v>
      </c>
      <c r="K279">
        <v>11212</v>
      </c>
      <c r="N279" t="s">
        <v>1805</v>
      </c>
      <c r="O279" t="s">
        <v>1832</v>
      </c>
      <c r="Q279" t="s">
        <v>1841</v>
      </c>
      <c r="S279" t="s">
        <v>1850</v>
      </c>
      <c r="U279" t="s">
        <v>1882</v>
      </c>
      <c r="V279">
        <v>939.42</v>
      </c>
      <c r="W279" t="s">
        <v>1934</v>
      </c>
      <c r="X279" t="s">
        <v>1815</v>
      </c>
      <c r="Z279" t="s">
        <v>2185</v>
      </c>
      <c r="AB279" t="s">
        <v>2572</v>
      </c>
      <c r="AD279">
        <v>1</v>
      </c>
      <c r="AE279">
        <v>2</v>
      </c>
      <c r="AF279">
        <v>110.07</v>
      </c>
    </row>
    <row r="280" spans="1:32">
      <c r="A280" s="1">
        <f>HYPERLINK("https://lsnyc.legalserver.org/matter/dynamic-profile/view/1871330","18-1871330")</f>
        <v>0</v>
      </c>
      <c r="B280" t="s">
        <v>42</v>
      </c>
      <c r="C280" t="s">
        <v>137</v>
      </c>
      <c r="D280" t="s">
        <v>138</v>
      </c>
      <c r="E280" t="s">
        <v>343</v>
      </c>
      <c r="F280" t="s">
        <v>528</v>
      </c>
      <c r="G280" t="s">
        <v>763</v>
      </c>
      <c r="H280" t="s">
        <v>1081</v>
      </c>
      <c r="I280" t="s">
        <v>1384</v>
      </c>
      <c r="J280" t="s">
        <v>1503</v>
      </c>
      <c r="K280">
        <v>11212</v>
      </c>
      <c r="N280" t="s">
        <v>1807</v>
      </c>
      <c r="O280" t="s">
        <v>1830</v>
      </c>
      <c r="P280" t="s">
        <v>1835</v>
      </c>
      <c r="Q280" t="s">
        <v>1841</v>
      </c>
      <c r="S280" t="s">
        <v>1850</v>
      </c>
      <c r="U280" t="s">
        <v>1912</v>
      </c>
      <c r="V280">
        <v>939.42</v>
      </c>
      <c r="W280" t="s">
        <v>1934</v>
      </c>
      <c r="X280" t="s">
        <v>1815</v>
      </c>
      <c r="Y280" t="s">
        <v>1965</v>
      </c>
      <c r="Z280" t="s">
        <v>2185</v>
      </c>
      <c r="AB280" t="s">
        <v>2572</v>
      </c>
      <c r="AD280">
        <v>1</v>
      </c>
      <c r="AE280">
        <v>2</v>
      </c>
      <c r="AF280">
        <v>37.65</v>
      </c>
    </row>
    <row r="281" spans="1:32">
      <c r="A281" s="1">
        <f>HYPERLINK("https://lsnyc.legalserver.org/matter/dynamic-profile/view/1859034","18-1859034")</f>
        <v>0</v>
      </c>
      <c r="B281" t="s">
        <v>38</v>
      </c>
      <c r="C281" t="s">
        <v>137</v>
      </c>
      <c r="D281" t="s">
        <v>138</v>
      </c>
      <c r="E281" t="s">
        <v>258</v>
      </c>
      <c r="F281" t="s">
        <v>529</v>
      </c>
      <c r="G281" t="s">
        <v>764</v>
      </c>
      <c r="H281" t="s">
        <v>1082</v>
      </c>
      <c r="I281" t="s">
        <v>1385</v>
      </c>
      <c r="J281" t="s">
        <v>1506</v>
      </c>
      <c r="K281">
        <v>10304</v>
      </c>
      <c r="M281" t="s">
        <v>1687</v>
      </c>
      <c r="N281" t="s">
        <v>1806</v>
      </c>
      <c r="O281" t="s">
        <v>1829</v>
      </c>
      <c r="P281" t="s">
        <v>1834</v>
      </c>
      <c r="Q281" t="s">
        <v>1841</v>
      </c>
      <c r="S281" t="s">
        <v>1850</v>
      </c>
      <c r="T281" t="s">
        <v>1855</v>
      </c>
      <c r="U281" t="s">
        <v>258</v>
      </c>
      <c r="V281">
        <v>1200</v>
      </c>
      <c r="W281" t="s">
        <v>1937</v>
      </c>
      <c r="X281" t="s">
        <v>1940</v>
      </c>
      <c r="Y281" t="s">
        <v>1962</v>
      </c>
      <c r="Z281" t="s">
        <v>2186</v>
      </c>
      <c r="AB281" t="s">
        <v>2573</v>
      </c>
      <c r="AD281">
        <v>2</v>
      </c>
      <c r="AE281">
        <v>4</v>
      </c>
      <c r="AF281">
        <v>78.88</v>
      </c>
    </row>
    <row r="282" spans="1:32">
      <c r="A282" s="1">
        <f>HYPERLINK("https://lsnyc.legalserver.org/matter/dynamic-profile/view/0801403","16-0801403")</f>
        <v>0</v>
      </c>
      <c r="B282" t="s">
        <v>86</v>
      </c>
      <c r="C282" t="s">
        <v>137</v>
      </c>
      <c r="D282" t="s">
        <v>138</v>
      </c>
      <c r="E282" t="s">
        <v>344</v>
      </c>
      <c r="F282" t="s">
        <v>530</v>
      </c>
      <c r="G282" t="s">
        <v>765</v>
      </c>
      <c r="H282" t="s">
        <v>1083</v>
      </c>
      <c r="I282" t="s">
        <v>1386</v>
      </c>
      <c r="J282" t="s">
        <v>1503</v>
      </c>
      <c r="K282">
        <v>11212</v>
      </c>
      <c r="M282" t="s">
        <v>1688</v>
      </c>
      <c r="N282" t="s">
        <v>1804</v>
      </c>
      <c r="O282" t="s">
        <v>1829</v>
      </c>
      <c r="P282" t="s">
        <v>1834</v>
      </c>
      <c r="Q282" t="s">
        <v>1842</v>
      </c>
      <c r="S282" t="s">
        <v>1851</v>
      </c>
      <c r="U282" t="s">
        <v>390</v>
      </c>
      <c r="V282">
        <v>1614</v>
      </c>
      <c r="W282" t="s">
        <v>1934</v>
      </c>
      <c r="X282" t="s">
        <v>1945</v>
      </c>
      <c r="Y282" t="s">
        <v>1955</v>
      </c>
      <c r="Z282" t="s">
        <v>2187</v>
      </c>
      <c r="AB282" t="s">
        <v>2574</v>
      </c>
      <c r="AD282">
        <v>1</v>
      </c>
      <c r="AE282">
        <v>2</v>
      </c>
      <c r="AF282">
        <v>117.62</v>
      </c>
    </row>
    <row r="283" spans="1:32">
      <c r="A283" s="1">
        <f>HYPERLINK("https://lsnyc.legalserver.org/matter/dynamic-profile/view/0820774","16-0820774")</f>
        <v>0</v>
      </c>
      <c r="B283" t="s">
        <v>49</v>
      </c>
      <c r="C283" t="s">
        <v>137</v>
      </c>
      <c r="D283" t="s">
        <v>138</v>
      </c>
      <c r="E283" t="s">
        <v>345</v>
      </c>
      <c r="F283" t="s">
        <v>531</v>
      </c>
      <c r="G283" t="s">
        <v>766</v>
      </c>
      <c r="H283" t="s">
        <v>1084</v>
      </c>
      <c r="I283" t="s">
        <v>1387</v>
      </c>
      <c r="J283" t="s">
        <v>1505</v>
      </c>
      <c r="K283">
        <v>11101</v>
      </c>
      <c r="M283" t="s">
        <v>1689</v>
      </c>
      <c r="N283" t="s">
        <v>1804</v>
      </c>
      <c r="O283" t="s">
        <v>1829</v>
      </c>
      <c r="P283" t="s">
        <v>1834</v>
      </c>
      <c r="Q283" t="s">
        <v>1842</v>
      </c>
      <c r="S283" t="s">
        <v>1850</v>
      </c>
      <c r="T283" t="s">
        <v>1855</v>
      </c>
      <c r="U283" t="s">
        <v>327</v>
      </c>
      <c r="V283">
        <v>1414</v>
      </c>
      <c r="W283" t="s">
        <v>1936</v>
      </c>
      <c r="X283" t="s">
        <v>1952</v>
      </c>
      <c r="Y283" t="s">
        <v>1955</v>
      </c>
      <c r="Z283" t="s">
        <v>2188</v>
      </c>
      <c r="AB283" t="s">
        <v>2575</v>
      </c>
      <c r="AD283">
        <v>3</v>
      </c>
      <c r="AE283">
        <v>3</v>
      </c>
      <c r="AF283">
        <v>132.6</v>
      </c>
    </row>
    <row r="284" spans="1:32">
      <c r="A284" s="1">
        <f>HYPERLINK("https://lsnyc.legalserver.org/matter/dynamic-profile/view/1849267","17-1849267")</f>
        <v>0</v>
      </c>
      <c r="B284" t="s">
        <v>104</v>
      </c>
      <c r="C284" t="s">
        <v>137</v>
      </c>
      <c r="D284" t="s">
        <v>138</v>
      </c>
      <c r="E284" t="s">
        <v>346</v>
      </c>
      <c r="F284" t="s">
        <v>532</v>
      </c>
      <c r="G284" t="s">
        <v>767</v>
      </c>
      <c r="H284" t="s">
        <v>1085</v>
      </c>
      <c r="I284" t="s">
        <v>1388</v>
      </c>
      <c r="J284" t="s">
        <v>1503</v>
      </c>
      <c r="K284">
        <v>11213</v>
      </c>
      <c r="N284" t="s">
        <v>1805</v>
      </c>
      <c r="O284" t="s">
        <v>1831</v>
      </c>
      <c r="P284" t="s">
        <v>1838</v>
      </c>
      <c r="Q284" t="s">
        <v>1841</v>
      </c>
      <c r="S284" t="s">
        <v>1850</v>
      </c>
      <c r="U284" t="s">
        <v>1913</v>
      </c>
      <c r="V284">
        <v>1885.35</v>
      </c>
      <c r="W284" t="s">
        <v>1934</v>
      </c>
      <c r="X284" t="s">
        <v>1938</v>
      </c>
      <c r="Y284" t="s">
        <v>1958</v>
      </c>
      <c r="Z284" t="s">
        <v>2189</v>
      </c>
      <c r="AB284" t="s">
        <v>2576</v>
      </c>
      <c r="AD284">
        <v>3</v>
      </c>
      <c r="AE284">
        <v>1</v>
      </c>
      <c r="AF284">
        <v>85.37</v>
      </c>
    </row>
    <row r="285" spans="1:32">
      <c r="A285" s="1">
        <f>HYPERLINK("https://lsnyc.legalserver.org/matter/dynamic-profile/view/0812927","16-0812927")</f>
        <v>0</v>
      </c>
      <c r="B285" t="s">
        <v>64</v>
      </c>
      <c r="C285" t="s">
        <v>137</v>
      </c>
      <c r="D285" t="s">
        <v>138</v>
      </c>
      <c r="E285" t="s">
        <v>347</v>
      </c>
      <c r="F285" t="s">
        <v>533</v>
      </c>
      <c r="G285" t="s">
        <v>768</v>
      </c>
      <c r="H285" t="s">
        <v>1086</v>
      </c>
      <c r="I285" t="s">
        <v>1389</v>
      </c>
      <c r="J285" t="s">
        <v>1503</v>
      </c>
      <c r="K285">
        <v>11207</v>
      </c>
      <c r="M285" t="s">
        <v>1690</v>
      </c>
      <c r="N285" t="s">
        <v>1804</v>
      </c>
      <c r="O285" t="s">
        <v>1829</v>
      </c>
      <c r="P285" t="s">
        <v>1838</v>
      </c>
      <c r="Q285" t="s">
        <v>1842</v>
      </c>
      <c r="S285" t="s">
        <v>1851</v>
      </c>
      <c r="U285" t="s">
        <v>1885</v>
      </c>
      <c r="V285">
        <v>1990</v>
      </c>
      <c r="W285" t="s">
        <v>1934</v>
      </c>
      <c r="X285" t="s">
        <v>1942</v>
      </c>
      <c r="Y285" t="s">
        <v>1955</v>
      </c>
      <c r="Z285" t="s">
        <v>2190</v>
      </c>
      <c r="AB285" t="s">
        <v>2577</v>
      </c>
      <c r="AD285">
        <v>1</v>
      </c>
      <c r="AE285">
        <v>5</v>
      </c>
      <c r="AF285">
        <v>95.76000000000001</v>
      </c>
    </row>
    <row r="286" spans="1:32">
      <c r="A286" s="1">
        <f>HYPERLINK("https://lsnyc.legalserver.org/matter/dynamic-profile/view/1846398","17-1846398")</f>
        <v>0</v>
      </c>
      <c r="B286" t="s">
        <v>75</v>
      </c>
      <c r="C286" t="s">
        <v>137</v>
      </c>
      <c r="D286" t="s">
        <v>138</v>
      </c>
      <c r="E286" t="s">
        <v>348</v>
      </c>
      <c r="F286" t="s">
        <v>464</v>
      </c>
      <c r="G286" t="s">
        <v>769</v>
      </c>
      <c r="H286" t="s">
        <v>1087</v>
      </c>
      <c r="I286" t="s">
        <v>1390</v>
      </c>
      <c r="J286" t="s">
        <v>1503</v>
      </c>
      <c r="K286">
        <v>11231</v>
      </c>
      <c r="M286" t="s">
        <v>1691</v>
      </c>
      <c r="N286" t="s">
        <v>1804</v>
      </c>
      <c r="O286" t="s">
        <v>1829</v>
      </c>
      <c r="P286" t="s">
        <v>1834</v>
      </c>
      <c r="Q286" t="s">
        <v>1841</v>
      </c>
      <c r="S286" t="s">
        <v>1850</v>
      </c>
      <c r="U286" t="s">
        <v>1878</v>
      </c>
      <c r="V286">
        <v>1800</v>
      </c>
      <c r="W286" t="s">
        <v>1934</v>
      </c>
      <c r="X286" t="s">
        <v>1940</v>
      </c>
      <c r="Y286" t="s">
        <v>1960</v>
      </c>
      <c r="Z286" t="s">
        <v>2191</v>
      </c>
      <c r="AB286" t="s">
        <v>2578</v>
      </c>
      <c r="AD286">
        <v>5</v>
      </c>
      <c r="AE286">
        <v>1</v>
      </c>
      <c r="AF286">
        <v>192.4</v>
      </c>
    </row>
    <row r="287" spans="1:32">
      <c r="A287" s="1">
        <f>HYPERLINK("https://lsnyc.legalserver.org/matter/dynamic-profile/view/0819250","16-0819250")</f>
        <v>0</v>
      </c>
      <c r="B287" t="s">
        <v>50</v>
      </c>
      <c r="C287" t="s">
        <v>137</v>
      </c>
      <c r="D287" t="s">
        <v>138</v>
      </c>
      <c r="E287" t="s">
        <v>349</v>
      </c>
      <c r="F287" t="s">
        <v>484</v>
      </c>
      <c r="G287" t="s">
        <v>770</v>
      </c>
      <c r="H287" t="s">
        <v>1088</v>
      </c>
      <c r="I287" t="s">
        <v>1269</v>
      </c>
      <c r="J287" t="s">
        <v>1504</v>
      </c>
      <c r="K287">
        <v>10453</v>
      </c>
      <c r="N287" t="s">
        <v>1807</v>
      </c>
      <c r="O287" t="s">
        <v>1832</v>
      </c>
      <c r="P287" t="s">
        <v>1836</v>
      </c>
      <c r="Q287" t="s">
        <v>1841</v>
      </c>
      <c r="S287" t="s">
        <v>1850</v>
      </c>
      <c r="U287" t="s">
        <v>306</v>
      </c>
      <c r="V287">
        <v>1140.4</v>
      </c>
      <c r="W287" t="s">
        <v>1935</v>
      </c>
      <c r="X287" t="s">
        <v>1945</v>
      </c>
      <c r="Y287" t="s">
        <v>1961</v>
      </c>
      <c r="Z287" t="s">
        <v>2192</v>
      </c>
      <c r="AB287" t="s">
        <v>2579</v>
      </c>
      <c r="AD287">
        <v>2</v>
      </c>
      <c r="AE287">
        <v>1</v>
      </c>
      <c r="AF287">
        <v>157.6</v>
      </c>
    </row>
    <row r="288" spans="1:32">
      <c r="A288" s="1">
        <f>HYPERLINK("https://lsnyc.legalserver.org/matter/dynamic-profile/view/0819248","16-0819248")</f>
        <v>0</v>
      </c>
      <c r="B288" t="s">
        <v>45</v>
      </c>
      <c r="C288" t="s">
        <v>137</v>
      </c>
      <c r="D288" t="s">
        <v>138</v>
      </c>
      <c r="E288" t="s">
        <v>349</v>
      </c>
      <c r="F288" t="s">
        <v>492</v>
      </c>
      <c r="G288" t="s">
        <v>770</v>
      </c>
      <c r="H288" t="s">
        <v>1088</v>
      </c>
      <c r="I288" t="s">
        <v>1269</v>
      </c>
      <c r="J288" t="s">
        <v>1504</v>
      </c>
      <c r="K288">
        <v>10453</v>
      </c>
      <c r="M288" t="s">
        <v>1574</v>
      </c>
      <c r="N288" t="s">
        <v>1803</v>
      </c>
      <c r="O288" t="s">
        <v>1829</v>
      </c>
      <c r="P288" t="s">
        <v>1834</v>
      </c>
      <c r="Q288" t="s">
        <v>1841</v>
      </c>
      <c r="S288" t="s">
        <v>1850</v>
      </c>
      <c r="U288" t="s">
        <v>306</v>
      </c>
      <c r="V288">
        <v>1140.4</v>
      </c>
      <c r="W288" t="s">
        <v>1935</v>
      </c>
      <c r="X288" t="s">
        <v>1945</v>
      </c>
      <c r="Y288" t="s">
        <v>1958</v>
      </c>
      <c r="Z288" t="s">
        <v>2192</v>
      </c>
      <c r="AB288" t="s">
        <v>2579</v>
      </c>
      <c r="AD288">
        <v>2</v>
      </c>
      <c r="AE288">
        <v>1</v>
      </c>
      <c r="AF288">
        <v>157.6</v>
      </c>
    </row>
    <row r="289" spans="1:32">
      <c r="A289" s="1">
        <f>HYPERLINK("https://lsnyc.legalserver.org/matter/dynamic-profile/view/1840402","17-1840402")</f>
        <v>0</v>
      </c>
      <c r="B289" t="s">
        <v>50</v>
      </c>
      <c r="C289" t="s">
        <v>137</v>
      </c>
      <c r="D289" t="s">
        <v>138</v>
      </c>
      <c r="E289" t="s">
        <v>323</v>
      </c>
      <c r="F289" t="s">
        <v>534</v>
      </c>
      <c r="G289" t="s">
        <v>770</v>
      </c>
      <c r="H289" t="s">
        <v>1088</v>
      </c>
      <c r="I289" t="s">
        <v>1269</v>
      </c>
      <c r="J289" t="s">
        <v>1504</v>
      </c>
      <c r="K289">
        <v>10453</v>
      </c>
      <c r="N289" t="s">
        <v>1807</v>
      </c>
      <c r="O289" t="s">
        <v>1832</v>
      </c>
      <c r="P289" t="s">
        <v>1836</v>
      </c>
      <c r="Q289" t="s">
        <v>1841</v>
      </c>
      <c r="S289" t="s">
        <v>1850</v>
      </c>
      <c r="U289" t="s">
        <v>1862</v>
      </c>
      <c r="V289">
        <v>1140.4</v>
      </c>
      <c r="W289" t="s">
        <v>1935</v>
      </c>
      <c r="X289" t="s">
        <v>1945</v>
      </c>
      <c r="Y289" t="s">
        <v>1961</v>
      </c>
      <c r="Z289" t="s">
        <v>2192</v>
      </c>
      <c r="AB289" t="s">
        <v>2579</v>
      </c>
      <c r="AD289">
        <v>2</v>
      </c>
      <c r="AE289">
        <v>1</v>
      </c>
      <c r="AF289">
        <v>155.59</v>
      </c>
    </row>
    <row r="290" spans="1:32">
      <c r="A290" s="1">
        <f>HYPERLINK("https://lsnyc.legalserver.org/matter/dynamic-profile/view/1853337","17-1853337")</f>
        <v>0</v>
      </c>
      <c r="B290" t="s">
        <v>43</v>
      </c>
      <c r="C290" t="s">
        <v>136</v>
      </c>
      <c r="D290" t="s">
        <v>138</v>
      </c>
      <c r="E290" t="s">
        <v>154</v>
      </c>
      <c r="G290" t="s">
        <v>678</v>
      </c>
      <c r="H290" t="s">
        <v>1089</v>
      </c>
      <c r="I290" t="s">
        <v>1222</v>
      </c>
      <c r="J290" t="s">
        <v>1504</v>
      </c>
      <c r="K290">
        <v>10453</v>
      </c>
      <c r="M290" t="s">
        <v>1529</v>
      </c>
      <c r="N290" t="s">
        <v>1807</v>
      </c>
      <c r="O290" t="s">
        <v>1832</v>
      </c>
      <c r="Q290" t="s">
        <v>1841</v>
      </c>
      <c r="S290" t="s">
        <v>1850</v>
      </c>
      <c r="U290" t="s">
        <v>1862</v>
      </c>
      <c r="V290">
        <v>900.11</v>
      </c>
      <c r="W290" t="s">
        <v>1935</v>
      </c>
      <c r="X290" t="s">
        <v>1945</v>
      </c>
      <c r="Z290" t="s">
        <v>2193</v>
      </c>
      <c r="AB290" t="s">
        <v>2580</v>
      </c>
      <c r="AD290">
        <v>2</v>
      </c>
      <c r="AE290">
        <v>2</v>
      </c>
      <c r="AF290">
        <v>0</v>
      </c>
    </row>
    <row r="291" spans="1:32">
      <c r="A291" s="1">
        <f>HYPERLINK("https://lsnyc.legalserver.org/matter/dynamic-profile/view/1848326","17-1848326")</f>
        <v>0</v>
      </c>
      <c r="B291" t="s">
        <v>55</v>
      </c>
      <c r="C291" t="s">
        <v>137</v>
      </c>
      <c r="D291" t="s">
        <v>138</v>
      </c>
      <c r="E291" t="s">
        <v>350</v>
      </c>
      <c r="F291" t="s">
        <v>535</v>
      </c>
      <c r="G291" t="s">
        <v>771</v>
      </c>
      <c r="H291" t="s">
        <v>1090</v>
      </c>
      <c r="I291" t="s">
        <v>1391</v>
      </c>
      <c r="J291" t="s">
        <v>1502</v>
      </c>
      <c r="K291">
        <v>10034</v>
      </c>
      <c r="M291" t="s">
        <v>1692</v>
      </c>
      <c r="N291" t="s">
        <v>1804</v>
      </c>
      <c r="O291" t="s">
        <v>1829</v>
      </c>
      <c r="P291" t="s">
        <v>1834</v>
      </c>
      <c r="Q291" t="s">
        <v>1842</v>
      </c>
      <c r="S291" t="s">
        <v>1850</v>
      </c>
      <c r="U291" t="s">
        <v>1914</v>
      </c>
      <c r="V291">
        <v>1374</v>
      </c>
      <c r="W291" t="s">
        <v>1933</v>
      </c>
      <c r="X291" t="s">
        <v>1939</v>
      </c>
      <c r="Y291" t="s">
        <v>1955</v>
      </c>
      <c r="Z291" t="s">
        <v>2194</v>
      </c>
      <c r="AB291" t="s">
        <v>2581</v>
      </c>
      <c r="AD291">
        <v>1</v>
      </c>
      <c r="AE291">
        <v>1</v>
      </c>
      <c r="AF291">
        <v>0</v>
      </c>
    </row>
    <row r="292" spans="1:32">
      <c r="A292" s="1">
        <f>HYPERLINK("https://lsnyc.legalserver.org/matter/dynamic-profile/view/0805084","16-0805084")</f>
        <v>0</v>
      </c>
      <c r="B292" t="s">
        <v>112</v>
      </c>
      <c r="C292" t="s">
        <v>137</v>
      </c>
      <c r="D292" t="s">
        <v>138</v>
      </c>
      <c r="E292" t="s">
        <v>351</v>
      </c>
      <c r="F292" t="s">
        <v>523</v>
      </c>
      <c r="G292" t="s">
        <v>702</v>
      </c>
      <c r="H292" t="s">
        <v>1091</v>
      </c>
      <c r="I292" t="s">
        <v>1392</v>
      </c>
      <c r="J292" t="s">
        <v>1504</v>
      </c>
      <c r="K292">
        <v>10453</v>
      </c>
      <c r="M292" t="s">
        <v>1693</v>
      </c>
      <c r="N292" t="s">
        <v>1806</v>
      </c>
      <c r="O292" t="s">
        <v>1829</v>
      </c>
      <c r="P292" t="s">
        <v>1834</v>
      </c>
      <c r="Q292" t="s">
        <v>1842</v>
      </c>
      <c r="S292" t="s">
        <v>1850</v>
      </c>
      <c r="U292" t="s">
        <v>1877</v>
      </c>
      <c r="V292">
        <v>930.91</v>
      </c>
      <c r="W292" t="s">
        <v>1935</v>
      </c>
      <c r="X292" t="s">
        <v>1942</v>
      </c>
      <c r="Y292" t="s">
        <v>1955</v>
      </c>
      <c r="Z292" t="s">
        <v>2195</v>
      </c>
      <c r="AB292" t="s">
        <v>2582</v>
      </c>
      <c r="AD292">
        <v>5</v>
      </c>
      <c r="AE292">
        <v>1</v>
      </c>
      <c r="AF292">
        <v>73.66</v>
      </c>
    </row>
    <row r="293" spans="1:32">
      <c r="A293" s="1">
        <f>HYPERLINK("https://lsnyc.legalserver.org/matter/dynamic-profile/view/1853934","17-1853934")</f>
        <v>0</v>
      </c>
      <c r="B293" t="s">
        <v>47</v>
      </c>
      <c r="C293" t="s">
        <v>136</v>
      </c>
      <c r="D293" t="s">
        <v>138</v>
      </c>
      <c r="E293" t="s">
        <v>352</v>
      </c>
      <c r="G293" t="s">
        <v>702</v>
      </c>
      <c r="H293" t="s">
        <v>1091</v>
      </c>
      <c r="I293" t="s">
        <v>1392</v>
      </c>
      <c r="J293" t="s">
        <v>1504</v>
      </c>
      <c r="K293">
        <v>10453</v>
      </c>
      <c r="M293" t="s">
        <v>1694</v>
      </c>
      <c r="N293" t="s">
        <v>1804</v>
      </c>
      <c r="O293" t="s">
        <v>1829</v>
      </c>
      <c r="Q293" t="s">
        <v>1842</v>
      </c>
      <c r="S293" t="s">
        <v>1850</v>
      </c>
      <c r="U293" t="s">
        <v>146</v>
      </c>
      <c r="V293">
        <v>930.91</v>
      </c>
      <c r="W293" t="s">
        <v>1935</v>
      </c>
      <c r="X293" t="s">
        <v>1940</v>
      </c>
      <c r="Z293" t="s">
        <v>2195</v>
      </c>
      <c r="AB293" t="s">
        <v>2582</v>
      </c>
      <c r="AD293">
        <v>5</v>
      </c>
      <c r="AE293">
        <v>1</v>
      </c>
      <c r="AF293">
        <v>72.81999999999999</v>
      </c>
    </row>
    <row r="294" spans="1:32">
      <c r="A294" s="1">
        <f>HYPERLINK("https://lsnyc.legalserver.org/matter/dynamic-profile/view/1839692","17-1839692")</f>
        <v>0</v>
      </c>
      <c r="B294" t="s">
        <v>99</v>
      </c>
      <c r="C294" t="s">
        <v>136</v>
      </c>
      <c r="D294" t="s">
        <v>138</v>
      </c>
      <c r="E294" t="s">
        <v>161</v>
      </c>
      <c r="G294" t="s">
        <v>772</v>
      </c>
      <c r="H294" t="s">
        <v>1091</v>
      </c>
      <c r="I294" t="s">
        <v>1393</v>
      </c>
      <c r="J294" t="s">
        <v>1503</v>
      </c>
      <c r="K294">
        <v>11207</v>
      </c>
      <c r="M294" t="s">
        <v>1695</v>
      </c>
      <c r="N294" t="s">
        <v>1804</v>
      </c>
      <c r="O294" t="s">
        <v>1829</v>
      </c>
      <c r="Q294" t="s">
        <v>1842</v>
      </c>
      <c r="S294" t="s">
        <v>1850</v>
      </c>
      <c r="U294" t="s">
        <v>1870</v>
      </c>
      <c r="V294">
        <v>2006</v>
      </c>
      <c r="W294" t="s">
        <v>1934</v>
      </c>
      <c r="Z294" t="s">
        <v>2196</v>
      </c>
      <c r="AB294" t="s">
        <v>2583</v>
      </c>
      <c r="AD294">
        <v>3</v>
      </c>
      <c r="AE294">
        <v>3</v>
      </c>
      <c r="AF294">
        <v>56.48</v>
      </c>
    </row>
    <row r="295" spans="1:32">
      <c r="A295" s="1">
        <f>HYPERLINK("https://lsnyc.legalserver.org/matter/dynamic-profile/view/1868031","18-1868031")</f>
        <v>0</v>
      </c>
      <c r="B295" t="s">
        <v>107</v>
      </c>
      <c r="C295" t="s">
        <v>137</v>
      </c>
      <c r="D295" t="s">
        <v>138</v>
      </c>
      <c r="E295" t="s">
        <v>353</v>
      </c>
      <c r="F295" t="s">
        <v>460</v>
      </c>
      <c r="G295" t="s">
        <v>773</v>
      </c>
      <c r="H295" t="s">
        <v>1092</v>
      </c>
      <c r="I295" t="s">
        <v>1394</v>
      </c>
      <c r="J295" t="s">
        <v>1506</v>
      </c>
      <c r="K295">
        <v>10304</v>
      </c>
      <c r="M295" t="s">
        <v>1696</v>
      </c>
      <c r="N295" t="s">
        <v>1806</v>
      </c>
      <c r="O295" t="s">
        <v>1830</v>
      </c>
      <c r="P295" t="s">
        <v>1835</v>
      </c>
      <c r="Q295" t="s">
        <v>1842</v>
      </c>
      <c r="S295" t="s">
        <v>1850</v>
      </c>
      <c r="U295" t="s">
        <v>228</v>
      </c>
      <c r="V295">
        <v>650</v>
      </c>
      <c r="W295" t="s">
        <v>1937</v>
      </c>
      <c r="X295" t="s">
        <v>1815</v>
      </c>
      <c r="Y295" t="s">
        <v>1957</v>
      </c>
      <c r="Z295" t="s">
        <v>2197</v>
      </c>
      <c r="AB295" t="s">
        <v>2584</v>
      </c>
      <c r="AD295">
        <v>2</v>
      </c>
      <c r="AE295">
        <v>1</v>
      </c>
      <c r="AF295">
        <v>100.1</v>
      </c>
    </row>
    <row r="296" spans="1:32">
      <c r="A296" s="1">
        <f>HYPERLINK("https://lsnyc.legalserver.org/matter/dynamic-profile/view/1844611","17-1844611")</f>
        <v>0</v>
      </c>
      <c r="B296" t="s">
        <v>82</v>
      </c>
      <c r="C296" t="s">
        <v>137</v>
      </c>
      <c r="D296" t="s">
        <v>138</v>
      </c>
      <c r="E296" t="s">
        <v>354</v>
      </c>
      <c r="F296" t="s">
        <v>420</v>
      </c>
      <c r="G296" t="s">
        <v>774</v>
      </c>
      <c r="H296" t="s">
        <v>1092</v>
      </c>
      <c r="I296" t="s">
        <v>1395</v>
      </c>
      <c r="J296" t="s">
        <v>1512</v>
      </c>
      <c r="K296">
        <v>11354</v>
      </c>
      <c r="M296" t="s">
        <v>1697</v>
      </c>
      <c r="N296" t="s">
        <v>1804</v>
      </c>
      <c r="O296" t="s">
        <v>1829</v>
      </c>
      <c r="P296" t="s">
        <v>1840</v>
      </c>
      <c r="Q296" t="s">
        <v>1842</v>
      </c>
      <c r="S296" t="s">
        <v>1850</v>
      </c>
      <c r="U296" t="s">
        <v>378</v>
      </c>
      <c r="V296">
        <v>1500</v>
      </c>
      <c r="W296" t="s">
        <v>1936</v>
      </c>
      <c r="X296" t="s">
        <v>1940</v>
      </c>
      <c r="Y296" t="s">
        <v>1955</v>
      </c>
      <c r="Z296" t="s">
        <v>2198</v>
      </c>
      <c r="AB296" t="s">
        <v>2585</v>
      </c>
      <c r="AD296">
        <v>1</v>
      </c>
      <c r="AE296">
        <v>2</v>
      </c>
      <c r="AF296">
        <v>0</v>
      </c>
    </row>
    <row r="297" spans="1:32">
      <c r="A297" s="1">
        <f>HYPERLINK("https://lsnyc.legalserver.org/matter/dynamic-profile/view/1869020","18-1869020")</f>
        <v>0</v>
      </c>
      <c r="B297" t="s">
        <v>116</v>
      </c>
      <c r="C297" t="s">
        <v>136</v>
      </c>
      <c r="D297" t="s">
        <v>138</v>
      </c>
      <c r="E297" t="s">
        <v>355</v>
      </c>
      <c r="G297" t="s">
        <v>775</v>
      </c>
      <c r="H297" t="s">
        <v>1092</v>
      </c>
      <c r="I297" t="s">
        <v>1396</v>
      </c>
      <c r="J297" t="s">
        <v>1502</v>
      </c>
      <c r="K297">
        <v>10034</v>
      </c>
      <c r="M297" t="s">
        <v>1698</v>
      </c>
      <c r="N297" t="s">
        <v>1807</v>
      </c>
      <c r="O297" t="s">
        <v>1832</v>
      </c>
      <c r="Q297" t="s">
        <v>1841</v>
      </c>
      <c r="S297" t="s">
        <v>1850</v>
      </c>
      <c r="U297" t="s">
        <v>355</v>
      </c>
      <c r="V297">
        <v>1297.87</v>
      </c>
      <c r="W297" t="s">
        <v>1933</v>
      </c>
      <c r="X297" t="s">
        <v>1950</v>
      </c>
      <c r="Z297" t="s">
        <v>2199</v>
      </c>
      <c r="AB297" t="s">
        <v>2586</v>
      </c>
      <c r="AD297">
        <v>2</v>
      </c>
      <c r="AE297">
        <v>2</v>
      </c>
      <c r="AF297">
        <v>159.36</v>
      </c>
    </row>
    <row r="298" spans="1:32">
      <c r="A298" s="1">
        <f>HYPERLINK("https://lsnyc.legalserver.org/matter/dynamic-profile/view/1869025","18-1869025")</f>
        <v>0</v>
      </c>
      <c r="B298" t="s">
        <v>116</v>
      </c>
      <c r="C298" t="s">
        <v>136</v>
      </c>
      <c r="D298" t="s">
        <v>138</v>
      </c>
      <c r="E298" t="s">
        <v>355</v>
      </c>
      <c r="G298" t="s">
        <v>775</v>
      </c>
      <c r="H298" t="s">
        <v>1092</v>
      </c>
      <c r="I298" t="s">
        <v>1396</v>
      </c>
      <c r="J298" t="s">
        <v>1502</v>
      </c>
      <c r="K298">
        <v>10034</v>
      </c>
      <c r="M298" t="s">
        <v>1699</v>
      </c>
      <c r="N298" t="s">
        <v>1807</v>
      </c>
      <c r="O298" t="s">
        <v>1832</v>
      </c>
      <c r="Q298" t="s">
        <v>1841</v>
      </c>
      <c r="S298" t="s">
        <v>1850</v>
      </c>
      <c r="U298" t="s">
        <v>355</v>
      </c>
      <c r="V298">
        <v>1297.87</v>
      </c>
      <c r="W298" t="s">
        <v>1933</v>
      </c>
      <c r="X298" t="s">
        <v>1950</v>
      </c>
      <c r="Z298" t="s">
        <v>2199</v>
      </c>
      <c r="AB298" t="s">
        <v>2586</v>
      </c>
      <c r="AD298">
        <v>2</v>
      </c>
      <c r="AE298">
        <v>2</v>
      </c>
      <c r="AF298">
        <v>159.36</v>
      </c>
    </row>
    <row r="299" spans="1:32">
      <c r="A299" s="1">
        <f>HYPERLINK("https://lsnyc.legalserver.org/matter/dynamic-profile/view/1861384","18-1861384")</f>
        <v>0</v>
      </c>
      <c r="B299" t="s">
        <v>45</v>
      </c>
      <c r="C299" t="s">
        <v>137</v>
      </c>
      <c r="D299" t="s">
        <v>138</v>
      </c>
      <c r="E299" t="s">
        <v>356</v>
      </c>
      <c r="F299" t="s">
        <v>464</v>
      </c>
      <c r="G299" t="s">
        <v>776</v>
      </c>
      <c r="H299" t="s">
        <v>1092</v>
      </c>
      <c r="I299" t="s">
        <v>1397</v>
      </c>
      <c r="J299" t="s">
        <v>1504</v>
      </c>
      <c r="K299">
        <v>10453</v>
      </c>
      <c r="M299" t="s">
        <v>1700</v>
      </c>
      <c r="N299" t="s">
        <v>1804</v>
      </c>
      <c r="O299" t="s">
        <v>1829</v>
      </c>
      <c r="P299" t="s">
        <v>1834</v>
      </c>
      <c r="S299" t="s">
        <v>1850</v>
      </c>
      <c r="U299" t="s">
        <v>1887</v>
      </c>
      <c r="V299">
        <v>939.33</v>
      </c>
      <c r="W299" t="s">
        <v>1935</v>
      </c>
      <c r="X299" t="s">
        <v>1942</v>
      </c>
      <c r="Y299" t="s">
        <v>1955</v>
      </c>
      <c r="Z299" t="s">
        <v>2200</v>
      </c>
      <c r="AB299" t="s">
        <v>2587</v>
      </c>
      <c r="AD299">
        <v>1</v>
      </c>
      <c r="AE299">
        <v>3</v>
      </c>
      <c r="AF299">
        <v>49.2</v>
      </c>
    </row>
    <row r="300" spans="1:32">
      <c r="A300" s="1">
        <f>HYPERLINK("https://lsnyc.legalserver.org/matter/dynamic-profile/view/1872780","18-1872780")</f>
        <v>0</v>
      </c>
      <c r="B300" t="s">
        <v>87</v>
      </c>
      <c r="C300" t="s">
        <v>136</v>
      </c>
      <c r="D300" t="s">
        <v>138</v>
      </c>
      <c r="E300" t="s">
        <v>357</v>
      </c>
      <c r="G300" t="s">
        <v>777</v>
      </c>
      <c r="H300" t="s">
        <v>1092</v>
      </c>
      <c r="I300" t="s">
        <v>1297</v>
      </c>
      <c r="J300" t="s">
        <v>1504</v>
      </c>
      <c r="K300">
        <v>10452</v>
      </c>
      <c r="M300" t="s">
        <v>1701</v>
      </c>
      <c r="N300" t="s">
        <v>1807</v>
      </c>
      <c r="O300" t="s">
        <v>1832</v>
      </c>
      <c r="Q300" t="s">
        <v>1841</v>
      </c>
      <c r="S300" t="s">
        <v>1850</v>
      </c>
      <c r="U300" t="s">
        <v>357</v>
      </c>
      <c r="V300">
        <v>1714.94</v>
      </c>
      <c r="W300" t="s">
        <v>1935</v>
      </c>
      <c r="X300" t="s">
        <v>1945</v>
      </c>
      <c r="Z300" t="s">
        <v>2201</v>
      </c>
      <c r="AB300" t="s">
        <v>2588</v>
      </c>
      <c r="AD300">
        <v>1</v>
      </c>
      <c r="AE300">
        <v>5</v>
      </c>
      <c r="AF300">
        <v>43.15</v>
      </c>
    </row>
    <row r="301" spans="1:32">
      <c r="A301" s="1">
        <f>HYPERLINK("https://lsnyc.legalserver.org/matter/dynamic-profile/view/1872785","18-1872785")</f>
        <v>0</v>
      </c>
      <c r="B301" t="s">
        <v>87</v>
      </c>
      <c r="C301" t="s">
        <v>136</v>
      </c>
      <c r="D301" t="s">
        <v>138</v>
      </c>
      <c r="E301" t="s">
        <v>330</v>
      </c>
      <c r="G301" t="s">
        <v>777</v>
      </c>
      <c r="H301" t="s">
        <v>1092</v>
      </c>
      <c r="I301" t="s">
        <v>1297</v>
      </c>
      <c r="J301" t="s">
        <v>1504</v>
      </c>
      <c r="K301">
        <v>10452</v>
      </c>
      <c r="N301" t="s">
        <v>1807</v>
      </c>
      <c r="O301" t="s">
        <v>1832</v>
      </c>
      <c r="Q301" t="s">
        <v>1841</v>
      </c>
      <c r="S301" t="s">
        <v>1850</v>
      </c>
      <c r="U301" t="s">
        <v>330</v>
      </c>
      <c r="V301">
        <v>1714.94</v>
      </c>
      <c r="W301" t="s">
        <v>1935</v>
      </c>
      <c r="X301" t="s">
        <v>1945</v>
      </c>
      <c r="Z301" t="s">
        <v>2201</v>
      </c>
      <c r="AB301" t="s">
        <v>2588</v>
      </c>
      <c r="AD301">
        <v>1</v>
      </c>
      <c r="AE301">
        <v>5</v>
      </c>
      <c r="AF301">
        <v>43.15</v>
      </c>
    </row>
    <row r="302" spans="1:32">
      <c r="A302" s="1">
        <f>HYPERLINK("https://lsnyc.legalserver.org/matter/dynamic-profile/view/1840175","17-1840175")</f>
        <v>0</v>
      </c>
      <c r="B302" t="s">
        <v>32</v>
      </c>
      <c r="C302" t="s">
        <v>137</v>
      </c>
      <c r="D302" t="s">
        <v>138</v>
      </c>
      <c r="E302" t="s">
        <v>358</v>
      </c>
      <c r="F302" t="s">
        <v>502</v>
      </c>
      <c r="G302" t="s">
        <v>778</v>
      </c>
      <c r="H302" t="s">
        <v>1093</v>
      </c>
      <c r="I302" t="s">
        <v>1313</v>
      </c>
      <c r="J302" t="s">
        <v>1502</v>
      </c>
      <c r="K302">
        <v>10040</v>
      </c>
      <c r="M302" t="s">
        <v>1619</v>
      </c>
      <c r="N302" t="s">
        <v>1805</v>
      </c>
      <c r="O302" t="s">
        <v>1831</v>
      </c>
      <c r="P302" t="s">
        <v>1835</v>
      </c>
      <c r="Q302" t="s">
        <v>1841</v>
      </c>
      <c r="S302" t="s">
        <v>1850</v>
      </c>
      <c r="U302" t="s">
        <v>1897</v>
      </c>
      <c r="V302">
        <v>798</v>
      </c>
      <c r="W302" t="s">
        <v>1933</v>
      </c>
      <c r="X302" t="s">
        <v>1938</v>
      </c>
      <c r="Y302" t="s">
        <v>1957</v>
      </c>
      <c r="Z302" t="s">
        <v>2202</v>
      </c>
      <c r="AB302" t="s">
        <v>2589</v>
      </c>
      <c r="AD302">
        <v>2</v>
      </c>
      <c r="AE302">
        <v>1</v>
      </c>
      <c r="AF302">
        <v>93.09</v>
      </c>
    </row>
    <row r="303" spans="1:32">
      <c r="A303" s="1">
        <f>HYPERLINK("https://lsnyc.legalserver.org/matter/dynamic-profile/view/1868285","18-1868285")</f>
        <v>0</v>
      </c>
      <c r="B303" t="s">
        <v>32</v>
      </c>
      <c r="C303" t="s">
        <v>137</v>
      </c>
      <c r="D303" t="s">
        <v>138</v>
      </c>
      <c r="E303" t="s">
        <v>359</v>
      </c>
      <c r="F303" t="s">
        <v>499</v>
      </c>
      <c r="G303" t="s">
        <v>778</v>
      </c>
      <c r="H303" t="s">
        <v>1093</v>
      </c>
      <c r="I303" t="s">
        <v>1313</v>
      </c>
      <c r="J303" t="s">
        <v>1502</v>
      </c>
      <c r="K303">
        <v>10040</v>
      </c>
      <c r="M303" t="s">
        <v>1702</v>
      </c>
      <c r="N303" t="s">
        <v>1803</v>
      </c>
      <c r="O303" t="s">
        <v>1829</v>
      </c>
      <c r="P303" t="s">
        <v>1834</v>
      </c>
      <c r="Q303" t="s">
        <v>1842</v>
      </c>
      <c r="S303" t="s">
        <v>1850</v>
      </c>
      <c r="U303" t="s">
        <v>359</v>
      </c>
      <c r="V303">
        <v>798</v>
      </c>
      <c r="W303" t="s">
        <v>1933</v>
      </c>
      <c r="X303" t="s">
        <v>1940</v>
      </c>
      <c r="Y303" t="s">
        <v>1958</v>
      </c>
      <c r="Z303" t="s">
        <v>2202</v>
      </c>
      <c r="AB303" t="s">
        <v>2589</v>
      </c>
      <c r="AD303">
        <v>2</v>
      </c>
      <c r="AE303">
        <v>1</v>
      </c>
      <c r="AF303">
        <v>91.47</v>
      </c>
    </row>
    <row r="304" spans="1:32">
      <c r="A304" s="1">
        <f>HYPERLINK("https://lsnyc.legalserver.org/matter/dynamic-profile/view/1843299","17-1843299")</f>
        <v>0</v>
      </c>
      <c r="B304" t="s">
        <v>117</v>
      </c>
      <c r="C304" t="s">
        <v>137</v>
      </c>
      <c r="D304" t="s">
        <v>138</v>
      </c>
      <c r="E304" t="s">
        <v>291</v>
      </c>
      <c r="F304" t="s">
        <v>501</v>
      </c>
      <c r="G304" t="s">
        <v>741</v>
      </c>
      <c r="H304" t="s">
        <v>1094</v>
      </c>
      <c r="I304" t="s">
        <v>1398</v>
      </c>
      <c r="J304" t="s">
        <v>1502</v>
      </c>
      <c r="K304">
        <v>10031</v>
      </c>
      <c r="M304" t="s">
        <v>1703</v>
      </c>
      <c r="N304" t="s">
        <v>1804</v>
      </c>
      <c r="O304" t="s">
        <v>1829</v>
      </c>
      <c r="P304" t="s">
        <v>1834</v>
      </c>
      <c r="Q304" t="s">
        <v>1842</v>
      </c>
      <c r="R304" t="s">
        <v>1848</v>
      </c>
      <c r="S304" t="s">
        <v>1851</v>
      </c>
      <c r="T304" t="s">
        <v>1855</v>
      </c>
      <c r="U304" t="s">
        <v>291</v>
      </c>
      <c r="V304">
        <v>1700</v>
      </c>
      <c r="W304" t="s">
        <v>1933</v>
      </c>
      <c r="X304" t="s">
        <v>1939</v>
      </c>
      <c r="Y304" t="s">
        <v>1955</v>
      </c>
      <c r="Z304" t="s">
        <v>2203</v>
      </c>
      <c r="AB304" t="s">
        <v>2590</v>
      </c>
      <c r="AD304">
        <v>1</v>
      </c>
      <c r="AE304">
        <v>1</v>
      </c>
      <c r="AF304">
        <v>88.67</v>
      </c>
    </row>
    <row r="305" spans="1:32">
      <c r="A305" s="1">
        <f>HYPERLINK("https://lsnyc.legalserver.org/matter/dynamic-profile/view/1849687","17-1849687")</f>
        <v>0</v>
      </c>
      <c r="B305" t="s">
        <v>74</v>
      </c>
      <c r="C305" t="s">
        <v>137</v>
      </c>
      <c r="D305" t="s">
        <v>138</v>
      </c>
      <c r="E305" t="s">
        <v>321</v>
      </c>
      <c r="F305" t="s">
        <v>532</v>
      </c>
      <c r="G305" t="s">
        <v>779</v>
      </c>
      <c r="H305" t="s">
        <v>1095</v>
      </c>
      <c r="I305" t="s">
        <v>1399</v>
      </c>
      <c r="J305" t="s">
        <v>1508</v>
      </c>
      <c r="K305">
        <v>11355</v>
      </c>
      <c r="M305" t="s">
        <v>1704</v>
      </c>
      <c r="N305" t="s">
        <v>1806</v>
      </c>
      <c r="O305" t="s">
        <v>1829</v>
      </c>
      <c r="P305" t="s">
        <v>1834</v>
      </c>
      <c r="Q305" t="s">
        <v>1842</v>
      </c>
      <c r="S305" t="s">
        <v>1850</v>
      </c>
      <c r="T305" t="s">
        <v>1855</v>
      </c>
      <c r="U305" t="s">
        <v>1915</v>
      </c>
      <c r="V305">
        <v>1800</v>
      </c>
      <c r="W305" t="s">
        <v>1936</v>
      </c>
      <c r="X305" t="s">
        <v>1948</v>
      </c>
      <c r="Y305" t="s">
        <v>1962</v>
      </c>
      <c r="Z305" t="s">
        <v>2204</v>
      </c>
      <c r="AB305" t="s">
        <v>2591</v>
      </c>
      <c r="AD305">
        <v>2</v>
      </c>
      <c r="AE305">
        <v>2</v>
      </c>
      <c r="AF305">
        <v>184.55</v>
      </c>
    </row>
    <row r="306" spans="1:32">
      <c r="A306" s="1">
        <f>HYPERLINK("https://lsnyc.legalserver.org/matter/dynamic-profile/view/1836213","17-1836213")</f>
        <v>0</v>
      </c>
      <c r="B306" t="s">
        <v>44</v>
      </c>
      <c r="C306" t="s">
        <v>137</v>
      </c>
      <c r="D306" t="s">
        <v>138</v>
      </c>
      <c r="E306" t="s">
        <v>360</v>
      </c>
      <c r="F306" t="s">
        <v>420</v>
      </c>
      <c r="G306" t="s">
        <v>780</v>
      </c>
      <c r="H306" t="s">
        <v>1096</v>
      </c>
      <c r="I306" t="s">
        <v>1400</v>
      </c>
      <c r="J306" t="s">
        <v>1504</v>
      </c>
      <c r="K306">
        <v>10453</v>
      </c>
      <c r="M306" t="s">
        <v>1705</v>
      </c>
      <c r="N306" t="s">
        <v>1803</v>
      </c>
      <c r="O306" t="s">
        <v>1829</v>
      </c>
      <c r="P306" t="s">
        <v>1839</v>
      </c>
      <c r="Q306" t="s">
        <v>1841</v>
      </c>
      <c r="S306" t="s">
        <v>1850</v>
      </c>
      <c r="U306" t="s">
        <v>417</v>
      </c>
      <c r="V306">
        <v>832.37</v>
      </c>
      <c r="W306" t="s">
        <v>1935</v>
      </c>
      <c r="Y306" t="s">
        <v>1958</v>
      </c>
      <c r="Z306" t="s">
        <v>2205</v>
      </c>
      <c r="AB306" t="s">
        <v>2592</v>
      </c>
      <c r="AD306">
        <v>2</v>
      </c>
      <c r="AE306">
        <v>3</v>
      </c>
      <c r="AF306">
        <v>86.87</v>
      </c>
    </row>
    <row r="307" spans="1:32">
      <c r="A307" s="1">
        <f>HYPERLINK("https://lsnyc.legalserver.org/matter/dynamic-profile/view/1856778","18-1856778")</f>
        <v>0</v>
      </c>
      <c r="B307" t="s">
        <v>50</v>
      </c>
      <c r="C307" t="s">
        <v>136</v>
      </c>
      <c r="D307" t="s">
        <v>138</v>
      </c>
      <c r="E307" t="s">
        <v>280</v>
      </c>
      <c r="G307" t="s">
        <v>781</v>
      </c>
      <c r="H307" t="s">
        <v>1097</v>
      </c>
      <c r="I307" t="s">
        <v>1257</v>
      </c>
      <c r="J307" t="s">
        <v>1504</v>
      </c>
      <c r="K307">
        <v>10456</v>
      </c>
      <c r="M307" t="s">
        <v>1562</v>
      </c>
      <c r="N307" t="s">
        <v>1807</v>
      </c>
      <c r="O307" t="s">
        <v>1832</v>
      </c>
      <c r="Q307" t="s">
        <v>1841</v>
      </c>
      <c r="S307" t="s">
        <v>1850</v>
      </c>
      <c r="U307" t="s">
        <v>411</v>
      </c>
      <c r="V307">
        <v>966.71</v>
      </c>
      <c r="W307" t="s">
        <v>1935</v>
      </c>
      <c r="X307" t="s">
        <v>1945</v>
      </c>
      <c r="Z307" t="s">
        <v>2206</v>
      </c>
      <c r="AB307" t="s">
        <v>2593</v>
      </c>
      <c r="AD307">
        <v>2</v>
      </c>
      <c r="AE307">
        <v>2</v>
      </c>
      <c r="AF307">
        <v>111.55</v>
      </c>
    </row>
    <row r="308" spans="1:32">
      <c r="A308" s="1">
        <f>HYPERLINK("https://lsnyc.legalserver.org/matter/dynamic-profile/view/0827377","17-0827377")</f>
        <v>0</v>
      </c>
      <c r="B308" t="s">
        <v>37</v>
      </c>
      <c r="C308" t="s">
        <v>136</v>
      </c>
      <c r="D308" t="s">
        <v>139</v>
      </c>
      <c r="E308" t="s">
        <v>361</v>
      </c>
      <c r="G308" t="s">
        <v>782</v>
      </c>
      <c r="H308" t="s">
        <v>1098</v>
      </c>
      <c r="I308" t="s">
        <v>1401</v>
      </c>
      <c r="J308" t="s">
        <v>1513</v>
      </c>
      <c r="K308">
        <v>11373</v>
      </c>
      <c r="M308" t="s">
        <v>1706</v>
      </c>
      <c r="N308" t="s">
        <v>1806</v>
      </c>
      <c r="O308" t="s">
        <v>1829</v>
      </c>
      <c r="Q308" t="s">
        <v>1842</v>
      </c>
      <c r="S308" t="s">
        <v>1850</v>
      </c>
      <c r="U308" t="s">
        <v>361</v>
      </c>
      <c r="V308">
        <v>900</v>
      </c>
      <c r="W308" t="s">
        <v>1936</v>
      </c>
      <c r="X308" t="s">
        <v>1943</v>
      </c>
      <c r="Z308" t="s">
        <v>2207</v>
      </c>
      <c r="AB308" t="s">
        <v>2594</v>
      </c>
      <c r="AD308">
        <v>1</v>
      </c>
      <c r="AE308">
        <v>1</v>
      </c>
      <c r="AF308">
        <v>54.31</v>
      </c>
    </row>
    <row r="309" spans="1:32">
      <c r="A309" s="1">
        <f>HYPERLINK("https://lsnyc.legalserver.org/matter/dynamic-profile/view/0832569","17-0832569")</f>
        <v>0</v>
      </c>
      <c r="B309" t="s">
        <v>46</v>
      </c>
      <c r="C309" t="s">
        <v>137</v>
      </c>
      <c r="D309" t="s">
        <v>138</v>
      </c>
      <c r="E309" t="s">
        <v>362</v>
      </c>
      <c r="F309" t="s">
        <v>482</v>
      </c>
      <c r="G309" t="s">
        <v>783</v>
      </c>
      <c r="H309" t="s">
        <v>1098</v>
      </c>
      <c r="I309" t="s">
        <v>1402</v>
      </c>
      <c r="J309" t="s">
        <v>1502</v>
      </c>
      <c r="K309">
        <v>10032</v>
      </c>
      <c r="N309" t="s">
        <v>1803</v>
      </c>
      <c r="O309" t="s">
        <v>1831</v>
      </c>
      <c r="P309" t="s">
        <v>1838</v>
      </c>
      <c r="Q309" t="s">
        <v>1841</v>
      </c>
      <c r="S309" t="s">
        <v>1850</v>
      </c>
      <c r="U309" t="s">
        <v>288</v>
      </c>
      <c r="V309">
        <v>831</v>
      </c>
      <c r="W309" t="s">
        <v>1933</v>
      </c>
      <c r="X309" t="s">
        <v>1938</v>
      </c>
      <c r="Y309" t="s">
        <v>1961</v>
      </c>
      <c r="Z309" t="s">
        <v>2208</v>
      </c>
      <c r="AB309" t="s">
        <v>2595</v>
      </c>
      <c r="AD309">
        <v>2</v>
      </c>
      <c r="AE309">
        <v>2</v>
      </c>
      <c r="AF309">
        <v>160.65</v>
      </c>
    </row>
    <row r="310" spans="1:32">
      <c r="A310" s="1">
        <f>HYPERLINK("https://lsnyc.legalserver.org/matter/dynamic-profile/view/1861174","18-1861174")</f>
        <v>0</v>
      </c>
      <c r="B310" t="s">
        <v>80</v>
      </c>
      <c r="C310" t="s">
        <v>137</v>
      </c>
      <c r="D310" t="s">
        <v>139</v>
      </c>
      <c r="E310" t="s">
        <v>271</v>
      </c>
      <c r="F310" t="s">
        <v>490</v>
      </c>
      <c r="G310" t="s">
        <v>784</v>
      </c>
      <c r="H310" t="s">
        <v>1099</v>
      </c>
      <c r="I310" t="s">
        <v>1403</v>
      </c>
      <c r="J310" t="s">
        <v>1502</v>
      </c>
      <c r="K310">
        <v>10035</v>
      </c>
      <c r="M310" t="s">
        <v>1707</v>
      </c>
      <c r="N310" t="s">
        <v>1806</v>
      </c>
      <c r="O310" t="s">
        <v>1829</v>
      </c>
      <c r="P310" t="s">
        <v>1837</v>
      </c>
      <c r="Q310" t="s">
        <v>1842</v>
      </c>
      <c r="S310" t="s">
        <v>1852</v>
      </c>
      <c r="T310" t="s">
        <v>1855</v>
      </c>
      <c r="U310" t="s">
        <v>271</v>
      </c>
      <c r="V310">
        <v>3750</v>
      </c>
      <c r="W310" t="s">
        <v>1933</v>
      </c>
      <c r="X310" t="s">
        <v>1943</v>
      </c>
      <c r="Y310" t="s">
        <v>1955</v>
      </c>
      <c r="Z310" t="s">
        <v>2209</v>
      </c>
      <c r="AB310" t="s">
        <v>2596</v>
      </c>
      <c r="AD310">
        <v>1</v>
      </c>
      <c r="AE310">
        <v>1</v>
      </c>
      <c r="AF310">
        <v>0</v>
      </c>
    </row>
    <row r="311" spans="1:32">
      <c r="A311" s="1">
        <f>HYPERLINK("https://lsnyc.legalserver.org/matter/dynamic-profile/view/1839206","17-1839206")</f>
        <v>0</v>
      </c>
      <c r="B311" t="s">
        <v>118</v>
      </c>
      <c r="C311" t="s">
        <v>136</v>
      </c>
      <c r="D311" t="s">
        <v>138</v>
      </c>
      <c r="E311" t="s">
        <v>363</v>
      </c>
      <c r="G311" t="s">
        <v>785</v>
      </c>
      <c r="H311" t="s">
        <v>1100</v>
      </c>
      <c r="I311" t="s">
        <v>1344</v>
      </c>
      <c r="J311" t="s">
        <v>1510</v>
      </c>
      <c r="K311">
        <v>11432</v>
      </c>
      <c r="M311" t="s">
        <v>1708</v>
      </c>
      <c r="N311" t="s">
        <v>1809</v>
      </c>
      <c r="O311" t="s">
        <v>1829</v>
      </c>
      <c r="Q311" t="s">
        <v>1841</v>
      </c>
      <c r="S311" t="s">
        <v>1850</v>
      </c>
      <c r="U311" t="s">
        <v>288</v>
      </c>
      <c r="V311">
        <v>1226.89</v>
      </c>
      <c r="W311" t="s">
        <v>1936</v>
      </c>
      <c r="X311" t="s">
        <v>1940</v>
      </c>
      <c r="Z311" t="s">
        <v>2210</v>
      </c>
      <c r="AB311" t="s">
        <v>2597</v>
      </c>
      <c r="AD311">
        <v>2</v>
      </c>
      <c r="AE311">
        <v>3</v>
      </c>
      <c r="AF311">
        <v>125.09</v>
      </c>
    </row>
    <row r="312" spans="1:32">
      <c r="A312" s="1">
        <f>HYPERLINK("https://lsnyc.legalserver.org/matter/dynamic-profile/view/1867579","18-1867579")</f>
        <v>0</v>
      </c>
      <c r="B312" t="s">
        <v>118</v>
      </c>
      <c r="C312" t="s">
        <v>136</v>
      </c>
      <c r="D312" t="s">
        <v>138</v>
      </c>
      <c r="E312" t="s">
        <v>218</v>
      </c>
      <c r="G312" t="s">
        <v>785</v>
      </c>
      <c r="H312" t="s">
        <v>1100</v>
      </c>
      <c r="I312" t="s">
        <v>1344</v>
      </c>
      <c r="J312" t="s">
        <v>1510</v>
      </c>
      <c r="K312">
        <v>11432</v>
      </c>
      <c r="M312" t="s">
        <v>1709</v>
      </c>
      <c r="N312" t="s">
        <v>1825</v>
      </c>
      <c r="O312" t="s">
        <v>1829</v>
      </c>
      <c r="Q312" t="s">
        <v>1842</v>
      </c>
      <c r="S312" t="s">
        <v>1850</v>
      </c>
      <c r="U312" t="s">
        <v>218</v>
      </c>
      <c r="V312">
        <v>1226.89</v>
      </c>
      <c r="W312" t="s">
        <v>1936</v>
      </c>
      <c r="X312" t="s">
        <v>1940</v>
      </c>
      <c r="Z312" t="s">
        <v>2210</v>
      </c>
      <c r="AB312" t="s">
        <v>2597</v>
      </c>
      <c r="AD312">
        <v>2</v>
      </c>
      <c r="AE312">
        <v>3</v>
      </c>
      <c r="AF312">
        <v>122.37</v>
      </c>
    </row>
    <row r="313" spans="1:32">
      <c r="A313" s="1">
        <f>HYPERLINK("https://lsnyc.legalserver.org/matter/dynamic-profile/view/1867563","18-1867563")</f>
        <v>0</v>
      </c>
      <c r="B313" t="s">
        <v>118</v>
      </c>
      <c r="C313" t="s">
        <v>136</v>
      </c>
      <c r="D313" t="s">
        <v>138</v>
      </c>
      <c r="E313" t="s">
        <v>218</v>
      </c>
      <c r="G313" t="s">
        <v>785</v>
      </c>
      <c r="H313" t="s">
        <v>1100</v>
      </c>
      <c r="I313" t="s">
        <v>1344</v>
      </c>
      <c r="J313" t="s">
        <v>1510</v>
      </c>
      <c r="K313">
        <v>11432</v>
      </c>
      <c r="M313" t="s">
        <v>1710</v>
      </c>
      <c r="N313" t="s">
        <v>1817</v>
      </c>
      <c r="O313" t="s">
        <v>1829</v>
      </c>
      <c r="Q313" t="s">
        <v>1842</v>
      </c>
      <c r="S313" t="s">
        <v>1850</v>
      </c>
      <c r="U313" t="s">
        <v>218</v>
      </c>
      <c r="V313">
        <v>1226.89</v>
      </c>
      <c r="W313" t="s">
        <v>1936</v>
      </c>
      <c r="X313" t="s">
        <v>1940</v>
      </c>
      <c r="Z313" t="s">
        <v>2210</v>
      </c>
      <c r="AB313" t="s">
        <v>2597</v>
      </c>
      <c r="AD313">
        <v>2</v>
      </c>
      <c r="AE313">
        <v>3</v>
      </c>
      <c r="AF313">
        <v>122.37</v>
      </c>
    </row>
    <row r="314" spans="1:32">
      <c r="A314" s="1">
        <f>HYPERLINK("https://lsnyc.legalserver.org/matter/dynamic-profile/view/1853932","17-1853932")</f>
        <v>0</v>
      </c>
      <c r="B314" t="s">
        <v>52</v>
      </c>
      <c r="C314" t="s">
        <v>137</v>
      </c>
      <c r="D314" t="s">
        <v>139</v>
      </c>
      <c r="E314" t="s">
        <v>364</v>
      </c>
      <c r="F314" t="s">
        <v>536</v>
      </c>
      <c r="G314" t="s">
        <v>786</v>
      </c>
      <c r="H314" t="s">
        <v>1101</v>
      </c>
      <c r="I314" t="s">
        <v>1404</v>
      </c>
      <c r="J314" t="s">
        <v>1504</v>
      </c>
      <c r="K314">
        <v>10466</v>
      </c>
      <c r="N314" t="s">
        <v>1804</v>
      </c>
      <c r="O314" t="s">
        <v>1829</v>
      </c>
      <c r="P314" t="s">
        <v>1834</v>
      </c>
      <c r="Q314" t="s">
        <v>1842</v>
      </c>
      <c r="S314" t="s">
        <v>1850</v>
      </c>
      <c r="U314" t="s">
        <v>1916</v>
      </c>
      <c r="V314">
        <v>1700</v>
      </c>
      <c r="W314" t="s">
        <v>1935</v>
      </c>
      <c r="X314" t="s">
        <v>1943</v>
      </c>
      <c r="Y314" t="s">
        <v>1955</v>
      </c>
      <c r="Z314" t="s">
        <v>2211</v>
      </c>
      <c r="AB314" t="s">
        <v>2598</v>
      </c>
      <c r="AD314">
        <v>1</v>
      </c>
      <c r="AE314">
        <v>2</v>
      </c>
      <c r="AF314">
        <v>22.8</v>
      </c>
    </row>
    <row r="315" spans="1:32">
      <c r="A315" s="1">
        <f>HYPERLINK("https://lsnyc.legalserver.org/matter/dynamic-profile/view/1838498","17-1838498")</f>
        <v>0</v>
      </c>
      <c r="B315" t="s">
        <v>91</v>
      </c>
      <c r="C315" t="s">
        <v>136</v>
      </c>
      <c r="D315" t="s">
        <v>138</v>
      </c>
      <c r="E315" t="s">
        <v>365</v>
      </c>
      <c r="G315" t="s">
        <v>787</v>
      </c>
      <c r="H315" t="s">
        <v>1102</v>
      </c>
      <c r="I315" t="s">
        <v>1405</v>
      </c>
      <c r="J315" t="s">
        <v>1514</v>
      </c>
      <c r="K315">
        <v>11385</v>
      </c>
      <c r="M315" t="s">
        <v>1711</v>
      </c>
      <c r="N315" t="s">
        <v>1804</v>
      </c>
      <c r="O315" t="s">
        <v>1829</v>
      </c>
      <c r="Q315" t="s">
        <v>1842</v>
      </c>
      <c r="S315" t="s">
        <v>1850</v>
      </c>
      <c r="U315" t="s">
        <v>365</v>
      </c>
      <c r="V315">
        <v>1017.34</v>
      </c>
      <c r="W315" t="s">
        <v>1936</v>
      </c>
      <c r="X315" t="s">
        <v>1940</v>
      </c>
      <c r="Z315" t="s">
        <v>2212</v>
      </c>
      <c r="AB315" t="s">
        <v>2599</v>
      </c>
      <c r="AD315">
        <v>2</v>
      </c>
      <c r="AE315">
        <v>1</v>
      </c>
      <c r="AF315">
        <v>94.03</v>
      </c>
    </row>
    <row r="316" spans="1:32">
      <c r="A316" s="1">
        <f>HYPERLINK("https://lsnyc.legalserver.org/matter/dynamic-profile/view/0821749","16-0821749")</f>
        <v>0</v>
      </c>
      <c r="B316" t="s">
        <v>119</v>
      </c>
      <c r="C316" t="s">
        <v>136</v>
      </c>
      <c r="D316" t="s">
        <v>138</v>
      </c>
      <c r="E316" t="s">
        <v>366</v>
      </c>
      <c r="G316" t="s">
        <v>788</v>
      </c>
      <c r="H316" t="s">
        <v>1103</v>
      </c>
      <c r="I316" t="s">
        <v>1406</v>
      </c>
      <c r="J316" t="s">
        <v>1503</v>
      </c>
      <c r="K316">
        <v>11212</v>
      </c>
      <c r="M316">
        <v>3158</v>
      </c>
      <c r="N316" t="s">
        <v>1803</v>
      </c>
      <c r="O316" t="s">
        <v>1829</v>
      </c>
      <c r="Q316" t="s">
        <v>1841</v>
      </c>
      <c r="S316" t="s">
        <v>1850</v>
      </c>
      <c r="U316" t="s">
        <v>1917</v>
      </c>
      <c r="V316">
        <v>1350</v>
      </c>
      <c r="W316" t="s">
        <v>1934</v>
      </c>
      <c r="Z316" t="s">
        <v>2213</v>
      </c>
      <c r="AB316" t="s">
        <v>2600</v>
      </c>
      <c r="AD316">
        <v>1</v>
      </c>
      <c r="AE316">
        <v>3</v>
      </c>
      <c r="AF316">
        <v>98.77</v>
      </c>
    </row>
    <row r="317" spans="1:32">
      <c r="A317" s="1">
        <f>HYPERLINK("https://lsnyc.legalserver.org/matter/dynamic-profile/view/0822349","16-0822349")</f>
        <v>0</v>
      </c>
      <c r="B317" t="s">
        <v>119</v>
      </c>
      <c r="C317" t="s">
        <v>136</v>
      </c>
      <c r="D317" t="s">
        <v>138</v>
      </c>
      <c r="E317" t="s">
        <v>249</v>
      </c>
      <c r="G317" t="s">
        <v>788</v>
      </c>
      <c r="H317" t="s">
        <v>1103</v>
      </c>
      <c r="I317" t="s">
        <v>1407</v>
      </c>
      <c r="J317" t="s">
        <v>1503</v>
      </c>
      <c r="K317">
        <v>11212</v>
      </c>
      <c r="M317" t="s">
        <v>1712</v>
      </c>
      <c r="N317" t="s">
        <v>1806</v>
      </c>
      <c r="O317" t="s">
        <v>1829</v>
      </c>
      <c r="Q317" t="s">
        <v>1841</v>
      </c>
      <c r="S317" t="s">
        <v>1850</v>
      </c>
      <c r="U317" t="s">
        <v>1885</v>
      </c>
      <c r="V317">
        <v>1350</v>
      </c>
      <c r="W317" t="s">
        <v>1934</v>
      </c>
      <c r="Z317" t="s">
        <v>2213</v>
      </c>
      <c r="AB317" t="s">
        <v>2600</v>
      </c>
      <c r="AD317">
        <v>1</v>
      </c>
      <c r="AE317">
        <v>3</v>
      </c>
      <c r="AF317">
        <v>122.57</v>
      </c>
    </row>
    <row r="318" spans="1:32">
      <c r="A318" s="1">
        <f>HYPERLINK("https://lsnyc.legalserver.org/matter/dynamic-profile/view/1871418","18-1871418")</f>
        <v>0</v>
      </c>
      <c r="B318" t="s">
        <v>119</v>
      </c>
      <c r="C318" t="s">
        <v>136</v>
      </c>
      <c r="D318" t="s">
        <v>138</v>
      </c>
      <c r="E318" t="s">
        <v>343</v>
      </c>
      <c r="G318" t="s">
        <v>788</v>
      </c>
      <c r="H318" t="s">
        <v>1103</v>
      </c>
      <c r="I318" t="s">
        <v>1406</v>
      </c>
      <c r="J318" t="s">
        <v>1503</v>
      </c>
      <c r="K318">
        <v>11212</v>
      </c>
      <c r="M318" t="s">
        <v>1713</v>
      </c>
      <c r="N318" t="s">
        <v>1803</v>
      </c>
      <c r="O318" t="s">
        <v>1829</v>
      </c>
      <c r="Q318" t="s">
        <v>1841</v>
      </c>
      <c r="S318" t="s">
        <v>1850</v>
      </c>
      <c r="U318" t="s">
        <v>1918</v>
      </c>
      <c r="V318">
        <v>1350</v>
      </c>
      <c r="W318" t="s">
        <v>1934</v>
      </c>
      <c r="X318" t="s">
        <v>1940</v>
      </c>
      <c r="Z318" t="s">
        <v>2213</v>
      </c>
      <c r="AB318" t="s">
        <v>2600</v>
      </c>
      <c r="AD318">
        <v>1</v>
      </c>
      <c r="AE318">
        <v>3</v>
      </c>
      <c r="AF318">
        <v>144.48</v>
      </c>
    </row>
    <row r="319" spans="1:32">
      <c r="A319" s="1">
        <f>HYPERLINK("https://lsnyc.legalserver.org/matter/dynamic-profile/view/1879577","18-1879577")</f>
        <v>0</v>
      </c>
      <c r="B319" t="s">
        <v>119</v>
      </c>
      <c r="C319" t="s">
        <v>136</v>
      </c>
      <c r="D319" t="s">
        <v>138</v>
      </c>
      <c r="E319" t="s">
        <v>367</v>
      </c>
      <c r="G319" t="s">
        <v>788</v>
      </c>
      <c r="H319" t="s">
        <v>1103</v>
      </c>
      <c r="I319" t="s">
        <v>1406</v>
      </c>
      <c r="J319" t="s">
        <v>1503</v>
      </c>
      <c r="K319">
        <v>11212</v>
      </c>
      <c r="N319" t="s">
        <v>1809</v>
      </c>
      <c r="O319" t="s">
        <v>1829</v>
      </c>
      <c r="S319" t="s">
        <v>1850</v>
      </c>
      <c r="U319" t="s">
        <v>1918</v>
      </c>
      <c r="V319">
        <v>1350</v>
      </c>
      <c r="W319" t="s">
        <v>1934</v>
      </c>
      <c r="X319" t="s">
        <v>1940</v>
      </c>
      <c r="Z319" t="s">
        <v>2213</v>
      </c>
      <c r="AB319" t="s">
        <v>2600</v>
      </c>
      <c r="AD319">
        <v>1</v>
      </c>
      <c r="AE319">
        <v>3</v>
      </c>
      <c r="AF319">
        <v>95.62</v>
      </c>
    </row>
    <row r="320" spans="1:32">
      <c r="A320" s="1">
        <f>HYPERLINK("https://lsnyc.legalserver.org/matter/dynamic-profile/view/0809828","16-0809828")</f>
        <v>0</v>
      </c>
      <c r="B320" t="s">
        <v>120</v>
      </c>
      <c r="C320" t="s">
        <v>136</v>
      </c>
      <c r="D320" t="s">
        <v>138</v>
      </c>
      <c r="E320" t="s">
        <v>368</v>
      </c>
      <c r="G320" t="s">
        <v>789</v>
      </c>
      <c r="H320" t="s">
        <v>1104</v>
      </c>
      <c r="I320" t="s">
        <v>1408</v>
      </c>
      <c r="J320" t="s">
        <v>1502</v>
      </c>
      <c r="K320">
        <v>10035</v>
      </c>
      <c r="M320" t="s">
        <v>1714</v>
      </c>
      <c r="N320" t="s">
        <v>1806</v>
      </c>
      <c r="O320" t="s">
        <v>1829</v>
      </c>
      <c r="Q320" t="s">
        <v>1842</v>
      </c>
      <c r="S320" t="s">
        <v>1850</v>
      </c>
      <c r="U320" t="s">
        <v>368</v>
      </c>
      <c r="V320">
        <v>0</v>
      </c>
      <c r="W320" t="s">
        <v>1933</v>
      </c>
      <c r="X320" t="s">
        <v>1940</v>
      </c>
      <c r="Z320" t="s">
        <v>2214</v>
      </c>
      <c r="AB320" t="s">
        <v>2601</v>
      </c>
      <c r="AD320">
        <v>5</v>
      </c>
      <c r="AE320">
        <v>1</v>
      </c>
      <c r="AF320">
        <v>82.36</v>
      </c>
    </row>
    <row r="321" spans="1:32">
      <c r="A321" s="1">
        <f>HYPERLINK("https://lsnyc.legalserver.org/matter/dynamic-profile/view/1845995","17-1845995")</f>
        <v>0</v>
      </c>
      <c r="B321" t="s">
        <v>49</v>
      </c>
      <c r="C321" t="s">
        <v>137</v>
      </c>
      <c r="D321" t="s">
        <v>138</v>
      </c>
      <c r="E321" t="s">
        <v>200</v>
      </c>
      <c r="F321" t="s">
        <v>294</v>
      </c>
      <c r="G321" t="s">
        <v>790</v>
      </c>
      <c r="H321" t="s">
        <v>1105</v>
      </c>
      <c r="I321" t="s">
        <v>1387</v>
      </c>
      <c r="J321" t="s">
        <v>1505</v>
      </c>
      <c r="K321">
        <v>11101</v>
      </c>
      <c r="M321" t="s">
        <v>1715</v>
      </c>
      <c r="N321" t="s">
        <v>1804</v>
      </c>
      <c r="O321" t="s">
        <v>1829</v>
      </c>
      <c r="P321" t="s">
        <v>1834</v>
      </c>
      <c r="Q321" t="s">
        <v>1842</v>
      </c>
      <c r="S321" t="s">
        <v>1850</v>
      </c>
      <c r="T321" t="s">
        <v>1855</v>
      </c>
      <c r="U321" t="s">
        <v>200</v>
      </c>
      <c r="V321">
        <v>1248</v>
      </c>
      <c r="W321" t="s">
        <v>1936</v>
      </c>
      <c r="X321" t="s">
        <v>1946</v>
      </c>
      <c r="Y321" t="s">
        <v>1955</v>
      </c>
      <c r="Z321" t="s">
        <v>2215</v>
      </c>
      <c r="AB321" t="s">
        <v>2602</v>
      </c>
      <c r="AD321">
        <v>2</v>
      </c>
      <c r="AE321">
        <v>2</v>
      </c>
      <c r="AF321">
        <v>108</v>
      </c>
    </row>
    <row r="322" spans="1:32">
      <c r="A322" s="1">
        <f>HYPERLINK("https://lsnyc.legalserver.org/matter/dynamic-profile/view/1864750","18-1864750")</f>
        <v>0</v>
      </c>
      <c r="B322" t="s">
        <v>32</v>
      </c>
      <c r="C322" t="s">
        <v>136</v>
      </c>
      <c r="D322" t="s">
        <v>138</v>
      </c>
      <c r="E322" t="s">
        <v>369</v>
      </c>
      <c r="G322" t="s">
        <v>791</v>
      </c>
      <c r="H322" t="s">
        <v>1106</v>
      </c>
      <c r="I322" t="s">
        <v>1209</v>
      </c>
      <c r="J322" t="s">
        <v>1502</v>
      </c>
      <c r="K322">
        <v>10029</v>
      </c>
      <c r="M322" t="s">
        <v>1519</v>
      </c>
      <c r="N322" t="s">
        <v>1803</v>
      </c>
      <c r="O322" t="s">
        <v>1829</v>
      </c>
      <c r="Q322" t="s">
        <v>1841</v>
      </c>
      <c r="S322" t="s">
        <v>1850</v>
      </c>
      <c r="T322" t="s">
        <v>1855</v>
      </c>
      <c r="U322" t="s">
        <v>369</v>
      </c>
      <c r="V322">
        <v>0</v>
      </c>
      <c r="W322" t="s">
        <v>1933</v>
      </c>
      <c r="X322" t="s">
        <v>1938</v>
      </c>
      <c r="Z322" t="s">
        <v>2216</v>
      </c>
      <c r="AB322" t="s">
        <v>2603</v>
      </c>
      <c r="AD322">
        <v>2</v>
      </c>
      <c r="AE322">
        <v>1</v>
      </c>
      <c r="AF322">
        <v>52.15</v>
      </c>
    </row>
    <row r="323" spans="1:32">
      <c r="A323" s="1">
        <f>HYPERLINK("https://lsnyc.legalserver.org/matter/dynamic-profile/view/0799050","16-0799050")</f>
        <v>0</v>
      </c>
      <c r="B323" t="s">
        <v>44</v>
      </c>
      <c r="C323" t="s">
        <v>136</v>
      </c>
      <c r="D323" t="s">
        <v>138</v>
      </c>
      <c r="E323" t="s">
        <v>240</v>
      </c>
      <c r="G323" t="s">
        <v>792</v>
      </c>
      <c r="H323" t="s">
        <v>1107</v>
      </c>
      <c r="I323" t="s">
        <v>1282</v>
      </c>
      <c r="J323" t="s">
        <v>1504</v>
      </c>
      <c r="K323">
        <v>10452</v>
      </c>
      <c r="M323" t="s">
        <v>1590</v>
      </c>
      <c r="N323" t="s">
        <v>1807</v>
      </c>
      <c r="O323" t="s">
        <v>1832</v>
      </c>
      <c r="Q323" t="s">
        <v>1841</v>
      </c>
      <c r="S323" t="s">
        <v>1850</v>
      </c>
      <c r="U323" t="s">
        <v>1890</v>
      </c>
      <c r="V323">
        <v>854.7</v>
      </c>
      <c r="W323" t="s">
        <v>1935</v>
      </c>
      <c r="X323" t="s">
        <v>1945</v>
      </c>
      <c r="Z323" t="s">
        <v>2217</v>
      </c>
      <c r="AB323" t="s">
        <v>2604</v>
      </c>
      <c r="AD323">
        <v>2</v>
      </c>
      <c r="AE323">
        <v>2</v>
      </c>
      <c r="AF323">
        <v>59.75</v>
      </c>
    </row>
    <row r="324" spans="1:32">
      <c r="A324" s="1">
        <f>HYPERLINK("https://lsnyc.legalserver.org/matter/dynamic-profile/view/0816973","16-0816973")</f>
        <v>0</v>
      </c>
      <c r="B324" t="s">
        <v>44</v>
      </c>
      <c r="C324" t="s">
        <v>136</v>
      </c>
      <c r="D324" t="s">
        <v>138</v>
      </c>
      <c r="E324" t="s">
        <v>165</v>
      </c>
      <c r="G324" t="s">
        <v>792</v>
      </c>
      <c r="H324" t="s">
        <v>1107</v>
      </c>
      <c r="I324" t="s">
        <v>1282</v>
      </c>
      <c r="J324" t="s">
        <v>1504</v>
      </c>
      <c r="K324">
        <v>10452</v>
      </c>
      <c r="M324" t="s">
        <v>1586</v>
      </c>
      <c r="N324" t="s">
        <v>1807</v>
      </c>
      <c r="O324" t="s">
        <v>1832</v>
      </c>
      <c r="Q324" t="s">
        <v>1841</v>
      </c>
      <c r="S324" t="s">
        <v>1850</v>
      </c>
      <c r="U324" t="s">
        <v>1867</v>
      </c>
      <c r="V324">
        <v>854.7</v>
      </c>
      <c r="W324" t="s">
        <v>1935</v>
      </c>
      <c r="X324" t="s">
        <v>1945</v>
      </c>
      <c r="Z324" t="s">
        <v>2217</v>
      </c>
      <c r="AB324" t="s">
        <v>2604</v>
      </c>
      <c r="AD324">
        <v>2</v>
      </c>
      <c r="AE324">
        <v>2</v>
      </c>
      <c r="AF324">
        <v>59.75</v>
      </c>
    </row>
    <row r="325" spans="1:32">
      <c r="A325" s="1">
        <f>HYPERLINK("https://lsnyc.legalserver.org/matter/dynamic-profile/view/0822605","16-0822605")</f>
        <v>0</v>
      </c>
      <c r="B325" t="s">
        <v>44</v>
      </c>
      <c r="C325" t="s">
        <v>136</v>
      </c>
      <c r="D325" t="s">
        <v>138</v>
      </c>
      <c r="E325" t="s">
        <v>242</v>
      </c>
      <c r="G325" t="s">
        <v>792</v>
      </c>
      <c r="H325" t="s">
        <v>1107</v>
      </c>
      <c r="I325" t="s">
        <v>1282</v>
      </c>
      <c r="J325" t="s">
        <v>1504</v>
      </c>
      <c r="K325">
        <v>10452</v>
      </c>
      <c r="M325" t="s">
        <v>1591</v>
      </c>
      <c r="N325" t="s">
        <v>1807</v>
      </c>
      <c r="O325" t="s">
        <v>1832</v>
      </c>
      <c r="Q325" t="s">
        <v>1841</v>
      </c>
      <c r="S325" t="s">
        <v>1850</v>
      </c>
      <c r="U325" t="s">
        <v>242</v>
      </c>
      <c r="V325">
        <v>854.7</v>
      </c>
      <c r="W325" t="s">
        <v>1935</v>
      </c>
      <c r="X325" t="s">
        <v>1945</v>
      </c>
      <c r="Z325" t="s">
        <v>2217</v>
      </c>
      <c r="AB325" t="s">
        <v>2604</v>
      </c>
      <c r="AD325">
        <v>2</v>
      </c>
      <c r="AE325">
        <v>2</v>
      </c>
      <c r="AF325">
        <v>59.75</v>
      </c>
    </row>
    <row r="326" spans="1:32">
      <c r="A326" s="1">
        <f>HYPERLINK("https://lsnyc.legalserver.org/matter/dynamic-profile/view/1841227","17-1841227")</f>
        <v>0</v>
      </c>
      <c r="B326" t="s">
        <v>44</v>
      </c>
      <c r="C326" t="s">
        <v>136</v>
      </c>
      <c r="D326" t="s">
        <v>138</v>
      </c>
      <c r="E326" t="s">
        <v>161</v>
      </c>
      <c r="G326" t="s">
        <v>792</v>
      </c>
      <c r="H326" t="s">
        <v>1107</v>
      </c>
      <c r="I326" t="s">
        <v>1282</v>
      </c>
      <c r="J326" t="s">
        <v>1504</v>
      </c>
      <c r="K326">
        <v>10452</v>
      </c>
      <c r="M326" t="s">
        <v>1716</v>
      </c>
      <c r="N326" t="s">
        <v>1807</v>
      </c>
      <c r="O326" t="s">
        <v>1832</v>
      </c>
      <c r="Q326" t="s">
        <v>1841</v>
      </c>
      <c r="S326" t="s">
        <v>1850</v>
      </c>
      <c r="U326" t="s">
        <v>161</v>
      </c>
      <c r="V326">
        <v>854.7</v>
      </c>
      <c r="W326" t="s">
        <v>1935</v>
      </c>
      <c r="X326" t="s">
        <v>1945</v>
      </c>
      <c r="Z326" t="s">
        <v>2217</v>
      </c>
      <c r="AB326" t="s">
        <v>2604</v>
      </c>
      <c r="AD326">
        <v>2</v>
      </c>
      <c r="AE326">
        <v>2</v>
      </c>
      <c r="AF326">
        <v>54.88</v>
      </c>
    </row>
    <row r="327" spans="1:32">
      <c r="A327" s="1">
        <f>HYPERLINK("https://lsnyc.legalserver.org/matter/dynamic-profile/view/1854948","18-1854948")</f>
        <v>0</v>
      </c>
      <c r="B327" t="s">
        <v>44</v>
      </c>
      <c r="C327" t="s">
        <v>136</v>
      </c>
      <c r="D327" t="s">
        <v>138</v>
      </c>
      <c r="E327" t="s">
        <v>244</v>
      </c>
      <c r="G327" t="s">
        <v>792</v>
      </c>
      <c r="H327" t="s">
        <v>1107</v>
      </c>
      <c r="I327" t="s">
        <v>1282</v>
      </c>
      <c r="J327" t="s">
        <v>1504</v>
      </c>
      <c r="K327">
        <v>10452</v>
      </c>
      <c r="M327" t="s">
        <v>1593</v>
      </c>
      <c r="N327" t="s">
        <v>1807</v>
      </c>
      <c r="O327" t="s">
        <v>1832</v>
      </c>
      <c r="Q327" t="s">
        <v>1841</v>
      </c>
      <c r="S327" t="s">
        <v>1850</v>
      </c>
      <c r="U327" t="s">
        <v>143</v>
      </c>
      <c r="V327">
        <v>854.7</v>
      </c>
      <c r="W327" t="s">
        <v>1935</v>
      </c>
      <c r="X327" t="s">
        <v>1945</v>
      </c>
      <c r="Z327" t="s">
        <v>2217</v>
      </c>
      <c r="AB327" t="s">
        <v>2604</v>
      </c>
      <c r="AD327">
        <v>2</v>
      </c>
      <c r="AE327">
        <v>2</v>
      </c>
      <c r="AF327">
        <v>59.02</v>
      </c>
    </row>
    <row r="328" spans="1:32">
      <c r="A328" s="1">
        <f>HYPERLINK("https://lsnyc.legalserver.org/matter/dynamic-profile/view/0824540","17-0824540")</f>
        <v>0</v>
      </c>
      <c r="B328" t="s">
        <v>120</v>
      </c>
      <c r="C328" t="s">
        <v>136</v>
      </c>
      <c r="D328" t="s">
        <v>138</v>
      </c>
      <c r="E328" t="s">
        <v>370</v>
      </c>
      <c r="G328" t="s">
        <v>793</v>
      </c>
      <c r="H328" t="s">
        <v>1108</v>
      </c>
      <c r="I328" t="s">
        <v>1409</v>
      </c>
      <c r="J328" t="s">
        <v>1502</v>
      </c>
      <c r="K328">
        <v>10029</v>
      </c>
      <c r="N328" t="s">
        <v>1811</v>
      </c>
      <c r="O328" t="s">
        <v>1831</v>
      </c>
      <c r="Q328" t="s">
        <v>1842</v>
      </c>
      <c r="S328" t="s">
        <v>1851</v>
      </c>
      <c r="U328" t="s">
        <v>341</v>
      </c>
      <c r="V328">
        <v>1016</v>
      </c>
      <c r="W328" t="s">
        <v>1933</v>
      </c>
      <c r="X328" t="s">
        <v>1940</v>
      </c>
      <c r="Z328" t="s">
        <v>2218</v>
      </c>
      <c r="AB328" t="s">
        <v>2605</v>
      </c>
      <c r="AD328">
        <v>1</v>
      </c>
      <c r="AE328">
        <v>1</v>
      </c>
      <c r="AF328">
        <v>92.48999999999999</v>
      </c>
    </row>
    <row r="329" spans="1:32">
      <c r="A329" s="1">
        <f>HYPERLINK("https://lsnyc.legalserver.org/matter/dynamic-profile/view/1837302","17-1837302")</f>
        <v>0</v>
      </c>
      <c r="B329" t="s">
        <v>119</v>
      </c>
      <c r="C329" t="s">
        <v>137</v>
      </c>
      <c r="D329" t="s">
        <v>138</v>
      </c>
      <c r="E329" t="s">
        <v>371</v>
      </c>
      <c r="F329" t="s">
        <v>537</v>
      </c>
      <c r="G329" t="s">
        <v>794</v>
      </c>
      <c r="H329" t="s">
        <v>1109</v>
      </c>
      <c r="I329" t="s">
        <v>1410</v>
      </c>
      <c r="J329" t="s">
        <v>1503</v>
      </c>
      <c r="K329">
        <v>11233</v>
      </c>
      <c r="M329" t="s">
        <v>1717</v>
      </c>
      <c r="N329" t="s">
        <v>1806</v>
      </c>
      <c r="O329" t="s">
        <v>1829</v>
      </c>
      <c r="P329" t="s">
        <v>1834</v>
      </c>
      <c r="Q329" t="s">
        <v>1841</v>
      </c>
      <c r="S329" t="s">
        <v>1850</v>
      </c>
      <c r="U329" t="s">
        <v>1885</v>
      </c>
      <c r="V329">
        <v>925</v>
      </c>
      <c r="W329" t="s">
        <v>1934</v>
      </c>
      <c r="Y329" t="s">
        <v>1955</v>
      </c>
      <c r="Z329" t="s">
        <v>2219</v>
      </c>
      <c r="AB329" t="s">
        <v>2606</v>
      </c>
      <c r="AD329">
        <v>2</v>
      </c>
      <c r="AE329">
        <v>3</v>
      </c>
      <c r="AF329">
        <v>50.03</v>
      </c>
    </row>
    <row r="330" spans="1:32">
      <c r="A330" s="1">
        <f>HYPERLINK("https://lsnyc.legalserver.org/matter/dynamic-profile/view/1864503","18-1864503")</f>
        <v>0</v>
      </c>
      <c r="B330" t="s">
        <v>62</v>
      </c>
      <c r="C330" t="s">
        <v>136</v>
      </c>
      <c r="D330" t="s">
        <v>138</v>
      </c>
      <c r="E330" t="s">
        <v>372</v>
      </c>
      <c r="G330" t="s">
        <v>795</v>
      </c>
      <c r="H330" t="s">
        <v>1110</v>
      </c>
      <c r="I330" t="s">
        <v>1209</v>
      </c>
      <c r="J330" t="s">
        <v>1502</v>
      </c>
      <c r="K330">
        <v>10029</v>
      </c>
      <c r="M330" t="s">
        <v>1519</v>
      </c>
      <c r="N330" t="s">
        <v>1803</v>
      </c>
      <c r="O330" t="s">
        <v>1829</v>
      </c>
      <c r="Q330" t="s">
        <v>1841</v>
      </c>
      <c r="S330" t="s">
        <v>1850</v>
      </c>
      <c r="T330" t="s">
        <v>1855</v>
      </c>
      <c r="U330" t="s">
        <v>372</v>
      </c>
      <c r="V330">
        <v>0</v>
      </c>
      <c r="W330" t="s">
        <v>1933</v>
      </c>
      <c r="X330" t="s">
        <v>1938</v>
      </c>
      <c r="Z330" t="s">
        <v>2220</v>
      </c>
      <c r="AB330" t="s">
        <v>2607</v>
      </c>
      <c r="AD330">
        <v>2</v>
      </c>
      <c r="AE330">
        <v>1</v>
      </c>
      <c r="AF330">
        <v>81.81</v>
      </c>
    </row>
    <row r="331" spans="1:32">
      <c r="A331" s="1">
        <f>HYPERLINK("https://lsnyc.legalserver.org/matter/dynamic-profile/view/0819821","16-0819821")</f>
        <v>0</v>
      </c>
      <c r="B331" t="s">
        <v>107</v>
      </c>
      <c r="C331" t="s">
        <v>137</v>
      </c>
      <c r="D331" t="s">
        <v>138</v>
      </c>
      <c r="E331" t="s">
        <v>373</v>
      </c>
      <c r="F331" t="s">
        <v>460</v>
      </c>
      <c r="G331" t="s">
        <v>796</v>
      </c>
      <c r="H331" t="s">
        <v>1111</v>
      </c>
      <c r="I331" t="s">
        <v>1411</v>
      </c>
      <c r="J331" t="s">
        <v>1506</v>
      </c>
      <c r="K331">
        <v>10304</v>
      </c>
      <c r="M331" t="s">
        <v>1599</v>
      </c>
      <c r="N331" t="s">
        <v>1809</v>
      </c>
      <c r="O331" t="s">
        <v>1829</v>
      </c>
      <c r="P331" t="s">
        <v>1834</v>
      </c>
      <c r="Q331" t="s">
        <v>1841</v>
      </c>
      <c r="S331" t="s">
        <v>1850</v>
      </c>
      <c r="U331" t="s">
        <v>373</v>
      </c>
      <c r="V331">
        <v>950</v>
      </c>
      <c r="W331" t="s">
        <v>1937</v>
      </c>
      <c r="X331" t="s">
        <v>1938</v>
      </c>
      <c r="Y331" t="s">
        <v>1957</v>
      </c>
      <c r="Z331" t="s">
        <v>2221</v>
      </c>
      <c r="AB331" t="s">
        <v>2608</v>
      </c>
      <c r="AD331">
        <v>2</v>
      </c>
      <c r="AE331">
        <v>1</v>
      </c>
      <c r="AF331">
        <v>45</v>
      </c>
    </row>
    <row r="332" spans="1:32">
      <c r="A332" s="1">
        <f>HYPERLINK("https://lsnyc.legalserver.org/matter/dynamic-profile/view/1856068","18-1856068")</f>
        <v>0</v>
      </c>
      <c r="B332" t="s">
        <v>121</v>
      </c>
      <c r="C332" t="s">
        <v>137</v>
      </c>
      <c r="D332" t="s">
        <v>138</v>
      </c>
      <c r="E332" t="s">
        <v>159</v>
      </c>
      <c r="F332" t="s">
        <v>538</v>
      </c>
      <c r="G332" t="s">
        <v>797</v>
      </c>
      <c r="H332" t="s">
        <v>1112</v>
      </c>
      <c r="I332" t="s">
        <v>1412</v>
      </c>
      <c r="J332" t="s">
        <v>1503</v>
      </c>
      <c r="K332">
        <v>11207</v>
      </c>
      <c r="M332" t="s">
        <v>1718</v>
      </c>
      <c r="N332" t="s">
        <v>1804</v>
      </c>
      <c r="O332" t="s">
        <v>1829</v>
      </c>
      <c r="P332" t="s">
        <v>1834</v>
      </c>
      <c r="Q332" t="s">
        <v>1841</v>
      </c>
      <c r="S332" t="s">
        <v>1850</v>
      </c>
      <c r="U332" t="s">
        <v>153</v>
      </c>
      <c r="V332">
        <v>809.76</v>
      </c>
      <c r="W332" t="s">
        <v>1934</v>
      </c>
      <c r="Y332" t="s">
        <v>1955</v>
      </c>
      <c r="Z332" t="s">
        <v>2222</v>
      </c>
      <c r="AB332" t="s">
        <v>2609</v>
      </c>
      <c r="AD332">
        <v>2</v>
      </c>
      <c r="AE332">
        <v>1</v>
      </c>
      <c r="AF332">
        <v>56.02</v>
      </c>
    </row>
    <row r="333" spans="1:32">
      <c r="A333" s="1">
        <f>HYPERLINK("https://lsnyc.legalserver.org/matter/dynamic-profile/view/0806801","16-0806801")</f>
        <v>0</v>
      </c>
      <c r="B333" t="s">
        <v>122</v>
      </c>
      <c r="C333" t="s">
        <v>136</v>
      </c>
      <c r="D333" t="s">
        <v>138</v>
      </c>
      <c r="E333" t="s">
        <v>374</v>
      </c>
      <c r="G333" t="s">
        <v>798</v>
      </c>
      <c r="H333" t="s">
        <v>1113</v>
      </c>
      <c r="I333" t="s">
        <v>1413</v>
      </c>
      <c r="J333" t="s">
        <v>1503</v>
      </c>
      <c r="K333">
        <v>11208</v>
      </c>
      <c r="M333" t="s">
        <v>1719</v>
      </c>
      <c r="N333" t="s">
        <v>1806</v>
      </c>
      <c r="O333" t="s">
        <v>1829</v>
      </c>
      <c r="S333" t="s">
        <v>1852</v>
      </c>
      <c r="U333" t="s">
        <v>374</v>
      </c>
      <c r="V333">
        <v>878</v>
      </c>
      <c r="W333" t="s">
        <v>1934</v>
      </c>
      <c r="X333" t="s">
        <v>1938</v>
      </c>
      <c r="Z333" t="s">
        <v>2223</v>
      </c>
      <c r="AB333" t="s">
        <v>2610</v>
      </c>
      <c r="AD333">
        <v>3</v>
      </c>
      <c r="AE333">
        <v>1</v>
      </c>
      <c r="AF333">
        <v>138.27</v>
      </c>
    </row>
    <row r="334" spans="1:32">
      <c r="A334" s="1">
        <f>HYPERLINK("https://lsnyc.legalserver.org/matter/dynamic-profile/view/1861543","18-1861543")</f>
        <v>0</v>
      </c>
      <c r="B334" t="s">
        <v>123</v>
      </c>
      <c r="C334" t="s">
        <v>137</v>
      </c>
      <c r="D334" t="s">
        <v>138</v>
      </c>
      <c r="E334" t="s">
        <v>375</v>
      </c>
      <c r="F334" t="s">
        <v>539</v>
      </c>
      <c r="G334" t="s">
        <v>799</v>
      </c>
      <c r="H334" t="s">
        <v>1114</v>
      </c>
      <c r="I334" t="s">
        <v>1414</v>
      </c>
      <c r="J334" t="s">
        <v>1503</v>
      </c>
      <c r="K334">
        <v>11233</v>
      </c>
      <c r="M334" t="s">
        <v>1720</v>
      </c>
      <c r="N334" t="s">
        <v>1804</v>
      </c>
      <c r="O334" t="s">
        <v>1829</v>
      </c>
      <c r="P334" t="s">
        <v>1834</v>
      </c>
      <c r="Q334" t="s">
        <v>1842</v>
      </c>
      <c r="S334" t="s">
        <v>1850</v>
      </c>
      <c r="U334" t="s">
        <v>375</v>
      </c>
      <c r="V334">
        <v>1950</v>
      </c>
      <c r="W334" t="s">
        <v>1934</v>
      </c>
      <c r="Y334" t="s">
        <v>1955</v>
      </c>
      <c r="Z334" t="s">
        <v>2224</v>
      </c>
      <c r="AB334" t="s">
        <v>2611</v>
      </c>
      <c r="AD334">
        <v>3</v>
      </c>
      <c r="AE334">
        <v>2</v>
      </c>
      <c r="AF334">
        <v>76.89</v>
      </c>
    </row>
    <row r="335" spans="1:32">
      <c r="A335" s="1">
        <f>HYPERLINK("https://lsnyc.legalserver.org/matter/dynamic-profile/view/1836415","17-1836415")</f>
        <v>0</v>
      </c>
      <c r="B335" t="s">
        <v>55</v>
      </c>
      <c r="C335" t="s">
        <v>136</v>
      </c>
      <c r="D335" t="s">
        <v>138</v>
      </c>
      <c r="E335" t="s">
        <v>376</v>
      </c>
      <c r="G335" t="s">
        <v>800</v>
      </c>
      <c r="H335" t="s">
        <v>1115</v>
      </c>
      <c r="I335" t="s">
        <v>1234</v>
      </c>
      <c r="J335" t="s">
        <v>1502</v>
      </c>
      <c r="K335">
        <v>10040</v>
      </c>
      <c r="M335" t="s">
        <v>1544</v>
      </c>
      <c r="N335" t="s">
        <v>1803</v>
      </c>
      <c r="O335" t="s">
        <v>1832</v>
      </c>
      <c r="Q335" t="s">
        <v>1841</v>
      </c>
      <c r="S335" t="s">
        <v>1850</v>
      </c>
      <c r="U335" t="s">
        <v>1893</v>
      </c>
      <c r="V335">
        <v>892.52</v>
      </c>
      <c r="W335" t="s">
        <v>1933</v>
      </c>
      <c r="X335" t="s">
        <v>1938</v>
      </c>
      <c r="Z335" t="s">
        <v>2225</v>
      </c>
      <c r="AB335" t="s">
        <v>2612</v>
      </c>
      <c r="AD335">
        <v>2</v>
      </c>
      <c r="AE335">
        <v>1</v>
      </c>
      <c r="AF335">
        <v>104.41</v>
      </c>
    </row>
    <row r="336" spans="1:32">
      <c r="A336" s="1">
        <f>HYPERLINK("https://lsnyc.legalserver.org/matter/dynamic-profile/view/1864121","18-1864121")</f>
        <v>0</v>
      </c>
      <c r="B336" t="s">
        <v>55</v>
      </c>
      <c r="C336" t="s">
        <v>136</v>
      </c>
      <c r="D336" t="s">
        <v>138</v>
      </c>
      <c r="E336" t="s">
        <v>176</v>
      </c>
      <c r="G336" t="s">
        <v>800</v>
      </c>
      <c r="H336" t="s">
        <v>1115</v>
      </c>
      <c r="I336" t="s">
        <v>1234</v>
      </c>
      <c r="J336" t="s">
        <v>1502</v>
      </c>
      <c r="K336">
        <v>10040</v>
      </c>
      <c r="M336" t="s">
        <v>1544</v>
      </c>
      <c r="N336" t="s">
        <v>1803</v>
      </c>
      <c r="O336" t="s">
        <v>1829</v>
      </c>
      <c r="Q336" t="s">
        <v>1841</v>
      </c>
      <c r="S336" t="s">
        <v>1850</v>
      </c>
      <c r="U336" t="s">
        <v>176</v>
      </c>
      <c r="V336">
        <v>892.52</v>
      </c>
      <c r="W336" t="s">
        <v>1933</v>
      </c>
      <c r="X336" t="s">
        <v>1940</v>
      </c>
      <c r="Z336" t="s">
        <v>2225</v>
      </c>
      <c r="AB336" t="s">
        <v>2612</v>
      </c>
      <c r="AD336">
        <v>2</v>
      </c>
      <c r="AE336">
        <v>1</v>
      </c>
      <c r="AF336">
        <v>102.6</v>
      </c>
    </row>
    <row r="337" spans="1:32">
      <c r="A337" s="1">
        <f>HYPERLINK("https://lsnyc.legalserver.org/matter/dynamic-profile/view/0799254","16-0799254")</f>
        <v>0</v>
      </c>
      <c r="B337" t="s">
        <v>44</v>
      </c>
      <c r="C337" t="s">
        <v>136</v>
      </c>
      <c r="D337" t="s">
        <v>138</v>
      </c>
      <c r="E337" t="s">
        <v>240</v>
      </c>
      <c r="G337" t="s">
        <v>801</v>
      </c>
      <c r="H337" t="s">
        <v>1116</v>
      </c>
      <c r="I337" t="s">
        <v>1282</v>
      </c>
      <c r="J337" t="s">
        <v>1504</v>
      </c>
      <c r="K337">
        <v>10452</v>
      </c>
      <c r="M337" t="s">
        <v>1590</v>
      </c>
      <c r="N337" t="s">
        <v>1807</v>
      </c>
      <c r="O337" t="s">
        <v>1832</v>
      </c>
      <c r="Q337" t="s">
        <v>1841</v>
      </c>
      <c r="S337" t="s">
        <v>1850</v>
      </c>
      <c r="U337" t="s">
        <v>1877</v>
      </c>
      <c r="V337">
        <v>1310</v>
      </c>
      <c r="W337" t="s">
        <v>1935</v>
      </c>
      <c r="X337" t="s">
        <v>1945</v>
      </c>
      <c r="Z337" t="s">
        <v>2226</v>
      </c>
      <c r="AB337" t="s">
        <v>2613</v>
      </c>
      <c r="AD337">
        <v>3</v>
      </c>
      <c r="AE337">
        <v>2</v>
      </c>
      <c r="AF337">
        <v>118.85</v>
      </c>
    </row>
    <row r="338" spans="1:32">
      <c r="A338" s="1">
        <f>HYPERLINK("https://lsnyc.legalserver.org/matter/dynamic-profile/view/0817111","16-0817111")</f>
        <v>0</v>
      </c>
      <c r="B338" t="s">
        <v>44</v>
      </c>
      <c r="C338" t="s">
        <v>136</v>
      </c>
      <c r="D338" t="s">
        <v>138</v>
      </c>
      <c r="E338" t="s">
        <v>317</v>
      </c>
      <c r="G338" t="s">
        <v>801</v>
      </c>
      <c r="H338" t="s">
        <v>1116</v>
      </c>
      <c r="I338" t="s">
        <v>1282</v>
      </c>
      <c r="J338" t="s">
        <v>1504</v>
      </c>
      <c r="K338">
        <v>10452</v>
      </c>
      <c r="M338" t="s">
        <v>1586</v>
      </c>
      <c r="N338" t="s">
        <v>1807</v>
      </c>
      <c r="O338" t="s">
        <v>1832</v>
      </c>
      <c r="Q338" t="s">
        <v>1841</v>
      </c>
      <c r="S338" t="s">
        <v>1850</v>
      </c>
      <c r="U338" t="s">
        <v>1867</v>
      </c>
      <c r="V338">
        <v>1310</v>
      </c>
      <c r="W338" t="s">
        <v>1935</v>
      </c>
      <c r="X338" t="s">
        <v>1945</v>
      </c>
      <c r="Z338" t="s">
        <v>2226</v>
      </c>
      <c r="AB338" t="s">
        <v>2613</v>
      </c>
      <c r="AD338">
        <v>3</v>
      </c>
      <c r="AE338">
        <v>2</v>
      </c>
      <c r="AF338">
        <v>118.85</v>
      </c>
    </row>
    <row r="339" spans="1:32">
      <c r="A339" s="1">
        <f>HYPERLINK("https://lsnyc.legalserver.org/matter/dynamic-profile/view/0822622","16-0822622")</f>
        <v>0</v>
      </c>
      <c r="B339" t="s">
        <v>44</v>
      </c>
      <c r="C339" t="s">
        <v>136</v>
      </c>
      <c r="D339" t="s">
        <v>138</v>
      </c>
      <c r="E339" t="s">
        <v>242</v>
      </c>
      <c r="G339" t="s">
        <v>801</v>
      </c>
      <c r="H339" t="s">
        <v>1116</v>
      </c>
      <c r="I339" t="s">
        <v>1282</v>
      </c>
      <c r="J339" t="s">
        <v>1504</v>
      </c>
      <c r="K339">
        <v>10452</v>
      </c>
      <c r="M339" t="s">
        <v>1591</v>
      </c>
      <c r="N339" t="s">
        <v>1807</v>
      </c>
      <c r="O339" t="s">
        <v>1832</v>
      </c>
      <c r="Q339" t="s">
        <v>1841</v>
      </c>
      <c r="S339" t="s">
        <v>1850</v>
      </c>
      <c r="U339" t="s">
        <v>341</v>
      </c>
      <c r="V339">
        <v>1310</v>
      </c>
      <c r="W339" t="s">
        <v>1935</v>
      </c>
      <c r="X339" t="s">
        <v>1945</v>
      </c>
      <c r="Z339" t="s">
        <v>2226</v>
      </c>
      <c r="AB339" t="s">
        <v>2613</v>
      </c>
      <c r="AD339">
        <v>3</v>
      </c>
      <c r="AE339">
        <v>2</v>
      </c>
      <c r="AF339">
        <v>118.85</v>
      </c>
    </row>
    <row r="340" spans="1:32">
      <c r="A340" s="1">
        <f>HYPERLINK("https://lsnyc.legalserver.org/matter/dynamic-profile/view/1854898","17-1854898")</f>
        <v>0</v>
      </c>
      <c r="B340" t="s">
        <v>44</v>
      </c>
      <c r="C340" t="s">
        <v>136</v>
      </c>
      <c r="D340" t="s">
        <v>138</v>
      </c>
      <c r="E340" t="s">
        <v>243</v>
      </c>
      <c r="G340" t="s">
        <v>801</v>
      </c>
      <c r="H340" t="s">
        <v>1116</v>
      </c>
      <c r="I340" t="s">
        <v>1282</v>
      </c>
      <c r="J340" t="s">
        <v>1504</v>
      </c>
      <c r="K340">
        <v>10452</v>
      </c>
      <c r="M340" t="s">
        <v>1592</v>
      </c>
      <c r="N340" t="s">
        <v>1807</v>
      </c>
      <c r="O340" t="s">
        <v>1832</v>
      </c>
      <c r="Q340" t="s">
        <v>1841</v>
      </c>
      <c r="S340" t="s">
        <v>1850</v>
      </c>
      <c r="U340" t="s">
        <v>143</v>
      </c>
      <c r="V340">
        <v>1310</v>
      </c>
      <c r="W340" t="s">
        <v>1935</v>
      </c>
      <c r="X340" t="s">
        <v>1945</v>
      </c>
      <c r="Z340" t="s">
        <v>2226</v>
      </c>
      <c r="AB340" t="s">
        <v>2613</v>
      </c>
      <c r="AD340">
        <v>3</v>
      </c>
      <c r="AE340">
        <v>2</v>
      </c>
      <c r="AF340">
        <v>117.44</v>
      </c>
    </row>
    <row r="341" spans="1:32">
      <c r="A341" s="1">
        <f>HYPERLINK("https://lsnyc.legalserver.org/matter/dynamic-profile/view/1855288","18-1855288")</f>
        <v>0</v>
      </c>
      <c r="B341" t="s">
        <v>44</v>
      </c>
      <c r="C341" t="s">
        <v>136</v>
      </c>
      <c r="D341" t="s">
        <v>138</v>
      </c>
      <c r="E341" t="s">
        <v>377</v>
      </c>
      <c r="G341" t="s">
        <v>801</v>
      </c>
      <c r="H341" t="s">
        <v>1116</v>
      </c>
      <c r="I341" t="s">
        <v>1282</v>
      </c>
      <c r="J341" t="s">
        <v>1504</v>
      </c>
      <c r="K341">
        <v>10452</v>
      </c>
      <c r="M341" t="s">
        <v>1593</v>
      </c>
      <c r="N341" t="s">
        <v>1807</v>
      </c>
      <c r="O341" t="s">
        <v>1832</v>
      </c>
      <c r="Q341" t="s">
        <v>1841</v>
      </c>
      <c r="S341" t="s">
        <v>1850</v>
      </c>
      <c r="U341" t="s">
        <v>143</v>
      </c>
      <c r="V341">
        <v>1310</v>
      </c>
      <c r="W341" t="s">
        <v>1935</v>
      </c>
      <c r="X341" t="s">
        <v>1945</v>
      </c>
      <c r="Z341" t="s">
        <v>2226</v>
      </c>
      <c r="AB341" t="s">
        <v>2613</v>
      </c>
      <c r="AD341">
        <v>3</v>
      </c>
      <c r="AE341">
        <v>2</v>
      </c>
      <c r="AF341">
        <v>117.44</v>
      </c>
    </row>
    <row r="342" spans="1:32">
      <c r="A342" s="1">
        <f>HYPERLINK("https://lsnyc.legalserver.org/matter/dynamic-profile/view/1846029","17-1846029")</f>
        <v>0</v>
      </c>
      <c r="B342" t="s">
        <v>46</v>
      </c>
      <c r="C342" t="s">
        <v>136</v>
      </c>
      <c r="D342" t="s">
        <v>138</v>
      </c>
      <c r="E342" t="s">
        <v>378</v>
      </c>
      <c r="G342" t="s">
        <v>802</v>
      </c>
      <c r="H342" t="s">
        <v>1117</v>
      </c>
      <c r="I342" t="s">
        <v>1415</v>
      </c>
      <c r="J342" t="s">
        <v>1502</v>
      </c>
      <c r="K342">
        <v>10034</v>
      </c>
      <c r="N342" t="s">
        <v>1806</v>
      </c>
      <c r="O342" t="s">
        <v>1831</v>
      </c>
      <c r="Q342" t="s">
        <v>1842</v>
      </c>
      <c r="S342" t="s">
        <v>1850</v>
      </c>
      <c r="U342" t="s">
        <v>1919</v>
      </c>
      <c r="V342">
        <v>1250</v>
      </c>
      <c r="W342" t="s">
        <v>1933</v>
      </c>
      <c r="X342" t="s">
        <v>1939</v>
      </c>
      <c r="Z342" t="s">
        <v>2227</v>
      </c>
      <c r="AB342" t="s">
        <v>2614</v>
      </c>
      <c r="AD342">
        <v>2</v>
      </c>
      <c r="AE342">
        <v>3</v>
      </c>
      <c r="AF342">
        <v>114.66</v>
      </c>
    </row>
    <row r="343" spans="1:32">
      <c r="A343" s="1">
        <f>HYPERLINK("https://lsnyc.legalserver.org/matter/dynamic-profile/view/0819351","16-0819351")</f>
        <v>0</v>
      </c>
      <c r="B343" t="s">
        <v>50</v>
      </c>
      <c r="C343" t="s">
        <v>137</v>
      </c>
      <c r="D343" t="s">
        <v>138</v>
      </c>
      <c r="E343" t="s">
        <v>248</v>
      </c>
      <c r="F343" t="s">
        <v>485</v>
      </c>
      <c r="G343" t="s">
        <v>592</v>
      </c>
      <c r="H343" t="s">
        <v>1118</v>
      </c>
      <c r="I343" t="s">
        <v>1269</v>
      </c>
      <c r="J343" t="s">
        <v>1504</v>
      </c>
      <c r="K343">
        <v>10453</v>
      </c>
      <c r="N343" t="s">
        <v>1807</v>
      </c>
      <c r="O343" t="s">
        <v>1832</v>
      </c>
      <c r="P343" t="s">
        <v>1836</v>
      </c>
      <c r="Q343" t="s">
        <v>1841</v>
      </c>
      <c r="S343" t="s">
        <v>1850</v>
      </c>
      <c r="U343" t="s">
        <v>306</v>
      </c>
      <c r="V343">
        <v>1100</v>
      </c>
      <c r="W343" t="s">
        <v>1935</v>
      </c>
      <c r="X343" t="s">
        <v>1945</v>
      </c>
      <c r="Y343" t="s">
        <v>1961</v>
      </c>
      <c r="Z343" t="s">
        <v>2228</v>
      </c>
      <c r="AB343" t="s">
        <v>2615</v>
      </c>
      <c r="AD343">
        <v>3</v>
      </c>
      <c r="AE343">
        <v>1</v>
      </c>
      <c r="AF343">
        <v>70.31999999999999</v>
      </c>
    </row>
    <row r="344" spans="1:32">
      <c r="A344" s="1">
        <f>HYPERLINK("https://lsnyc.legalserver.org/matter/dynamic-profile/view/0819349","16-0819349")</f>
        <v>0</v>
      </c>
      <c r="B344" t="s">
        <v>45</v>
      </c>
      <c r="C344" t="s">
        <v>137</v>
      </c>
      <c r="D344" t="s">
        <v>138</v>
      </c>
      <c r="E344" t="s">
        <v>248</v>
      </c>
      <c r="F344" t="s">
        <v>489</v>
      </c>
      <c r="G344" t="s">
        <v>592</v>
      </c>
      <c r="H344" t="s">
        <v>1118</v>
      </c>
      <c r="I344" t="s">
        <v>1269</v>
      </c>
      <c r="J344" t="s">
        <v>1504</v>
      </c>
      <c r="K344">
        <v>10453</v>
      </c>
      <c r="M344" t="s">
        <v>1574</v>
      </c>
      <c r="N344" t="s">
        <v>1803</v>
      </c>
      <c r="O344" t="s">
        <v>1829</v>
      </c>
      <c r="P344" t="s">
        <v>1834</v>
      </c>
      <c r="Q344" t="s">
        <v>1841</v>
      </c>
      <c r="S344" t="s">
        <v>1850</v>
      </c>
      <c r="U344" t="s">
        <v>306</v>
      </c>
      <c r="V344">
        <v>1100</v>
      </c>
      <c r="W344" t="s">
        <v>1935</v>
      </c>
      <c r="X344" t="s">
        <v>1945</v>
      </c>
      <c r="Y344" t="s">
        <v>1958</v>
      </c>
      <c r="Z344" t="s">
        <v>2228</v>
      </c>
      <c r="AB344" t="s">
        <v>2615</v>
      </c>
      <c r="AD344">
        <v>3</v>
      </c>
      <c r="AE344">
        <v>1</v>
      </c>
      <c r="AF344">
        <v>70.31999999999999</v>
      </c>
    </row>
    <row r="345" spans="1:32">
      <c r="A345" s="1">
        <f>HYPERLINK("https://lsnyc.legalserver.org/matter/dynamic-profile/view/0809989","16-0809989")</f>
        <v>0</v>
      </c>
      <c r="B345" t="s">
        <v>45</v>
      </c>
      <c r="C345" t="s">
        <v>137</v>
      </c>
      <c r="D345" t="s">
        <v>138</v>
      </c>
      <c r="E345" t="s">
        <v>379</v>
      </c>
      <c r="F345" t="s">
        <v>489</v>
      </c>
      <c r="G345" t="s">
        <v>580</v>
      </c>
      <c r="H345" t="s">
        <v>1118</v>
      </c>
      <c r="I345" t="s">
        <v>1285</v>
      </c>
      <c r="J345" t="s">
        <v>1504</v>
      </c>
      <c r="K345">
        <v>10453</v>
      </c>
      <c r="N345" t="s">
        <v>1809</v>
      </c>
      <c r="O345" t="s">
        <v>1829</v>
      </c>
      <c r="P345" t="s">
        <v>1838</v>
      </c>
      <c r="Q345" t="s">
        <v>1841</v>
      </c>
      <c r="S345" t="s">
        <v>1850</v>
      </c>
      <c r="U345" t="s">
        <v>379</v>
      </c>
      <c r="V345">
        <v>738.08</v>
      </c>
      <c r="W345" t="s">
        <v>1935</v>
      </c>
      <c r="X345" t="s">
        <v>1944</v>
      </c>
      <c r="Y345" t="s">
        <v>1958</v>
      </c>
      <c r="Z345" t="s">
        <v>2229</v>
      </c>
      <c r="AB345" t="s">
        <v>2616</v>
      </c>
      <c r="AD345">
        <v>2</v>
      </c>
      <c r="AE345">
        <v>1</v>
      </c>
      <c r="AF345">
        <v>122.74</v>
      </c>
    </row>
    <row r="346" spans="1:32">
      <c r="A346" s="1">
        <f>HYPERLINK("https://lsnyc.legalserver.org/matter/dynamic-profile/view/1869963","18-1869963")</f>
        <v>0</v>
      </c>
      <c r="B346" t="s">
        <v>46</v>
      </c>
      <c r="C346" t="s">
        <v>137</v>
      </c>
      <c r="D346" t="s">
        <v>138</v>
      </c>
      <c r="E346" t="s">
        <v>380</v>
      </c>
      <c r="F346" t="s">
        <v>498</v>
      </c>
      <c r="G346" t="s">
        <v>602</v>
      </c>
      <c r="H346" t="s">
        <v>1118</v>
      </c>
      <c r="I346" t="s">
        <v>1416</v>
      </c>
      <c r="J346" t="s">
        <v>1502</v>
      </c>
      <c r="K346">
        <v>10034</v>
      </c>
      <c r="M346" t="s">
        <v>1721</v>
      </c>
      <c r="N346" t="s">
        <v>1804</v>
      </c>
      <c r="O346" t="s">
        <v>1829</v>
      </c>
      <c r="P346" t="s">
        <v>1834</v>
      </c>
      <c r="Q346" t="s">
        <v>1842</v>
      </c>
      <c r="S346" t="s">
        <v>1850</v>
      </c>
      <c r="U346" t="s">
        <v>452</v>
      </c>
      <c r="V346">
        <v>796.9299999999999</v>
      </c>
      <c r="W346" t="s">
        <v>1933</v>
      </c>
      <c r="X346" t="s">
        <v>1939</v>
      </c>
      <c r="Y346" t="s">
        <v>1955</v>
      </c>
      <c r="Z346" t="s">
        <v>2230</v>
      </c>
      <c r="AB346" t="s">
        <v>2617</v>
      </c>
      <c r="AD346">
        <v>2</v>
      </c>
      <c r="AE346">
        <v>1</v>
      </c>
      <c r="AF346">
        <v>171.32</v>
      </c>
    </row>
    <row r="347" spans="1:32">
      <c r="A347" s="1">
        <f>HYPERLINK("https://lsnyc.legalserver.org/matter/dynamic-profile/view/1837801","17-1837801")</f>
        <v>0</v>
      </c>
      <c r="B347" t="s">
        <v>124</v>
      </c>
      <c r="C347" t="s">
        <v>137</v>
      </c>
      <c r="D347" t="s">
        <v>138</v>
      </c>
      <c r="E347" t="s">
        <v>252</v>
      </c>
      <c r="F347" t="s">
        <v>540</v>
      </c>
      <c r="G347" t="s">
        <v>803</v>
      </c>
      <c r="H347" t="s">
        <v>1118</v>
      </c>
      <c r="I347" t="s">
        <v>1417</v>
      </c>
      <c r="J347" t="s">
        <v>1503</v>
      </c>
      <c r="K347">
        <v>11208</v>
      </c>
      <c r="M347" t="s">
        <v>1722</v>
      </c>
      <c r="N347" t="s">
        <v>1804</v>
      </c>
      <c r="O347" t="s">
        <v>1829</v>
      </c>
      <c r="P347" t="s">
        <v>1834</v>
      </c>
      <c r="S347" t="s">
        <v>1850</v>
      </c>
      <c r="U347" t="s">
        <v>453</v>
      </c>
      <c r="V347">
        <v>1589</v>
      </c>
      <c r="W347" t="s">
        <v>1934</v>
      </c>
      <c r="Y347" t="s">
        <v>1960</v>
      </c>
      <c r="Z347" t="s">
        <v>2231</v>
      </c>
      <c r="AB347" t="s">
        <v>2618</v>
      </c>
      <c r="AD347">
        <v>2</v>
      </c>
      <c r="AE347">
        <v>2</v>
      </c>
      <c r="AF347">
        <v>59.56</v>
      </c>
    </row>
    <row r="348" spans="1:32">
      <c r="A348" s="1">
        <f>HYPERLINK("https://lsnyc.legalserver.org/matter/dynamic-profile/view/0806925","16-0806925")</f>
        <v>0</v>
      </c>
      <c r="B348" t="s">
        <v>70</v>
      </c>
      <c r="C348" t="s">
        <v>136</v>
      </c>
      <c r="D348" t="s">
        <v>138</v>
      </c>
      <c r="E348" t="s">
        <v>257</v>
      </c>
      <c r="G348" t="s">
        <v>804</v>
      </c>
      <c r="H348" t="s">
        <v>1118</v>
      </c>
      <c r="I348" t="s">
        <v>1353</v>
      </c>
      <c r="J348" t="s">
        <v>1502</v>
      </c>
      <c r="K348">
        <v>10034</v>
      </c>
      <c r="M348" t="s">
        <v>1654</v>
      </c>
      <c r="N348" t="s">
        <v>1803</v>
      </c>
      <c r="O348" t="s">
        <v>1829</v>
      </c>
      <c r="Q348" t="s">
        <v>1841</v>
      </c>
      <c r="S348" t="s">
        <v>1850</v>
      </c>
      <c r="U348" t="s">
        <v>1902</v>
      </c>
      <c r="V348">
        <v>986</v>
      </c>
      <c r="W348" t="s">
        <v>1933</v>
      </c>
      <c r="X348" t="s">
        <v>1945</v>
      </c>
      <c r="Z348" t="s">
        <v>2232</v>
      </c>
      <c r="AB348" t="s">
        <v>2619</v>
      </c>
      <c r="AD348">
        <v>4</v>
      </c>
      <c r="AE348">
        <v>2</v>
      </c>
      <c r="AF348">
        <v>68.55</v>
      </c>
    </row>
    <row r="349" spans="1:32">
      <c r="A349" s="1">
        <f>HYPERLINK("https://lsnyc.legalserver.org/matter/dynamic-profile/view/1845756","17-1845756")</f>
        <v>0</v>
      </c>
      <c r="B349" t="s">
        <v>45</v>
      </c>
      <c r="C349" t="s">
        <v>137</v>
      </c>
      <c r="D349" t="s">
        <v>138</v>
      </c>
      <c r="E349" t="s">
        <v>381</v>
      </c>
      <c r="F349" t="s">
        <v>464</v>
      </c>
      <c r="G349" t="s">
        <v>805</v>
      </c>
      <c r="H349" t="s">
        <v>1118</v>
      </c>
      <c r="I349" t="s">
        <v>1418</v>
      </c>
      <c r="J349" t="s">
        <v>1504</v>
      </c>
      <c r="K349">
        <v>10453</v>
      </c>
      <c r="M349" t="s">
        <v>1723</v>
      </c>
      <c r="N349" t="s">
        <v>1804</v>
      </c>
      <c r="O349" t="s">
        <v>1829</v>
      </c>
      <c r="P349" t="s">
        <v>1834</v>
      </c>
      <c r="Q349" t="s">
        <v>1842</v>
      </c>
      <c r="S349" t="s">
        <v>1850</v>
      </c>
      <c r="U349" t="s">
        <v>1920</v>
      </c>
      <c r="V349">
        <v>1400</v>
      </c>
      <c r="W349" t="s">
        <v>1935</v>
      </c>
      <c r="X349" t="s">
        <v>1815</v>
      </c>
      <c r="Y349" t="s">
        <v>1955</v>
      </c>
      <c r="Z349" t="s">
        <v>2233</v>
      </c>
      <c r="AB349" t="s">
        <v>2620</v>
      </c>
      <c r="AD349">
        <v>1</v>
      </c>
      <c r="AE349">
        <v>2</v>
      </c>
      <c r="AF349">
        <v>58.06</v>
      </c>
    </row>
    <row r="350" spans="1:32">
      <c r="A350" s="1">
        <f>HYPERLINK("https://lsnyc.legalserver.org/matter/dynamic-profile/view/0822902","16-0822902")</f>
        <v>0</v>
      </c>
      <c r="B350" t="s">
        <v>33</v>
      </c>
      <c r="C350" t="s">
        <v>136</v>
      </c>
      <c r="D350" t="s">
        <v>138</v>
      </c>
      <c r="E350" t="s">
        <v>382</v>
      </c>
      <c r="G350" t="s">
        <v>805</v>
      </c>
      <c r="H350" t="s">
        <v>1119</v>
      </c>
      <c r="I350" t="s">
        <v>1419</v>
      </c>
      <c r="J350" t="s">
        <v>1503</v>
      </c>
      <c r="K350">
        <v>11207</v>
      </c>
      <c r="M350" t="s">
        <v>1724</v>
      </c>
      <c r="N350" t="s">
        <v>1803</v>
      </c>
      <c r="O350" t="s">
        <v>1829</v>
      </c>
      <c r="Q350" t="s">
        <v>1841</v>
      </c>
      <c r="S350" t="s">
        <v>1850</v>
      </c>
      <c r="U350" t="s">
        <v>424</v>
      </c>
      <c r="V350">
        <v>1000</v>
      </c>
      <c r="W350" t="s">
        <v>1934</v>
      </c>
      <c r="X350" t="s">
        <v>1940</v>
      </c>
      <c r="Z350" t="s">
        <v>2234</v>
      </c>
      <c r="AB350" t="s">
        <v>2621</v>
      </c>
      <c r="AD350">
        <v>1</v>
      </c>
      <c r="AE350">
        <v>3</v>
      </c>
      <c r="AF350">
        <v>85.59999999999999</v>
      </c>
    </row>
    <row r="351" spans="1:32">
      <c r="A351" s="1">
        <f>HYPERLINK("https://lsnyc.legalserver.org/matter/dynamic-profile/view/1854565","17-1854565")</f>
        <v>0</v>
      </c>
      <c r="B351" t="s">
        <v>33</v>
      </c>
      <c r="C351" t="s">
        <v>136</v>
      </c>
      <c r="D351" t="s">
        <v>138</v>
      </c>
      <c r="E351" t="s">
        <v>383</v>
      </c>
      <c r="G351" t="s">
        <v>805</v>
      </c>
      <c r="H351" t="s">
        <v>1119</v>
      </c>
      <c r="I351" t="s">
        <v>1419</v>
      </c>
      <c r="J351" t="s">
        <v>1503</v>
      </c>
      <c r="K351">
        <v>11207</v>
      </c>
      <c r="M351" t="s">
        <v>1725</v>
      </c>
      <c r="N351" t="s">
        <v>1806</v>
      </c>
      <c r="O351" t="s">
        <v>1829</v>
      </c>
      <c r="Q351" t="s">
        <v>1841</v>
      </c>
      <c r="S351" t="s">
        <v>1850</v>
      </c>
      <c r="U351" t="s">
        <v>153</v>
      </c>
      <c r="V351">
        <v>1000</v>
      </c>
      <c r="W351" t="s">
        <v>1934</v>
      </c>
      <c r="X351" t="s">
        <v>1940</v>
      </c>
      <c r="Z351" t="s">
        <v>2234</v>
      </c>
      <c r="AB351" t="s">
        <v>2621</v>
      </c>
      <c r="AD351">
        <v>1</v>
      </c>
      <c r="AE351">
        <v>3</v>
      </c>
      <c r="AF351">
        <v>84.55</v>
      </c>
    </row>
    <row r="352" spans="1:32">
      <c r="A352" s="1">
        <f>HYPERLINK("https://lsnyc.legalserver.org/matter/dynamic-profile/view/1846774","17-1846774")</f>
        <v>0</v>
      </c>
      <c r="B352" t="s">
        <v>32</v>
      </c>
      <c r="C352" t="s">
        <v>137</v>
      </c>
      <c r="D352" t="s">
        <v>138</v>
      </c>
      <c r="E352" t="s">
        <v>384</v>
      </c>
      <c r="F352" t="s">
        <v>530</v>
      </c>
      <c r="G352" t="s">
        <v>806</v>
      </c>
      <c r="H352" t="s">
        <v>1120</v>
      </c>
      <c r="I352" t="s">
        <v>1420</v>
      </c>
      <c r="J352" t="s">
        <v>1502</v>
      </c>
      <c r="K352">
        <v>10035</v>
      </c>
      <c r="M352" t="s">
        <v>1726</v>
      </c>
      <c r="N352" t="s">
        <v>1803</v>
      </c>
      <c r="O352" t="s">
        <v>1829</v>
      </c>
      <c r="P352" t="s">
        <v>1834</v>
      </c>
      <c r="Q352" t="s">
        <v>1841</v>
      </c>
      <c r="S352" t="s">
        <v>1850</v>
      </c>
      <c r="T352" t="s">
        <v>1855</v>
      </c>
      <c r="U352" t="s">
        <v>1906</v>
      </c>
      <c r="V352">
        <v>858.95</v>
      </c>
      <c r="W352" t="s">
        <v>1933</v>
      </c>
      <c r="X352" t="s">
        <v>1940</v>
      </c>
      <c r="Y352" t="s">
        <v>1958</v>
      </c>
      <c r="Z352" t="s">
        <v>2235</v>
      </c>
      <c r="AB352" t="s">
        <v>2622</v>
      </c>
      <c r="AD352">
        <v>3</v>
      </c>
      <c r="AE352">
        <v>1</v>
      </c>
      <c r="AF352">
        <v>40.65</v>
      </c>
    </row>
    <row r="353" spans="1:32">
      <c r="A353" s="1">
        <f>HYPERLINK("https://lsnyc.legalserver.org/matter/dynamic-profile/view/0808227","16-0808227")</f>
        <v>0</v>
      </c>
      <c r="B353" t="s">
        <v>87</v>
      </c>
      <c r="C353" t="s">
        <v>137</v>
      </c>
      <c r="D353" t="s">
        <v>138</v>
      </c>
      <c r="E353" t="s">
        <v>385</v>
      </c>
      <c r="F353" t="s">
        <v>477</v>
      </c>
      <c r="G353" t="s">
        <v>807</v>
      </c>
      <c r="H353" t="s">
        <v>1121</v>
      </c>
      <c r="I353" t="s">
        <v>1421</v>
      </c>
      <c r="J353" t="s">
        <v>1504</v>
      </c>
      <c r="K353">
        <v>10453</v>
      </c>
      <c r="N353" t="s">
        <v>1826</v>
      </c>
      <c r="O353" t="s">
        <v>1833</v>
      </c>
      <c r="P353" t="s">
        <v>1838</v>
      </c>
      <c r="Q353" t="s">
        <v>1841</v>
      </c>
      <c r="S353" t="s">
        <v>1850</v>
      </c>
      <c r="U353" t="s">
        <v>1921</v>
      </c>
      <c r="V353">
        <v>1100</v>
      </c>
      <c r="W353" t="s">
        <v>1935</v>
      </c>
      <c r="X353" t="s">
        <v>1945</v>
      </c>
      <c r="Y353" t="s">
        <v>1958</v>
      </c>
      <c r="Z353" t="s">
        <v>2236</v>
      </c>
      <c r="AB353" t="s">
        <v>2623</v>
      </c>
      <c r="AD353">
        <v>1</v>
      </c>
      <c r="AE353">
        <v>3</v>
      </c>
      <c r="AF353">
        <v>51.36</v>
      </c>
    </row>
    <row r="354" spans="1:32">
      <c r="A354" s="1">
        <f>HYPERLINK("https://lsnyc.legalserver.org/matter/dynamic-profile/view/1862989","18-1862989")</f>
        <v>0</v>
      </c>
      <c r="B354" t="s">
        <v>44</v>
      </c>
      <c r="C354" t="s">
        <v>137</v>
      </c>
      <c r="D354" t="s">
        <v>138</v>
      </c>
      <c r="E354" t="s">
        <v>172</v>
      </c>
      <c r="F354" t="s">
        <v>498</v>
      </c>
      <c r="G354" t="s">
        <v>808</v>
      </c>
      <c r="H354" t="s">
        <v>1122</v>
      </c>
      <c r="I354" t="s">
        <v>1422</v>
      </c>
      <c r="J354" t="s">
        <v>1504</v>
      </c>
      <c r="K354">
        <v>10452</v>
      </c>
      <c r="M354" t="s">
        <v>1727</v>
      </c>
      <c r="N354" t="s">
        <v>1803</v>
      </c>
      <c r="O354" t="s">
        <v>1829</v>
      </c>
      <c r="P354" t="s">
        <v>1834</v>
      </c>
      <c r="Q354" t="s">
        <v>1841</v>
      </c>
      <c r="S354" t="s">
        <v>1850</v>
      </c>
      <c r="U354" t="s">
        <v>1887</v>
      </c>
      <c r="V354">
        <v>1450</v>
      </c>
      <c r="W354" t="s">
        <v>1935</v>
      </c>
      <c r="X354" t="s">
        <v>1945</v>
      </c>
      <c r="Y354" t="s">
        <v>1958</v>
      </c>
      <c r="Z354" t="s">
        <v>2237</v>
      </c>
      <c r="AB354" t="s">
        <v>2624</v>
      </c>
      <c r="AD354">
        <v>1</v>
      </c>
      <c r="AE354">
        <v>1</v>
      </c>
      <c r="AF354">
        <v>123.21</v>
      </c>
    </row>
    <row r="355" spans="1:32">
      <c r="A355" s="1">
        <f>HYPERLINK("https://lsnyc.legalserver.org/matter/dynamic-profile/view/1864829","18-1864829")</f>
        <v>0</v>
      </c>
      <c r="B355" t="s">
        <v>44</v>
      </c>
      <c r="C355" t="s">
        <v>137</v>
      </c>
      <c r="D355" t="s">
        <v>138</v>
      </c>
      <c r="E355" t="s">
        <v>369</v>
      </c>
      <c r="F355" t="s">
        <v>541</v>
      </c>
      <c r="G355" t="s">
        <v>808</v>
      </c>
      <c r="H355" t="s">
        <v>1122</v>
      </c>
      <c r="I355" t="s">
        <v>1422</v>
      </c>
      <c r="J355" t="s">
        <v>1504</v>
      </c>
      <c r="K355">
        <v>10452</v>
      </c>
      <c r="M355" t="s">
        <v>1728</v>
      </c>
      <c r="N355" t="s">
        <v>1807</v>
      </c>
      <c r="O355" t="s">
        <v>1832</v>
      </c>
      <c r="P355" t="s">
        <v>1836</v>
      </c>
      <c r="Q355" t="s">
        <v>1841</v>
      </c>
      <c r="S355" t="s">
        <v>1850</v>
      </c>
      <c r="U355" t="s">
        <v>1869</v>
      </c>
      <c r="V355">
        <v>1450</v>
      </c>
      <c r="W355" t="s">
        <v>1935</v>
      </c>
      <c r="X355" t="s">
        <v>1945</v>
      </c>
      <c r="Y355" t="s">
        <v>1958</v>
      </c>
      <c r="Z355" t="s">
        <v>2237</v>
      </c>
      <c r="AB355" t="s">
        <v>2624</v>
      </c>
      <c r="AD355">
        <v>1</v>
      </c>
      <c r="AE355">
        <v>1</v>
      </c>
      <c r="AF355">
        <v>123.21</v>
      </c>
    </row>
    <row r="356" spans="1:32">
      <c r="A356" s="1">
        <f>HYPERLINK("https://lsnyc.legalserver.org/matter/dynamic-profile/view/1870251","18-1870251")</f>
        <v>0</v>
      </c>
      <c r="B356" t="s">
        <v>32</v>
      </c>
      <c r="C356" t="s">
        <v>137</v>
      </c>
      <c r="D356" t="s">
        <v>138</v>
      </c>
      <c r="E356" t="s">
        <v>386</v>
      </c>
      <c r="F356" t="s">
        <v>481</v>
      </c>
      <c r="G356" t="s">
        <v>809</v>
      </c>
      <c r="H356" t="s">
        <v>1123</v>
      </c>
      <c r="I356" t="s">
        <v>1423</v>
      </c>
      <c r="J356" t="s">
        <v>1502</v>
      </c>
      <c r="K356">
        <v>10029</v>
      </c>
      <c r="M356" t="s">
        <v>1729</v>
      </c>
      <c r="N356" t="s">
        <v>1804</v>
      </c>
      <c r="O356" t="s">
        <v>1830</v>
      </c>
      <c r="P356" t="s">
        <v>1835</v>
      </c>
      <c r="Q356" t="s">
        <v>1842</v>
      </c>
      <c r="S356" t="s">
        <v>1850</v>
      </c>
      <c r="T356" t="s">
        <v>1858</v>
      </c>
      <c r="U356" t="s">
        <v>192</v>
      </c>
      <c r="V356">
        <v>1500</v>
      </c>
      <c r="W356" t="s">
        <v>1933</v>
      </c>
      <c r="X356" t="s">
        <v>1939</v>
      </c>
      <c r="Y356" t="s">
        <v>1957</v>
      </c>
      <c r="Z356" t="s">
        <v>2238</v>
      </c>
      <c r="AB356" t="s">
        <v>2625</v>
      </c>
      <c r="AD356">
        <v>2</v>
      </c>
      <c r="AE356">
        <v>1</v>
      </c>
      <c r="AF356">
        <v>178.33</v>
      </c>
    </row>
    <row r="357" spans="1:32">
      <c r="A357" s="1">
        <f>HYPERLINK("https://lsnyc.legalserver.org/matter/dynamic-profile/view/1838164","17-1838164")</f>
        <v>0</v>
      </c>
      <c r="B357" t="s">
        <v>50</v>
      </c>
      <c r="C357" t="s">
        <v>136</v>
      </c>
      <c r="D357" t="s">
        <v>138</v>
      </c>
      <c r="E357" t="s">
        <v>387</v>
      </c>
      <c r="G357" t="s">
        <v>599</v>
      </c>
      <c r="H357" t="s">
        <v>1124</v>
      </c>
      <c r="I357" t="s">
        <v>1424</v>
      </c>
      <c r="J357" t="s">
        <v>1504</v>
      </c>
      <c r="K357">
        <v>10473</v>
      </c>
      <c r="M357" t="s">
        <v>1730</v>
      </c>
      <c r="N357" t="s">
        <v>1807</v>
      </c>
      <c r="O357" t="s">
        <v>1832</v>
      </c>
      <c r="Q357" t="s">
        <v>1841</v>
      </c>
      <c r="S357" t="s">
        <v>1850</v>
      </c>
      <c r="U357" t="s">
        <v>1862</v>
      </c>
      <c r="V357">
        <v>863</v>
      </c>
      <c r="W357" t="s">
        <v>1935</v>
      </c>
      <c r="X357" t="s">
        <v>1950</v>
      </c>
      <c r="Z357" t="s">
        <v>2239</v>
      </c>
      <c r="AB357" t="s">
        <v>2626</v>
      </c>
      <c r="AD357">
        <v>1</v>
      </c>
      <c r="AE357">
        <v>1</v>
      </c>
      <c r="AF357">
        <v>193.43</v>
      </c>
    </row>
    <row r="358" spans="1:32">
      <c r="A358" s="1">
        <f>HYPERLINK("https://lsnyc.legalserver.org/matter/dynamic-profile/view/1856275","18-1856275")</f>
        <v>0</v>
      </c>
      <c r="B358" t="s">
        <v>110</v>
      </c>
      <c r="C358" t="s">
        <v>137</v>
      </c>
      <c r="D358" t="s">
        <v>138</v>
      </c>
      <c r="E358" t="s">
        <v>250</v>
      </c>
      <c r="F358" t="s">
        <v>516</v>
      </c>
      <c r="G358" t="s">
        <v>810</v>
      </c>
      <c r="H358" t="s">
        <v>1125</v>
      </c>
      <c r="I358" t="s">
        <v>1425</v>
      </c>
      <c r="J358" t="s">
        <v>1508</v>
      </c>
      <c r="K358">
        <v>11355</v>
      </c>
      <c r="M358" t="s">
        <v>1731</v>
      </c>
      <c r="N358" t="s">
        <v>1806</v>
      </c>
      <c r="O358" t="s">
        <v>1829</v>
      </c>
      <c r="P358" t="s">
        <v>1834</v>
      </c>
      <c r="Q358" t="s">
        <v>1842</v>
      </c>
      <c r="S358" t="s">
        <v>1850</v>
      </c>
      <c r="U358" t="s">
        <v>414</v>
      </c>
      <c r="V358">
        <v>1325</v>
      </c>
      <c r="W358" t="s">
        <v>1936</v>
      </c>
      <c r="X358" t="s">
        <v>1939</v>
      </c>
      <c r="Y358" t="s">
        <v>1962</v>
      </c>
      <c r="Z358" t="s">
        <v>2240</v>
      </c>
      <c r="AB358" t="s">
        <v>2627</v>
      </c>
      <c r="AD358">
        <v>1</v>
      </c>
      <c r="AE358">
        <v>1</v>
      </c>
      <c r="AF358">
        <v>123.94</v>
      </c>
    </row>
    <row r="359" spans="1:32">
      <c r="A359" s="1">
        <f>HYPERLINK("https://lsnyc.legalserver.org/matter/dynamic-profile/view/0816944","16-0816944")</f>
        <v>0</v>
      </c>
      <c r="B359" t="s">
        <v>44</v>
      </c>
      <c r="C359" t="s">
        <v>136</v>
      </c>
      <c r="D359" t="s">
        <v>138</v>
      </c>
      <c r="E359" t="s">
        <v>165</v>
      </c>
      <c r="G359" t="s">
        <v>811</v>
      </c>
      <c r="H359" t="s">
        <v>1126</v>
      </c>
      <c r="I359" t="s">
        <v>1282</v>
      </c>
      <c r="J359" t="s">
        <v>1504</v>
      </c>
      <c r="K359">
        <v>10452</v>
      </c>
      <c r="M359" t="s">
        <v>1586</v>
      </c>
      <c r="N359" t="s">
        <v>1807</v>
      </c>
      <c r="O359" t="s">
        <v>1832</v>
      </c>
      <c r="Q359" t="s">
        <v>1841</v>
      </c>
      <c r="S359" t="s">
        <v>1850</v>
      </c>
      <c r="U359" t="s">
        <v>1867</v>
      </c>
      <c r="V359">
        <v>818.04</v>
      </c>
      <c r="W359" t="s">
        <v>1935</v>
      </c>
      <c r="X359" t="s">
        <v>1945</v>
      </c>
      <c r="Z359" t="s">
        <v>2241</v>
      </c>
      <c r="AB359" t="s">
        <v>2628</v>
      </c>
      <c r="AD359">
        <v>4</v>
      </c>
      <c r="AE359">
        <v>1</v>
      </c>
      <c r="AF359">
        <v>174.26</v>
      </c>
    </row>
    <row r="360" spans="1:32">
      <c r="A360" s="1">
        <f>HYPERLINK("https://lsnyc.legalserver.org/matter/dynamic-profile/view/0822630","16-0822630")</f>
        <v>0</v>
      </c>
      <c r="B360" t="s">
        <v>44</v>
      </c>
      <c r="C360" t="s">
        <v>136</v>
      </c>
      <c r="D360" t="s">
        <v>138</v>
      </c>
      <c r="E360" t="s">
        <v>242</v>
      </c>
      <c r="G360" t="s">
        <v>811</v>
      </c>
      <c r="H360" t="s">
        <v>1126</v>
      </c>
      <c r="I360" t="s">
        <v>1282</v>
      </c>
      <c r="J360" t="s">
        <v>1504</v>
      </c>
      <c r="K360">
        <v>10452</v>
      </c>
      <c r="M360" t="s">
        <v>1591</v>
      </c>
      <c r="N360" t="s">
        <v>1807</v>
      </c>
      <c r="O360" t="s">
        <v>1832</v>
      </c>
      <c r="S360" t="s">
        <v>1850</v>
      </c>
      <c r="U360" t="s">
        <v>341</v>
      </c>
      <c r="V360">
        <v>818.04</v>
      </c>
      <c r="W360" t="s">
        <v>1935</v>
      </c>
      <c r="X360" t="s">
        <v>1945</v>
      </c>
      <c r="Z360" t="s">
        <v>2241</v>
      </c>
      <c r="AB360" t="s">
        <v>2628</v>
      </c>
      <c r="AD360">
        <v>4</v>
      </c>
      <c r="AE360">
        <v>1</v>
      </c>
      <c r="AF360">
        <v>174.26</v>
      </c>
    </row>
    <row r="361" spans="1:32">
      <c r="A361" s="1">
        <f>HYPERLINK("https://lsnyc.legalserver.org/matter/dynamic-profile/view/1839153","17-1839153")</f>
        <v>0</v>
      </c>
      <c r="B361" t="s">
        <v>44</v>
      </c>
      <c r="C361" t="s">
        <v>136</v>
      </c>
      <c r="D361" t="s">
        <v>138</v>
      </c>
      <c r="E361" t="s">
        <v>363</v>
      </c>
      <c r="G361" t="s">
        <v>811</v>
      </c>
      <c r="H361" t="s">
        <v>1126</v>
      </c>
      <c r="I361" t="s">
        <v>1282</v>
      </c>
      <c r="J361" t="s">
        <v>1504</v>
      </c>
      <c r="K361">
        <v>10452</v>
      </c>
      <c r="M361" t="s">
        <v>1592</v>
      </c>
      <c r="N361" t="s">
        <v>1807</v>
      </c>
      <c r="O361" t="s">
        <v>1832</v>
      </c>
      <c r="Q361" t="s">
        <v>1841</v>
      </c>
      <c r="S361" t="s">
        <v>1850</v>
      </c>
      <c r="U361" t="s">
        <v>161</v>
      </c>
      <c r="V361">
        <v>818.04</v>
      </c>
      <c r="W361" t="s">
        <v>1935</v>
      </c>
      <c r="X361" t="s">
        <v>1945</v>
      </c>
      <c r="Z361" t="s">
        <v>2241</v>
      </c>
      <c r="AB361" t="s">
        <v>2628</v>
      </c>
      <c r="AD361">
        <v>4</v>
      </c>
      <c r="AE361">
        <v>1</v>
      </c>
      <c r="AF361">
        <v>172.2</v>
      </c>
    </row>
    <row r="362" spans="1:32">
      <c r="A362" s="1">
        <f>HYPERLINK("https://lsnyc.legalserver.org/matter/dynamic-profile/view/1853774","17-1853774")</f>
        <v>0</v>
      </c>
      <c r="B362" t="s">
        <v>44</v>
      </c>
      <c r="C362" t="s">
        <v>136</v>
      </c>
      <c r="D362" t="s">
        <v>138</v>
      </c>
      <c r="E362" t="s">
        <v>388</v>
      </c>
      <c r="G362" t="s">
        <v>811</v>
      </c>
      <c r="H362" t="s">
        <v>1126</v>
      </c>
      <c r="I362" t="s">
        <v>1282</v>
      </c>
      <c r="J362" t="s">
        <v>1504</v>
      </c>
      <c r="K362">
        <v>10452</v>
      </c>
      <c r="N362" t="s">
        <v>1807</v>
      </c>
      <c r="O362" t="s">
        <v>1832</v>
      </c>
      <c r="Q362" t="s">
        <v>1841</v>
      </c>
      <c r="S362" t="s">
        <v>1850</v>
      </c>
      <c r="U362" t="s">
        <v>143</v>
      </c>
      <c r="V362">
        <v>818.04</v>
      </c>
      <c r="W362" t="s">
        <v>1935</v>
      </c>
      <c r="X362" t="s">
        <v>1945</v>
      </c>
      <c r="Z362" t="s">
        <v>2241</v>
      </c>
      <c r="AB362" t="s">
        <v>2628</v>
      </c>
      <c r="AD362">
        <v>4</v>
      </c>
      <c r="AE362">
        <v>1</v>
      </c>
      <c r="AF362">
        <v>172.2</v>
      </c>
    </row>
    <row r="363" spans="1:32">
      <c r="A363" s="1">
        <f>HYPERLINK("https://lsnyc.legalserver.org/matter/dynamic-profile/view/1854350","17-1854350")</f>
        <v>0</v>
      </c>
      <c r="B363" t="s">
        <v>44</v>
      </c>
      <c r="C363" t="s">
        <v>136</v>
      </c>
      <c r="D363" t="s">
        <v>138</v>
      </c>
      <c r="E363" t="s">
        <v>389</v>
      </c>
      <c r="G363" t="s">
        <v>811</v>
      </c>
      <c r="H363" t="s">
        <v>1126</v>
      </c>
      <c r="I363" t="s">
        <v>1282</v>
      </c>
      <c r="J363" t="s">
        <v>1504</v>
      </c>
      <c r="K363">
        <v>10452</v>
      </c>
      <c r="M363" t="s">
        <v>1593</v>
      </c>
      <c r="N363" t="s">
        <v>1807</v>
      </c>
      <c r="O363" t="s">
        <v>1832</v>
      </c>
      <c r="Q363" t="s">
        <v>1841</v>
      </c>
      <c r="S363" t="s">
        <v>1850</v>
      </c>
      <c r="U363" t="s">
        <v>1862</v>
      </c>
      <c r="V363">
        <v>818.04</v>
      </c>
      <c r="W363" t="s">
        <v>1935</v>
      </c>
      <c r="X363" t="s">
        <v>1945</v>
      </c>
      <c r="Z363" t="s">
        <v>2241</v>
      </c>
      <c r="AB363" t="s">
        <v>2628</v>
      </c>
      <c r="AD363">
        <v>4</v>
      </c>
      <c r="AE363">
        <v>1</v>
      </c>
      <c r="AF363">
        <v>172.2</v>
      </c>
    </row>
    <row r="364" spans="1:32">
      <c r="A364" s="1">
        <f>HYPERLINK("https://lsnyc.legalserver.org/matter/dynamic-profile/view/0821446","16-0821446")</f>
        <v>0</v>
      </c>
      <c r="B364" t="s">
        <v>118</v>
      </c>
      <c r="C364" t="s">
        <v>136</v>
      </c>
      <c r="D364" t="s">
        <v>138</v>
      </c>
      <c r="E364" t="s">
        <v>326</v>
      </c>
      <c r="G364" t="s">
        <v>812</v>
      </c>
      <c r="H364" t="s">
        <v>1127</v>
      </c>
      <c r="I364" t="s">
        <v>1426</v>
      </c>
      <c r="J364" t="s">
        <v>1510</v>
      </c>
      <c r="K364">
        <v>11432</v>
      </c>
      <c r="M364" t="s">
        <v>1708</v>
      </c>
      <c r="N364" t="s">
        <v>1809</v>
      </c>
      <c r="O364" t="s">
        <v>1829</v>
      </c>
      <c r="Q364" t="s">
        <v>1841</v>
      </c>
      <c r="S364" t="s">
        <v>1850</v>
      </c>
      <c r="U364" t="s">
        <v>288</v>
      </c>
      <c r="V364">
        <v>1450</v>
      </c>
      <c r="W364" t="s">
        <v>1936</v>
      </c>
      <c r="X364" t="s">
        <v>1940</v>
      </c>
      <c r="Z364" t="s">
        <v>2242</v>
      </c>
      <c r="AB364" t="s">
        <v>2629</v>
      </c>
      <c r="AD364">
        <v>4</v>
      </c>
      <c r="AE364">
        <v>1</v>
      </c>
      <c r="AF364">
        <v>98.45</v>
      </c>
    </row>
    <row r="365" spans="1:32">
      <c r="A365" s="1">
        <f>HYPERLINK("https://lsnyc.legalserver.org/matter/dynamic-profile/view/0804634","16-0804634")</f>
        <v>0</v>
      </c>
      <c r="B365" t="s">
        <v>87</v>
      </c>
      <c r="C365" t="s">
        <v>136</v>
      </c>
      <c r="D365" t="s">
        <v>138</v>
      </c>
      <c r="E365" t="s">
        <v>390</v>
      </c>
      <c r="G365" t="s">
        <v>813</v>
      </c>
      <c r="H365" t="s">
        <v>1128</v>
      </c>
      <c r="I365" t="s">
        <v>1297</v>
      </c>
      <c r="J365" t="s">
        <v>1504</v>
      </c>
      <c r="K365">
        <v>10452</v>
      </c>
      <c r="N365" t="s">
        <v>1809</v>
      </c>
      <c r="O365" t="s">
        <v>1829</v>
      </c>
      <c r="Q365" t="s">
        <v>1841</v>
      </c>
      <c r="S365" t="s">
        <v>1850</v>
      </c>
      <c r="U365" t="s">
        <v>1892</v>
      </c>
      <c r="V365">
        <v>1923</v>
      </c>
      <c r="W365" t="s">
        <v>1935</v>
      </c>
      <c r="X365" t="s">
        <v>1945</v>
      </c>
      <c r="Z365" t="s">
        <v>2243</v>
      </c>
      <c r="AB365" t="s">
        <v>2630</v>
      </c>
      <c r="AD365">
        <v>4</v>
      </c>
      <c r="AE365">
        <v>1</v>
      </c>
      <c r="AF365">
        <v>102.39</v>
      </c>
    </row>
    <row r="366" spans="1:32">
      <c r="A366" s="1">
        <f>HYPERLINK("https://lsnyc.legalserver.org/matter/dynamic-profile/view/1840077","17-1840077")</f>
        <v>0</v>
      </c>
      <c r="B366" t="s">
        <v>32</v>
      </c>
      <c r="C366" t="s">
        <v>137</v>
      </c>
      <c r="D366" t="s">
        <v>138</v>
      </c>
      <c r="E366" t="s">
        <v>269</v>
      </c>
      <c r="F366" t="s">
        <v>499</v>
      </c>
      <c r="G366" t="s">
        <v>814</v>
      </c>
      <c r="H366" t="s">
        <v>1128</v>
      </c>
      <c r="I366" t="s">
        <v>1313</v>
      </c>
      <c r="J366" t="s">
        <v>1502</v>
      </c>
      <c r="K366">
        <v>10040</v>
      </c>
      <c r="M366" t="s">
        <v>1619</v>
      </c>
      <c r="N366" t="s">
        <v>1803</v>
      </c>
      <c r="O366" t="s">
        <v>1829</v>
      </c>
      <c r="P366" t="s">
        <v>1834</v>
      </c>
      <c r="Q366" t="s">
        <v>1841</v>
      </c>
      <c r="S366" t="s">
        <v>1850</v>
      </c>
      <c r="U366" t="s">
        <v>153</v>
      </c>
      <c r="V366">
        <v>1303.4</v>
      </c>
      <c r="W366" t="s">
        <v>1933</v>
      </c>
      <c r="X366" t="s">
        <v>1938</v>
      </c>
      <c r="Y366" t="s">
        <v>1958</v>
      </c>
      <c r="Z366" t="s">
        <v>2244</v>
      </c>
      <c r="AB366" t="s">
        <v>2631</v>
      </c>
      <c r="AD366">
        <v>4</v>
      </c>
      <c r="AE366">
        <v>1</v>
      </c>
      <c r="AF366">
        <v>137.6</v>
      </c>
    </row>
    <row r="367" spans="1:32">
      <c r="A367" s="1">
        <f>HYPERLINK("https://lsnyc.legalserver.org/matter/dynamic-profile/view/0819315","16-0819315")</f>
        <v>0</v>
      </c>
      <c r="B367" t="s">
        <v>50</v>
      </c>
      <c r="C367" t="s">
        <v>137</v>
      </c>
      <c r="D367" t="s">
        <v>138</v>
      </c>
      <c r="E367" t="s">
        <v>248</v>
      </c>
      <c r="F367" t="s">
        <v>485</v>
      </c>
      <c r="G367" t="s">
        <v>581</v>
      </c>
      <c r="H367" t="s">
        <v>1128</v>
      </c>
      <c r="I367" t="s">
        <v>1269</v>
      </c>
      <c r="J367" t="s">
        <v>1504</v>
      </c>
      <c r="K367">
        <v>10453</v>
      </c>
      <c r="N367" t="s">
        <v>1807</v>
      </c>
      <c r="O367" t="s">
        <v>1832</v>
      </c>
      <c r="P367" t="s">
        <v>1836</v>
      </c>
      <c r="Q367" t="s">
        <v>1841</v>
      </c>
      <c r="S367" t="s">
        <v>1850</v>
      </c>
      <c r="U367" t="s">
        <v>306</v>
      </c>
      <c r="V367">
        <v>1013.68</v>
      </c>
      <c r="W367" t="s">
        <v>1935</v>
      </c>
      <c r="X367" t="s">
        <v>1945</v>
      </c>
      <c r="Y367" t="s">
        <v>1961</v>
      </c>
      <c r="Z367" t="s">
        <v>2245</v>
      </c>
      <c r="AB367" t="s">
        <v>2632</v>
      </c>
      <c r="AD367">
        <v>2</v>
      </c>
      <c r="AE367">
        <v>2</v>
      </c>
      <c r="AF367">
        <v>96.3</v>
      </c>
    </row>
    <row r="368" spans="1:32">
      <c r="A368" s="1">
        <f>HYPERLINK("https://lsnyc.legalserver.org/matter/dynamic-profile/view/0819309","16-0819309")</f>
        <v>0</v>
      </c>
      <c r="B368" t="s">
        <v>50</v>
      </c>
      <c r="C368" t="s">
        <v>137</v>
      </c>
      <c r="D368" t="s">
        <v>138</v>
      </c>
      <c r="E368" t="s">
        <v>248</v>
      </c>
      <c r="F368" t="s">
        <v>505</v>
      </c>
      <c r="G368" t="s">
        <v>581</v>
      </c>
      <c r="H368" t="s">
        <v>1128</v>
      </c>
      <c r="I368" t="s">
        <v>1269</v>
      </c>
      <c r="J368" t="s">
        <v>1504</v>
      </c>
      <c r="K368">
        <v>10453</v>
      </c>
      <c r="M368" t="s">
        <v>1574</v>
      </c>
      <c r="N368" t="s">
        <v>1803</v>
      </c>
      <c r="O368" t="s">
        <v>1829</v>
      </c>
      <c r="P368" t="s">
        <v>1834</v>
      </c>
      <c r="Q368" t="s">
        <v>1841</v>
      </c>
      <c r="S368" t="s">
        <v>1850</v>
      </c>
      <c r="U368" t="s">
        <v>306</v>
      </c>
      <c r="V368">
        <v>1013.68</v>
      </c>
      <c r="W368" t="s">
        <v>1935</v>
      </c>
      <c r="X368" t="s">
        <v>1945</v>
      </c>
      <c r="Y368" t="s">
        <v>1958</v>
      </c>
      <c r="Z368" t="s">
        <v>2245</v>
      </c>
      <c r="AB368" t="s">
        <v>2632</v>
      </c>
      <c r="AD368">
        <v>2</v>
      </c>
      <c r="AE368">
        <v>2</v>
      </c>
      <c r="AF368">
        <v>96.3</v>
      </c>
    </row>
    <row r="369" spans="1:32">
      <c r="A369" s="1">
        <f>HYPERLINK("https://lsnyc.legalserver.org/matter/dynamic-profile/view/0820488","16-0820488")</f>
        <v>0</v>
      </c>
      <c r="B369" t="s">
        <v>44</v>
      </c>
      <c r="C369" t="s">
        <v>136</v>
      </c>
      <c r="D369" t="s">
        <v>138</v>
      </c>
      <c r="E369" t="s">
        <v>182</v>
      </c>
      <c r="G369" t="s">
        <v>815</v>
      </c>
      <c r="H369" t="s">
        <v>1129</v>
      </c>
      <c r="I369" t="s">
        <v>1230</v>
      </c>
      <c r="J369" t="s">
        <v>1504</v>
      </c>
      <c r="K369">
        <v>10452</v>
      </c>
      <c r="N369" t="s">
        <v>1809</v>
      </c>
      <c r="O369" t="s">
        <v>1829</v>
      </c>
      <c r="Q369" t="s">
        <v>1841</v>
      </c>
      <c r="S369" t="s">
        <v>1850</v>
      </c>
      <c r="U369" t="s">
        <v>306</v>
      </c>
      <c r="V369">
        <v>1131.18</v>
      </c>
      <c r="W369" t="s">
        <v>1935</v>
      </c>
      <c r="X369" t="s">
        <v>1939</v>
      </c>
      <c r="Z369" t="s">
        <v>2246</v>
      </c>
      <c r="AB369" t="s">
        <v>2633</v>
      </c>
      <c r="AD369">
        <v>1</v>
      </c>
      <c r="AE369">
        <v>1</v>
      </c>
      <c r="AF369">
        <v>116.85</v>
      </c>
    </row>
    <row r="370" spans="1:32">
      <c r="A370" s="1">
        <f>HYPERLINK("https://lsnyc.legalserver.org/matter/dynamic-profile/view/1860923","18-1860923")</f>
        <v>0</v>
      </c>
      <c r="B370" t="s">
        <v>74</v>
      </c>
      <c r="C370" t="s">
        <v>137</v>
      </c>
      <c r="D370" t="s">
        <v>138</v>
      </c>
      <c r="E370" t="s">
        <v>232</v>
      </c>
      <c r="F370" t="s">
        <v>500</v>
      </c>
      <c r="G370" t="s">
        <v>816</v>
      </c>
      <c r="H370" t="s">
        <v>1130</v>
      </c>
      <c r="I370" t="s">
        <v>1427</v>
      </c>
      <c r="J370" t="s">
        <v>1515</v>
      </c>
      <c r="K370">
        <v>11692</v>
      </c>
      <c r="M370" t="s">
        <v>1732</v>
      </c>
      <c r="N370" t="s">
        <v>1804</v>
      </c>
      <c r="O370" t="s">
        <v>1829</v>
      </c>
      <c r="P370" t="s">
        <v>1834</v>
      </c>
      <c r="Q370" t="s">
        <v>1842</v>
      </c>
      <c r="S370" t="s">
        <v>1850</v>
      </c>
      <c r="T370" t="s">
        <v>1858</v>
      </c>
      <c r="U370" t="s">
        <v>232</v>
      </c>
      <c r="V370">
        <v>1825</v>
      </c>
      <c r="W370" t="s">
        <v>1936</v>
      </c>
      <c r="X370" t="s">
        <v>1948</v>
      </c>
      <c r="Y370" t="s">
        <v>1955</v>
      </c>
      <c r="Z370" t="s">
        <v>2247</v>
      </c>
      <c r="AB370" t="s">
        <v>2634</v>
      </c>
      <c r="AD370">
        <v>1</v>
      </c>
      <c r="AE370">
        <v>1</v>
      </c>
      <c r="AF370">
        <v>0</v>
      </c>
    </row>
    <row r="371" spans="1:32">
      <c r="A371" s="1">
        <f>HYPERLINK("https://lsnyc.legalserver.org/matter/dynamic-profile/view/1864356","18-1864356")</f>
        <v>0</v>
      </c>
      <c r="B371" t="s">
        <v>94</v>
      </c>
      <c r="C371" t="s">
        <v>136</v>
      </c>
      <c r="D371" t="s">
        <v>138</v>
      </c>
      <c r="E371" t="s">
        <v>296</v>
      </c>
      <c r="G371" t="s">
        <v>817</v>
      </c>
      <c r="H371" t="s">
        <v>1131</v>
      </c>
      <c r="I371" t="s">
        <v>1428</v>
      </c>
      <c r="J371" t="s">
        <v>1502</v>
      </c>
      <c r="K371">
        <v>10035</v>
      </c>
      <c r="M371" t="s">
        <v>1733</v>
      </c>
      <c r="N371" t="s">
        <v>1804</v>
      </c>
      <c r="O371" t="s">
        <v>1829</v>
      </c>
      <c r="Q371" t="s">
        <v>1842</v>
      </c>
      <c r="S371" t="s">
        <v>1850</v>
      </c>
      <c r="T371" t="s">
        <v>1855</v>
      </c>
      <c r="U371" t="s">
        <v>296</v>
      </c>
      <c r="V371">
        <v>550</v>
      </c>
      <c r="W371" t="s">
        <v>1933</v>
      </c>
      <c r="X371" t="s">
        <v>1815</v>
      </c>
      <c r="Z371" t="s">
        <v>2248</v>
      </c>
      <c r="AB371" t="s">
        <v>2635</v>
      </c>
      <c r="AD371">
        <v>1</v>
      </c>
      <c r="AE371">
        <v>2</v>
      </c>
      <c r="AF371">
        <v>110.11</v>
      </c>
    </row>
    <row r="372" spans="1:32">
      <c r="A372" s="1">
        <f>HYPERLINK("https://lsnyc.legalserver.org/matter/dynamic-profile/view/1855266","18-1855266")</f>
        <v>0</v>
      </c>
      <c r="B372" t="s">
        <v>46</v>
      </c>
      <c r="C372" t="s">
        <v>137</v>
      </c>
      <c r="D372" t="s">
        <v>138</v>
      </c>
      <c r="E372" t="s">
        <v>377</v>
      </c>
      <c r="F372" t="s">
        <v>460</v>
      </c>
      <c r="G372" t="s">
        <v>599</v>
      </c>
      <c r="H372" t="s">
        <v>1132</v>
      </c>
      <c r="I372" t="s">
        <v>1429</v>
      </c>
      <c r="J372" t="s">
        <v>1502</v>
      </c>
      <c r="K372">
        <v>10034</v>
      </c>
      <c r="N372" t="s">
        <v>1810</v>
      </c>
      <c r="O372" t="s">
        <v>1831</v>
      </c>
      <c r="P372" t="s">
        <v>1838</v>
      </c>
      <c r="Q372" t="s">
        <v>1842</v>
      </c>
      <c r="S372" t="s">
        <v>1850</v>
      </c>
      <c r="U372" t="s">
        <v>377</v>
      </c>
      <c r="V372">
        <v>913.5</v>
      </c>
      <c r="W372" t="s">
        <v>1933</v>
      </c>
      <c r="X372" t="s">
        <v>1940</v>
      </c>
      <c r="Y372" t="s">
        <v>1961</v>
      </c>
      <c r="Z372" t="s">
        <v>1971</v>
      </c>
      <c r="AB372" t="s">
        <v>2636</v>
      </c>
      <c r="AD372">
        <v>1</v>
      </c>
      <c r="AE372">
        <v>1</v>
      </c>
      <c r="AF372">
        <v>92.36</v>
      </c>
    </row>
    <row r="373" spans="1:32">
      <c r="A373" s="1">
        <f>HYPERLINK("https://lsnyc.legalserver.org/matter/dynamic-profile/view/1866397","18-1866397")</f>
        <v>0</v>
      </c>
      <c r="B373" t="s">
        <v>113</v>
      </c>
      <c r="C373" t="s">
        <v>137</v>
      </c>
      <c r="D373" t="s">
        <v>138</v>
      </c>
      <c r="E373" t="s">
        <v>391</v>
      </c>
      <c r="F373" t="s">
        <v>542</v>
      </c>
      <c r="G373" t="s">
        <v>818</v>
      </c>
      <c r="H373" t="s">
        <v>1133</v>
      </c>
      <c r="I373" t="s">
        <v>1430</v>
      </c>
      <c r="J373" t="s">
        <v>1502</v>
      </c>
      <c r="K373">
        <v>10034</v>
      </c>
      <c r="N373" t="s">
        <v>1806</v>
      </c>
      <c r="O373" t="s">
        <v>1829</v>
      </c>
      <c r="P373" t="s">
        <v>1834</v>
      </c>
      <c r="Q373" t="s">
        <v>1842</v>
      </c>
      <c r="S373" t="s">
        <v>1851</v>
      </c>
      <c r="U373" t="s">
        <v>281</v>
      </c>
      <c r="V373">
        <v>1421.48</v>
      </c>
      <c r="W373" t="s">
        <v>1933</v>
      </c>
      <c r="X373" t="s">
        <v>1939</v>
      </c>
      <c r="Y373" t="s">
        <v>1958</v>
      </c>
      <c r="Z373" t="s">
        <v>2249</v>
      </c>
      <c r="AB373" t="s">
        <v>2637</v>
      </c>
      <c r="AD373">
        <v>2</v>
      </c>
      <c r="AE373">
        <v>1</v>
      </c>
      <c r="AF373">
        <v>75.84</v>
      </c>
    </row>
    <row r="374" spans="1:32">
      <c r="A374" s="1">
        <f>HYPERLINK("https://lsnyc.legalserver.org/matter/dynamic-profile/view/0804632","16-0804632")</f>
        <v>0</v>
      </c>
      <c r="B374" t="s">
        <v>62</v>
      </c>
      <c r="C374" t="s">
        <v>137</v>
      </c>
      <c r="D374" t="s">
        <v>138</v>
      </c>
      <c r="E374" t="s">
        <v>390</v>
      </c>
      <c r="F374" t="s">
        <v>506</v>
      </c>
      <c r="G374" t="s">
        <v>690</v>
      </c>
      <c r="H374" t="s">
        <v>1133</v>
      </c>
      <c r="I374" t="s">
        <v>1431</v>
      </c>
      <c r="J374" t="s">
        <v>1502</v>
      </c>
      <c r="K374">
        <v>10034</v>
      </c>
      <c r="M374" t="s">
        <v>1734</v>
      </c>
      <c r="N374" t="s">
        <v>1806</v>
      </c>
      <c r="O374" t="s">
        <v>1829</v>
      </c>
      <c r="P374" t="s">
        <v>1839</v>
      </c>
      <c r="Q374" t="s">
        <v>1842</v>
      </c>
      <c r="S374" t="s">
        <v>1850</v>
      </c>
      <c r="T374" t="s">
        <v>1855</v>
      </c>
      <c r="U374" t="s">
        <v>390</v>
      </c>
      <c r="V374">
        <v>711</v>
      </c>
      <c r="W374" t="s">
        <v>1933</v>
      </c>
      <c r="X374" t="s">
        <v>1953</v>
      </c>
      <c r="Y374" t="s">
        <v>1955</v>
      </c>
      <c r="Z374" t="s">
        <v>2250</v>
      </c>
      <c r="AB374" t="s">
        <v>2638</v>
      </c>
      <c r="AD374">
        <v>1</v>
      </c>
      <c r="AE374">
        <v>1</v>
      </c>
      <c r="AF374">
        <v>149.31</v>
      </c>
    </row>
    <row r="375" spans="1:32">
      <c r="A375" s="1">
        <f>HYPERLINK("https://lsnyc.legalserver.org/matter/dynamic-profile/view/0822493","16-0822493")</f>
        <v>0</v>
      </c>
      <c r="B375" t="s">
        <v>50</v>
      </c>
      <c r="C375" t="s">
        <v>137</v>
      </c>
      <c r="D375" t="s">
        <v>138</v>
      </c>
      <c r="E375" t="s">
        <v>392</v>
      </c>
      <c r="F375" t="s">
        <v>485</v>
      </c>
      <c r="G375" t="s">
        <v>819</v>
      </c>
      <c r="H375" t="s">
        <v>1133</v>
      </c>
      <c r="I375" t="s">
        <v>1269</v>
      </c>
      <c r="J375" t="s">
        <v>1504</v>
      </c>
      <c r="K375">
        <v>10453</v>
      </c>
      <c r="N375" t="s">
        <v>1807</v>
      </c>
      <c r="O375" t="s">
        <v>1832</v>
      </c>
      <c r="P375" t="s">
        <v>1836</v>
      </c>
      <c r="Q375" t="s">
        <v>1841</v>
      </c>
      <c r="S375" t="s">
        <v>1850</v>
      </c>
      <c r="U375" t="s">
        <v>392</v>
      </c>
      <c r="V375">
        <v>856.46</v>
      </c>
      <c r="W375" t="s">
        <v>1935</v>
      </c>
      <c r="X375" t="s">
        <v>1945</v>
      </c>
      <c r="Y375" t="s">
        <v>1961</v>
      </c>
      <c r="Z375" t="s">
        <v>2251</v>
      </c>
      <c r="AB375" t="s">
        <v>2639</v>
      </c>
      <c r="AD375">
        <v>2</v>
      </c>
      <c r="AE375">
        <v>2</v>
      </c>
      <c r="AF375">
        <v>105.87</v>
      </c>
    </row>
    <row r="376" spans="1:32">
      <c r="A376" s="1">
        <f>HYPERLINK("https://lsnyc.legalserver.org/matter/dynamic-profile/view/1840407","17-1840407")</f>
        <v>0</v>
      </c>
      <c r="B376" t="s">
        <v>50</v>
      </c>
      <c r="C376" t="s">
        <v>137</v>
      </c>
      <c r="D376" t="s">
        <v>138</v>
      </c>
      <c r="E376" t="s">
        <v>161</v>
      </c>
      <c r="F376" t="s">
        <v>534</v>
      </c>
      <c r="G376" t="s">
        <v>819</v>
      </c>
      <c r="H376" t="s">
        <v>1133</v>
      </c>
      <c r="I376" t="s">
        <v>1269</v>
      </c>
      <c r="J376" t="s">
        <v>1504</v>
      </c>
      <c r="K376">
        <v>10453</v>
      </c>
      <c r="N376" t="s">
        <v>1807</v>
      </c>
      <c r="O376" t="s">
        <v>1832</v>
      </c>
      <c r="P376" t="s">
        <v>1836</v>
      </c>
      <c r="Q376" t="s">
        <v>1841</v>
      </c>
      <c r="S376" t="s">
        <v>1850</v>
      </c>
      <c r="U376" t="s">
        <v>161</v>
      </c>
      <c r="V376">
        <v>856.46</v>
      </c>
      <c r="W376" t="s">
        <v>1935</v>
      </c>
      <c r="Y376" t="s">
        <v>1961</v>
      </c>
      <c r="Z376" t="s">
        <v>2251</v>
      </c>
      <c r="AB376" t="s">
        <v>2639</v>
      </c>
      <c r="AD376">
        <v>2</v>
      </c>
      <c r="AE376">
        <v>2</v>
      </c>
      <c r="AF376">
        <v>104.58</v>
      </c>
    </row>
    <row r="377" spans="1:32">
      <c r="A377" s="1">
        <f>HYPERLINK("https://lsnyc.legalserver.org/matter/dynamic-profile/view/1869863","18-1869863")</f>
        <v>0</v>
      </c>
      <c r="B377" t="s">
        <v>81</v>
      </c>
      <c r="C377" t="s">
        <v>137</v>
      </c>
      <c r="D377" t="s">
        <v>138</v>
      </c>
      <c r="E377" t="s">
        <v>393</v>
      </c>
      <c r="F377" t="s">
        <v>543</v>
      </c>
      <c r="G377" t="s">
        <v>820</v>
      </c>
      <c r="H377" t="s">
        <v>1134</v>
      </c>
      <c r="I377" t="s">
        <v>1432</v>
      </c>
      <c r="J377" t="s">
        <v>1502</v>
      </c>
      <c r="K377">
        <v>10034</v>
      </c>
      <c r="M377" t="s">
        <v>1735</v>
      </c>
      <c r="N377" t="s">
        <v>1804</v>
      </c>
      <c r="O377" t="s">
        <v>1829</v>
      </c>
      <c r="P377" t="s">
        <v>1834</v>
      </c>
      <c r="Q377" t="s">
        <v>1842</v>
      </c>
      <c r="S377" t="s">
        <v>1850</v>
      </c>
      <c r="U377" t="s">
        <v>393</v>
      </c>
      <c r="V377">
        <v>1548</v>
      </c>
      <c r="W377" t="s">
        <v>1933</v>
      </c>
      <c r="X377" t="s">
        <v>1939</v>
      </c>
      <c r="Y377" t="s">
        <v>1955</v>
      </c>
      <c r="Z377" t="s">
        <v>2252</v>
      </c>
      <c r="AB377" t="s">
        <v>2640</v>
      </c>
      <c r="AD377">
        <v>1</v>
      </c>
      <c r="AE377">
        <v>4</v>
      </c>
      <c r="AF377">
        <v>0</v>
      </c>
    </row>
    <row r="378" spans="1:32">
      <c r="A378" s="1">
        <f>HYPERLINK("https://lsnyc.legalserver.org/matter/dynamic-profile/view/0791455","15-0791455")</f>
        <v>0</v>
      </c>
      <c r="B378" t="s">
        <v>44</v>
      </c>
      <c r="C378" t="s">
        <v>136</v>
      </c>
      <c r="D378" t="s">
        <v>138</v>
      </c>
      <c r="E378" t="s">
        <v>394</v>
      </c>
      <c r="G378" t="s">
        <v>821</v>
      </c>
      <c r="H378" t="s">
        <v>1135</v>
      </c>
      <c r="I378" t="s">
        <v>1223</v>
      </c>
      <c r="J378" t="s">
        <v>1504</v>
      </c>
      <c r="K378">
        <v>10453</v>
      </c>
      <c r="M378" t="s">
        <v>1736</v>
      </c>
      <c r="N378" t="s">
        <v>1808</v>
      </c>
      <c r="O378" t="s">
        <v>1829</v>
      </c>
      <c r="Q378" t="s">
        <v>1841</v>
      </c>
      <c r="S378" t="s">
        <v>1850</v>
      </c>
      <c r="U378" t="s">
        <v>173</v>
      </c>
      <c r="V378">
        <v>1138.81</v>
      </c>
      <c r="W378" t="s">
        <v>1935</v>
      </c>
      <c r="X378" t="s">
        <v>1939</v>
      </c>
      <c r="Z378" t="s">
        <v>2253</v>
      </c>
      <c r="AB378" t="s">
        <v>2641</v>
      </c>
      <c r="AD378">
        <v>1</v>
      </c>
      <c r="AE378">
        <v>2</v>
      </c>
      <c r="AF378">
        <v>90.51000000000001</v>
      </c>
    </row>
    <row r="379" spans="1:32">
      <c r="A379" s="1">
        <f>HYPERLINK("https://lsnyc.legalserver.org/matter/dynamic-profile/view/1851112","17-1851112")</f>
        <v>0</v>
      </c>
      <c r="B379" t="s">
        <v>125</v>
      </c>
      <c r="C379" t="s">
        <v>136</v>
      </c>
      <c r="D379" t="s">
        <v>138</v>
      </c>
      <c r="E379" t="s">
        <v>310</v>
      </c>
      <c r="G379" t="s">
        <v>822</v>
      </c>
      <c r="H379" t="s">
        <v>1136</v>
      </c>
      <c r="I379" t="s">
        <v>1433</v>
      </c>
      <c r="J379" t="s">
        <v>1503</v>
      </c>
      <c r="K379">
        <v>11233</v>
      </c>
      <c r="M379" t="s">
        <v>1737</v>
      </c>
      <c r="N379" t="s">
        <v>1806</v>
      </c>
      <c r="O379" t="s">
        <v>1829</v>
      </c>
      <c r="Q379" t="s">
        <v>1842</v>
      </c>
      <c r="S379" t="s">
        <v>1850</v>
      </c>
      <c r="U379" t="s">
        <v>409</v>
      </c>
      <c r="V379">
        <v>1175</v>
      </c>
      <c r="W379" t="s">
        <v>1934</v>
      </c>
      <c r="X379" t="s">
        <v>1949</v>
      </c>
      <c r="Z379" t="s">
        <v>2254</v>
      </c>
      <c r="AB379" t="s">
        <v>2642</v>
      </c>
      <c r="AD379">
        <v>1</v>
      </c>
      <c r="AE379">
        <v>1</v>
      </c>
      <c r="AF379">
        <v>138.49</v>
      </c>
    </row>
    <row r="380" spans="1:32">
      <c r="A380" s="1">
        <f>HYPERLINK("https://lsnyc.legalserver.org/matter/dynamic-profile/view/0804504","16-0804504")</f>
        <v>0</v>
      </c>
      <c r="B380" t="s">
        <v>49</v>
      </c>
      <c r="C380" t="s">
        <v>137</v>
      </c>
      <c r="D380" t="s">
        <v>138</v>
      </c>
      <c r="E380" t="s">
        <v>163</v>
      </c>
      <c r="F380" t="s">
        <v>463</v>
      </c>
      <c r="G380" t="s">
        <v>823</v>
      </c>
      <c r="H380" t="s">
        <v>1137</v>
      </c>
      <c r="I380" t="s">
        <v>1240</v>
      </c>
      <c r="J380" t="s">
        <v>1508</v>
      </c>
      <c r="K380">
        <v>11354</v>
      </c>
      <c r="M380" t="s">
        <v>1738</v>
      </c>
      <c r="N380" t="s">
        <v>1807</v>
      </c>
      <c r="O380" t="s">
        <v>1832</v>
      </c>
      <c r="P380" t="s">
        <v>1836</v>
      </c>
      <c r="Q380" t="s">
        <v>1841</v>
      </c>
      <c r="S380" t="s">
        <v>1850</v>
      </c>
      <c r="T380" t="s">
        <v>1855</v>
      </c>
      <c r="U380" t="s">
        <v>163</v>
      </c>
      <c r="V380">
        <v>1400</v>
      </c>
      <c r="W380" t="s">
        <v>1936</v>
      </c>
      <c r="X380" t="s">
        <v>1940</v>
      </c>
      <c r="Y380" t="s">
        <v>1959</v>
      </c>
      <c r="Z380" t="s">
        <v>2255</v>
      </c>
      <c r="AB380" t="s">
        <v>2643</v>
      </c>
      <c r="AD380">
        <v>3</v>
      </c>
      <c r="AE380">
        <v>2</v>
      </c>
      <c r="AF380">
        <v>168.78</v>
      </c>
    </row>
    <row r="381" spans="1:32">
      <c r="A381" s="1">
        <f>HYPERLINK("https://lsnyc.legalserver.org/matter/dynamic-profile/view/0804475","16-0804475")</f>
        <v>0</v>
      </c>
      <c r="B381" t="s">
        <v>49</v>
      </c>
      <c r="C381" t="s">
        <v>137</v>
      </c>
      <c r="D381" t="s">
        <v>138</v>
      </c>
      <c r="E381" t="s">
        <v>163</v>
      </c>
      <c r="F381" t="s">
        <v>463</v>
      </c>
      <c r="G381" t="s">
        <v>824</v>
      </c>
      <c r="H381" t="s">
        <v>1138</v>
      </c>
      <c r="I381" t="s">
        <v>1240</v>
      </c>
      <c r="J381" t="s">
        <v>1508</v>
      </c>
      <c r="K381">
        <v>11354</v>
      </c>
      <c r="M381" t="s">
        <v>1535</v>
      </c>
      <c r="N381" t="s">
        <v>1807</v>
      </c>
      <c r="O381" t="s">
        <v>1832</v>
      </c>
      <c r="P381" t="s">
        <v>1836</v>
      </c>
      <c r="Q381" t="s">
        <v>1841</v>
      </c>
      <c r="S381" t="s">
        <v>1850</v>
      </c>
      <c r="T381" t="s">
        <v>1855</v>
      </c>
      <c r="U381" t="s">
        <v>163</v>
      </c>
      <c r="V381">
        <v>1442</v>
      </c>
      <c r="W381" t="s">
        <v>1936</v>
      </c>
      <c r="X381" t="s">
        <v>1940</v>
      </c>
      <c r="Y381" t="s">
        <v>1959</v>
      </c>
      <c r="Z381" t="s">
        <v>2256</v>
      </c>
      <c r="AB381" t="s">
        <v>2644</v>
      </c>
      <c r="AD381">
        <v>1</v>
      </c>
      <c r="AE381">
        <v>2</v>
      </c>
      <c r="AF381">
        <v>119.05</v>
      </c>
    </row>
    <row r="382" spans="1:32">
      <c r="A382" s="1">
        <f>HYPERLINK("https://lsnyc.legalserver.org/matter/dynamic-profile/view/1864378","18-1864378")</f>
        <v>0</v>
      </c>
      <c r="B382" t="s">
        <v>32</v>
      </c>
      <c r="C382" t="s">
        <v>136</v>
      </c>
      <c r="D382" t="s">
        <v>138</v>
      </c>
      <c r="E382" t="s">
        <v>296</v>
      </c>
      <c r="G382" t="s">
        <v>688</v>
      </c>
      <c r="H382" t="s">
        <v>1139</v>
      </c>
      <c r="I382" t="s">
        <v>1209</v>
      </c>
      <c r="J382" t="s">
        <v>1502</v>
      </c>
      <c r="K382">
        <v>10029</v>
      </c>
      <c r="M382" t="s">
        <v>1519</v>
      </c>
      <c r="N382" t="s">
        <v>1803</v>
      </c>
      <c r="O382" t="s">
        <v>1829</v>
      </c>
      <c r="Q382" t="s">
        <v>1841</v>
      </c>
      <c r="S382" t="s">
        <v>1850</v>
      </c>
      <c r="T382" t="s">
        <v>1855</v>
      </c>
      <c r="U382" t="s">
        <v>296</v>
      </c>
      <c r="V382">
        <v>0</v>
      </c>
      <c r="W382" t="s">
        <v>1933</v>
      </c>
      <c r="X382" t="s">
        <v>1938</v>
      </c>
      <c r="Z382" t="s">
        <v>2257</v>
      </c>
      <c r="AB382" t="s">
        <v>2645</v>
      </c>
      <c r="AD382">
        <v>1</v>
      </c>
      <c r="AE382">
        <v>1</v>
      </c>
      <c r="AF382">
        <v>49.21</v>
      </c>
    </row>
    <row r="383" spans="1:32">
      <c r="A383" s="1">
        <f>HYPERLINK("https://lsnyc.legalserver.org/matter/dynamic-profile/view/1864472","18-1864472")</f>
        <v>0</v>
      </c>
      <c r="B383" t="s">
        <v>32</v>
      </c>
      <c r="C383" t="s">
        <v>136</v>
      </c>
      <c r="D383" t="s">
        <v>138</v>
      </c>
      <c r="E383" t="s">
        <v>372</v>
      </c>
      <c r="G383" t="s">
        <v>578</v>
      </c>
      <c r="H383" t="s">
        <v>1139</v>
      </c>
      <c r="I383" t="s">
        <v>1209</v>
      </c>
      <c r="J383" t="s">
        <v>1502</v>
      </c>
      <c r="K383">
        <v>10029</v>
      </c>
      <c r="M383" t="s">
        <v>1519</v>
      </c>
      <c r="N383" t="s">
        <v>1803</v>
      </c>
      <c r="O383" t="s">
        <v>1829</v>
      </c>
      <c r="Q383" t="s">
        <v>1841</v>
      </c>
      <c r="S383" t="s">
        <v>1850</v>
      </c>
      <c r="T383" t="s">
        <v>1855</v>
      </c>
      <c r="U383" t="s">
        <v>372</v>
      </c>
      <c r="V383">
        <v>0</v>
      </c>
      <c r="W383" t="s">
        <v>1933</v>
      </c>
      <c r="X383" t="s">
        <v>1938</v>
      </c>
      <c r="Z383" t="s">
        <v>2258</v>
      </c>
      <c r="AB383" t="s">
        <v>2646</v>
      </c>
      <c r="AD383">
        <v>1</v>
      </c>
      <c r="AE383">
        <v>2</v>
      </c>
      <c r="AF383">
        <v>107.35</v>
      </c>
    </row>
    <row r="384" spans="1:32">
      <c r="A384" s="1">
        <f>HYPERLINK("https://lsnyc.legalserver.org/matter/dynamic-profile/view/0821794","16-0821794")</f>
        <v>0</v>
      </c>
      <c r="B384" t="s">
        <v>64</v>
      </c>
      <c r="C384" t="s">
        <v>137</v>
      </c>
      <c r="D384" t="s">
        <v>138</v>
      </c>
      <c r="E384" t="s">
        <v>366</v>
      </c>
      <c r="F384" t="s">
        <v>473</v>
      </c>
      <c r="G384" t="s">
        <v>825</v>
      </c>
      <c r="H384" t="s">
        <v>1139</v>
      </c>
      <c r="I384" t="s">
        <v>1434</v>
      </c>
      <c r="J384" t="s">
        <v>1503</v>
      </c>
      <c r="K384">
        <v>11207</v>
      </c>
      <c r="M384" t="s">
        <v>1739</v>
      </c>
      <c r="N384" t="s">
        <v>1806</v>
      </c>
      <c r="O384" t="s">
        <v>1829</v>
      </c>
      <c r="P384" t="s">
        <v>1834</v>
      </c>
      <c r="S384" t="s">
        <v>1850</v>
      </c>
      <c r="U384" t="s">
        <v>288</v>
      </c>
      <c r="V384">
        <v>0</v>
      </c>
      <c r="W384" t="s">
        <v>1934</v>
      </c>
      <c r="Y384" t="s">
        <v>1955</v>
      </c>
      <c r="Z384" t="s">
        <v>2259</v>
      </c>
      <c r="AB384" t="s">
        <v>2647</v>
      </c>
      <c r="AD384">
        <v>2</v>
      </c>
      <c r="AE384">
        <v>2</v>
      </c>
      <c r="AF384">
        <v>83.45999999999999</v>
      </c>
    </row>
    <row r="385" spans="1:32">
      <c r="A385" s="1">
        <f>HYPERLINK("https://lsnyc.legalserver.org/matter/dynamic-profile/view/1870522","18-1870522")</f>
        <v>0</v>
      </c>
      <c r="B385" t="s">
        <v>96</v>
      </c>
      <c r="C385" t="s">
        <v>136</v>
      </c>
      <c r="D385" t="s">
        <v>138</v>
      </c>
      <c r="E385" t="s">
        <v>307</v>
      </c>
      <c r="G385" t="s">
        <v>826</v>
      </c>
      <c r="H385" t="s">
        <v>1139</v>
      </c>
      <c r="I385" t="s">
        <v>1328</v>
      </c>
      <c r="J385" t="s">
        <v>1516</v>
      </c>
      <c r="K385">
        <v>11372</v>
      </c>
      <c r="M385" t="s">
        <v>1561</v>
      </c>
      <c r="N385" t="s">
        <v>1810</v>
      </c>
      <c r="O385" t="s">
        <v>1831</v>
      </c>
      <c r="Q385" t="s">
        <v>1841</v>
      </c>
      <c r="S385" t="s">
        <v>1850</v>
      </c>
      <c r="U385" t="s">
        <v>307</v>
      </c>
      <c r="V385">
        <v>2000</v>
      </c>
      <c r="W385" t="s">
        <v>1936</v>
      </c>
      <c r="X385" t="s">
        <v>1948</v>
      </c>
      <c r="Z385" t="s">
        <v>2260</v>
      </c>
      <c r="AB385" t="s">
        <v>2648</v>
      </c>
      <c r="AD385">
        <v>2</v>
      </c>
      <c r="AE385">
        <v>2</v>
      </c>
      <c r="AF385">
        <v>187.25</v>
      </c>
    </row>
    <row r="386" spans="1:32">
      <c r="A386" s="1">
        <f>HYPERLINK("https://lsnyc.legalserver.org/matter/dynamic-profile/view/1840299","17-1840299")</f>
        <v>0</v>
      </c>
      <c r="B386" t="s">
        <v>36</v>
      </c>
      <c r="C386" t="s">
        <v>137</v>
      </c>
      <c r="D386" t="s">
        <v>138</v>
      </c>
      <c r="E386" t="s">
        <v>358</v>
      </c>
      <c r="F386" t="s">
        <v>544</v>
      </c>
      <c r="G386" t="s">
        <v>602</v>
      </c>
      <c r="H386" t="s">
        <v>1140</v>
      </c>
      <c r="I386" t="s">
        <v>1435</v>
      </c>
      <c r="J386" t="s">
        <v>1502</v>
      </c>
      <c r="K386">
        <v>10034</v>
      </c>
      <c r="N386" t="s">
        <v>1809</v>
      </c>
      <c r="O386" t="s">
        <v>1830</v>
      </c>
      <c r="P386" t="s">
        <v>1835</v>
      </c>
      <c r="Q386" t="s">
        <v>1842</v>
      </c>
      <c r="S386" t="s">
        <v>1850</v>
      </c>
      <c r="U386" t="s">
        <v>1870</v>
      </c>
      <c r="V386">
        <v>1600</v>
      </c>
      <c r="W386" t="s">
        <v>1933</v>
      </c>
      <c r="X386" t="s">
        <v>1939</v>
      </c>
      <c r="Y386" t="s">
        <v>1957</v>
      </c>
      <c r="Z386" t="s">
        <v>2261</v>
      </c>
      <c r="AB386" t="s">
        <v>2649</v>
      </c>
      <c r="AD386">
        <v>3</v>
      </c>
      <c r="AE386">
        <v>4</v>
      </c>
      <c r="AF386">
        <v>37.7</v>
      </c>
    </row>
    <row r="387" spans="1:32">
      <c r="A387" s="1">
        <f>HYPERLINK("https://lsnyc.legalserver.org/matter/dynamic-profile/view/1838125","17-1838125")</f>
        <v>0</v>
      </c>
      <c r="B387" t="s">
        <v>50</v>
      </c>
      <c r="C387" t="s">
        <v>136</v>
      </c>
      <c r="D387" t="s">
        <v>138</v>
      </c>
      <c r="E387" t="s">
        <v>387</v>
      </c>
      <c r="G387" t="s">
        <v>691</v>
      </c>
      <c r="H387" t="s">
        <v>1141</v>
      </c>
      <c r="I387" t="s">
        <v>1436</v>
      </c>
      <c r="J387" t="s">
        <v>1504</v>
      </c>
      <c r="K387">
        <v>10473</v>
      </c>
      <c r="M387" t="s">
        <v>1730</v>
      </c>
      <c r="N387" t="s">
        <v>1807</v>
      </c>
      <c r="O387" t="s">
        <v>1832</v>
      </c>
      <c r="Q387" t="s">
        <v>1841</v>
      </c>
      <c r="S387" t="s">
        <v>1850</v>
      </c>
      <c r="U387" t="s">
        <v>1868</v>
      </c>
      <c r="V387">
        <v>932.5</v>
      </c>
      <c r="W387" t="s">
        <v>1935</v>
      </c>
      <c r="Z387" t="s">
        <v>2262</v>
      </c>
      <c r="AB387" t="s">
        <v>2650</v>
      </c>
      <c r="AD387">
        <v>2</v>
      </c>
      <c r="AE387">
        <v>1</v>
      </c>
      <c r="AF387">
        <v>195.89</v>
      </c>
    </row>
    <row r="388" spans="1:32">
      <c r="A388" s="1">
        <f>HYPERLINK("https://lsnyc.legalserver.org/matter/dynamic-profile/view/1836744","17-1836744")</f>
        <v>0</v>
      </c>
      <c r="B388" t="s">
        <v>77</v>
      </c>
      <c r="C388" t="s">
        <v>137</v>
      </c>
      <c r="D388" t="s">
        <v>138</v>
      </c>
      <c r="E388" t="s">
        <v>222</v>
      </c>
      <c r="F388" t="s">
        <v>456</v>
      </c>
      <c r="G388" t="s">
        <v>827</v>
      </c>
      <c r="H388" t="s">
        <v>1142</v>
      </c>
      <c r="I388" t="s">
        <v>1437</v>
      </c>
      <c r="J388" t="s">
        <v>1503</v>
      </c>
      <c r="K388">
        <v>11207</v>
      </c>
      <c r="M388" t="s">
        <v>1740</v>
      </c>
      <c r="N388" t="s">
        <v>1804</v>
      </c>
      <c r="O388" t="s">
        <v>1829</v>
      </c>
      <c r="P388" t="s">
        <v>1837</v>
      </c>
      <c r="Q388" t="s">
        <v>1841</v>
      </c>
      <c r="S388" t="s">
        <v>1850</v>
      </c>
      <c r="U388" t="s">
        <v>269</v>
      </c>
      <c r="V388">
        <v>418</v>
      </c>
      <c r="W388" t="s">
        <v>1934</v>
      </c>
      <c r="X388" t="s">
        <v>1942</v>
      </c>
      <c r="Y388" t="s">
        <v>1955</v>
      </c>
      <c r="Z388" t="s">
        <v>2263</v>
      </c>
      <c r="AB388" t="s">
        <v>2651</v>
      </c>
      <c r="AD388">
        <v>2</v>
      </c>
      <c r="AE388">
        <v>2</v>
      </c>
      <c r="AF388">
        <v>82.29000000000001</v>
      </c>
    </row>
    <row r="389" spans="1:32">
      <c r="A389" s="1">
        <f>HYPERLINK("https://lsnyc.legalserver.org/matter/dynamic-profile/view/0795548","16-0795548")</f>
        <v>0</v>
      </c>
      <c r="B389" t="s">
        <v>86</v>
      </c>
      <c r="C389" t="s">
        <v>137</v>
      </c>
      <c r="D389" t="s">
        <v>138</v>
      </c>
      <c r="E389" t="s">
        <v>395</v>
      </c>
      <c r="F389" t="s">
        <v>530</v>
      </c>
      <c r="G389" t="s">
        <v>828</v>
      </c>
      <c r="H389" t="s">
        <v>1143</v>
      </c>
      <c r="I389" t="s">
        <v>1438</v>
      </c>
      <c r="J389" t="s">
        <v>1503</v>
      </c>
      <c r="K389">
        <v>11233</v>
      </c>
      <c r="M389" t="s">
        <v>1741</v>
      </c>
      <c r="N389" t="s">
        <v>1804</v>
      </c>
      <c r="O389" t="s">
        <v>1829</v>
      </c>
      <c r="P389" t="s">
        <v>1834</v>
      </c>
      <c r="Q389" t="s">
        <v>1842</v>
      </c>
      <c r="S389" t="s">
        <v>1851</v>
      </c>
      <c r="U389" t="s">
        <v>395</v>
      </c>
      <c r="V389">
        <v>1646</v>
      </c>
      <c r="W389" t="s">
        <v>1934</v>
      </c>
      <c r="X389" t="s">
        <v>1938</v>
      </c>
      <c r="Y389" t="s">
        <v>1955</v>
      </c>
      <c r="Z389" t="s">
        <v>2264</v>
      </c>
      <c r="AB389" t="s">
        <v>2652</v>
      </c>
      <c r="AD389">
        <v>1</v>
      </c>
      <c r="AE389">
        <v>1</v>
      </c>
      <c r="AF389">
        <v>36.23</v>
      </c>
    </row>
    <row r="390" spans="1:32">
      <c r="A390" s="1">
        <f>HYPERLINK("https://lsnyc.legalserver.org/matter/dynamic-profile/view/1834583","17-1834583")</f>
        <v>0</v>
      </c>
      <c r="B390" t="s">
        <v>39</v>
      </c>
      <c r="C390" t="s">
        <v>136</v>
      </c>
      <c r="D390" t="s">
        <v>138</v>
      </c>
      <c r="E390" t="s">
        <v>287</v>
      </c>
      <c r="G390" t="s">
        <v>829</v>
      </c>
      <c r="H390" t="s">
        <v>1143</v>
      </c>
      <c r="I390" t="s">
        <v>1439</v>
      </c>
      <c r="J390" t="s">
        <v>1503</v>
      </c>
      <c r="K390">
        <v>11208</v>
      </c>
      <c r="M390" t="s">
        <v>1742</v>
      </c>
      <c r="N390" t="s">
        <v>1804</v>
      </c>
      <c r="O390" t="s">
        <v>1829</v>
      </c>
      <c r="Q390" t="s">
        <v>1842</v>
      </c>
      <c r="S390" t="s">
        <v>1850</v>
      </c>
      <c r="U390" t="s">
        <v>287</v>
      </c>
      <c r="V390">
        <v>1000</v>
      </c>
      <c r="W390" t="s">
        <v>1934</v>
      </c>
      <c r="X390" t="s">
        <v>1951</v>
      </c>
      <c r="Z390" t="s">
        <v>2114</v>
      </c>
      <c r="AB390" t="s">
        <v>2653</v>
      </c>
      <c r="AD390">
        <v>1</v>
      </c>
      <c r="AE390">
        <v>2</v>
      </c>
      <c r="AF390">
        <v>86.39</v>
      </c>
    </row>
    <row r="391" spans="1:32">
      <c r="A391" s="1">
        <f>HYPERLINK("https://lsnyc.legalserver.org/matter/dynamic-profile/view/0803948","16-0803948")</f>
        <v>0</v>
      </c>
      <c r="B391" t="s">
        <v>126</v>
      </c>
      <c r="C391" t="s">
        <v>137</v>
      </c>
      <c r="D391" t="s">
        <v>138</v>
      </c>
      <c r="E391" t="s">
        <v>396</v>
      </c>
      <c r="F391" t="s">
        <v>472</v>
      </c>
      <c r="G391" t="s">
        <v>830</v>
      </c>
      <c r="H391" t="s">
        <v>1144</v>
      </c>
      <c r="I391" t="s">
        <v>1440</v>
      </c>
      <c r="J391" t="s">
        <v>1510</v>
      </c>
      <c r="K391">
        <v>11435</v>
      </c>
      <c r="M391" t="s">
        <v>1743</v>
      </c>
      <c r="N391" t="s">
        <v>1810</v>
      </c>
      <c r="O391" t="s">
        <v>1832</v>
      </c>
      <c r="P391" t="s">
        <v>1837</v>
      </c>
      <c r="Q391" t="s">
        <v>1841</v>
      </c>
      <c r="R391" t="s">
        <v>1847</v>
      </c>
      <c r="S391" t="s">
        <v>1850</v>
      </c>
      <c r="T391" t="s">
        <v>1855</v>
      </c>
      <c r="U391" t="s">
        <v>1922</v>
      </c>
      <c r="V391">
        <v>1900</v>
      </c>
      <c r="W391" t="s">
        <v>1936</v>
      </c>
      <c r="X391" t="s">
        <v>1945</v>
      </c>
      <c r="Y391" t="s">
        <v>1961</v>
      </c>
      <c r="Z391" t="s">
        <v>2265</v>
      </c>
      <c r="AB391" t="s">
        <v>2654</v>
      </c>
      <c r="AD391">
        <v>3</v>
      </c>
      <c r="AE391">
        <v>1</v>
      </c>
      <c r="AF391">
        <v>142.12</v>
      </c>
    </row>
    <row r="392" spans="1:32">
      <c r="A392" s="1">
        <f>HYPERLINK("https://lsnyc.legalserver.org/matter/dynamic-profile/view/0822008","16-0822008")</f>
        <v>0</v>
      </c>
      <c r="B392" t="s">
        <v>50</v>
      </c>
      <c r="C392" t="s">
        <v>136</v>
      </c>
      <c r="D392" t="s">
        <v>138</v>
      </c>
      <c r="E392" t="s">
        <v>286</v>
      </c>
      <c r="G392" t="s">
        <v>831</v>
      </c>
      <c r="H392" t="s">
        <v>1144</v>
      </c>
      <c r="I392" t="s">
        <v>1441</v>
      </c>
      <c r="J392" t="s">
        <v>1504</v>
      </c>
      <c r="K392">
        <v>10452</v>
      </c>
      <c r="N392" t="s">
        <v>1807</v>
      </c>
      <c r="O392" t="s">
        <v>1832</v>
      </c>
      <c r="Q392" t="s">
        <v>1841</v>
      </c>
      <c r="S392" t="s">
        <v>1850</v>
      </c>
      <c r="U392" t="s">
        <v>286</v>
      </c>
      <c r="V392">
        <v>778.01</v>
      </c>
      <c r="W392" t="s">
        <v>1935</v>
      </c>
      <c r="X392" t="s">
        <v>1945</v>
      </c>
      <c r="Z392" t="s">
        <v>2266</v>
      </c>
      <c r="AB392" t="s">
        <v>2655</v>
      </c>
      <c r="AD392">
        <v>2</v>
      </c>
      <c r="AE392">
        <v>1</v>
      </c>
      <c r="AF392">
        <v>157.6</v>
      </c>
    </row>
    <row r="393" spans="1:32">
      <c r="A393" s="1">
        <f>HYPERLINK("https://lsnyc.legalserver.org/matter/dynamic-profile/view/1858790","18-1858790")</f>
        <v>0</v>
      </c>
      <c r="B393" t="s">
        <v>76</v>
      </c>
      <c r="C393" t="s">
        <v>137</v>
      </c>
      <c r="D393" t="s">
        <v>138</v>
      </c>
      <c r="E393" t="s">
        <v>254</v>
      </c>
      <c r="F393" t="s">
        <v>545</v>
      </c>
      <c r="G393" t="s">
        <v>832</v>
      </c>
      <c r="H393" t="s">
        <v>1144</v>
      </c>
      <c r="I393" t="s">
        <v>1352</v>
      </c>
      <c r="J393" t="s">
        <v>1506</v>
      </c>
      <c r="K393">
        <v>10304</v>
      </c>
      <c r="M393" t="s">
        <v>1744</v>
      </c>
      <c r="N393" t="s">
        <v>1806</v>
      </c>
      <c r="O393" t="s">
        <v>1829</v>
      </c>
      <c r="P393" t="s">
        <v>1834</v>
      </c>
      <c r="S393" t="s">
        <v>1850</v>
      </c>
      <c r="U393" t="s">
        <v>254</v>
      </c>
      <c r="V393">
        <v>1357</v>
      </c>
      <c r="W393" t="s">
        <v>1937</v>
      </c>
      <c r="X393" t="s">
        <v>1942</v>
      </c>
      <c r="Y393" t="s">
        <v>1955</v>
      </c>
      <c r="Z393" t="s">
        <v>2267</v>
      </c>
      <c r="AB393" t="s">
        <v>2656</v>
      </c>
      <c r="AD393">
        <v>1</v>
      </c>
      <c r="AE393">
        <v>1</v>
      </c>
      <c r="AF393">
        <v>0</v>
      </c>
    </row>
    <row r="394" spans="1:32">
      <c r="A394" s="1">
        <f>HYPERLINK("https://lsnyc.legalserver.org/matter/dynamic-profile/view/1886141","18-1886141")</f>
        <v>0</v>
      </c>
      <c r="B394" t="s">
        <v>46</v>
      </c>
      <c r="C394" t="s">
        <v>137</v>
      </c>
      <c r="D394" t="s">
        <v>138</v>
      </c>
      <c r="E394" t="s">
        <v>294</v>
      </c>
      <c r="F394" t="s">
        <v>471</v>
      </c>
      <c r="G394" t="s">
        <v>833</v>
      </c>
      <c r="H394" t="s">
        <v>1144</v>
      </c>
      <c r="I394" t="s">
        <v>1442</v>
      </c>
      <c r="J394" t="s">
        <v>1502</v>
      </c>
      <c r="K394">
        <v>10034</v>
      </c>
      <c r="M394" t="s">
        <v>1745</v>
      </c>
      <c r="N394" t="s">
        <v>1827</v>
      </c>
      <c r="O394" t="s">
        <v>1831</v>
      </c>
      <c r="P394" t="s">
        <v>1838</v>
      </c>
      <c r="Q394" t="s">
        <v>1842</v>
      </c>
      <c r="S394" t="s">
        <v>1850</v>
      </c>
      <c r="T394" t="s">
        <v>1857</v>
      </c>
      <c r="U394" t="s">
        <v>282</v>
      </c>
      <c r="V394">
        <v>955</v>
      </c>
      <c r="W394" t="s">
        <v>1933</v>
      </c>
      <c r="X394" t="s">
        <v>1939</v>
      </c>
      <c r="Y394" t="s">
        <v>1961</v>
      </c>
      <c r="Z394" t="s">
        <v>2268</v>
      </c>
      <c r="AB394" t="s">
        <v>2657</v>
      </c>
      <c r="AD394">
        <v>1</v>
      </c>
      <c r="AE394">
        <v>1</v>
      </c>
      <c r="AF394">
        <v>126.37</v>
      </c>
    </row>
    <row r="395" spans="1:32">
      <c r="A395" s="1">
        <f>HYPERLINK("https://lsnyc.legalserver.org/matter/dynamic-profile/view/1854099","17-1854099")</f>
        <v>0</v>
      </c>
      <c r="B395" t="s">
        <v>50</v>
      </c>
      <c r="C395" t="s">
        <v>136</v>
      </c>
      <c r="D395" t="s">
        <v>138</v>
      </c>
      <c r="E395" t="s">
        <v>207</v>
      </c>
      <c r="G395" t="s">
        <v>834</v>
      </c>
      <c r="H395" t="s">
        <v>1144</v>
      </c>
      <c r="I395" t="s">
        <v>1257</v>
      </c>
      <c r="J395" t="s">
        <v>1504</v>
      </c>
      <c r="K395">
        <v>10456</v>
      </c>
      <c r="M395" t="s">
        <v>1562</v>
      </c>
      <c r="N395" t="s">
        <v>1807</v>
      </c>
      <c r="O395" t="s">
        <v>1832</v>
      </c>
      <c r="Q395" t="s">
        <v>1841</v>
      </c>
      <c r="S395" t="s">
        <v>1850</v>
      </c>
      <c r="U395" t="s">
        <v>1862</v>
      </c>
      <c r="V395">
        <v>1290</v>
      </c>
      <c r="W395" t="s">
        <v>1935</v>
      </c>
      <c r="X395" t="s">
        <v>1945</v>
      </c>
      <c r="Z395" t="s">
        <v>2269</v>
      </c>
      <c r="AB395" t="s">
        <v>2658</v>
      </c>
      <c r="AD395">
        <v>1</v>
      </c>
      <c r="AE395">
        <v>1</v>
      </c>
      <c r="AF395">
        <v>58.6</v>
      </c>
    </row>
    <row r="396" spans="1:32">
      <c r="A396" s="1">
        <f>HYPERLINK("https://lsnyc.legalserver.org/matter/dynamic-profile/view/1851392","17-1851392")</f>
        <v>0</v>
      </c>
      <c r="B396" t="s">
        <v>35</v>
      </c>
      <c r="C396" t="s">
        <v>137</v>
      </c>
      <c r="D396" t="s">
        <v>138</v>
      </c>
      <c r="E396" t="s">
        <v>397</v>
      </c>
      <c r="F396" t="s">
        <v>470</v>
      </c>
      <c r="G396" t="s">
        <v>818</v>
      </c>
      <c r="H396" t="s">
        <v>1144</v>
      </c>
      <c r="I396" t="s">
        <v>1443</v>
      </c>
      <c r="J396" t="s">
        <v>1504</v>
      </c>
      <c r="K396">
        <v>10453</v>
      </c>
      <c r="M396" t="s">
        <v>1746</v>
      </c>
      <c r="N396" t="s">
        <v>1804</v>
      </c>
      <c r="O396" t="s">
        <v>1829</v>
      </c>
      <c r="P396" t="s">
        <v>1834</v>
      </c>
      <c r="Q396" t="s">
        <v>1842</v>
      </c>
      <c r="S396" t="s">
        <v>1850</v>
      </c>
      <c r="U396" t="s">
        <v>388</v>
      </c>
      <c r="V396">
        <v>1050</v>
      </c>
      <c r="W396" t="s">
        <v>1935</v>
      </c>
      <c r="X396" t="s">
        <v>1939</v>
      </c>
      <c r="Y396" t="s">
        <v>1955</v>
      </c>
      <c r="Z396" t="s">
        <v>2270</v>
      </c>
      <c r="AB396" t="s">
        <v>2659</v>
      </c>
      <c r="AD396">
        <v>1</v>
      </c>
      <c r="AE396">
        <v>1</v>
      </c>
      <c r="AF396">
        <v>24.83</v>
      </c>
    </row>
    <row r="397" spans="1:32">
      <c r="A397" s="1">
        <f>HYPERLINK("https://lsnyc.legalserver.org/matter/dynamic-profile/view/0798517","16-0798517")</f>
        <v>0</v>
      </c>
      <c r="B397" t="s">
        <v>69</v>
      </c>
      <c r="C397" t="s">
        <v>136</v>
      </c>
      <c r="D397" t="s">
        <v>138</v>
      </c>
      <c r="E397" t="s">
        <v>274</v>
      </c>
      <c r="G397" t="s">
        <v>835</v>
      </c>
      <c r="H397" t="s">
        <v>1144</v>
      </c>
      <c r="I397" t="s">
        <v>1444</v>
      </c>
      <c r="J397" t="s">
        <v>1502</v>
      </c>
      <c r="K397">
        <v>10035</v>
      </c>
      <c r="M397" t="s">
        <v>1633</v>
      </c>
      <c r="N397" t="s">
        <v>1809</v>
      </c>
      <c r="O397" t="s">
        <v>1831</v>
      </c>
      <c r="Q397" t="s">
        <v>1842</v>
      </c>
      <c r="S397" t="s">
        <v>1850</v>
      </c>
      <c r="T397" t="s">
        <v>1855</v>
      </c>
      <c r="U397" t="s">
        <v>1923</v>
      </c>
      <c r="V397">
        <v>1500</v>
      </c>
      <c r="W397" t="s">
        <v>1933</v>
      </c>
      <c r="X397" t="s">
        <v>1941</v>
      </c>
      <c r="Z397" t="s">
        <v>2271</v>
      </c>
      <c r="AB397" t="s">
        <v>2660</v>
      </c>
      <c r="AD397">
        <v>1</v>
      </c>
      <c r="AE397">
        <v>2</v>
      </c>
      <c r="AF397">
        <v>89.29000000000001</v>
      </c>
    </row>
    <row r="398" spans="1:32">
      <c r="A398" s="1">
        <f>HYPERLINK("https://lsnyc.legalserver.org/matter/dynamic-profile/view/1837674","17-1837674")</f>
        <v>0</v>
      </c>
      <c r="B398" t="s">
        <v>69</v>
      </c>
      <c r="C398" t="s">
        <v>136</v>
      </c>
      <c r="D398" t="s">
        <v>138</v>
      </c>
      <c r="E398" t="s">
        <v>398</v>
      </c>
      <c r="G398" t="s">
        <v>835</v>
      </c>
      <c r="H398" t="s">
        <v>1144</v>
      </c>
      <c r="I398" t="s">
        <v>1444</v>
      </c>
      <c r="J398" t="s">
        <v>1502</v>
      </c>
      <c r="K398">
        <v>10035</v>
      </c>
      <c r="M398" t="s">
        <v>1747</v>
      </c>
      <c r="N398" t="s">
        <v>1804</v>
      </c>
      <c r="O398" t="s">
        <v>1829</v>
      </c>
      <c r="Q398" t="s">
        <v>1842</v>
      </c>
      <c r="S398" t="s">
        <v>1850</v>
      </c>
      <c r="U398" t="s">
        <v>288</v>
      </c>
      <c r="V398">
        <v>1550</v>
      </c>
      <c r="W398" t="s">
        <v>1933</v>
      </c>
      <c r="X398" t="s">
        <v>1940</v>
      </c>
      <c r="Z398" t="s">
        <v>2271</v>
      </c>
      <c r="AB398" t="s">
        <v>2660</v>
      </c>
      <c r="AD398">
        <v>1</v>
      </c>
      <c r="AE398">
        <v>2</v>
      </c>
      <c r="AF398">
        <v>108.72</v>
      </c>
    </row>
    <row r="399" spans="1:32">
      <c r="A399" s="1">
        <f>HYPERLINK("https://lsnyc.legalserver.org/matter/dynamic-profile/view/0819126","16-0819126")</f>
        <v>0</v>
      </c>
      <c r="B399" t="s">
        <v>49</v>
      </c>
      <c r="C399" t="s">
        <v>137</v>
      </c>
      <c r="D399" t="s">
        <v>138</v>
      </c>
      <c r="E399" t="s">
        <v>399</v>
      </c>
      <c r="F399" t="s">
        <v>294</v>
      </c>
      <c r="G399" t="s">
        <v>836</v>
      </c>
      <c r="H399" t="s">
        <v>1144</v>
      </c>
      <c r="I399" t="s">
        <v>1445</v>
      </c>
      <c r="J399" t="s">
        <v>1508</v>
      </c>
      <c r="K399">
        <v>11355</v>
      </c>
      <c r="M399" t="s">
        <v>1748</v>
      </c>
      <c r="N399" t="s">
        <v>1804</v>
      </c>
      <c r="O399" t="s">
        <v>1829</v>
      </c>
      <c r="P399" t="s">
        <v>1834</v>
      </c>
      <c r="Q399" t="s">
        <v>1842</v>
      </c>
      <c r="S399" t="s">
        <v>1850</v>
      </c>
      <c r="T399" t="s">
        <v>1855</v>
      </c>
      <c r="U399" t="s">
        <v>327</v>
      </c>
      <c r="V399">
        <v>1777</v>
      </c>
      <c r="W399" t="s">
        <v>1936</v>
      </c>
      <c r="X399" t="s">
        <v>1940</v>
      </c>
      <c r="Y399" t="s">
        <v>1955</v>
      </c>
      <c r="Z399" t="s">
        <v>2272</v>
      </c>
      <c r="AB399" t="s">
        <v>2661</v>
      </c>
      <c r="AD399">
        <v>1</v>
      </c>
      <c r="AE399">
        <v>2</v>
      </c>
      <c r="AF399">
        <v>150.17</v>
      </c>
    </row>
    <row r="400" spans="1:32">
      <c r="A400" s="1">
        <f>HYPERLINK("https://lsnyc.legalserver.org/matter/dynamic-profile/view/0817905","16-0817905")</f>
        <v>0</v>
      </c>
      <c r="B400" t="s">
        <v>53</v>
      </c>
      <c r="C400" t="s">
        <v>137</v>
      </c>
      <c r="D400" t="s">
        <v>138</v>
      </c>
      <c r="E400" t="s">
        <v>168</v>
      </c>
      <c r="F400" t="s">
        <v>466</v>
      </c>
      <c r="G400" t="s">
        <v>837</v>
      </c>
      <c r="H400" t="s">
        <v>1144</v>
      </c>
      <c r="I400" t="s">
        <v>1230</v>
      </c>
      <c r="J400" t="s">
        <v>1504</v>
      </c>
      <c r="K400">
        <v>10452</v>
      </c>
      <c r="O400" t="s">
        <v>1831</v>
      </c>
      <c r="P400" t="s">
        <v>1837</v>
      </c>
      <c r="Q400" t="s">
        <v>1841</v>
      </c>
      <c r="S400" t="s">
        <v>1850</v>
      </c>
      <c r="U400" t="s">
        <v>1867</v>
      </c>
      <c r="V400">
        <v>891.78</v>
      </c>
      <c r="W400" t="s">
        <v>1935</v>
      </c>
      <c r="X400" t="s">
        <v>1939</v>
      </c>
      <c r="Y400" t="s">
        <v>1958</v>
      </c>
      <c r="Z400" t="s">
        <v>2273</v>
      </c>
      <c r="AB400" t="s">
        <v>2662</v>
      </c>
      <c r="AD400">
        <v>1</v>
      </c>
      <c r="AE400">
        <v>3</v>
      </c>
      <c r="AF400">
        <v>76.69</v>
      </c>
    </row>
    <row r="401" spans="1:32">
      <c r="A401" s="1">
        <f>HYPERLINK("https://lsnyc.legalserver.org/matter/dynamic-profile/view/0816666","16-0816666")</f>
        <v>0</v>
      </c>
      <c r="B401" t="s">
        <v>50</v>
      </c>
      <c r="C401" t="s">
        <v>137</v>
      </c>
      <c r="D401" t="s">
        <v>138</v>
      </c>
      <c r="E401" t="s">
        <v>400</v>
      </c>
      <c r="F401" t="s">
        <v>546</v>
      </c>
      <c r="G401" t="s">
        <v>838</v>
      </c>
      <c r="H401" t="s">
        <v>1144</v>
      </c>
      <c r="I401" t="s">
        <v>1269</v>
      </c>
      <c r="J401" t="s">
        <v>1504</v>
      </c>
      <c r="K401">
        <v>10453</v>
      </c>
      <c r="M401" t="s">
        <v>1749</v>
      </c>
      <c r="N401" t="s">
        <v>1803</v>
      </c>
      <c r="O401" t="s">
        <v>1829</v>
      </c>
      <c r="P401" t="s">
        <v>1834</v>
      </c>
      <c r="Q401" t="s">
        <v>1841</v>
      </c>
      <c r="S401" t="s">
        <v>1850</v>
      </c>
      <c r="U401" t="s">
        <v>1924</v>
      </c>
      <c r="V401">
        <v>810</v>
      </c>
      <c r="W401" t="s">
        <v>1935</v>
      </c>
      <c r="X401" t="s">
        <v>1942</v>
      </c>
      <c r="Y401" t="s">
        <v>1958</v>
      </c>
      <c r="Z401" t="s">
        <v>2274</v>
      </c>
      <c r="AB401" t="s">
        <v>2663</v>
      </c>
      <c r="AD401">
        <v>2</v>
      </c>
      <c r="AE401">
        <v>3</v>
      </c>
      <c r="AF401">
        <v>37.85</v>
      </c>
    </row>
    <row r="402" spans="1:32">
      <c r="A402" s="1">
        <f>HYPERLINK("https://lsnyc.legalserver.org/matter/dynamic-profile/view/0822504","16-0822504")</f>
        <v>0</v>
      </c>
      <c r="B402" t="s">
        <v>50</v>
      </c>
      <c r="C402" t="s">
        <v>137</v>
      </c>
      <c r="D402" t="s">
        <v>138</v>
      </c>
      <c r="E402" t="s">
        <v>392</v>
      </c>
      <c r="F402" t="s">
        <v>485</v>
      </c>
      <c r="G402" t="s">
        <v>838</v>
      </c>
      <c r="H402" t="s">
        <v>1144</v>
      </c>
      <c r="I402" t="s">
        <v>1269</v>
      </c>
      <c r="J402" t="s">
        <v>1504</v>
      </c>
      <c r="K402">
        <v>10453</v>
      </c>
      <c r="N402" t="s">
        <v>1807</v>
      </c>
      <c r="O402" t="s">
        <v>1832</v>
      </c>
      <c r="P402" t="s">
        <v>1836</v>
      </c>
      <c r="Q402" t="s">
        <v>1841</v>
      </c>
      <c r="S402" t="s">
        <v>1850</v>
      </c>
      <c r="U402" t="s">
        <v>1924</v>
      </c>
      <c r="V402">
        <v>810</v>
      </c>
      <c r="W402" t="s">
        <v>1935</v>
      </c>
      <c r="X402" t="s">
        <v>1945</v>
      </c>
      <c r="Y402" t="s">
        <v>1961</v>
      </c>
      <c r="Z402" t="s">
        <v>2274</v>
      </c>
      <c r="AB402" t="s">
        <v>2663</v>
      </c>
      <c r="AD402">
        <v>3</v>
      </c>
      <c r="AE402">
        <v>3</v>
      </c>
      <c r="AF402">
        <v>33.04</v>
      </c>
    </row>
    <row r="403" spans="1:32">
      <c r="A403" s="1">
        <f>HYPERLINK("https://lsnyc.legalserver.org/matter/dynamic-profile/view/1841921","17-1841921")</f>
        <v>0</v>
      </c>
      <c r="B403" t="s">
        <v>46</v>
      </c>
      <c r="C403" t="s">
        <v>137</v>
      </c>
      <c r="D403" t="s">
        <v>138</v>
      </c>
      <c r="E403" t="s">
        <v>401</v>
      </c>
      <c r="F403" t="s">
        <v>482</v>
      </c>
      <c r="G403" t="s">
        <v>839</v>
      </c>
      <c r="H403" t="s">
        <v>1144</v>
      </c>
      <c r="I403" t="s">
        <v>1446</v>
      </c>
      <c r="J403" t="s">
        <v>1502</v>
      </c>
      <c r="K403">
        <v>10034</v>
      </c>
      <c r="N403" t="s">
        <v>1803</v>
      </c>
      <c r="O403" t="s">
        <v>1831</v>
      </c>
      <c r="P403" t="s">
        <v>1838</v>
      </c>
      <c r="Q403" t="s">
        <v>1841</v>
      </c>
      <c r="S403" t="s">
        <v>1850</v>
      </c>
      <c r="U403" t="s">
        <v>1870</v>
      </c>
      <c r="V403">
        <v>1221.27</v>
      </c>
      <c r="W403" t="s">
        <v>1933</v>
      </c>
      <c r="X403" t="s">
        <v>1939</v>
      </c>
      <c r="Y403" t="s">
        <v>1961</v>
      </c>
      <c r="Z403" t="s">
        <v>2275</v>
      </c>
      <c r="AB403" t="s">
        <v>2664</v>
      </c>
      <c r="AD403">
        <v>1</v>
      </c>
      <c r="AE403">
        <v>6</v>
      </c>
      <c r="AF403">
        <v>99.62</v>
      </c>
    </row>
    <row r="404" spans="1:32">
      <c r="A404" s="1">
        <f>HYPERLINK("https://lsnyc.legalserver.org/matter/dynamic-profile/view/1857091","18-1857091")</f>
        <v>0</v>
      </c>
      <c r="B404" t="s">
        <v>127</v>
      </c>
      <c r="C404" t="s">
        <v>137</v>
      </c>
      <c r="D404" t="s">
        <v>138</v>
      </c>
      <c r="E404" t="s">
        <v>402</v>
      </c>
      <c r="F404" t="s">
        <v>507</v>
      </c>
      <c r="G404" t="s">
        <v>840</v>
      </c>
      <c r="H404" t="s">
        <v>1145</v>
      </c>
      <c r="I404" t="s">
        <v>1447</v>
      </c>
      <c r="J404" t="s">
        <v>1503</v>
      </c>
      <c r="K404">
        <v>11210</v>
      </c>
      <c r="M404" t="s">
        <v>1750</v>
      </c>
      <c r="N404" t="s">
        <v>1806</v>
      </c>
      <c r="O404" t="s">
        <v>1829</v>
      </c>
      <c r="P404" t="s">
        <v>1834</v>
      </c>
      <c r="S404" t="s">
        <v>1850</v>
      </c>
      <c r="U404" t="s">
        <v>153</v>
      </c>
      <c r="V404">
        <v>1690</v>
      </c>
      <c r="W404" t="s">
        <v>1934</v>
      </c>
      <c r="Y404" t="s">
        <v>1965</v>
      </c>
      <c r="Z404" t="s">
        <v>2276</v>
      </c>
      <c r="AB404" t="s">
        <v>2665</v>
      </c>
      <c r="AD404">
        <v>1</v>
      </c>
      <c r="AE404">
        <v>1</v>
      </c>
      <c r="AF404">
        <v>92.36</v>
      </c>
    </row>
    <row r="405" spans="1:32">
      <c r="A405" s="1">
        <f>HYPERLINK("https://lsnyc.legalserver.org/matter/dynamic-profile/view/1835280","17-1835280")</f>
        <v>0</v>
      </c>
      <c r="B405" t="s">
        <v>128</v>
      </c>
      <c r="C405" t="s">
        <v>137</v>
      </c>
      <c r="D405" t="s">
        <v>138</v>
      </c>
      <c r="E405" t="s">
        <v>403</v>
      </c>
      <c r="F405" t="s">
        <v>367</v>
      </c>
      <c r="G405" t="s">
        <v>841</v>
      </c>
      <c r="H405" t="s">
        <v>1146</v>
      </c>
      <c r="I405" t="s">
        <v>1448</v>
      </c>
      <c r="J405" t="s">
        <v>1504</v>
      </c>
      <c r="K405">
        <v>10452</v>
      </c>
      <c r="M405" t="s">
        <v>1751</v>
      </c>
      <c r="N405" t="s">
        <v>1804</v>
      </c>
      <c r="O405" t="s">
        <v>1829</v>
      </c>
      <c r="P405" t="s">
        <v>1834</v>
      </c>
      <c r="Q405" t="s">
        <v>1842</v>
      </c>
      <c r="S405" t="s">
        <v>1850</v>
      </c>
      <c r="U405" t="s">
        <v>403</v>
      </c>
      <c r="V405">
        <v>1500</v>
      </c>
      <c r="W405" t="s">
        <v>1935</v>
      </c>
      <c r="X405" t="s">
        <v>1942</v>
      </c>
      <c r="Y405" t="s">
        <v>1960</v>
      </c>
      <c r="Z405" t="s">
        <v>2277</v>
      </c>
      <c r="AB405" t="s">
        <v>2666</v>
      </c>
      <c r="AD405">
        <v>3</v>
      </c>
      <c r="AE405">
        <v>1</v>
      </c>
      <c r="AF405">
        <v>105.16</v>
      </c>
    </row>
    <row r="406" spans="1:32">
      <c r="A406" s="1">
        <f>HYPERLINK("https://lsnyc.legalserver.org/matter/dynamic-profile/view/1865344","18-1865344")</f>
        <v>0</v>
      </c>
      <c r="B406" t="s">
        <v>35</v>
      </c>
      <c r="C406" t="s">
        <v>136</v>
      </c>
      <c r="D406" t="s">
        <v>138</v>
      </c>
      <c r="E406" t="s">
        <v>404</v>
      </c>
      <c r="G406" t="s">
        <v>842</v>
      </c>
      <c r="H406" t="s">
        <v>1147</v>
      </c>
      <c r="I406" t="s">
        <v>1449</v>
      </c>
      <c r="J406" t="s">
        <v>1504</v>
      </c>
      <c r="K406">
        <v>10458</v>
      </c>
      <c r="M406" t="s">
        <v>1752</v>
      </c>
      <c r="N406" t="s">
        <v>1807</v>
      </c>
      <c r="O406" t="s">
        <v>1832</v>
      </c>
      <c r="Q406" t="s">
        <v>1841</v>
      </c>
      <c r="S406" t="s">
        <v>1850</v>
      </c>
      <c r="U406" t="s">
        <v>1864</v>
      </c>
      <c r="V406">
        <v>1600</v>
      </c>
      <c r="W406" t="s">
        <v>1935</v>
      </c>
      <c r="X406" t="s">
        <v>1945</v>
      </c>
      <c r="Z406" t="s">
        <v>2278</v>
      </c>
      <c r="AB406" t="s">
        <v>2667</v>
      </c>
      <c r="AD406">
        <v>3</v>
      </c>
      <c r="AE406">
        <v>2</v>
      </c>
      <c r="AF406">
        <v>141.4</v>
      </c>
    </row>
    <row r="407" spans="1:32">
      <c r="A407" s="1">
        <f>HYPERLINK("https://lsnyc.legalserver.org/matter/dynamic-profile/view/1867669","18-1867669")</f>
        <v>0</v>
      </c>
      <c r="B407" t="s">
        <v>35</v>
      </c>
      <c r="C407" t="s">
        <v>136</v>
      </c>
      <c r="D407" t="s">
        <v>138</v>
      </c>
      <c r="E407" t="s">
        <v>335</v>
      </c>
      <c r="G407" t="s">
        <v>842</v>
      </c>
      <c r="H407" t="s">
        <v>1147</v>
      </c>
      <c r="I407" t="s">
        <v>1449</v>
      </c>
      <c r="J407" t="s">
        <v>1504</v>
      </c>
      <c r="K407">
        <v>10458</v>
      </c>
      <c r="M407" t="s">
        <v>1753</v>
      </c>
      <c r="N407" t="s">
        <v>1804</v>
      </c>
      <c r="O407" t="s">
        <v>1829</v>
      </c>
      <c r="Q407" t="s">
        <v>1841</v>
      </c>
      <c r="S407" t="s">
        <v>1850</v>
      </c>
      <c r="U407" t="s">
        <v>330</v>
      </c>
      <c r="V407">
        <v>1600</v>
      </c>
      <c r="W407" t="s">
        <v>1935</v>
      </c>
      <c r="X407" t="s">
        <v>1940</v>
      </c>
      <c r="Z407" t="s">
        <v>2278</v>
      </c>
      <c r="AB407" t="s">
        <v>2667</v>
      </c>
      <c r="AD407">
        <v>3</v>
      </c>
      <c r="AE407">
        <v>2</v>
      </c>
      <c r="AF407">
        <v>141.4</v>
      </c>
    </row>
    <row r="408" spans="1:32">
      <c r="A408" s="1">
        <f>HYPERLINK("https://lsnyc.legalserver.org/matter/dynamic-profile/view/1863233","18-1863233")</f>
        <v>0</v>
      </c>
      <c r="B408" t="s">
        <v>35</v>
      </c>
      <c r="C408" t="s">
        <v>136</v>
      </c>
      <c r="D408" t="s">
        <v>138</v>
      </c>
      <c r="E408" t="s">
        <v>405</v>
      </c>
      <c r="G408" t="s">
        <v>842</v>
      </c>
      <c r="H408" t="s">
        <v>1147</v>
      </c>
      <c r="I408" t="s">
        <v>1449</v>
      </c>
      <c r="J408" t="s">
        <v>1504</v>
      </c>
      <c r="K408">
        <v>10458</v>
      </c>
      <c r="M408" t="s">
        <v>1754</v>
      </c>
      <c r="N408" t="s">
        <v>1803</v>
      </c>
      <c r="O408" t="s">
        <v>1829</v>
      </c>
      <c r="Q408" t="s">
        <v>1842</v>
      </c>
      <c r="S408" t="s">
        <v>1850</v>
      </c>
      <c r="U408" t="s">
        <v>1869</v>
      </c>
      <c r="V408">
        <v>1600</v>
      </c>
      <c r="W408" t="s">
        <v>1935</v>
      </c>
      <c r="X408" t="s">
        <v>1945</v>
      </c>
      <c r="Z408" t="s">
        <v>2278</v>
      </c>
      <c r="AB408" t="s">
        <v>2667</v>
      </c>
      <c r="AD408">
        <v>2</v>
      </c>
      <c r="AE408">
        <v>3</v>
      </c>
      <c r="AF408">
        <v>122.37</v>
      </c>
    </row>
    <row r="409" spans="1:32">
      <c r="A409" s="1">
        <f>HYPERLINK("https://lsnyc.legalserver.org/matter/dynamic-profile/view/1839947","17-1839947")</f>
        <v>0</v>
      </c>
      <c r="B409" t="s">
        <v>32</v>
      </c>
      <c r="C409" t="s">
        <v>137</v>
      </c>
      <c r="D409" t="s">
        <v>138</v>
      </c>
      <c r="E409" t="s">
        <v>406</v>
      </c>
      <c r="F409" t="s">
        <v>477</v>
      </c>
      <c r="G409" t="s">
        <v>843</v>
      </c>
      <c r="H409" t="s">
        <v>1148</v>
      </c>
      <c r="I409" t="s">
        <v>1450</v>
      </c>
      <c r="J409" t="s">
        <v>1502</v>
      </c>
      <c r="K409">
        <v>10040</v>
      </c>
      <c r="M409" t="s">
        <v>1755</v>
      </c>
      <c r="N409" t="s">
        <v>1804</v>
      </c>
      <c r="O409" t="s">
        <v>1829</v>
      </c>
      <c r="P409" t="s">
        <v>1834</v>
      </c>
      <c r="Q409" t="s">
        <v>1842</v>
      </c>
      <c r="S409" t="s">
        <v>1850</v>
      </c>
      <c r="T409" t="s">
        <v>1855</v>
      </c>
      <c r="U409" t="s">
        <v>406</v>
      </c>
      <c r="V409">
        <v>1094.37</v>
      </c>
      <c r="W409" t="s">
        <v>1933</v>
      </c>
      <c r="X409" t="s">
        <v>1939</v>
      </c>
      <c r="Y409" t="s">
        <v>1955</v>
      </c>
      <c r="Z409" t="s">
        <v>2279</v>
      </c>
      <c r="AB409" t="s">
        <v>2668</v>
      </c>
      <c r="AD409">
        <v>1</v>
      </c>
      <c r="AE409">
        <v>1</v>
      </c>
      <c r="AF409">
        <v>97.65000000000001</v>
      </c>
    </row>
    <row r="410" spans="1:32">
      <c r="A410" s="1">
        <f>HYPERLINK("https://lsnyc.legalserver.org/matter/dynamic-profile/view/1856855","18-1856855")</f>
        <v>0</v>
      </c>
      <c r="B410" t="s">
        <v>113</v>
      </c>
      <c r="C410" t="s">
        <v>136</v>
      </c>
      <c r="D410" t="s">
        <v>138</v>
      </c>
      <c r="E410" t="s">
        <v>280</v>
      </c>
      <c r="G410" t="s">
        <v>843</v>
      </c>
      <c r="H410" t="s">
        <v>1148</v>
      </c>
      <c r="I410" t="s">
        <v>1450</v>
      </c>
      <c r="J410" t="s">
        <v>1502</v>
      </c>
      <c r="K410">
        <v>10040</v>
      </c>
      <c r="N410" t="s">
        <v>1803</v>
      </c>
      <c r="O410" t="s">
        <v>1831</v>
      </c>
      <c r="Q410" t="s">
        <v>1841</v>
      </c>
      <c r="S410" t="s">
        <v>1850</v>
      </c>
      <c r="U410" t="s">
        <v>280</v>
      </c>
      <c r="V410">
        <v>1094.37</v>
      </c>
      <c r="W410" t="s">
        <v>1933</v>
      </c>
      <c r="X410" t="s">
        <v>1940</v>
      </c>
      <c r="Z410" t="s">
        <v>2279</v>
      </c>
      <c r="AB410" t="s">
        <v>2668</v>
      </c>
      <c r="AD410">
        <v>1</v>
      </c>
      <c r="AE410">
        <v>1</v>
      </c>
      <c r="AF410">
        <v>97.65000000000001</v>
      </c>
    </row>
    <row r="411" spans="1:32">
      <c r="A411" s="1">
        <f>HYPERLINK("https://lsnyc.legalserver.org/matter/dynamic-profile/view/1859170","18-1859170")</f>
        <v>0</v>
      </c>
      <c r="B411" t="s">
        <v>47</v>
      </c>
      <c r="C411" t="s">
        <v>137</v>
      </c>
      <c r="D411" t="s">
        <v>138</v>
      </c>
      <c r="E411" t="s">
        <v>407</v>
      </c>
      <c r="F411" t="s">
        <v>547</v>
      </c>
      <c r="G411" t="s">
        <v>844</v>
      </c>
      <c r="H411" t="s">
        <v>1149</v>
      </c>
      <c r="I411" t="s">
        <v>1451</v>
      </c>
      <c r="J411" t="s">
        <v>1504</v>
      </c>
      <c r="K411">
        <v>10452</v>
      </c>
      <c r="M411" t="s">
        <v>1756</v>
      </c>
      <c r="N411" t="s">
        <v>1804</v>
      </c>
      <c r="O411" t="s">
        <v>1829</v>
      </c>
      <c r="P411" t="s">
        <v>1834</v>
      </c>
      <c r="Q411" t="s">
        <v>1842</v>
      </c>
      <c r="S411" t="s">
        <v>1850</v>
      </c>
      <c r="U411" t="s">
        <v>258</v>
      </c>
      <c r="V411">
        <v>1130</v>
      </c>
      <c r="W411" t="s">
        <v>1935</v>
      </c>
      <c r="X411" t="s">
        <v>1939</v>
      </c>
      <c r="Y411" t="s">
        <v>1955</v>
      </c>
      <c r="Z411" t="s">
        <v>2280</v>
      </c>
      <c r="AB411" t="s">
        <v>2669</v>
      </c>
      <c r="AD411">
        <v>1</v>
      </c>
      <c r="AE411">
        <v>1</v>
      </c>
      <c r="AF411">
        <v>72.36</v>
      </c>
    </row>
    <row r="412" spans="1:32">
      <c r="A412" s="1">
        <f>HYPERLINK("https://lsnyc.legalserver.org/matter/dynamic-profile/view/0813663","16-0813663")</f>
        <v>0</v>
      </c>
      <c r="B412" t="s">
        <v>64</v>
      </c>
      <c r="C412" t="s">
        <v>137</v>
      </c>
      <c r="D412" t="s">
        <v>138</v>
      </c>
      <c r="E412" t="s">
        <v>408</v>
      </c>
      <c r="F412" t="s">
        <v>473</v>
      </c>
      <c r="G412" t="s">
        <v>845</v>
      </c>
      <c r="H412" t="s">
        <v>1150</v>
      </c>
      <c r="I412" t="s">
        <v>1452</v>
      </c>
      <c r="J412" t="s">
        <v>1503</v>
      </c>
      <c r="K412">
        <v>11207</v>
      </c>
      <c r="M412" t="s">
        <v>1757</v>
      </c>
      <c r="N412" t="s">
        <v>1806</v>
      </c>
      <c r="O412" t="s">
        <v>1829</v>
      </c>
      <c r="P412" t="s">
        <v>1840</v>
      </c>
      <c r="S412" t="s">
        <v>1850</v>
      </c>
      <c r="U412" t="s">
        <v>1925</v>
      </c>
      <c r="V412">
        <v>1100</v>
      </c>
      <c r="W412" t="s">
        <v>1934</v>
      </c>
      <c r="X412" t="s">
        <v>1941</v>
      </c>
      <c r="Y412" t="s">
        <v>1955</v>
      </c>
      <c r="Z412" t="s">
        <v>2281</v>
      </c>
      <c r="AB412" t="s">
        <v>2670</v>
      </c>
      <c r="AD412">
        <v>3</v>
      </c>
      <c r="AE412">
        <v>1</v>
      </c>
      <c r="AF412">
        <v>40.49</v>
      </c>
    </row>
    <row r="413" spans="1:32">
      <c r="A413" s="1">
        <f>HYPERLINK("https://lsnyc.legalserver.org/matter/dynamic-profile/view/0822992","16-0822992")</f>
        <v>0</v>
      </c>
      <c r="B413" t="s">
        <v>64</v>
      </c>
      <c r="C413" t="s">
        <v>137</v>
      </c>
      <c r="D413" t="s">
        <v>138</v>
      </c>
      <c r="E413" t="s">
        <v>331</v>
      </c>
      <c r="F413" t="s">
        <v>473</v>
      </c>
      <c r="G413" t="s">
        <v>845</v>
      </c>
      <c r="H413" t="s">
        <v>1150</v>
      </c>
      <c r="I413" t="s">
        <v>1452</v>
      </c>
      <c r="J413" t="s">
        <v>1503</v>
      </c>
      <c r="K413">
        <v>11207</v>
      </c>
      <c r="N413" t="s">
        <v>1804</v>
      </c>
      <c r="O413" t="s">
        <v>1829</v>
      </c>
      <c r="P413" t="s">
        <v>1834</v>
      </c>
      <c r="Q413" t="s">
        <v>1842</v>
      </c>
      <c r="S413" t="s">
        <v>1850</v>
      </c>
      <c r="U413" t="s">
        <v>331</v>
      </c>
      <c r="V413">
        <v>1100</v>
      </c>
      <c r="W413" t="s">
        <v>1934</v>
      </c>
      <c r="X413" t="s">
        <v>1940</v>
      </c>
      <c r="Y413" t="s">
        <v>1955</v>
      </c>
      <c r="Z413" t="s">
        <v>2281</v>
      </c>
      <c r="AB413" t="s">
        <v>2670</v>
      </c>
      <c r="AD413">
        <v>3</v>
      </c>
      <c r="AE413">
        <v>1</v>
      </c>
      <c r="AF413">
        <v>40.49</v>
      </c>
    </row>
    <row r="414" spans="1:32">
      <c r="A414" s="1">
        <f>HYPERLINK("https://lsnyc.legalserver.org/matter/dynamic-profile/view/1865622","18-1865622")</f>
        <v>0</v>
      </c>
      <c r="B414" t="s">
        <v>47</v>
      </c>
      <c r="C414" t="s">
        <v>137</v>
      </c>
      <c r="D414" t="s">
        <v>138</v>
      </c>
      <c r="E414" t="s">
        <v>262</v>
      </c>
      <c r="F414" t="s">
        <v>547</v>
      </c>
      <c r="G414" t="s">
        <v>846</v>
      </c>
      <c r="H414" t="s">
        <v>1151</v>
      </c>
      <c r="I414" t="s">
        <v>1453</v>
      </c>
      <c r="J414" t="s">
        <v>1504</v>
      </c>
      <c r="K414">
        <v>10462</v>
      </c>
      <c r="M414" t="s">
        <v>1758</v>
      </c>
      <c r="N414" t="s">
        <v>1819</v>
      </c>
      <c r="O414" t="s">
        <v>1830</v>
      </c>
      <c r="P414" t="s">
        <v>1835</v>
      </c>
      <c r="Q414" t="s">
        <v>1842</v>
      </c>
      <c r="S414" t="s">
        <v>1850</v>
      </c>
      <c r="U414" t="s">
        <v>330</v>
      </c>
      <c r="V414">
        <v>1396</v>
      </c>
      <c r="W414" t="s">
        <v>1935</v>
      </c>
      <c r="X414" t="s">
        <v>1954</v>
      </c>
      <c r="Y414" t="s">
        <v>1957</v>
      </c>
      <c r="Z414" t="s">
        <v>2282</v>
      </c>
      <c r="AB414" t="s">
        <v>2671</v>
      </c>
      <c r="AD414">
        <v>2</v>
      </c>
      <c r="AE414">
        <v>2</v>
      </c>
      <c r="AF414">
        <v>124.3</v>
      </c>
    </row>
    <row r="415" spans="1:32">
      <c r="A415" s="1">
        <f>HYPERLINK("https://lsnyc.legalserver.org/matter/dynamic-profile/view/1850426","17-1850426")</f>
        <v>0</v>
      </c>
      <c r="B415" t="s">
        <v>58</v>
      </c>
      <c r="C415" t="s">
        <v>136</v>
      </c>
      <c r="D415" t="s">
        <v>138</v>
      </c>
      <c r="E415" t="s">
        <v>409</v>
      </c>
      <c r="G415" t="s">
        <v>847</v>
      </c>
      <c r="H415" t="s">
        <v>1152</v>
      </c>
      <c r="I415" t="s">
        <v>1454</v>
      </c>
      <c r="J415" t="s">
        <v>1506</v>
      </c>
      <c r="K415">
        <v>10304</v>
      </c>
      <c r="M415" t="s">
        <v>1759</v>
      </c>
      <c r="N415" t="s">
        <v>1804</v>
      </c>
      <c r="O415" t="s">
        <v>1829</v>
      </c>
      <c r="Q415" t="s">
        <v>1842</v>
      </c>
      <c r="S415" t="s">
        <v>1850</v>
      </c>
      <c r="U415" t="s">
        <v>409</v>
      </c>
      <c r="V415">
        <v>839</v>
      </c>
      <c r="W415" t="s">
        <v>1937</v>
      </c>
      <c r="X415" t="s">
        <v>1942</v>
      </c>
      <c r="Z415" t="s">
        <v>2283</v>
      </c>
      <c r="AB415" t="s">
        <v>2672</v>
      </c>
      <c r="AD415">
        <v>1</v>
      </c>
      <c r="AE415">
        <v>2</v>
      </c>
      <c r="AF415">
        <v>127.33</v>
      </c>
    </row>
    <row r="416" spans="1:32">
      <c r="A416" s="1">
        <f>HYPERLINK("https://lsnyc.legalserver.org/matter/dynamic-profile/view/1849813","17-1849813")</f>
        <v>0</v>
      </c>
      <c r="B416" t="s">
        <v>46</v>
      </c>
      <c r="C416" t="s">
        <v>137</v>
      </c>
      <c r="D416" t="s">
        <v>138</v>
      </c>
      <c r="E416" t="s">
        <v>410</v>
      </c>
      <c r="F416" t="s">
        <v>548</v>
      </c>
      <c r="G416" t="s">
        <v>688</v>
      </c>
      <c r="H416" t="s">
        <v>1153</v>
      </c>
      <c r="I416" t="s">
        <v>1455</v>
      </c>
      <c r="J416" t="s">
        <v>1502</v>
      </c>
      <c r="K416">
        <v>10034</v>
      </c>
      <c r="M416" t="s">
        <v>1760</v>
      </c>
      <c r="N416" t="s">
        <v>1804</v>
      </c>
      <c r="O416" t="s">
        <v>1830</v>
      </c>
      <c r="P416" t="s">
        <v>1835</v>
      </c>
      <c r="Q416" t="s">
        <v>1842</v>
      </c>
      <c r="S416" t="s">
        <v>1850</v>
      </c>
      <c r="U416" t="s">
        <v>410</v>
      </c>
      <c r="V416">
        <v>845.75</v>
      </c>
      <c r="W416" t="s">
        <v>1933</v>
      </c>
      <c r="X416" t="s">
        <v>1939</v>
      </c>
      <c r="Y416" t="s">
        <v>1961</v>
      </c>
      <c r="Z416" t="s">
        <v>2284</v>
      </c>
      <c r="AB416" t="s">
        <v>2673</v>
      </c>
      <c r="AD416">
        <v>2</v>
      </c>
      <c r="AE416">
        <v>1</v>
      </c>
      <c r="AF416">
        <v>46.43</v>
      </c>
    </row>
    <row r="417" spans="1:32">
      <c r="A417" s="1">
        <f>HYPERLINK("https://lsnyc.legalserver.org/matter/dynamic-profile/view/1836321","17-1836321")</f>
        <v>0</v>
      </c>
      <c r="B417" t="s">
        <v>53</v>
      </c>
      <c r="C417" t="s">
        <v>136</v>
      </c>
      <c r="D417" t="s">
        <v>138</v>
      </c>
      <c r="E417" t="s">
        <v>360</v>
      </c>
      <c r="G417" t="s">
        <v>848</v>
      </c>
      <c r="H417" t="s">
        <v>1153</v>
      </c>
      <c r="I417" t="s">
        <v>1230</v>
      </c>
      <c r="J417" t="s">
        <v>1504</v>
      </c>
      <c r="K417">
        <v>10452</v>
      </c>
      <c r="O417" t="s">
        <v>1831</v>
      </c>
      <c r="Q417" t="s">
        <v>1841</v>
      </c>
      <c r="S417" t="s">
        <v>1850</v>
      </c>
      <c r="U417" t="s">
        <v>161</v>
      </c>
      <c r="V417">
        <v>968.8</v>
      </c>
      <c r="W417" t="s">
        <v>1935</v>
      </c>
      <c r="X417" t="s">
        <v>1938</v>
      </c>
      <c r="Z417" t="s">
        <v>2105</v>
      </c>
      <c r="AB417" t="s">
        <v>2674</v>
      </c>
      <c r="AD417">
        <v>2</v>
      </c>
      <c r="AE417">
        <v>2</v>
      </c>
      <c r="AF417">
        <v>166.67</v>
      </c>
    </row>
    <row r="418" spans="1:32">
      <c r="A418" s="1">
        <f>HYPERLINK("https://lsnyc.legalserver.org/matter/dynamic-profile/view/1836325","17-1836325")</f>
        <v>0</v>
      </c>
      <c r="B418" t="s">
        <v>53</v>
      </c>
      <c r="C418" t="s">
        <v>136</v>
      </c>
      <c r="D418" t="s">
        <v>138</v>
      </c>
      <c r="E418" t="s">
        <v>360</v>
      </c>
      <c r="G418" t="s">
        <v>848</v>
      </c>
      <c r="H418" t="s">
        <v>1153</v>
      </c>
      <c r="I418" t="s">
        <v>1230</v>
      </c>
      <c r="J418" t="s">
        <v>1504</v>
      </c>
      <c r="K418">
        <v>10452</v>
      </c>
      <c r="M418" t="s">
        <v>1761</v>
      </c>
      <c r="N418" t="s">
        <v>1809</v>
      </c>
      <c r="O418" t="s">
        <v>1829</v>
      </c>
      <c r="Q418" t="s">
        <v>1841</v>
      </c>
      <c r="S418" t="s">
        <v>1850</v>
      </c>
      <c r="U418" t="s">
        <v>161</v>
      </c>
      <c r="V418">
        <v>968</v>
      </c>
      <c r="W418" t="s">
        <v>1935</v>
      </c>
      <c r="X418" t="s">
        <v>1938</v>
      </c>
      <c r="Z418" t="s">
        <v>2105</v>
      </c>
      <c r="AB418" t="s">
        <v>2674</v>
      </c>
      <c r="AD418">
        <v>2</v>
      </c>
      <c r="AE418">
        <v>2</v>
      </c>
      <c r="AF418">
        <v>166.67</v>
      </c>
    </row>
    <row r="419" spans="1:32">
      <c r="A419" s="1">
        <f>HYPERLINK("https://lsnyc.legalserver.org/matter/dynamic-profile/view/1860216","18-1860216")</f>
        <v>0</v>
      </c>
      <c r="B419" t="s">
        <v>89</v>
      </c>
      <c r="C419" t="s">
        <v>136</v>
      </c>
      <c r="D419" t="s">
        <v>138</v>
      </c>
      <c r="E419" t="s">
        <v>259</v>
      </c>
      <c r="G419" t="s">
        <v>849</v>
      </c>
      <c r="H419" t="s">
        <v>1153</v>
      </c>
      <c r="I419" t="s">
        <v>1300</v>
      </c>
      <c r="J419" t="s">
        <v>1510</v>
      </c>
      <c r="K419">
        <v>11432</v>
      </c>
      <c r="M419" t="s">
        <v>1603</v>
      </c>
      <c r="N419" t="s">
        <v>1807</v>
      </c>
      <c r="O419" t="s">
        <v>1832</v>
      </c>
      <c r="Q419" t="s">
        <v>1841</v>
      </c>
      <c r="S419" t="s">
        <v>1852</v>
      </c>
      <c r="U419" t="s">
        <v>1893</v>
      </c>
      <c r="V419">
        <v>0</v>
      </c>
      <c r="W419" t="s">
        <v>1936</v>
      </c>
      <c r="X419" t="s">
        <v>1941</v>
      </c>
      <c r="Z419" t="s">
        <v>2285</v>
      </c>
      <c r="AB419" t="s">
        <v>2675</v>
      </c>
      <c r="AD419">
        <v>2</v>
      </c>
      <c r="AE419">
        <v>4</v>
      </c>
      <c r="AF419">
        <v>106.19</v>
      </c>
    </row>
    <row r="420" spans="1:32">
      <c r="A420" s="1">
        <f>HYPERLINK("https://lsnyc.legalserver.org/matter/dynamic-profile/view/1860305","18-1860305")</f>
        <v>0</v>
      </c>
      <c r="B420" t="s">
        <v>89</v>
      </c>
      <c r="C420" t="s">
        <v>136</v>
      </c>
      <c r="D420" t="s">
        <v>138</v>
      </c>
      <c r="E420" t="s">
        <v>411</v>
      </c>
      <c r="G420" t="s">
        <v>849</v>
      </c>
      <c r="H420" t="s">
        <v>1153</v>
      </c>
      <c r="I420" t="s">
        <v>1300</v>
      </c>
      <c r="J420" t="s">
        <v>1510</v>
      </c>
      <c r="K420">
        <v>11432</v>
      </c>
      <c r="M420" t="s">
        <v>1604</v>
      </c>
      <c r="N420" t="s">
        <v>1807</v>
      </c>
      <c r="O420" t="s">
        <v>1832</v>
      </c>
      <c r="Q420" t="s">
        <v>1841</v>
      </c>
      <c r="S420" t="s">
        <v>1852</v>
      </c>
      <c r="U420" t="s">
        <v>1893</v>
      </c>
      <c r="V420">
        <v>0</v>
      </c>
      <c r="W420" t="s">
        <v>1936</v>
      </c>
      <c r="X420" t="s">
        <v>1941</v>
      </c>
      <c r="Z420" t="s">
        <v>2285</v>
      </c>
      <c r="AB420" t="s">
        <v>2675</v>
      </c>
      <c r="AD420">
        <v>2</v>
      </c>
      <c r="AE420">
        <v>4</v>
      </c>
      <c r="AF420">
        <v>106.19</v>
      </c>
    </row>
    <row r="421" spans="1:32">
      <c r="A421" s="1">
        <f>HYPERLINK("https://lsnyc.legalserver.org/matter/dynamic-profile/view/1840500","17-1840500")</f>
        <v>0</v>
      </c>
      <c r="B421" t="s">
        <v>104</v>
      </c>
      <c r="C421" t="s">
        <v>137</v>
      </c>
      <c r="D421" t="s">
        <v>138</v>
      </c>
      <c r="E421" t="s">
        <v>186</v>
      </c>
      <c r="F421" t="s">
        <v>549</v>
      </c>
      <c r="G421" t="s">
        <v>850</v>
      </c>
      <c r="H421" t="s">
        <v>1154</v>
      </c>
      <c r="I421" t="s">
        <v>1456</v>
      </c>
      <c r="J421" t="s">
        <v>1503</v>
      </c>
      <c r="K421">
        <v>11207</v>
      </c>
      <c r="M421" t="s">
        <v>1762</v>
      </c>
      <c r="N421" t="s">
        <v>1803</v>
      </c>
      <c r="O421" t="s">
        <v>1829</v>
      </c>
      <c r="P421" t="s">
        <v>1838</v>
      </c>
      <c r="Q421" t="s">
        <v>1841</v>
      </c>
      <c r="S421" t="s">
        <v>1850</v>
      </c>
      <c r="U421" t="s">
        <v>186</v>
      </c>
      <c r="V421">
        <v>1450</v>
      </c>
      <c r="W421" t="s">
        <v>1934</v>
      </c>
      <c r="Y421" t="s">
        <v>1957</v>
      </c>
      <c r="Z421" t="s">
        <v>2286</v>
      </c>
      <c r="AB421" t="s">
        <v>2676</v>
      </c>
      <c r="AD421">
        <v>5</v>
      </c>
      <c r="AE421">
        <v>1</v>
      </c>
      <c r="AF421">
        <v>130.47</v>
      </c>
    </row>
    <row r="422" spans="1:32">
      <c r="A422" s="1">
        <f>HYPERLINK("https://lsnyc.legalserver.org/matter/dynamic-profile/view/1848767","17-1848767")</f>
        <v>0</v>
      </c>
      <c r="B422" t="s">
        <v>85</v>
      </c>
      <c r="C422" t="s">
        <v>137</v>
      </c>
      <c r="D422" t="s">
        <v>138</v>
      </c>
      <c r="E422" t="s">
        <v>412</v>
      </c>
      <c r="F422" t="s">
        <v>477</v>
      </c>
      <c r="G422" t="s">
        <v>851</v>
      </c>
      <c r="H422" t="s">
        <v>1155</v>
      </c>
      <c r="I422" t="s">
        <v>1457</v>
      </c>
      <c r="J422" t="s">
        <v>1508</v>
      </c>
      <c r="K422">
        <v>11355</v>
      </c>
      <c r="M422" t="s">
        <v>1763</v>
      </c>
      <c r="N422" t="s">
        <v>1804</v>
      </c>
      <c r="O422" t="s">
        <v>1829</v>
      </c>
      <c r="P422" t="s">
        <v>1834</v>
      </c>
      <c r="Q422" t="s">
        <v>1842</v>
      </c>
      <c r="S422" t="s">
        <v>1850</v>
      </c>
      <c r="U422" t="s">
        <v>412</v>
      </c>
      <c r="V422">
        <v>1340.16</v>
      </c>
      <c r="W422" t="s">
        <v>1936</v>
      </c>
      <c r="X422" t="s">
        <v>1940</v>
      </c>
      <c r="Y422" t="s">
        <v>1955</v>
      </c>
      <c r="Z422" t="s">
        <v>2287</v>
      </c>
      <c r="AB422" t="s">
        <v>2677</v>
      </c>
      <c r="AD422">
        <v>1</v>
      </c>
      <c r="AE422">
        <v>1</v>
      </c>
      <c r="AF422">
        <v>146.72</v>
      </c>
    </row>
    <row r="423" spans="1:32">
      <c r="A423" s="1">
        <f>HYPERLINK("https://lsnyc.legalserver.org/matter/dynamic-profile/view/1854142","17-1854142")</f>
        <v>0</v>
      </c>
      <c r="B423" t="s">
        <v>50</v>
      </c>
      <c r="C423" t="s">
        <v>136</v>
      </c>
      <c r="D423" t="s">
        <v>138</v>
      </c>
      <c r="E423" t="s">
        <v>207</v>
      </c>
      <c r="G423" t="s">
        <v>750</v>
      </c>
      <c r="H423" t="s">
        <v>1156</v>
      </c>
      <c r="I423" t="s">
        <v>1257</v>
      </c>
      <c r="J423" t="s">
        <v>1504</v>
      </c>
      <c r="K423">
        <v>10456</v>
      </c>
      <c r="M423" t="s">
        <v>1562</v>
      </c>
      <c r="N423" t="s">
        <v>1807</v>
      </c>
      <c r="O423" t="s">
        <v>1832</v>
      </c>
      <c r="Q423" t="s">
        <v>1841</v>
      </c>
      <c r="S423" t="s">
        <v>1850</v>
      </c>
      <c r="U423" t="s">
        <v>1862</v>
      </c>
      <c r="V423">
        <v>1800</v>
      </c>
      <c r="W423" t="s">
        <v>1935</v>
      </c>
      <c r="X423" t="s">
        <v>1945</v>
      </c>
      <c r="Z423" t="s">
        <v>2288</v>
      </c>
      <c r="AB423" t="s">
        <v>2678</v>
      </c>
      <c r="AD423">
        <v>2</v>
      </c>
      <c r="AE423">
        <v>3</v>
      </c>
      <c r="AF423">
        <v>145.93</v>
      </c>
    </row>
    <row r="424" spans="1:32">
      <c r="A424" s="1">
        <f>HYPERLINK("https://lsnyc.legalserver.org/matter/dynamic-profile/view/1865313","18-1865313")</f>
        <v>0</v>
      </c>
      <c r="B424" t="s">
        <v>75</v>
      </c>
      <c r="C424" t="s">
        <v>137</v>
      </c>
      <c r="D424" t="s">
        <v>138</v>
      </c>
      <c r="E424" t="s">
        <v>404</v>
      </c>
      <c r="F424" t="s">
        <v>550</v>
      </c>
      <c r="G424" t="s">
        <v>852</v>
      </c>
      <c r="H424" t="s">
        <v>1157</v>
      </c>
      <c r="I424" t="s">
        <v>1458</v>
      </c>
      <c r="J424" t="s">
        <v>1503</v>
      </c>
      <c r="K424">
        <v>11212</v>
      </c>
      <c r="M424" t="s">
        <v>1764</v>
      </c>
      <c r="N424" t="s">
        <v>1806</v>
      </c>
      <c r="O424" t="s">
        <v>1829</v>
      </c>
      <c r="P424" t="s">
        <v>1834</v>
      </c>
      <c r="Q424" t="s">
        <v>1843</v>
      </c>
      <c r="S424" t="s">
        <v>1850</v>
      </c>
      <c r="U424" t="s">
        <v>1882</v>
      </c>
      <c r="V424">
        <v>1550</v>
      </c>
      <c r="W424" t="s">
        <v>1934</v>
      </c>
      <c r="X424" t="s">
        <v>1949</v>
      </c>
      <c r="Y424" t="s">
        <v>1955</v>
      </c>
      <c r="Z424" t="s">
        <v>2289</v>
      </c>
      <c r="AB424" t="s">
        <v>2679</v>
      </c>
      <c r="AD424">
        <v>1</v>
      </c>
      <c r="AE424">
        <v>2</v>
      </c>
      <c r="AF424">
        <v>124.28</v>
      </c>
    </row>
    <row r="425" spans="1:32">
      <c r="A425" s="1">
        <f>HYPERLINK("https://lsnyc.legalserver.org/matter/dynamic-profile/view/1858771","18-1858771")</f>
        <v>0</v>
      </c>
      <c r="B425" t="s">
        <v>74</v>
      </c>
      <c r="C425" t="s">
        <v>137</v>
      </c>
      <c r="D425" t="s">
        <v>138</v>
      </c>
      <c r="E425" t="s">
        <v>413</v>
      </c>
      <c r="F425" t="s">
        <v>551</v>
      </c>
      <c r="G425" t="s">
        <v>853</v>
      </c>
      <c r="H425" t="s">
        <v>1158</v>
      </c>
      <c r="I425" t="s">
        <v>1459</v>
      </c>
      <c r="J425" t="s">
        <v>1517</v>
      </c>
      <c r="K425">
        <v>11691</v>
      </c>
      <c r="M425" t="s">
        <v>1765</v>
      </c>
      <c r="N425" t="s">
        <v>1806</v>
      </c>
      <c r="O425" t="s">
        <v>1829</v>
      </c>
      <c r="P425" t="s">
        <v>1834</v>
      </c>
      <c r="Q425" t="s">
        <v>1842</v>
      </c>
      <c r="S425" t="s">
        <v>1850</v>
      </c>
      <c r="U425" t="s">
        <v>265</v>
      </c>
      <c r="V425">
        <v>1500</v>
      </c>
      <c r="W425" t="s">
        <v>1936</v>
      </c>
      <c r="X425" t="s">
        <v>1948</v>
      </c>
      <c r="Y425" t="s">
        <v>1962</v>
      </c>
      <c r="Z425" t="s">
        <v>2290</v>
      </c>
      <c r="AB425" t="s">
        <v>2680</v>
      </c>
      <c r="AD425">
        <v>2</v>
      </c>
      <c r="AE425">
        <v>1</v>
      </c>
      <c r="AF425">
        <v>127.33</v>
      </c>
    </row>
    <row r="426" spans="1:32">
      <c r="A426" s="1">
        <f>HYPERLINK("https://lsnyc.legalserver.org/matter/dynamic-profile/view/1851878","17-1851878")</f>
        <v>0</v>
      </c>
      <c r="B426" t="s">
        <v>129</v>
      </c>
      <c r="C426" t="s">
        <v>137</v>
      </c>
      <c r="D426" t="s">
        <v>138</v>
      </c>
      <c r="E426" t="s">
        <v>261</v>
      </c>
      <c r="F426" t="s">
        <v>552</v>
      </c>
      <c r="G426" t="s">
        <v>854</v>
      </c>
      <c r="H426" t="s">
        <v>1159</v>
      </c>
      <c r="I426" t="s">
        <v>1460</v>
      </c>
      <c r="J426" t="s">
        <v>1506</v>
      </c>
      <c r="K426">
        <v>10304</v>
      </c>
      <c r="M426" t="s">
        <v>1766</v>
      </c>
      <c r="N426" t="s">
        <v>1806</v>
      </c>
      <c r="O426" t="s">
        <v>1829</v>
      </c>
      <c r="P426" t="s">
        <v>1834</v>
      </c>
      <c r="Q426" t="s">
        <v>1842</v>
      </c>
      <c r="S426" t="s">
        <v>1850</v>
      </c>
      <c r="U426" t="s">
        <v>261</v>
      </c>
      <c r="V426">
        <v>500</v>
      </c>
      <c r="W426" t="s">
        <v>1937</v>
      </c>
      <c r="X426" t="s">
        <v>1815</v>
      </c>
      <c r="Y426" t="s">
        <v>1962</v>
      </c>
      <c r="Z426" t="s">
        <v>2291</v>
      </c>
      <c r="AB426" t="s">
        <v>2681</v>
      </c>
      <c r="AD426">
        <v>1</v>
      </c>
      <c r="AE426">
        <v>3</v>
      </c>
      <c r="AF426">
        <v>116.26</v>
      </c>
    </row>
    <row r="427" spans="1:32">
      <c r="A427" s="1">
        <f>HYPERLINK("https://lsnyc.legalserver.org/matter/dynamic-profile/view/1857046","18-1857046")</f>
        <v>0</v>
      </c>
      <c r="B427" t="s">
        <v>129</v>
      </c>
      <c r="C427" t="s">
        <v>137</v>
      </c>
      <c r="D427" t="s">
        <v>138</v>
      </c>
      <c r="E427" t="s">
        <v>280</v>
      </c>
      <c r="F427" t="s">
        <v>503</v>
      </c>
      <c r="G427" t="s">
        <v>854</v>
      </c>
      <c r="H427" t="s">
        <v>1159</v>
      </c>
      <c r="I427" t="s">
        <v>1460</v>
      </c>
      <c r="J427" t="s">
        <v>1506</v>
      </c>
      <c r="K427">
        <v>10304</v>
      </c>
      <c r="M427" t="s">
        <v>1767</v>
      </c>
      <c r="N427" t="s">
        <v>1817</v>
      </c>
      <c r="O427" t="s">
        <v>1829</v>
      </c>
      <c r="P427" t="s">
        <v>1834</v>
      </c>
      <c r="Q427" t="s">
        <v>1842</v>
      </c>
      <c r="S427" t="s">
        <v>1850</v>
      </c>
      <c r="U427" t="s">
        <v>402</v>
      </c>
      <c r="V427">
        <v>500</v>
      </c>
      <c r="W427" t="s">
        <v>1937</v>
      </c>
      <c r="X427" t="s">
        <v>1815</v>
      </c>
      <c r="Y427" t="s">
        <v>1955</v>
      </c>
      <c r="Z427" t="s">
        <v>2291</v>
      </c>
      <c r="AB427" t="s">
        <v>2681</v>
      </c>
      <c r="AD427">
        <v>1</v>
      </c>
      <c r="AE427">
        <v>3</v>
      </c>
      <c r="AF427">
        <v>116.26</v>
      </c>
    </row>
    <row r="428" spans="1:32">
      <c r="A428" s="1">
        <f>HYPERLINK("https://lsnyc.legalserver.org/matter/dynamic-profile/view/1856641","18-1856641")</f>
        <v>0</v>
      </c>
      <c r="B428" t="s">
        <v>130</v>
      </c>
      <c r="C428" t="s">
        <v>136</v>
      </c>
      <c r="D428" t="s">
        <v>138</v>
      </c>
      <c r="E428" t="s">
        <v>414</v>
      </c>
      <c r="G428" t="s">
        <v>855</v>
      </c>
      <c r="H428" t="s">
        <v>1160</v>
      </c>
      <c r="I428" t="s">
        <v>1461</v>
      </c>
      <c r="J428" t="s">
        <v>1502</v>
      </c>
      <c r="K428">
        <v>10029</v>
      </c>
      <c r="M428" t="s">
        <v>1768</v>
      </c>
      <c r="N428" t="s">
        <v>1806</v>
      </c>
      <c r="O428" t="s">
        <v>1829</v>
      </c>
      <c r="Q428" t="s">
        <v>1842</v>
      </c>
      <c r="S428" t="s">
        <v>1850</v>
      </c>
      <c r="U428" t="s">
        <v>162</v>
      </c>
      <c r="V428">
        <v>771</v>
      </c>
      <c r="W428" t="s">
        <v>1933</v>
      </c>
      <c r="X428" t="s">
        <v>1939</v>
      </c>
      <c r="Z428" t="s">
        <v>2292</v>
      </c>
      <c r="AB428" t="s">
        <v>2682</v>
      </c>
      <c r="AD428">
        <v>5</v>
      </c>
      <c r="AE428">
        <v>2</v>
      </c>
      <c r="AF428">
        <v>105.01</v>
      </c>
    </row>
    <row r="429" spans="1:32">
      <c r="A429" s="1">
        <f>HYPERLINK("https://lsnyc.legalserver.org/matter/dynamic-profile/view/0803381","16-0803381")</f>
        <v>0</v>
      </c>
      <c r="B429" t="s">
        <v>87</v>
      </c>
      <c r="C429" t="s">
        <v>136</v>
      </c>
      <c r="D429" t="s">
        <v>138</v>
      </c>
      <c r="E429" t="s">
        <v>415</v>
      </c>
      <c r="G429" t="s">
        <v>856</v>
      </c>
      <c r="H429" t="s">
        <v>1161</v>
      </c>
      <c r="I429" t="s">
        <v>1462</v>
      </c>
      <c r="J429" t="s">
        <v>1504</v>
      </c>
      <c r="K429">
        <v>10452</v>
      </c>
      <c r="N429" t="s">
        <v>1808</v>
      </c>
      <c r="O429" t="s">
        <v>1829</v>
      </c>
      <c r="Q429" t="s">
        <v>1841</v>
      </c>
      <c r="S429" t="s">
        <v>1850</v>
      </c>
      <c r="U429" t="s">
        <v>1892</v>
      </c>
      <c r="V429">
        <v>1285</v>
      </c>
      <c r="W429" t="s">
        <v>1935</v>
      </c>
      <c r="X429" t="s">
        <v>1945</v>
      </c>
      <c r="Z429" t="s">
        <v>2293</v>
      </c>
      <c r="AB429" t="s">
        <v>2683</v>
      </c>
      <c r="AD429">
        <v>1</v>
      </c>
      <c r="AE429">
        <v>4</v>
      </c>
      <c r="AF429">
        <v>37.64</v>
      </c>
    </row>
    <row r="430" spans="1:32">
      <c r="A430" s="1">
        <f>HYPERLINK("https://lsnyc.legalserver.org/matter/dynamic-profile/view/0808875","16-0808875")</f>
        <v>0</v>
      </c>
      <c r="B430" t="s">
        <v>45</v>
      </c>
      <c r="C430" t="s">
        <v>137</v>
      </c>
      <c r="D430" t="s">
        <v>138</v>
      </c>
      <c r="E430" t="s">
        <v>416</v>
      </c>
      <c r="F430" t="s">
        <v>489</v>
      </c>
      <c r="G430" t="s">
        <v>602</v>
      </c>
      <c r="H430" t="s">
        <v>1162</v>
      </c>
      <c r="I430" t="s">
        <v>1285</v>
      </c>
      <c r="J430" t="s">
        <v>1504</v>
      </c>
      <c r="K430">
        <v>10453</v>
      </c>
      <c r="N430" t="s">
        <v>1809</v>
      </c>
      <c r="O430" t="s">
        <v>1829</v>
      </c>
      <c r="P430" t="s">
        <v>1838</v>
      </c>
      <c r="Q430" t="s">
        <v>1841</v>
      </c>
      <c r="S430" t="s">
        <v>1850</v>
      </c>
      <c r="U430" t="s">
        <v>423</v>
      </c>
      <c r="V430">
        <v>1127</v>
      </c>
      <c r="W430" t="s">
        <v>1935</v>
      </c>
      <c r="X430" t="s">
        <v>1945</v>
      </c>
      <c r="Y430" t="s">
        <v>1958</v>
      </c>
      <c r="Z430" t="s">
        <v>2294</v>
      </c>
      <c r="AB430" t="s">
        <v>2684</v>
      </c>
      <c r="AD430">
        <v>2</v>
      </c>
      <c r="AE430">
        <v>1</v>
      </c>
      <c r="AF430">
        <v>110.62</v>
      </c>
    </row>
    <row r="431" spans="1:32">
      <c r="A431" s="1">
        <f>HYPERLINK("https://lsnyc.legalserver.org/matter/dynamic-profile/view/0816777","16-0816777")</f>
        <v>0</v>
      </c>
      <c r="B431" t="s">
        <v>84</v>
      </c>
      <c r="C431" t="s">
        <v>137</v>
      </c>
      <c r="D431" t="s">
        <v>138</v>
      </c>
      <c r="E431" t="s">
        <v>237</v>
      </c>
      <c r="F431" t="s">
        <v>477</v>
      </c>
      <c r="G431" t="s">
        <v>602</v>
      </c>
      <c r="H431" t="s">
        <v>1162</v>
      </c>
      <c r="I431" t="s">
        <v>1285</v>
      </c>
      <c r="J431" t="s">
        <v>1504</v>
      </c>
      <c r="K431">
        <v>10453</v>
      </c>
      <c r="N431" t="s">
        <v>1807</v>
      </c>
      <c r="O431" t="s">
        <v>1832</v>
      </c>
      <c r="P431" t="s">
        <v>1836</v>
      </c>
      <c r="Q431" t="s">
        <v>1841</v>
      </c>
      <c r="S431" t="s">
        <v>1850</v>
      </c>
      <c r="U431" t="s">
        <v>1867</v>
      </c>
      <c r="V431">
        <v>1127</v>
      </c>
      <c r="W431" t="s">
        <v>1935</v>
      </c>
      <c r="X431" t="s">
        <v>1945</v>
      </c>
      <c r="Y431" t="s">
        <v>1958</v>
      </c>
      <c r="Z431" t="s">
        <v>2294</v>
      </c>
      <c r="AB431" t="s">
        <v>2684</v>
      </c>
      <c r="AD431">
        <v>2</v>
      </c>
      <c r="AE431">
        <v>1</v>
      </c>
      <c r="AF431">
        <v>110.62</v>
      </c>
    </row>
    <row r="432" spans="1:32">
      <c r="A432" s="1">
        <f>HYPERLINK("https://lsnyc.legalserver.org/matter/dynamic-profile/view/1840383","17-1840383")</f>
        <v>0</v>
      </c>
      <c r="B432" t="s">
        <v>70</v>
      </c>
      <c r="C432" t="s">
        <v>137</v>
      </c>
      <c r="D432" t="s">
        <v>138</v>
      </c>
      <c r="E432" t="s">
        <v>323</v>
      </c>
      <c r="F432" t="s">
        <v>553</v>
      </c>
      <c r="G432" t="s">
        <v>857</v>
      </c>
      <c r="H432" t="s">
        <v>1163</v>
      </c>
      <c r="I432" t="s">
        <v>1463</v>
      </c>
      <c r="J432" t="s">
        <v>1502</v>
      </c>
      <c r="K432">
        <v>10033</v>
      </c>
      <c r="N432" t="s">
        <v>1809</v>
      </c>
      <c r="O432" t="s">
        <v>1829</v>
      </c>
      <c r="P432" t="s">
        <v>1834</v>
      </c>
      <c r="Q432" t="s">
        <v>1841</v>
      </c>
      <c r="S432" t="s">
        <v>1850</v>
      </c>
      <c r="U432" t="s">
        <v>1870</v>
      </c>
      <c r="V432">
        <v>828</v>
      </c>
      <c r="W432" t="s">
        <v>1933</v>
      </c>
      <c r="X432" t="s">
        <v>1939</v>
      </c>
      <c r="Y432" t="s">
        <v>1965</v>
      </c>
      <c r="Z432" t="s">
        <v>2295</v>
      </c>
      <c r="AB432" t="s">
        <v>2685</v>
      </c>
      <c r="AD432">
        <v>1</v>
      </c>
      <c r="AE432">
        <v>1</v>
      </c>
      <c r="AF432">
        <v>49.88</v>
      </c>
    </row>
    <row r="433" spans="1:32">
      <c r="A433" s="1">
        <f>HYPERLINK("https://lsnyc.legalserver.org/matter/dynamic-profile/view/1841326","17-1841326")</f>
        <v>0</v>
      </c>
      <c r="B433" t="s">
        <v>57</v>
      </c>
      <c r="C433" t="s">
        <v>137</v>
      </c>
      <c r="D433" t="s">
        <v>138</v>
      </c>
      <c r="E433" t="s">
        <v>417</v>
      </c>
      <c r="F433" t="s">
        <v>554</v>
      </c>
      <c r="G433" t="s">
        <v>858</v>
      </c>
      <c r="H433" t="s">
        <v>1164</v>
      </c>
      <c r="I433" t="s">
        <v>1464</v>
      </c>
      <c r="J433" t="s">
        <v>1506</v>
      </c>
      <c r="K433">
        <v>10304</v>
      </c>
      <c r="M433" t="s">
        <v>1769</v>
      </c>
      <c r="N433" t="s">
        <v>1804</v>
      </c>
      <c r="O433" t="s">
        <v>1829</v>
      </c>
      <c r="P433" t="s">
        <v>1834</v>
      </c>
      <c r="Q433" t="s">
        <v>1842</v>
      </c>
      <c r="S433" t="s">
        <v>1851</v>
      </c>
      <c r="U433" t="s">
        <v>417</v>
      </c>
      <c r="V433">
        <v>332</v>
      </c>
      <c r="W433" t="s">
        <v>1937</v>
      </c>
      <c r="X433" t="s">
        <v>1945</v>
      </c>
      <c r="Y433" t="s">
        <v>1955</v>
      </c>
      <c r="Z433" t="s">
        <v>2296</v>
      </c>
      <c r="AB433" t="s">
        <v>2686</v>
      </c>
      <c r="AD433">
        <v>1</v>
      </c>
      <c r="AE433">
        <v>2</v>
      </c>
      <c r="AF433">
        <v>152.79</v>
      </c>
    </row>
    <row r="434" spans="1:32">
      <c r="A434" s="1">
        <f>HYPERLINK("https://lsnyc.legalserver.org/matter/dynamic-profile/view/0831024","17-0831024")</f>
        <v>0</v>
      </c>
      <c r="B434" t="s">
        <v>39</v>
      </c>
      <c r="C434" t="s">
        <v>137</v>
      </c>
      <c r="D434" t="s">
        <v>139</v>
      </c>
      <c r="E434" t="s">
        <v>418</v>
      </c>
      <c r="F434" t="s">
        <v>504</v>
      </c>
      <c r="G434" t="s">
        <v>859</v>
      </c>
      <c r="H434" t="s">
        <v>1165</v>
      </c>
      <c r="I434" t="s">
        <v>1465</v>
      </c>
      <c r="J434" t="s">
        <v>1503</v>
      </c>
      <c r="K434">
        <v>11234</v>
      </c>
      <c r="M434" t="s">
        <v>1770</v>
      </c>
      <c r="N434" t="s">
        <v>1806</v>
      </c>
      <c r="O434" t="s">
        <v>1829</v>
      </c>
      <c r="P434" t="s">
        <v>1834</v>
      </c>
      <c r="Q434" t="s">
        <v>1842</v>
      </c>
      <c r="S434" t="s">
        <v>1850</v>
      </c>
      <c r="U434" t="s">
        <v>418</v>
      </c>
      <c r="V434">
        <v>0</v>
      </c>
      <c r="W434" t="s">
        <v>1934</v>
      </c>
      <c r="X434" t="s">
        <v>1943</v>
      </c>
      <c r="Y434" t="s">
        <v>1955</v>
      </c>
      <c r="Z434" t="s">
        <v>2297</v>
      </c>
      <c r="AB434" t="s">
        <v>2687</v>
      </c>
      <c r="AD434">
        <v>1</v>
      </c>
      <c r="AE434">
        <v>1</v>
      </c>
      <c r="AF434">
        <v>16.4</v>
      </c>
    </row>
    <row r="435" spans="1:32">
      <c r="A435" s="1">
        <f>HYPERLINK("https://lsnyc.legalserver.org/matter/dynamic-profile/view/1854786","17-1854786")</f>
        <v>0</v>
      </c>
      <c r="B435" t="s">
        <v>41</v>
      </c>
      <c r="C435" t="s">
        <v>137</v>
      </c>
      <c r="D435" t="s">
        <v>138</v>
      </c>
      <c r="E435" t="s">
        <v>419</v>
      </c>
      <c r="F435" t="s">
        <v>499</v>
      </c>
      <c r="G435" t="s">
        <v>860</v>
      </c>
      <c r="H435" t="s">
        <v>1165</v>
      </c>
      <c r="I435" t="s">
        <v>1466</v>
      </c>
      <c r="J435" t="s">
        <v>1506</v>
      </c>
      <c r="K435">
        <v>10304</v>
      </c>
      <c r="M435" t="s">
        <v>1771</v>
      </c>
      <c r="N435" t="s">
        <v>1804</v>
      </c>
      <c r="O435" t="s">
        <v>1829</v>
      </c>
      <c r="P435" t="s">
        <v>1834</v>
      </c>
      <c r="Q435" t="s">
        <v>1842</v>
      </c>
      <c r="S435" t="s">
        <v>1851</v>
      </c>
      <c r="T435" t="s">
        <v>1856</v>
      </c>
      <c r="U435" t="s">
        <v>419</v>
      </c>
      <c r="V435">
        <v>1300</v>
      </c>
      <c r="W435" t="s">
        <v>1937</v>
      </c>
      <c r="X435" t="s">
        <v>1938</v>
      </c>
      <c r="Y435" t="s">
        <v>1963</v>
      </c>
      <c r="Z435" t="s">
        <v>2298</v>
      </c>
      <c r="AB435" t="s">
        <v>2688</v>
      </c>
      <c r="AD435">
        <v>2</v>
      </c>
      <c r="AE435">
        <v>1</v>
      </c>
      <c r="AF435">
        <v>140.06</v>
      </c>
    </row>
    <row r="436" spans="1:32">
      <c r="A436" s="1">
        <f>HYPERLINK("https://lsnyc.legalserver.org/matter/dynamic-profile/view/1847345","17-1847345")</f>
        <v>0</v>
      </c>
      <c r="B436" t="s">
        <v>61</v>
      </c>
      <c r="C436" t="s">
        <v>136</v>
      </c>
      <c r="D436" t="s">
        <v>138</v>
      </c>
      <c r="E436" t="s">
        <v>233</v>
      </c>
      <c r="G436" t="s">
        <v>649</v>
      </c>
      <c r="H436" t="s">
        <v>1165</v>
      </c>
      <c r="I436" t="s">
        <v>1244</v>
      </c>
      <c r="J436" t="s">
        <v>1504</v>
      </c>
      <c r="K436">
        <v>10467</v>
      </c>
      <c r="M436" t="s">
        <v>1668</v>
      </c>
      <c r="N436" t="s">
        <v>1812</v>
      </c>
      <c r="O436" t="s">
        <v>1829</v>
      </c>
      <c r="Q436" t="s">
        <v>1841</v>
      </c>
      <c r="S436" t="s">
        <v>1850</v>
      </c>
      <c r="U436" t="s">
        <v>329</v>
      </c>
      <c r="V436">
        <v>608</v>
      </c>
      <c r="W436" t="s">
        <v>1935</v>
      </c>
      <c r="X436" t="s">
        <v>1939</v>
      </c>
      <c r="Z436" t="s">
        <v>2299</v>
      </c>
      <c r="AB436" t="s">
        <v>2689</v>
      </c>
      <c r="AD436">
        <v>2</v>
      </c>
      <c r="AE436">
        <v>2</v>
      </c>
      <c r="AF436">
        <v>168.94</v>
      </c>
    </row>
    <row r="437" spans="1:32">
      <c r="A437" s="1">
        <f>HYPERLINK("https://lsnyc.legalserver.org/matter/dynamic-profile/view/1852552","17-1852552")</f>
        <v>0</v>
      </c>
      <c r="B437" t="s">
        <v>77</v>
      </c>
      <c r="C437" t="s">
        <v>137</v>
      </c>
      <c r="D437" t="s">
        <v>138</v>
      </c>
      <c r="E437" t="s">
        <v>388</v>
      </c>
      <c r="F437" t="s">
        <v>456</v>
      </c>
      <c r="G437" t="s">
        <v>861</v>
      </c>
      <c r="H437" t="s">
        <v>1165</v>
      </c>
      <c r="I437" t="s">
        <v>1467</v>
      </c>
      <c r="J437" t="s">
        <v>1503</v>
      </c>
      <c r="K437">
        <v>11206</v>
      </c>
      <c r="M437" t="s">
        <v>1772</v>
      </c>
      <c r="N437" t="s">
        <v>1804</v>
      </c>
      <c r="O437" t="s">
        <v>1829</v>
      </c>
      <c r="P437" t="s">
        <v>1837</v>
      </c>
      <c r="Q437" t="s">
        <v>1842</v>
      </c>
      <c r="S437" t="s">
        <v>1850</v>
      </c>
      <c r="U437" t="s">
        <v>329</v>
      </c>
      <c r="V437">
        <v>3200</v>
      </c>
      <c r="W437" t="s">
        <v>1934</v>
      </c>
      <c r="Y437" t="s">
        <v>1955</v>
      </c>
      <c r="Z437" t="s">
        <v>2300</v>
      </c>
      <c r="AB437" t="s">
        <v>2690</v>
      </c>
      <c r="AD437">
        <v>2</v>
      </c>
      <c r="AE437">
        <v>4</v>
      </c>
      <c r="AF437">
        <v>43.69</v>
      </c>
    </row>
    <row r="438" spans="1:32">
      <c r="A438" s="1">
        <f>HYPERLINK("https://lsnyc.legalserver.org/matter/dynamic-profile/view/1859394","18-1859394")</f>
        <v>0</v>
      </c>
      <c r="B438" t="s">
        <v>131</v>
      </c>
      <c r="C438" t="s">
        <v>137</v>
      </c>
      <c r="D438" t="s">
        <v>138</v>
      </c>
      <c r="E438" t="s">
        <v>202</v>
      </c>
      <c r="F438" t="s">
        <v>457</v>
      </c>
      <c r="G438" t="s">
        <v>862</v>
      </c>
      <c r="H438" t="s">
        <v>1166</v>
      </c>
      <c r="I438" t="s">
        <v>1468</v>
      </c>
      <c r="J438" t="s">
        <v>1504</v>
      </c>
      <c r="K438">
        <v>10460</v>
      </c>
      <c r="N438" t="s">
        <v>1805</v>
      </c>
      <c r="O438" t="s">
        <v>1831</v>
      </c>
      <c r="P438" t="s">
        <v>1838</v>
      </c>
      <c r="Q438" t="s">
        <v>1842</v>
      </c>
      <c r="S438" t="s">
        <v>1852</v>
      </c>
      <c r="U438" t="s">
        <v>194</v>
      </c>
      <c r="V438">
        <v>0</v>
      </c>
      <c r="W438" t="s">
        <v>1935</v>
      </c>
      <c r="Y438" t="s">
        <v>1961</v>
      </c>
      <c r="Z438" t="s">
        <v>2301</v>
      </c>
      <c r="AB438" t="s">
        <v>2691</v>
      </c>
      <c r="AD438">
        <v>1</v>
      </c>
      <c r="AE438">
        <v>2</v>
      </c>
      <c r="AF438">
        <v>40.79</v>
      </c>
    </row>
    <row r="439" spans="1:32">
      <c r="A439" s="1">
        <f>HYPERLINK("https://lsnyc.legalserver.org/matter/dynamic-profile/view/1872081","18-1872081")</f>
        <v>0</v>
      </c>
      <c r="B439" t="s">
        <v>42</v>
      </c>
      <c r="C439" t="s">
        <v>136</v>
      </c>
      <c r="D439" t="s">
        <v>138</v>
      </c>
      <c r="E439" t="s">
        <v>420</v>
      </c>
      <c r="G439" t="s">
        <v>863</v>
      </c>
      <c r="H439" t="s">
        <v>1167</v>
      </c>
      <c r="I439" t="s">
        <v>1469</v>
      </c>
      <c r="J439" t="s">
        <v>1503</v>
      </c>
      <c r="K439">
        <v>11225</v>
      </c>
      <c r="N439" t="s">
        <v>1805</v>
      </c>
      <c r="O439" t="s">
        <v>1830</v>
      </c>
      <c r="Q439" t="s">
        <v>1841</v>
      </c>
      <c r="S439" t="s">
        <v>1850</v>
      </c>
      <c r="U439" t="s">
        <v>254</v>
      </c>
      <c r="V439">
        <v>757.21</v>
      </c>
      <c r="W439" t="s">
        <v>1934</v>
      </c>
      <c r="X439" t="s">
        <v>1938</v>
      </c>
      <c r="Z439" t="s">
        <v>2302</v>
      </c>
      <c r="AB439" t="s">
        <v>2692</v>
      </c>
      <c r="AD439">
        <v>2</v>
      </c>
      <c r="AE439">
        <v>2</v>
      </c>
      <c r="AF439">
        <v>0</v>
      </c>
    </row>
    <row r="440" spans="1:32">
      <c r="A440" s="1">
        <f>HYPERLINK("https://lsnyc.legalserver.org/matter/dynamic-profile/view/1887811","19-1887811")</f>
        <v>0</v>
      </c>
      <c r="B440" t="s">
        <v>42</v>
      </c>
      <c r="C440" t="s">
        <v>136</v>
      </c>
      <c r="D440" t="s">
        <v>138</v>
      </c>
      <c r="E440" t="s">
        <v>421</v>
      </c>
      <c r="G440" t="s">
        <v>863</v>
      </c>
      <c r="H440" t="s">
        <v>1167</v>
      </c>
      <c r="I440" t="s">
        <v>1469</v>
      </c>
      <c r="J440" t="s">
        <v>1503</v>
      </c>
      <c r="K440">
        <v>11225</v>
      </c>
      <c r="N440" t="s">
        <v>1819</v>
      </c>
      <c r="O440" t="s">
        <v>1832</v>
      </c>
      <c r="Q440" t="s">
        <v>1841</v>
      </c>
      <c r="S440" t="s">
        <v>1850</v>
      </c>
      <c r="U440" t="s">
        <v>254</v>
      </c>
      <c r="V440">
        <v>757.21</v>
      </c>
      <c r="W440" t="s">
        <v>1934</v>
      </c>
      <c r="Z440" t="s">
        <v>2302</v>
      </c>
      <c r="AB440" t="s">
        <v>2692</v>
      </c>
      <c r="AD440">
        <v>2</v>
      </c>
      <c r="AE440">
        <v>2</v>
      </c>
      <c r="AF440">
        <v>0</v>
      </c>
    </row>
    <row r="441" spans="1:32">
      <c r="A441" s="1">
        <f>HYPERLINK("https://lsnyc.legalserver.org/matter/dynamic-profile/view/0800010","16-0800010")</f>
        <v>0</v>
      </c>
      <c r="B441" t="s">
        <v>132</v>
      </c>
      <c r="C441" t="s">
        <v>137</v>
      </c>
      <c r="D441" t="s">
        <v>138</v>
      </c>
      <c r="E441" t="s">
        <v>422</v>
      </c>
      <c r="F441" t="s">
        <v>551</v>
      </c>
      <c r="G441" t="s">
        <v>864</v>
      </c>
      <c r="H441" t="s">
        <v>1168</v>
      </c>
      <c r="I441" t="s">
        <v>1470</v>
      </c>
      <c r="J441" t="s">
        <v>1504</v>
      </c>
      <c r="K441">
        <v>10451</v>
      </c>
      <c r="N441" t="s">
        <v>1828</v>
      </c>
      <c r="O441" t="s">
        <v>1831</v>
      </c>
      <c r="P441" t="s">
        <v>1835</v>
      </c>
      <c r="Q441" t="s">
        <v>1841</v>
      </c>
      <c r="S441" t="s">
        <v>1850</v>
      </c>
      <c r="U441" t="s">
        <v>1926</v>
      </c>
      <c r="V441">
        <v>737.34</v>
      </c>
      <c r="W441" t="s">
        <v>1935</v>
      </c>
      <c r="X441" t="s">
        <v>1945</v>
      </c>
      <c r="Y441" t="s">
        <v>1965</v>
      </c>
      <c r="Z441" t="s">
        <v>2303</v>
      </c>
      <c r="AB441" t="s">
        <v>2693</v>
      </c>
      <c r="AD441">
        <v>2</v>
      </c>
      <c r="AE441">
        <v>1</v>
      </c>
      <c r="AF441">
        <v>142.86</v>
      </c>
    </row>
    <row r="442" spans="1:32">
      <c r="A442" s="1">
        <f>HYPERLINK("https://lsnyc.legalserver.org/matter/dynamic-profile/view/0808985","16-0808985")</f>
        <v>0</v>
      </c>
      <c r="B442" t="s">
        <v>132</v>
      </c>
      <c r="C442" t="s">
        <v>137</v>
      </c>
      <c r="D442" t="s">
        <v>138</v>
      </c>
      <c r="E442" t="s">
        <v>423</v>
      </c>
      <c r="F442" t="s">
        <v>519</v>
      </c>
      <c r="G442" t="s">
        <v>864</v>
      </c>
      <c r="H442" t="s">
        <v>1168</v>
      </c>
      <c r="I442" t="s">
        <v>1470</v>
      </c>
      <c r="J442" t="s">
        <v>1504</v>
      </c>
      <c r="K442">
        <v>10451</v>
      </c>
      <c r="M442" t="s">
        <v>1773</v>
      </c>
      <c r="N442" t="s">
        <v>1809</v>
      </c>
      <c r="O442" t="s">
        <v>1829</v>
      </c>
      <c r="P442" t="s">
        <v>1834</v>
      </c>
      <c r="Q442" t="s">
        <v>1841</v>
      </c>
      <c r="S442" t="s">
        <v>1850</v>
      </c>
      <c r="U442" t="s">
        <v>423</v>
      </c>
      <c r="V442">
        <v>737.34</v>
      </c>
      <c r="W442" t="s">
        <v>1935</v>
      </c>
      <c r="X442" t="s">
        <v>1945</v>
      </c>
      <c r="Y442" t="s">
        <v>1958</v>
      </c>
      <c r="Z442" t="s">
        <v>2303</v>
      </c>
      <c r="AB442" t="s">
        <v>2693</v>
      </c>
      <c r="AD442">
        <v>2</v>
      </c>
      <c r="AE442">
        <v>1</v>
      </c>
      <c r="AF442">
        <v>138.89</v>
      </c>
    </row>
    <row r="443" spans="1:32">
      <c r="A443" s="1">
        <f>HYPERLINK("https://lsnyc.legalserver.org/matter/dynamic-profile/view/0825023","17-0825023")</f>
        <v>0</v>
      </c>
      <c r="B443" t="s">
        <v>132</v>
      </c>
      <c r="C443" t="s">
        <v>137</v>
      </c>
      <c r="D443" t="s">
        <v>138</v>
      </c>
      <c r="E443" t="s">
        <v>424</v>
      </c>
      <c r="F443" t="s">
        <v>555</v>
      </c>
      <c r="G443" t="s">
        <v>864</v>
      </c>
      <c r="H443" t="s">
        <v>1168</v>
      </c>
      <c r="I443" t="s">
        <v>1470</v>
      </c>
      <c r="J443" t="s">
        <v>1504</v>
      </c>
      <c r="K443">
        <v>10451</v>
      </c>
      <c r="M443" t="s">
        <v>1774</v>
      </c>
      <c r="N443" t="s">
        <v>1812</v>
      </c>
      <c r="O443" t="s">
        <v>1829</v>
      </c>
      <c r="P443" t="s">
        <v>1834</v>
      </c>
      <c r="Q443" t="s">
        <v>1841</v>
      </c>
      <c r="S443" t="s">
        <v>1850</v>
      </c>
      <c r="U443" t="s">
        <v>424</v>
      </c>
      <c r="V443">
        <v>737.34</v>
      </c>
      <c r="W443" t="s">
        <v>1935</v>
      </c>
      <c r="X443" t="s">
        <v>1945</v>
      </c>
      <c r="Y443" t="s">
        <v>1965</v>
      </c>
      <c r="Z443" t="s">
        <v>2303</v>
      </c>
      <c r="AB443" t="s">
        <v>2693</v>
      </c>
      <c r="AD443">
        <v>2</v>
      </c>
      <c r="AE443">
        <v>1</v>
      </c>
      <c r="AF443">
        <v>138.89</v>
      </c>
    </row>
    <row r="444" spans="1:32">
      <c r="A444" s="1">
        <f>HYPERLINK("https://lsnyc.legalserver.org/matter/dynamic-profile/view/1852934","17-1852934")</f>
        <v>0</v>
      </c>
      <c r="B444" t="s">
        <v>133</v>
      </c>
      <c r="C444" t="s">
        <v>137</v>
      </c>
      <c r="D444" t="s">
        <v>138</v>
      </c>
      <c r="E444" t="s">
        <v>425</v>
      </c>
      <c r="F444" t="s">
        <v>294</v>
      </c>
      <c r="G444" t="s">
        <v>865</v>
      </c>
      <c r="H444" t="s">
        <v>1169</v>
      </c>
      <c r="I444" t="s">
        <v>1471</v>
      </c>
      <c r="J444" t="s">
        <v>1503</v>
      </c>
      <c r="K444">
        <v>11213</v>
      </c>
      <c r="N444" t="s">
        <v>1805</v>
      </c>
      <c r="O444" t="s">
        <v>1830</v>
      </c>
      <c r="P444" t="s">
        <v>1835</v>
      </c>
      <c r="Q444" t="s">
        <v>1841</v>
      </c>
      <c r="S444" t="s">
        <v>1850</v>
      </c>
      <c r="U444" t="s">
        <v>308</v>
      </c>
      <c r="V444">
        <v>1650</v>
      </c>
      <c r="W444" t="s">
        <v>1934</v>
      </c>
      <c r="X444" t="s">
        <v>1938</v>
      </c>
      <c r="Y444" t="s">
        <v>1958</v>
      </c>
      <c r="Z444" t="s">
        <v>2304</v>
      </c>
      <c r="AB444" t="s">
        <v>2694</v>
      </c>
      <c r="AD444">
        <v>2</v>
      </c>
      <c r="AE444">
        <v>1</v>
      </c>
      <c r="AF444">
        <v>176.3</v>
      </c>
    </row>
    <row r="445" spans="1:32">
      <c r="A445" s="1">
        <f>HYPERLINK("https://lsnyc.legalserver.org/matter/dynamic-profile/view/0825788","17-0825788")</f>
        <v>0</v>
      </c>
      <c r="B445" t="s">
        <v>128</v>
      </c>
      <c r="C445" t="s">
        <v>136</v>
      </c>
      <c r="D445" t="s">
        <v>138</v>
      </c>
      <c r="E445" t="s">
        <v>426</v>
      </c>
      <c r="G445" t="s">
        <v>866</v>
      </c>
      <c r="H445" t="s">
        <v>1170</v>
      </c>
      <c r="I445" t="s">
        <v>1472</v>
      </c>
      <c r="J445" t="s">
        <v>1504</v>
      </c>
      <c r="K445">
        <v>10453</v>
      </c>
      <c r="M445" t="s">
        <v>1775</v>
      </c>
      <c r="N445" t="s">
        <v>1804</v>
      </c>
      <c r="O445" t="s">
        <v>1829</v>
      </c>
      <c r="Q445" t="s">
        <v>1842</v>
      </c>
      <c r="S445" t="s">
        <v>1850</v>
      </c>
      <c r="U445" t="s">
        <v>426</v>
      </c>
      <c r="V445">
        <v>1036.54</v>
      </c>
      <c r="W445" t="s">
        <v>1935</v>
      </c>
      <c r="X445" t="s">
        <v>1939</v>
      </c>
      <c r="Z445" t="s">
        <v>2305</v>
      </c>
      <c r="AB445" t="s">
        <v>2695</v>
      </c>
      <c r="AD445">
        <v>2</v>
      </c>
      <c r="AE445">
        <v>2</v>
      </c>
      <c r="AF445">
        <v>162.76</v>
      </c>
    </row>
    <row r="446" spans="1:32">
      <c r="A446" s="1">
        <f>HYPERLINK("https://lsnyc.legalserver.org/matter/dynamic-profile/view/0803477","16-0803477")</f>
        <v>0</v>
      </c>
      <c r="B446" t="s">
        <v>91</v>
      </c>
      <c r="C446" t="s">
        <v>136</v>
      </c>
      <c r="D446" t="s">
        <v>138</v>
      </c>
      <c r="E446" t="s">
        <v>427</v>
      </c>
      <c r="G446" t="s">
        <v>867</v>
      </c>
      <c r="H446" t="s">
        <v>1171</v>
      </c>
      <c r="I446" t="s">
        <v>1473</v>
      </c>
      <c r="J446" t="s">
        <v>1508</v>
      </c>
      <c r="K446">
        <v>11355</v>
      </c>
      <c r="M446" t="s">
        <v>1561</v>
      </c>
      <c r="N446" t="s">
        <v>1805</v>
      </c>
      <c r="O446" t="s">
        <v>1831</v>
      </c>
      <c r="Q446" t="s">
        <v>1842</v>
      </c>
      <c r="S446" t="s">
        <v>1850</v>
      </c>
      <c r="U446" t="s">
        <v>427</v>
      </c>
      <c r="V446">
        <v>1400</v>
      </c>
      <c r="W446" t="s">
        <v>1936</v>
      </c>
      <c r="X446" t="s">
        <v>1946</v>
      </c>
      <c r="AB446" t="s">
        <v>2696</v>
      </c>
      <c r="AD446">
        <v>2</v>
      </c>
      <c r="AE446">
        <v>3</v>
      </c>
      <c r="AF446">
        <v>101.97</v>
      </c>
    </row>
    <row r="447" spans="1:32">
      <c r="A447" s="1">
        <f>HYPERLINK("https://lsnyc.legalserver.org/matter/dynamic-profile/view/1862565","18-1862565")</f>
        <v>0</v>
      </c>
      <c r="B447" t="s">
        <v>89</v>
      </c>
      <c r="C447" t="s">
        <v>136</v>
      </c>
      <c r="D447" t="s">
        <v>138</v>
      </c>
      <c r="E447" t="s">
        <v>428</v>
      </c>
      <c r="G447" t="s">
        <v>868</v>
      </c>
      <c r="H447" t="s">
        <v>1172</v>
      </c>
      <c r="I447" t="s">
        <v>1300</v>
      </c>
      <c r="J447" t="s">
        <v>1510</v>
      </c>
      <c r="K447">
        <v>11432</v>
      </c>
      <c r="M447" t="s">
        <v>1603</v>
      </c>
      <c r="N447" t="s">
        <v>1807</v>
      </c>
      <c r="O447" t="s">
        <v>1832</v>
      </c>
      <c r="Q447" t="s">
        <v>1841</v>
      </c>
      <c r="S447" t="s">
        <v>1850</v>
      </c>
      <c r="U447" t="s">
        <v>428</v>
      </c>
      <c r="V447">
        <v>1904</v>
      </c>
      <c r="W447" t="s">
        <v>1936</v>
      </c>
      <c r="X447" t="s">
        <v>1941</v>
      </c>
      <c r="Z447" t="s">
        <v>2306</v>
      </c>
      <c r="AB447" t="s">
        <v>2697</v>
      </c>
      <c r="AD447">
        <v>3</v>
      </c>
      <c r="AE447">
        <v>2</v>
      </c>
      <c r="AF447">
        <v>163.15</v>
      </c>
    </row>
    <row r="448" spans="1:32">
      <c r="A448" s="1">
        <f>HYPERLINK("https://lsnyc.legalserver.org/matter/dynamic-profile/view/1862573","18-1862573")</f>
        <v>0</v>
      </c>
      <c r="B448" t="s">
        <v>89</v>
      </c>
      <c r="C448" t="s">
        <v>136</v>
      </c>
      <c r="D448" t="s">
        <v>138</v>
      </c>
      <c r="E448" t="s">
        <v>428</v>
      </c>
      <c r="G448" t="s">
        <v>868</v>
      </c>
      <c r="H448" t="s">
        <v>1172</v>
      </c>
      <c r="I448" t="s">
        <v>1300</v>
      </c>
      <c r="J448" t="s">
        <v>1510</v>
      </c>
      <c r="K448">
        <v>11432</v>
      </c>
      <c r="M448" t="s">
        <v>1604</v>
      </c>
      <c r="N448" t="s">
        <v>1807</v>
      </c>
      <c r="O448" t="s">
        <v>1832</v>
      </c>
      <c r="Q448" t="s">
        <v>1841</v>
      </c>
      <c r="S448" t="s">
        <v>1850</v>
      </c>
      <c r="U448" t="s">
        <v>428</v>
      </c>
      <c r="V448">
        <v>1904</v>
      </c>
      <c r="W448" t="s">
        <v>1936</v>
      </c>
      <c r="X448" t="s">
        <v>1941</v>
      </c>
      <c r="Z448" t="s">
        <v>2306</v>
      </c>
      <c r="AB448" t="s">
        <v>2697</v>
      </c>
      <c r="AD448">
        <v>3</v>
      </c>
      <c r="AE448">
        <v>2</v>
      </c>
      <c r="AF448">
        <v>163.15</v>
      </c>
    </row>
    <row r="449" spans="1:32">
      <c r="A449" s="1">
        <f>HYPERLINK("https://lsnyc.legalserver.org/matter/dynamic-profile/view/1852367","17-1852367")</f>
        <v>0</v>
      </c>
      <c r="B449" t="s">
        <v>50</v>
      </c>
      <c r="C449" t="s">
        <v>136</v>
      </c>
      <c r="D449" t="s">
        <v>138</v>
      </c>
      <c r="E449" t="s">
        <v>409</v>
      </c>
      <c r="G449" t="s">
        <v>869</v>
      </c>
      <c r="H449" t="s">
        <v>1173</v>
      </c>
      <c r="I449" t="s">
        <v>1257</v>
      </c>
      <c r="J449" t="s">
        <v>1504</v>
      </c>
      <c r="K449">
        <v>10456</v>
      </c>
      <c r="M449" t="s">
        <v>1562</v>
      </c>
      <c r="N449" t="s">
        <v>1807</v>
      </c>
      <c r="O449" t="s">
        <v>1832</v>
      </c>
      <c r="Q449" t="s">
        <v>1841</v>
      </c>
      <c r="S449" t="s">
        <v>1850</v>
      </c>
      <c r="U449" t="s">
        <v>409</v>
      </c>
      <c r="V449">
        <v>1573</v>
      </c>
      <c r="W449" t="s">
        <v>1935</v>
      </c>
      <c r="X449" t="s">
        <v>1945</v>
      </c>
      <c r="Z449" t="s">
        <v>2307</v>
      </c>
      <c r="AB449" t="s">
        <v>2698</v>
      </c>
      <c r="AD449">
        <v>4</v>
      </c>
      <c r="AE449">
        <v>1</v>
      </c>
      <c r="AF449">
        <v>172.87</v>
      </c>
    </row>
    <row r="450" spans="1:32">
      <c r="A450" s="1">
        <f>HYPERLINK("https://lsnyc.legalserver.org/matter/dynamic-profile/view/1860321","18-1860321")</f>
        <v>0</v>
      </c>
      <c r="B450" t="s">
        <v>70</v>
      </c>
      <c r="C450" t="s">
        <v>136</v>
      </c>
      <c r="D450" t="s">
        <v>138</v>
      </c>
      <c r="E450" t="s">
        <v>411</v>
      </c>
      <c r="G450" t="s">
        <v>613</v>
      </c>
      <c r="H450" t="s">
        <v>1173</v>
      </c>
      <c r="I450" t="s">
        <v>1474</v>
      </c>
      <c r="J450" t="s">
        <v>1502</v>
      </c>
      <c r="K450">
        <v>10032</v>
      </c>
      <c r="O450" t="s">
        <v>1829</v>
      </c>
      <c r="Q450" t="s">
        <v>1842</v>
      </c>
      <c r="S450" t="s">
        <v>1850</v>
      </c>
      <c r="U450" t="s">
        <v>411</v>
      </c>
      <c r="V450">
        <v>1142.3</v>
      </c>
      <c r="W450" t="s">
        <v>1933</v>
      </c>
      <c r="X450" t="s">
        <v>1939</v>
      </c>
      <c r="Z450" t="s">
        <v>2308</v>
      </c>
      <c r="AB450" t="s">
        <v>2699</v>
      </c>
      <c r="AD450">
        <v>3</v>
      </c>
      <c r="AE450">
        <v>2</v>
      </c>
      <c r="AF450">
        <v>81.31</v>
      </c>
    </row>
    <row r="451" spans="1:32">
      <c r="A451" s="1">
        <f>HYPERLINK("https://lsnyc.legalserver.org/matter/dynamic-profile/view/0802576","16-0802576")</f>
        <v>0</v>
      </c>
      <c r="B451" t="s">
        <v>87</v>
      </c>
      <c r="C451" t="s">
        <v>136</v>
      </c>
      <c r="D451" t="s">
        <v>138</v>
      </c>
      <c r="E451" t="s">
        <v>253</v>
      </c>
      <c r="G451" t="s">
        <v>870</v>
      </c>
      <c r="H451" t="s">
        <v>1173</v>
      </c>
      <c r="I451" t="s">
        <v>1297</v>
      </c>
      <c r="J451" t="s">
        <v>1504</v>
      </c>
      <c r="K451">
        <v>10452</v>
      </c>
      <c r="N451" t="s">
        <v>1808</v>
      </c>
      <c r="O451" t="s">
        <v>1829</v>
      </c>
      <c r="Q451" t="s">
        <v>1841</v>
      </c>
      <c r="S451" t="s">
        <v>1850</v>
      </c>
      <c r="U451" t="s">
        <v>1892</v>
      </c>
      <c r="V451">
        <v>1025</v>
      </c>
      <c r="W451" t="s">
        <v>1935</v>
      </c>
      <c r="X451" t="s">
        <v>1945</v>
      </c>
      <c r="Z451" t="s">
        <v>2309</v>
      </c>
      <c r="AB451" t="s">
        <v>2700</v>
      </c>
      <c r="AD451">
        <v>2</v>
      </c>
      <c r="AE451">
        <v>2</v>
      </c>
      <c r="AF451">
        <v>107</v>
      </c>
    </row>
    <row r="452" spans="1:32">
      <c r="A452" s="1">
        <f>HYPERLINK("https://lsnyc.legalserver.org/matter/dynamic-profile/view/1851049","17-1851049")</f>
        <v>0</v>
      </c>
      <c r="B452" t="s">
        <v>55</v>
      </c>
      <c r="C452" t="s">
        <v>137</v>
      </c>
      <c r="D452" t="s">
        <v>138</v>
      </c>
      <c r="E452" t="s">
        <v>310</v>
      </c>
      <c r="F452" t="s">
        <v>489</v>
      </c>
      <c r="G452" t="s">
        <v>834</v>
      </c>
      <c r="H452" t="s">
        <v>1174</v>
      </c>
      <c r="I452" t="s">
        <v>1475</v>
      </c>
      <c r="J452" t="s">
        <v>1502</v>
      </c>
      <c r="K452">
        <v>10034</v>
      </c>
      <c r="M452" t="s">
        <v>1776</v>
      </c>
      <c r="N452" t="s">
        <v>1804</v>
      </c>
      <c r="O452" t="s">
        <v>1829</v>
      </c>
      <c r="P452" t="s">
        <v>1834</v>
      </c>
      <c r="Q452" t="s">
        <v>1842</v>
      </c>
      <c r="S452" t="s">
        <v>1850</v>
      </c>
      <c r="U452" t="s">
        <v>310</v>
      </c>
      <c r="V452">
        <v>980.67</v>
      </c>
      <c r="W452" t="s">
        <v>1933</v>
      </c>
      <c r="X452" t="s">
        <v>1939</v>
      </c>
      <c r="Y452" t="s">
        <v>1955</v>
      </c>
      <c r="Z452" t="s">
        <v>2310</v>
      </c>
      <c r="AB452" t="s">
        <v>2701</v>
      </c>
      <c r="AD452">
        <v>2</v>
      </c>
      <c r="AE452">
        <v>1</v>
      </c>
      <c r="AF452">
        <v>47.37</v>
      </c>
    </row>
    <row r="453" spans="1:32">
      <c r="A453" s="1">
        <f>HYPERLINK("https://lsnyc.legalserver.org/matter/dynamic-profile/view/0803311","16-0803311")</f>
        <v>0</v>
      </c>
      <c r="B453" t="s">
        <v>45</v>
      </c>
      <c r="C453" t="s">
        <v>137</v>
      </c>
      <c r="D453" t="s">
        <v>138</v>
      </c>
      <c r="E453" t="s">
        <v>429</v>
      </c>
      <c r="F453" t="s">
        <v>489</v>
      </c>
      <c r="G453" t="s">
        <v>871</v>
      </c>
      <c r="H453" t="s">
        <v>1175</v>
      </c>
      <c r="I453" t="s">
        <v>1285</v>
      </c>
      <c r="J453" t="s">
        <v>1504</v>
      </c>
      <c r="K453">
        <v>10453</v>
      </c>
      <c r="N453" t="s">
        <v>1809</v>
      </c>
      <c r="O453" t="s">
        <v>1829</v>
      </c>
      <c r="P453" t="s">
        <v>1838</v>
      </c>
      <c r="Q453" t="s">
        <v>1841</v>
      </c>
      <c r="S453" t="s">
        <v>1850</v>
      </c>
      <c r="U453" t="s">
        <v>423</v>
      </c>
      <c r="V453">
        <v>836.9</v>
      </c>
      <c r="W453" t="s">
        <v>1935</v>
      </c>
      <c r="X453" t="s">
        <v>1944</v>
      </c>
      <c r="Y453" t="s">
        <v>1958</v>
      </c>
      <c r="Z453" t="s">
        <v>2311</v>
      </c>
      <c r="AB453" t="s">
        <v>2702</v>
      </c>
      <c r="AD453">
        <v>2</v>
      </c>
      <c r="AE453">
        <v>1</v>
      </c>
      <c r="AF453">
        <v>104.98</v>
      </c>
    </row>
    <row r="454" spans="1:32">
      <c r="A454" s="1">
        <f>HYPERLINK("https://lsnyc.legalserver.org/matter/dynamic-profile/view/0816753","16-0816753")</f>
        <v>0</v>
      </c>
      <c r="B454" t="s">
        <v>84</v>
      </c>
      <c r="C454" t="s">
        <v>137</v>
      </c>
      <c r="D454" t="s">
        <v>138</v>
      </c>
      <c r="E454" t="s">
        <v>237</v>
      </c>
      <c r="F454" t="s">
        <v>477</v>
      </c>
      <c r="G454" t="s">
        <v>871</v>
      </c>
      <c r="H454" t="s">
        <v>1175</v>
      </c>
      <c r="I454" t="s">
        <v>1285</v>
      </c>
      <c r="J454" t="s">
        <v>1504</v>
      </c>
      <c r="K454">
        <v>10453</v>
      </c>
      <c r="N454" t="s">
        <v>1807</v>
      </c>
      <c r="O454" t="s">
        <v>1832</v>
      </c>
      <c r="P454" t="s">
        <v>1836</v>
      </c>
      <c r="Q454" t="s">
        <v>1841</v>
      </c>
      <c r="S454" t="s">
        <v>1850</v>
      </c>
      <c r="U454" t="s">
        <v>1867</v>
      </c>
      <c r="V454">
        <v>836.9</v>
      </c>
      <c r="W454" t="s">
        <v>1935</v>
      </c>
      <c r="X454" t="s">
        <v>1945</v>
      </c>
      <c r="Y454" t="s">
        <v>1958</v>
      </c>
      <c r="Z454" t="s">
        <v>2311</v>
      </c>
      <c r="AB454" t="s">
        <v>2702</v>
      </c>
      <c r="AD454">
        <v>2</v>
      </c>
      <c r="AE454">
        <v>1</v>
      </c>
      <c r="AF454">
        <v>104.98</v>
      </c>
    </row>
    <row r="455" spans="1:32">
      <c r="A455" s="1">
        <f>HYPERLINK("https://lsnyc.legalserver.org/matter/dynamic-profile/view/1882209","18-1882209")</f>
        <v>0</v>
      </c>
      <c r="B455" t="s">
        <v>34</v>
      </c>
      <c r="C455" t="s">
        <v>136</v>
      </c>
      <c r="D455" t="s">
        <v>138</v>
      </c>
      <c r="E455" t="s">
        <v>142</v>
      </c>
      <c r="G455" t="s">
        <v>872</v>
      </c>
      <c r="H455" t="s">
        <v>1176</v>
      </c>
      <c r="I455" t="s">
        <v>1211</v>
      </c>
      <c r="J455" t="s">
        <v>1503</v>
      </c>
      <c r="K455">
        <v>11233</v>
      </c>
      <c r="N455" t="s">
        <v>1805</v>
      </c>
      <c r="O455" t="s">
        <v>1830</v>
      </c>
      <c r="Q455" t="s">
        <v>1841</v>
      </c>
      <c r="S455" t="s">
        <v>1850</v>
      </c>
      <c r="T455" t="s">
        <v>1855</v>
      </c>
      <c r="U455" t="s">
        <v>1927</v>
      </c>
      <c r="V455">
        <v>1500</v>
      </c>
      <c r="W455" t="s">
        <v>1934</v>
      </c>
      <c r="X455" t="s">
        <v>1940</v>
      </c>
      <c r="Z455" t="s">
        <v>2312</v>
      </c>
      <c r="AB455" t="s">
        <v>2703</v>
      </c>
      <c r="AD455">
        <v>1</v>
      </c>
      <c r="AE455">
        <v>1</v>
      </c>
      <c r="AF455">
        <v>172.67</v>
      </c>
    </row>
    <row r="456" spans="1:32">
      <c r="A456" s="1">
        <f>HYPERLINK("https://lsnyc.legalserver.org/matter/dynamic-profile/view/1852138","17-1852138")</f>
        <v>0</v>
      </c>
      <c r="B456" t="s">
        <v>42</v>
      </c>
      <c r="C456" t="s">
        <v>137</v>
      </c>
      <c r="D456" t="s">
        <v>138</v>
      </c>
      <c r="E456" t="s">
        <v>261</v>
      </c>
      <c r="F456" t="s">
        <v>477</v>
      </c>
      <c r="G456" t="s">
        <v>873</v>
      </c>
      <c r="H456" t="s">
        <v>632</v>
      </c>
      <c r="I456" t="s">
        <v>1476</v>
      </c>
      <c r="J456" t="s">
        <v>1503</v>
      </c>
      <c r="K456">
        <v>11206</v>
      </c>
      <c r="N456" t="s">
        <v>1805</v>
      </c>
      <c r="O456" t="s">
        <v>1830</v>
      </c>
      <c r="P456" t="s">
        <v>1838</v>
      </c>
      <c r="Q456" t="s">
        <v>1841</v>
      </c>
      <c r="S456" t="s">
        <v>1850</v>
      </c>
      <c r="U456" t="s">
        <v>238</v>
      </c>
      <c r="V456">
        <v>1155.44</v>
      </c>
      <c r="W456" t="s">
        <v>1934</v>
      </c>
      <c r="Y456" t="s">
        <v>1958</v>
      </c>
      <c r="Z456" t="s">
        <v>2313</v>
      </c>
      <c r="AB456" t="s">
        <v>2704</v>
      </c>
      <c r="AD456">
        <v>1</v>
      </c>
      <c r="AE456">
        <v>6</v>
      </c>
      <c r="AF456">
        <v>187.4</v>
      </c>
    </row>
    <row r="457" spans="1:32">
      <c r="A457" s="1">
        <f>HYPERLINK("https://lsnyc.legalserver.org/matter/dynamic-profile/view/1855163","18-1855163")</f>
        <v>0</v>
      </c>
      <c r="B457" t="s">
        <v>99</v>
      </c>
      <c r="C457" t="s">
        <v>136</v>
      </c>
      <c r="D457" t="s">
        <v>138</v>
      </c>
      <c r="E457" t="s">
        <v>277</v>
      </c>
      <c r="G457" t="s">
        <v>873</v>
      </c>
      <c r="H457" t="s">
        <v>632</v>
      </c>
      <c r="I457" t="s">
        <v>1476</v>
      </c>
      <c r="J457" t="s">
        <v>1503</v>
      </c>
      <c r="K457">
        <v>11206</v>
      </c>
      <c r="M457" t="s">
        <v>1777</v>
      </c>
      <c r="N457" t="s">
        <v>1804</v>
      </c>
      <c r="O457" t="s">
        <v>1829</v>
      </c>
      <c r="Q457" t="s">
        <v>1841</v>
      </c>
      <c r="S457" t="s">
        <v>1850</v>
      </c>
      <c r="U457" t="s">
        <v>187</v>
      </c>
      <c r="V457">
        <v>1155.44</v>
      </c>
      <c r="W457" t="s">
        <v>1934</v>
      </c>
      <c r="Z457" t="s">
        <v>2313</v>
      </c>
      <c r="AB457" t="s">
        <v>2704</v>
      </c>
      <c r="AD457">
        <v>1</v>
      </c>
      <c r="AE457">
        <v>6</v>
      </c>
      <c r="AF457">
        <v>90.47</v>
      </c>
    </row>
    <row r="458" spans="1:32">
      <c r="A458" s="1">
        <f>HYPERLINK("https://lsnyc.legalserver.org/matter/dynamic-profile/view/1857200","18-1857200")</f>
        <v>0</v>
      </c>
      <c r="B458" t="s">
        <v>42</v>
      </c>
      <c r="C458" t="s">
        <v>136</v>
      </c>
      <c r="D458" t="s">
        <v>138</v>
      </c>
      <c r="E458" t="s">
        <v>162</v>
      </c>
      <c r="G458" t="s">
        <v>873</v>
      </c>
      <c r="H458" t="s">
        <v>632</v>
      </c>
      <c r="I458" t="s">
        <v>1476</v>
      </c>
      <c r="J458" t="s">
        <v>1503</v>
      </c>
      <c r="K458">
        <v>11206</v>
      </c>
      <c r="N458" t="s">
        <v>1803</v>
      </c>
      <c r="O458" t="s">
        <v>1829</v>
      </c>
      <c r="Q458" t="s">
        <v>1841</v>
      </c>
      <c r="S458" t="s">
        <v>1850</v>
      </c>
      <c r="U458" t="s">
        <v>256</v>
      </c>
      <c r="V458">
        <v>1155.44</v>
      </c>
      <c r="W458" t="s">
        <v>1934</v>
      </c>
      <c r="Z458" t="s">
        <v>2313</v>
      </c>
      <c r="AB458" t="s">
        <v>2704</v>
      </c>
      <c r="AD458">
        <v>1</v>
      </c>
      <c r="AE458">
        <v>6</v>
      </c>
      <c r="AF458">
        <v>182.87</v>
      </c>
    </row>
    <row r="459" spans="1:32">
      <c r="A459" s="1">
        <f>HYPERLINK("https://lsnyc.legalserver.org/matter/dynamic-profile/view/1871695","18-1871695")</f>
        <v>0</v>
      </c>
      <c r="B459" t="s">
        <v>42</v>
      </c>
      <c r="C459" t="s">
        <v>136</v>
      </c>
      <c r="D459" t="s">
        <v>138</v>
      </c>
      <c r="E459" t="s">
        <v>430</v>
      </c>
      <c r="G459" t="s">
        <v>873</v>
      </c>
      <c r="H459" t="s">
        <v>632</v>
      </c>
      <c r="I459" t="s">
        <v>1476</v>
      </c>
      <c r="J459" t="s">
        <v>1503</v>
      </c>
      <c r="K459">
        <v>11206</v>
      </c>
      <c r="O459" t="s">
        <v>1830</v>
      </c>
      <c r="Q459" t="s">
        <v>1841</v>
      </c>
      <c r="S459" t="s">
        <v>1850</v>
      </c>
      <c r="U459" t="s">
        <v>1928</v>
      </c>
      <c r="V459">
        <v>1155.44</v>
      </c>
      <c r="W459" t="s">
        <v>1934</v>
      </c>
      <c r="X459" t="s">
        <v>1815</v>
      </c>
      <c r="Z459" t="s">
        <v>2313</v>
      </c>
      <c r="AB459" t="s">
        <v>2704</v>
      </c>
      <c r="AD459">
        <v>1</v>
      </c>
      <c r="AE459">
        <v>6</v>
      </c>
      <c r="AF459">
        <v>182.87</v>
      </c>
    </row>
    <row r="460" spans="1:32">
      <c r="A460" s="1">
        <f>HYPERLINK("https://lsnyc.legalserver.org/matter/dynamic-profile/view/1868591","18-1868591")</f>
        <v>0</v>
      </c>
      <c r="B460" t="s">
        <v>127</v>
      </c>
      <c r="C460" t="s">
        <v>136</v>
      </c>
      <c r="D460" t="s">
        <v>138</v>
      </c>
      <c r="E460" t="s">
        <v>213</v>
      </c>
      <c r="G460" t="s">
        <v>874</v>
      </c>
      <c r="H460" t="s">
        <v>1177</v>
      </c>
      <c r="I460" t="s">
        <v>1477</v>
      </c>
      <c r="J460" t="s">
        <v>1503</v>
      </c>
      <c r="K460">
        <v>11226</v>
      </c>
      <c r="M460" t="s">
        <v>1778</v>
      </c>
      <c r="N460" t="s">
        <v>1806</v>
      </c>
      <c r="O460" t="s">
        <v>1829</v>
      </c>
      <c r="S460" t="s">
        <v>1850</v>
      </c>
      <c r="U460" t="s">
        <v>330</v>
      </c>
      <c r="V460">
        <v>859.1900000000001</v>
      </c>
      <c r="W460" t="s">
        <v>1934</v>
      </c>
      <c r="X460" t="s">
        <v>1940</v>
      </c>
      <c r="Z460" t="s">
        <v>2314</v>
      </c>
      <c r="AB460" t="s">
        <v>2705</v>
      </c>
      <c r="AD460">
        <v>2</v>
      </c>
      <c r="AE460">
        <v>2</v>
      </c>
      <c r="AF460">
        <v>111.55</v>
      </c>
    </row>
    <row r="461" spans="1:32">
      <c r="A461" s="1">
        <f>HYPERLINK("https://lsnyc.legalserver.org/matter/dynamic-profile/view/1852645","17-1852645")</f>
        <v>0</v>
      </c>
      <c r="B461" t="s">
        <v>86</v>
      </c>
      <c r="C461" t="s">
        <v>137</v>
      </c>
      <c r="D461" t="s">
        <v>138</v>
      </c>
      <c r="E461" t="s">
        <v>431</v>
      </c>
      <c r="F461" t="s">
        <v>556</v>
      </c>
      <c r="G461" t="s">
        <v>875</v>
      </c>
      <c r="H461" t="s">
        <v>1177</v>
      </c>
      <c r="I461" t="s">
        <v>1407</v>
      </c>
      <c r="J461" t="s">
        <v>1503</v>
      </c>
      <c r="K461">
        <v>11212</v>
      </c>
      <c r="N461" t="s">
        <v>1803</v>
      </c>
      <c r="O461" t="s">
        <v>1829</v>
      </c>
      <c r="P461" t="s">
        <v>1834</v>
      </c>
      <c r="Q461" t="s">
        <v>1841</v>
      </c>
      <c r="S461" t="s">
        <v>1850</v>
      </c>
      <c r="U461" t="s">
        <v>153</v>
      </c>
      <c r="V461">
        <v>1450</v>
      </c>
      <c r="W461" t="s">
        <v>1934</v>
      </c>
      <c r="X461" t="s">
        <v>1940</v>
      </c>
      <c r="Y461" t="s">
        <v>1958</v>
      </c>
      <c r="Z461" t="s">
        <v>2315</v>
      </c>
      <c r="AB461" t="s">
        <v>2706</v>
      </c>
      <c r="AD461">
        <v>2</v>
      </c>
      <c r="AE461">
        <v>4</v>
      </c>
      <c r="AF461">
        <v>94.66</v>
      </c>
    </row>
    <row r="462" spans="1:32">
      <c r="A462" s="1">
        <f>HYPERLINK("https://lsnyc.legalserver.org/matter/dynamic-profile/view/1857934","18-1857934")</f>
        <v>0</v>
      </c>
      <c r="B462" t="s">
        <v>80</v>
      </c>
      <c r="C462" t="s">
        <v>137</v>
      </c>
      <c r="D462" t="s">
        <v>138</v>
      </c>
      <c r="E462" t="s">
        <v>153</v>
      </c>
      <c r="F462" t="s">
        <v>490</v>
      </c>
      <c r="G462" t="s">
        <v>876</v>
      </c>
      <c r="H462" t="s">
        <v>1178</v>
      </c>
      <c r="I462" t="s">
        <v>1478</v>
      </c>
      <c r="J462" t="s">
        <v>1502</v>
      </c>
      <c r="K462">
        <v>10029</v>
      </c>
      <c r="M462" t="s">
        <v>1779</v>
      </c>
      <c r="N462" t="s">
        <v>1804</v>
      </c>
      <c r="O462" t="s">
        <v>1829</v>
      </c>
      <c r="P462" t="s">
        <v>1834</v>
      </c>
      <c r="Q462" t="s">
        <v>1842</v>
      </c>
      <c r="S462" t="s">
        <v>1850</v>
      </c>
      <c r="U462" t="s">
        <v>153</v>
      </c>
      <c r="V462">
        <v>3118</v>
      </c>
      <c r="W462" t="s">
        <v>1933</v>
      </c>
      <c r="X462" t="s">
        <v>1815</v>
      </c>
      <c r="Y462" t="s">
        <v>1958</v>
      </c>
      <c r="Z462" t="s">
        <v>2316</v>
      </c>
      <c r="AB462" t="s">
        <v>2707</v>
      </c>
      <c r="AD462">
        <v>2</v>
      </c>
      <c r="AE462">
        <v>3</v>
      </c>
      <c r="AF462">
        <v>188.59</v>
      </c>
    </row>
    <row r="463" spans="1:32">
      <c r="A463" s="1">
        <f>HYPERLINK("https://lsnyc.legalserver.org/matter/dynamic-profile/view/0825752","17-0825752")</f>
        <v>0</v>
      </c>
      <c r="B463" t="s">
        <v>64</v>
      </c>
      <c r="C463" t="s">
        <v>137</v>
      </c>
      <c r="D463" t="s">
        <v>138</v>
      </c>
      <c r="E463" t="s">
        <v>432</v>
      </c>
      <c r="F463" t="s">
        <v>473</v>
      </c>
      <c r="G463" t="s">
        <v>649</v>
      </c>
      <c r="H463" t="s">
        <v>1179</v>
      </c>
      <c r="I463" t="s">
        <v>1479</v>
      </c>
      <c r="J463" t="s">
        <v>1503</v>
      </c>
      <c r="K463">
        <v>11208</v>
      </c>
      <c r="M463" t="s">
        <v>1780</v>
      </c>
      <c r="N463" t="s">
        <v>1804</v>
      </c>
      <c r="O463" t="s">
        <v>1829</v>
      </c>
      <c r="P463" t="s">
        <v>1834</v>
      </c>
      <c r="Q463" t="s">
        <v>1842</v>
      </c>
      <c r="S463" t="s">
        <v>1850</v>
      </c>
      <c r="U463" t="s">
        <v>432</v>
      </c>
      <c r="V463">
        <v>1581.24</v>
      </c>
      <c r="W463" t="s">
        <v>1934</v>
      </c>
      <c r="X463" t="s">
        <v>1951</v>
      </c>
      <c r="Y463" t="s">
        <v>1955</v>
      </c>
      <c r="Z463" t="s">
        <v>2317</v>
      </c>
      <c r="AB463" t="s">
        <v>2708</v>
      </c>
      <c r="AD463">
        <v>1</v>
      </c>
      <c r="AE463">
        <v>2</v>
      </c>
      <c r="AF463">
        <v>0</v>
      </c>
    </row>
    <row r="464" spans="1:32">
      <c r="A464" s="1">
        <f>HYPERLINK("https://lsnyc.legalserver.org/matter/dynamic-profile/view/0822350","16-0822350")</f>
        <v>0</v>
      </c>
      <c r="B464" t="s">
        <v>70</v>
      </c>
      <c r="C464" t="s">
        <v>136</v>
      </c>
      <c r="D464" t="s">
        <v>138</v>
      </c>
      <c r="E464" t="s">
        <v>249</v>
      </c>
      <c r="G464" t="s">
        <v>877</v>
      </c>
      <c r="H464" t="s">
        <v>1179</v>
      </c>
      <c r="I464" t="s">
        <v>1291</v>
      </c>
      <c r="J464" t="s">
        <v>1502</v>
      </c>
      <c r="K464">
        <v>10034</v>
      </c>
      <c r="N464" t="s">
        <v>1807</v>
      </c>
      <c r="O464" t="s">
        <v>1832</v>
      </c>
      <c r="Q464" t="s">
        <v>1841</v>
      </c>
      <c r="S464" t="s">
        <v>1850</v>
      </c>
      <c r="U464" t="s">
        <v>1929</v>
      </c>
      <c r="V464">
        <v>1223.63</v>
      </c>
      <c r="W464" t="s">
        <v>1933</v>
      </c>
      <c r="X464" t="s">
        <v>1938</v>
      </c>
      <c r="Z464" t="s">
        <v>2318</v>
      </c>
      <c r="AB464" t="s">
        <v>2709</v>
      </c>
      <c r="AD464">
        <v>2</v>
      </c>
      <c r="AE464">
        <v>2</v>
      </c>
      <c r="AF464">
        <v>175.47</v>
      </c>
    </row>
    <row r="465" spans="1:32">
      <c r="A465" s="1">
        <f>HYPERLINK("https://lsnyc.legalserver.org/matter/dynamic-profile/view/0800988","16-0800988")</f>
        <v>0</v>
      </c>
      <c r="B465" t="s">
        <v>134</v>
      </c>
      <c r="C465" t="s">
        <v>137</v>
      </c>
      <c r="D465" t="s">
        <v>138</v>
      </c>
      <c r="E465" t="s">
        <v>433</v>
      </c>
      <c r="F465" t="s">
        <v>464</v>
      </c>
      <c r="G465" t="s">
        <v>613</v>
      </c>
      <c r="H465" t="s">
        <v>1180</v>
      </c>
      <c r="I465" t="s">
        <v>1480</v>
      </c>
      <c r="J465" t="s">
        <v>1518</v>
      </c>
      <c r="K465">
        <v>11205</v>
      </c>
      <c r="M465" t="s">
        <v>1781</v>
      </c>
      <c r="N465" t="s">
        <v>1806</v>
      </c>
      <c r="O465" t="s">
        <v>1829</v>
      </c>
      <c r="P465" t="s">
        <v>1834</v>
      </c>
      <c r="R465" t="s">
        <v>1846</v>
      </c>
      <c r="S465" t="s">
        <v>1850</v>
      </c>
      <c r="U465" t="s">
        <v>433</v>
      </c>
      <c r="V465">
        <v>781</v>
      </c>
      <c r="W465" t="s">
        <v>1934</v>
      </c>
      <c r="X465" t="s">
        <v>1940</v>
      </c>
      <c r="Y465" t="s">
        <v>1963</v>
      </c>
      <c r="Z465" t="s">
        <v>2319</v>
      </c>
      <c r="AB465" t="s">
        <v>2710</v>
      </c>
      <c r="AD465">
        <v>2</v>
      </c>
      <c r="AE465">
        <v>1</v>
      </c>
      <c r="AF465">
        <v>198.41</v>
      </c>
    </row>
    <row r="466" spans="1:32">
      <c r="A466" s="1">
        <f>HYPERLINK("https://lsnyc.legalserver.org/matter/dynamic-profile/view/1867494","18-1867494")</f>
        <v>0</v>
      </c>
      <c r="B466" t="s">
        <v>34</v>
      </c>
      <c r="C466" t="s">
        <v>137</v>
      </c>
      <c r="D466" t="s">
        <v>138</v>
      </c>
      <c r="E466" t="s">
        <v>218</v>
      </c>
      <c r="F466" t="s">
        <v>541</v>
      </c>
      <c r="G466" t="s">
        <v>878</v>
      </c>
      <c r="H466" t="s">
        <v>1181</v>
      </c>
      <c r="I466" t="s">
        <v>1481</v>
      </c>
      <c r="J466" t="s">
        <v>1503</v>
      </c>
      <c r="K466">
        <v>11207</v>
      </c>
      <c r="M466" t="s">
        <v>1782</v>
      </c>
      <c r="N466" t="s">
        <v>1804</v>
      </c>
      <c r="O466" t="s">
        <v>1829</v>
      </c>
      <c r="P466" t="s">
        <v>1834</v>
      </c>
      <c r="Q466" t="s">
        <v>1842</v>
      </c>
      <c r="S466" t="s">
        <v>1850</v>
      </c>
      <c r="T466" t="s">
        <v>1855</v>
      </c>
      <c r="U466" t="s">
        <v>218</v>
      </c>
      <c r="V466">
        <v>875</v>
      </c>
      <c r="W466" t="s">
        <v>1934</v>
      </c>
      <c r="X466" t="s">
        <v>1951</v>
      </c>
      <c r="Y466" t="s">
        <v>1955</v>
      </c>
      <c r="Z466" t="s">
        <v>2320</v>
      </c>
      <c r="AB466" t="s">
        <v>2711</v>
      </c>
      <c r="AD466">
        <v>3</v>
      </c>
      <c r="AE466">
        <v>1</v>
      </c>
      <c r="AF466">
        <v>100.99</v>
      </c>
    </row>
    <row r="467" spans="1:32">
      <c r="A467" s="1">
        <f>HYPERLINK("https://lsnyc.legalserver.org/matter/dynamic-profile/view/1840942","17-1840942")</f>
        <v>0</v>
      </c>
      <c r="B467" t="s">
        <v>124</v>
      </c>
      <c r="C467" t="s">
        <v>137</v>
      </c>
      <c r="D467" t="s">
        <v>138</v>
      </c>
      <c r="E467" t="s">
        <v>434</v>
      </c>
      <c r="F467" t="s">
        <v>557</v>
      </c>
      <c r="G467" t="s">
        <v>879</v>
      </c>
      <c r="H467" t="s">
        <v>1182</v>
      </c>
      <c r="I467" t="s">
        <v>1482</v>
      </c>
      <c r="J467" t="s">
        <v>1503</v>
      </c>
      <c r="K467">
        <v>11233</v>
      </c>
      <c r="M467" t="s">
        <v>1783</v>
      </c>
      <c r="N467" t="s">
        <v>1804</v>
      </c>
      <c r="O467" t="s">
        <v>1829</v>
      </c>
      <c r="P467" t="s">
        <v>1834</v>
      </c>
      <c r="Q467" t="s">
        <v>1841</v>
      </c>
      <c r="S467" t="s">
        <v>1850</v>
      </c>
      <c r="U467" t="s">
        <v>1906</v>
      </c>
      <c r="V467">
        <v>1550</v>
      </c>
      <c r="W467" t="s">
        <v>1934</v>
      </c>
      <c r="Y467" t="s">
        <v>1955</v>
      </c>
      <c r="Z467" t="s">
        <v>2321</v>
      </c>
      <c r="AB467" t="s">
        <v>2712</v>
      </c>
      <c r="AD467">
        <v>2</v>
      </c>
      <c r="AE467">
        <v>1</v>
      </c>
      <c r="AF467">
        <v>94.03</v>
      </c>
    </row>
    <row r="468" spans="1:32">
      <c r="A468" s="1">
        <f>HYPERLINK("https://lsnyc.legalserver.org/matter/dynamic-profile/view/0821902","16-0821902")</f>
        <v>0</v>
      </c>
      <c r="B468" t="s">
        <v>107</v>
      </c>
      <c r="C468" t="s">
        <v>137</v>
      </c>
      <c r="D468" t="s">
        <v>138</v>
      </c>
      <c r="E468" t="s">
        <v>435</v>
      </c>
      <c r="F468" t="s">
        <v>558</v>
      </c>
      <c r="G468" t="s">
        <v>880</v>
      </c>
      <c r="H468" t="s">
        <v>1182</v>
      </c>
      <c r="I468" t="s">
        <v>1242</v>
      </c>
      <c r="J468" t="s">
        <v>1506</v>
      </c>
      <c r="K468">
        <v>10304</v>
      </c>
      <c r="M468" t="s">
        <v>1784</v>
      </c>
      <c r="N468" t="s">
        <v>1804</v>
      </c>
      <c r="O468" t="s">
        <v>1829</v>
      </c>
      <c r="P468" t="s">
        <v>1834</v>
      </c>
      <c r="Q468" t="s">
        <v>1842</v>
      </c>
      <c r="S468" t="s">
        <v>1851</v>
      </c>
      <c r="U468" t="s">
        <v>178</v>
      </c>
      <c r="V468">
        <v>1050</v>
      </c>
      <c r="W468" t="s">
        <v>1937</v>
      </c>
      <c r="X468" t="s">
        <v>1945</v>
      </c>
      <c r="Y468" t="s">
        <v>1955</v>
      </c>
      <c r="Z468" t="s">
        <v>2322</v>
      </c>
      <c r="AB468" t="s">
        <v>2713</v>
      </c>
      <c r="AD468">
        <v>1</v>
      </c>
      <c r="AE468">
        <v>2</v>
      </c>
      <c r="AF468">
        <v>19.22</v>
      </c>
    </row>
    <row r="469" spans="1:32">
      <c r="A469" s="1">
        <f>HYPERLINK("https://lsnyc.legalserver.org/matter/dynamic-profile/view/1839117","17-1839117")</f>
        <v>0</v>
      </c>
      <c r="B469" t="s">
        <v>43</v>
      </c>
      <c r="C469" t="s">
        <v>136</v>
      </c>
      <c r="D469" t="s">
        <v>138</v>
      </c>
      <c r="E469" t="s">
        <v>363</v>
      </c>
      <c r="G469" t="s">
        <v>687</v>
      </c>
      <c r="H469" t="s">
        <v>1183</v>
      </c>
      <c r="I469" t="s">
        <v>1483</v>
      </c>
      <c r="J469" t="s">
        <v>1504</v>
      </c>
      <c r="K469">
        <v>10453</v>
      </c>
      <c r="M469" t="s">
        <v>1785</v>
      </c>
      <c r="N469" t="s">
        <v>1804</v>
      </c>
      <c r="O469" t="s">
        <v>1829</v>
      </c>
      <c r="Q469" t="s">
        <v>1842</v>
      </c>
      <c r="S469" t="s">
        <v>1850</v>
      </c>
      <c r="U469" t="s">
        <v>161</v>
      </c>
      <c r="V469">
        <v>1054.69</v>
      </c>
      <c r="W469" t="s">
        <v>1935</v>
      </c>
      <c r="X469" t="s">
        <v>1940</v>
      </c>
      <c r="Z469" t="s">
        <v>2323</v>
      </c>
      <c r="AB469" t="s">
        <v>2714</v>
      </c>
      <c r="AD469">
        <v>1</v>
      </c>
      <c r="AE469">
        <v>3</v>
      </c>
      <c r="AF469">
        <v>126.83</v>
      </c>
    </row>
    <row r="470" spans="1:32">
      <c r="A470" s="1">
        <f>HYPERLINK("https://lsnyc.legalserver.org/matter/dynamic-profile/view/1861172","18-1861172")</f>
        <v>0</v>
      </c>
      <c r="B470" t="s">
        <v>35</v>
      </c>
      <c r="C470" t="s">
        <v>136</v>
      </c>
      <c r="D470" t="s">
        <v>138</v>
      </c>
      <c r="E470" t="s">
        <v>271</v>
      </c>
      <c r="G470" t="s">
        <v>687</v>
      </c>
      <c r="H470" t="s">
        <v>1183</v>
      </c>
      <c r="I470" t="s">
        <v>1484</v>
      </c>
      <c r="J470" t="s">
        <v>1504</v>
      </c>
      <c r="K470">
        <v>10453</v>
      </c>
      <c r="M470" t="s">
        <v>1786</v>
      </c>
      <c r="N470" t="s">
        <v>1804</v>
      </c>
      <c r="O470" t="s">
        <v>1829</v>
      </c>
      <c r="Q470" t="s">
        <v>1842</v>
      </c>
      <c r="S470" t="s">
        <v>1850</v>
      </c>
      <c r="U470" t="s">
        <v>356</v>
      </c>
      <c r="V470">
        <v>1054</v>
      </c>
      <c r="W470" t="s">
        <v>1935</v>
      </c>
      <c r="X470" t="s">
        <v>1949</v>
      </c>
      <c r="Z470" t="s">
        <v>2323</v>
      </c>
      <c r="AB470" t="s">
        <v>2714</v>
      </c>
      <c r="AD470">
        <v>1</v>
      </c>
      <c r="AE470">
        <v>3</v>
      </c>
      <c r="AF470">
        <v>128.45</v>
      </c>
    </row>
    <row r="471" spans="1:32">
      <c r="A471" s="1">
        <f>HYPERLINK("https://lsnyc.legalserver.org/matter/dynamic-profile/view/1848008","17-1848008")</f>
        <v>0</v>
      </c>
      <c r="B471" t="s">
        <v>62</v>
      </c>
      <c r="C471" t="s">
        <v>137</v>
      </c>
      <c r="D471" t="s">
        <v>138</v>
      </c>
      <c r="E471" t="s">
        <v>166</v>
      </c>
      <c r="F471" t="s">
        <v>506</v>
      </c>
      <c r="G471" t="s">
        <v>881</v>
      </c>
      <c r="H471" t="s">
        <v>1184</v>
      </c>
      <c r="I471" t="s">
        <v>1485</v>
      </c>
      <c r="J471" t="s">
        <v>1502</v>
      </c>
      <c r="K471">
        <v>10035</v>
      </c>
      <c r="M471" t="s">
        <v>1787</v>
      </c>
      <c r="N471" t="s">
        <v>1804</v>
      </c>
      <c r="O471" t="s">
        <v>1829</v>
      </c>
      <c r="P471" t="s">
        <v>1834</v>
      </c>
      <c r="Q471" t="s">
        <v>1842</v>
      </c>
      <c r="S471" t="s">
        <v>1850</v>
      </c>
      <c r="T471" t="s">
        <v>1855</v>
      </c>
      <c r="U471" t="s">
        <v>166</v>
      </c>
      <c r="V471">
        <v>843.01</v>
      </c>
      <c r="W471" t="s">
        <v>1933</v>
      </c>
      <c r="X471" t="s">
        <v>1939</v>
      </c>
      <c r="Y471" t="s">
        <v>1955</v>
      </c>
      <c r="Z471" t="s">
        <v>2324</v>
      </c>
      <c r="AB471" t="s">
        <v>2715</v>
      </c>
      <c r="AD471">
        <v>1</v>
      </c>
      <c r="AE471">
        <v>1</v>
      </c>
      <c r="AF471">
        <v>159.38</v>
      </c>
    </row>
    <row r="472" spans="1:32">
      <c r="A472" s="1">
        <f>HYPERLINK("https://lsnyc.legalserver.org/matter/dynamic-profile/view/0831955","17-0831955")</f>
        <v>0</v>
      </c>
      <c r="B472" t="s">
        <v>135</v>
      </c>
      <c r="C472" t="s">
        <v>137</v>
      </c>
      <c r="D472" t="s">
        <v>138</v>
      </c>
      <c r="E472" t="s">
        <v>436</v>
      </c>
      <c r="F472" t="s">
        <v>541</v>
      </c>
      <c r="G472" t="s">
        <v>882</v>
      </c>
      <c r="H472" t="s">
        <v>1185</v>
      </c>
      <c r="I472" t="s">
        <v>1486</v>
      </c>
      <c r="J472" t="s">
        <v>1503</v>
      </c>
      <c r="K472">
        <v>11208</v>
      </c>
      <c r="M472" t="s">
        <v>1788</v>
      </c>
      <c r="N472" t="s">
        <v>1804</v>
      </c>
      <c r="O472" t="s">
        <v>1829</v>
      </c>
      <c r="P472" t="s">
        <v>1834</v>
      </c>
      <c r="Q472" t="s">
        <v>1842</v>
      </c>
      <c r="S472" t="s">
        <v>1850</v>
      </c>
      <c r="U472" t="s">
        <v>436</v>
      </c>
      <c r="V472">
        <v>1363</v>
      </c>
      <c r="W472" t="s">
        <v>1934</v>
      </c>
      <c r="X472" t="s">
        <v>1946</v>
      </c>
      <c r="Y472" t="s">
        <v>1955</v>
      </c>
      <c r="Z472" t="s">
        <v>2325</v>
      </c>
      <c r="AB472" t="s">
        <v>2716</v>
      </c>
      <c r="AD472">
        <v>1</v>
      </c>
      <c r="AE472">
        <v>4</v>
      </c>
      <c r="AF472">
        <v>24.32</v>
      </c>
    </row>
    <row r="473" spans="1:32">
      <c r="A473" s="1">
        <f>HYPERLINK("https://lsnyc.legalserver.org/matter/dynamic-profile/view/1862256","18-1862256")</f>
        <v>0</v>
      </c>
      <c r="B473" t="s">
        <v>36</v>
      </c>
      <c r="C473" t="s">
        <v>136</v>
      </c>
      <c r="D473" t="s">
        <v>138</v>
      </c>
      <c r="E473" t="s">
        <v>437</v>
      </c>
      <c r="G473" t="s">
        <v>883</v>
      </c>
      <c r="H473" t="s">
        <v>1186</v>
      </c>
      <c r="I473" t="s">
        <v>1487</v>
      </c>
      <c r="J473" t="s">
        <v>1502</v>
      </c>
      <c r="K473">
        <v>10034</v>
      </c>
      <c r="M473" t="s">
        <v>1789</v>
      </c>
      <c r="N473" t="s">
        <v>1804</v>
      </c>
      <c r="O473" t="s">
        <v>1829</v>
      </c>
      <c r="Q473" t="s">
        <v>1842</v>
      </c>
      <c r="S473" t="s">
        <v>1850</v>
      </c>
      <c r="U473" t="s">
        <v>369</v>
      </c>
      <c r="V473">
        <v>1400</v>
      </c>
      <c r="W473" t="s">
        <v>1933</v>
      </c>
      <c r="X473" t="s">
        <v>1952</v>
      </c>
      <c r="Z473" t="s">
        <v>2326</v>
      </c>
      <c r="AB473" t="s">
        <v>2717</v>
      </c>
      <c r="AD473">
        <v>3</v>
      </c>
      <c r="AE473">
        <v>1</v>
      </c>
      <c r="AF473">
        <v>99.59999999999999</v>
      </c>
    </row>
    <row r="474" spans="1:32">
      <c r="A474" s="1">
        <f>HYPERLINK("https://lsnyc.legalserver.org/matter/dynamic-profile/view/0820396","16-0820396")</f>
        <v>0</v>
      </c>
      <c r="B474" t="s">
        <v>45</v>
      </c>
      <c r="C474" t="s">
        <v>137</v>
      </c>
      <c r="D474" t="s">
        <v>138</v>
      </c>
      <c r="E474" t="s">
        <v>219</v>
      </c>
      <c r="F474" t="s">
        <v>489</v>
      </c>
      <c r="G474" t="s">
        <v>592</v>
      </c>
      <c r="H474" t="s">
        <v>1187</v>
      </c>
      <c r="I474" t="s">
        <v>1269</v>
      </c>
      <c r="J474" t="s">
        <v>1504</v>
      </c>
      <c r="K474">
        <v>10453</v>
      </c>
      <c r="M474" t="s">
        <v>1749</v>
      </c>
      <c r="N474" t="s">
        <v>1803</v>
      </c>
      <c r="O474" t="s">
        <v>1829</v>
      </c>
      <c r="P474" t="s">
        <v>1834</v>
      </c>
      <c r="Q474" t="s">
        <v>1841</v>
      </c>
      <c r="S474" t="s">
        <v>1850</v>
      </c>
      <c r="U474" t="s">
        <v>306</v>
      </c>
      <c r="V474">
        <v>0</v>
      </c>
      <c r="W474" t="s">
        <v>1935</v>
      </c>
      <c r="X474" t="s">
        <v>1945</v>
      </c>
      <c r="Y474" t="s">
        <v>1958</v>
      </c>
      <c r="Z474" t="s">
        <v>2327</v>
      </c>
      <c r="AB474" t="s">
        <v>2718</v>
      </c>
      <c r="AD474">
        <v>2</v>
      </c>
      <c r="AE474">
        <v>1</v>
      </c>
      <c r="AF474">
        <v>74.8</v>
      </c>
    </row>
    <row r="475" spans="1:32">
      <c r="A475" s="1">
        <f>HYPERLINK("https://lsnyc.legalserver.org/matter/dynamic-profile/view/0819269","16-0819269")</f>
        <v>0</v>
      </c>
      <c r="B475" t="s">
        <v>50</v>
      </c>
      <c r="C475" t="s">
        <v>137</v>
      </c>
      <c r="D475" t="s">
        <v>138</v>
      </c>
      <c r="E475" t="s">
        <v>248</v>
      </c>
      <c r="F475" t="s">
        <v>497</v>
      </c>
      <c r="G475" t="s">
        <v>592</v>
      </c>
      <c r="H475" t="s">
        <v>1187</v>
      </c>
      <c r="I475" t="s">
        <v>1269</v>
      </c>
      <c r="J475" t="s">
        <v>1504</v>
      </c>
      <c r="K475">
        <v>10453</v>
      </c>
      <c r="M475" t="s">
        <v>1574</v>
      </c>
      <c r="N475" t="s">
        <v>1803</v>
      </c>
      <c r="O475" t="s">
        <v>1829</v>
      </c>
      <c r="P475" t="s">
        <v>1834</v>
      </c>
      <c r="Q475" t="s">
        <v>1841</v>
      </c>
      <c r="S475" t="s">
        <v>1850</v>
      </c>
      <c r="U475" t="s">
        <v>306</v>
      </c>
      <c r="V475">
        <v>1508</v>
      </c>
      <c r="W475" t="s">
        <v>1935</v>
      </c>
      <c r="X475" t="s">
        <v>1945</v>
      </c>
      <c r="Y475" t="s">
        <v>1958</v>
      </c>
      <c r="Z475" t="s">
        <v>2328</v>
      </c>
      <c r="AB475" t="s">
        <v>2719</v>
      </c>
      <c r="AD475">
        <v>3</v>
      </c>
      <c r="AE475">
        <v>1</v>
      </c>
      <c r="AF475">
        <v>115.56</v>
      </c>
    </row>
    <row r="476" spans="1:32">
      <c r="A476" s="1">
        <f>HYPERLINK("https://lsnyc.legalserver.org/matter/dynamic-profile/view/0794224","15-0794224")</f>
        <v>0</v>
      </c>
      <c r="B476" t="s">
        <v>44</v>
      </c>
      <c r="C476" t="s">
        <v>136</v>
      </c>
      <c r="D476" t="s">
        <v>138</v>
      </c>
      <c r="E476" t="s">
        <v>438</v>
      </c>
      <c r="G476" t="s">
        <v>727</v>
      </c>
      <c r="H476" t="s">
        <v>1188</v>
      </c>
      <c r="I476" t="s">
        <v>1223</v>
      </c>
      <c r="J476" t="s">
        <v>1504</v>
      </c>
      <c r="K476">
        <v>10453</v>
      </c>
      <c r="M476" t="s">
        <v>1606</v>
      </c>
      <c r="N476" t="s">
        <v>1808</v>
      </c>
      <c r="O476" t="s">
        <v>1829</v>
      </c>
      <c r="Q476" t="s">
        <v>1841</v>
      </c>
      <c r="S476" t="s">
        <v>1850</v>
      </c>
      <c r="U476" t="s">
        <v>1863</v>
      </c>
      <c r="V476">
        <v>1971</v>
      </c>
      <c r="W476" t="s">
        <v>1935</v>
      </c>
      <c r="X476" t="s">
        <v>1939</v>
      </c>
      <c r="Z476" t="s">
        <v>2329</v>
      </c>
      <c r="AB476" t="s">
        <v>2720</v>
      </c>
      <c r="AD476">
        <v>2</v>
      </c>
      <c r="AE476">
        <v>1</v>
      </c>
      <c r="AF476">
        <v>179.19</v>
      </c>
    </row>
    <row r="477" spans="1:32">
      <c r="A477" s="1">
        <f>HYPERLINK("https://lsnyc.legalserver.org/matter/dynamic-profile/view/1860883","18-1860883")</f>
        <v>0</v>
      </c>
      <c r="B477" t="s">
        <v>44</v>
      </c>
      <c r="C477" t="s">
        <v>136</v>
      </c>
      <c r="D477" t="s">
        <v>138</v>
      </c>
      <c r="E477" t="s">
        <v>232</v>
      </c>
      <c r="G477" t="s">
        <v>727</v>
      </c>
      <c r="H477" t="s">
        <v>1188</v>
      </c>
      <c r="I477" t="s">
        <v>1223</v>
      </c>
      <c r="J477" t="s">
        <v>1504</v>
      </c>
      <c r="K477">
        <v>10453</v>
      </c>
      <c r="M477" t="s">
        <v>1584</v>
      </c>
      <c r="N477" t="s">
        <v>1803</v>
      </c>
      <c r="O477" t="s">
        <v>1829</v>
      </c>
      <c r="Q477" t="s">
        <v>1841</v>
      </c>
      <c r="S477" t="s">
        <v>1850</v>
      </c>
      <c r="U477" t="s">
        <v>1887</v>
      </c>
      <c r="V477">
        <v>1941</v>
      </c>
      <c r="W477" t="s">
        <v>1935</v>
      </c>
      <c r="X477" t="s">
        <v>1939</v>
      </c>
      <c r="Z477" t="s">
        <v>2329</v>
      </c>
      <c r="AB477" t="s">
        <v>2720</v>
      </c>
      <c r="AD477">
        <v>2</v>
      </c>
      <c r="AE477">
        <v>1</v>
      </c>
      <c r="AF477">
        <v>168.43</v>
      </c>
    </row>
    <row r="478" spans="1:32">
      <c r="A478" s="1">
        <f>HYPERLINK("https://lsnyc.legalserver.org/matter/dynamic-profile/view/0832245","17-0832245")</f>
        <v>0</v>
      </c>
      <c r="B478" t="s">
        <v>47</v>
      </c>
      <c r="C478" t="s">
        <v>137</v>
      </c>
      <c r="D478" t="s">
        <v>139</v>
      </c>
      <c r="E478" t="s">
        <v>439</v>
      </c>
      <c r="F478" t="s">
        <v>547</v>
      </c>
      <c r="G478" t="s">
        <v>884</v>
      </c>
      <c r="H478" t="s">
        <v>1189</v>
      </c>
      <c r="I478" t="s">
        <v>1488</v>
      </c>
      <c r="J478" t="s">
        <v>1504</v>
      </c>
      <c r="K478">
        <v>10456</v>
      </c>
      <c r="M478" t="s">
        <v>1790</v>
      </c>
      <c r="N478" t="s">
        <v>1806</v>
      </c>
      <c r="O478" t="s">
        <v>1829</v>
      </c>
      <c r="P478" t="s">
        <v>1834</v>
      </c>
      <c r="Q478" t="s">
        <v>1842</v>
      </c>
      <c r="S478" t="s">
        <v>1850</v>
      </c>
      <c r="U478" t="s">
        <v>1864</v>
      </c>
      <c r="V478">
        <v>641</v>
      </c>
      <c r="W478" t="s">
        <v>1935</v>
      </c>
      <c r="X478" t="s">
        <v>1943</v>
      </c>
      <c r="Y478" t="s">
        <v>1962</v>
      </c>
      <c r="Z478" t="s">
        <v>2330</v>
      </c>
      <c r="AB478" t="s">
        <v>2721</v>
      </c>
      <c r="AD478">
        <v>1</v>
      </c>
      <c r="AE478">
        <v>2</v>
      </c>
      <c r="AF478">
        <v>76.64</v>
      </c>
    </row>
    <row r="479" spans="1:32">
      <c r="A479" s="1">
        <f>HYPERLINK("https://lsnyc.legalserver.org/matter/dynamic-profile/view/1868797","18-1868797")</f>
        <v>0</v>
      </c>
      <c r="B479" t="s">
        <v>55</v>
      </c>
      <c r="C479" t="s">
        <v>137</v>
      </c>
      <c r="D479" t="s">
        <v>138</v>
      </c>
      <c r="E479" t="s">
        <v>440</v>
      </c>
      <c r="F479" t="s">
        <v>524</v>
      </c>
      <c r="G479" t="s">
        <v>847</v>
      </c>
      <c r="H479" t="s">
        <v>1190</v>
      </c>
      <c r="I479" t="s">
        <v>1489</v>
      </c>
      <c r="J479" t="s">
        <v>1502</v>
      </c>
      <c r="K479">
        <v>10035</v>
      </c>
      <c r="N479" t="s">
        <v>1804</v>
      </c>
      <c r="O479" t="s">
        <v>1829</v>
      </c>
      <c r="P479" t="s">
        <v>1834</v>
      </c>
      <c r="Q479" t="s">
        <v>1842</v>
      </c>
      <c r="S479" t="s">
        <v>1850</v>
      </c>
      <c r="U479" t="s">
        <v>440</v>
      </c>
      <c r="V479">
        <v>1900</v>
      </c>
      <c r="W479" t="s">
        <v>1933</v>
      </c>
      <c r="X479" t="s">
        <v>1943</v>
      </c>
      <c r="Y479" t="s">
        <v>1962</v>
      </c>
      <c r="Z479" t="s">
        <v>2331</v>
      </c>
      <c r="AB479" t="s">
        <v>2722</v>
      </c>
      <c r="AD479">
        <v>1</v>
      </c>
      <c r="AE479">
        <v>1</v>
      </c>
      <c r="AF479">
        <v>0</v>
      </c>
    </row>
    <row r="480" spans="1:32">
      <c r="A480" s="1">
        <f>HYPERLINK("https://lsnyc.legalserver.org/matter/dynamic-profile/view/0819625","16-0819625")</f>
        <v>0</v>
      </c>
      <c r="B480" t="s">
        <v>50</v>
      </c>
      <c r="C480" t="s">
        <v>137</v>
      </c>
      <c r="D480" t="s">
        <v>138</v>
      </c>
      <c r="E480" t="s">
        <v>441</v>
      </c>
      <c r="F480" t="s">
        <v>497</v>
      </c>
      <c r="G480" t="s">
        <v>613</v>
      </c>
      <c r="H480" t="s">
        <v>1191</v>
      </c>
      <c r="I480" t="s">
        <v>1269</v>
      </c>
      <c r="J480" t="s">
        <v>1504</v>
      </c>
      <c r="K480">
        <v>10453</v>
      </c>
      <c r="M480" t="s">
        <v>1574</v>
      </c>
      <c r="N480" t="s">
        <v>1803</v>
      </c>
      <c r="O480" t="s">
        <v>1829</v>
      </c>
      <c r="P480" t="s">
        <v>1834</v>
      </c>
      <c r="Q480" t="s">
        <v>1841</v>
      </c>
      <c r="S480" t="s">
        <v>1850</v>
      </c>
      <c r="U480" t="s">
        <v>306</v>
      </c>
      <c r="V480">
        <v>1071</v>
      </c>
      <c r="W480" t="s">
        <v>1935</v>
      </c>
      <c r="X480" t="s">
        <v>1945</v>
      </c>
      <c r="Y480" t="s">
        <v>1958</v>
      </c>
      <c r="Z480" t="s">
        <v>2332</v>
      </c>
      <c r="AB480" t="s">
        <v>2723</v>
      </c>
      <c r="AD480">
        <v>1</v>
      </c>
      <c r="AE480">
        <v>2</v>
      </c>
      <c r="AF480">
        <v>46.01</v>
      </c>
    </row>
    <row r="481" spans="1:32">
      <c r="A481" s="1">
        <f>HYPERLINK("https://lsnyc.legalserver.org/matter/dynamic-profile/view/0819628","16-0819628")</f>
        <v>0</v>
      </c>
      <c r="B481" t="s">
        <v>50</v>
      </c>
      <c r="C481" t="s">
        <v>137</v>
      </c>
      <c r="D481" t="s">
        <v>138</v>
      </c>
      <c r="E481" t="s">
        <v>441</v>
      </c>
      <c r="F481" t="s">
        <v>485</v>
      </c>
      <c r="G481" t="s">
        <v>613</v>
      </c>
      <c r="H481" t="s">
        <v>1191</v>
      </c>
      <c r="I481" t="s">
        <v>1269</v>
      </c>
      <c r="J481" t="s">
        <v>1504</v>
      </c>
      <c r="K481">
        <v>10453</v>
      </c>
      <c r="N481" t="s">
        <v>1807</v>
      </c>
      <c r="O481" t="s">
        <v>1832</v>
      </c>
      <c r="P481" t="s">
        <v>1836</v>
      </c>
      <c r="Q481" t="s">
        <v>1841</v>
      </c>
      <c r="S481" t="s">
        <v>1850</v>
      </c>
      <c r="U481" t="s">
        <v>306</v>
      </c>
      <c r="V481">
        <v>1071</v>
      </c>
      <c r="W481" t="s">
        <v>1935</v>
      </c>
      <c r="X481" t="s">
        <v>1945</v>
      </c>
      <c r="Y481" t="s">
        <v>1961</v>
      </c>
      <c r="Z481" t="s">
        <v>2332</v>
      </c>
      <c r="AB481" t="s">
        <v>2723</v>
      </c>
      <c r="AD481">
        <v>1</v>
      </c>
      <c r="AE481">
        <v>2</v>
      </c>
      <c r="AF481">
        <v>46.01</v>
      </c>
    </row>
    <row r="482" spans="1:32">
      <c r="A482" s="1">
        <f>HYPERLINK("https://lsnyc.legalserver.org/matter/dynamic-profile/view/0820357","16-0820357")</f>
        <v>0</v>
      </c>
      <c r="B482" t="s">
        <v>50</v>
      </c>
      <c r="C482" t="s">
        <v>137</v>
      </c>
      <c r="D482" t="s">
        <v>138</v>
      </c>
      <c r="E482" t="s">
        <v>219</v>
      </c>
      <c r="F482" t="s">
        <v>497</v>
      </c>
      <c r="G482" t="s">
        <v>883</v>
      </c>
      <c r="H482" t="s">
        <v>1192</v>
      </c>
      <c r="I482" t="s">
        <v>1269</v>
      </c>
      <c r="J482" t="s">
        <v>1504</v>
      </c>
      <c r="K482">
        <v>10453</v>
      </c>
      <c r="M482" t="s">
        <v>1574</v>
      </c>
      <c r="N482" t="s">
        <v>1803</v>
      </c>
      <c r="O482" t="s">
        <v>1829</v>
      </c>
      <c r="P482" t="s">
        <v>1834</v>
      </c>
      <c r="Q482" t="s">
        <v>1841</v>
      </c>
      <c r="S482" t="s">
        <v>1850</v>
      </c>
      <c r="U482" t="s">
        <v>306</v>
      </c>
      <c r="V482">
        <v>989</v>
      </c>
      <c r="W482" t="s">
        <v>1935</v>
      </c>
      <c r="X482" t="s">
        <v>1945</v>
      </c>
      <c r="Y482" t="s">
        <v>1958</v>
      </c>
      <c r="Z482" t="s">
        <v>2333</v>
      </c>
      <c r="AB482" t="s">
        <v>2724</v>
      </c>
      <c r="AD482">
        <v>2</v>
      </c>
      <c r="AE482">
        <v>4</v>
      </c>
      <c r="AF482">
        <v>62.62</v>
      </c>
    </row>
    <row r="483" spans="1:32">
      <c r="A483" s="1">
        <f>HYPERLINK("https://lsnyc.legalserver.org/matter/dynamic-profile/view/0820358","16-0820358")</f>
        <v>0</v>
      </c>
      <c r="B483" t="s">
        <v>50</v>
      </c>
      <c r="C483" t="s">
        <v>137</v>
      </c>
      <c r="D483" t="s">
        <v>138</v>
      </c>
      <c r="E483" t="s">
        <v>219</v>
      </c>
      <c r="F483" t="s">
        <v>485</v>
      </c>
      <c r="G483" t="s">
        <v>883</v>
      </c>
      <c r="H483" t="s">
        <v>1192</v>
      </c>
      <c r="I483" t="s">
        <v>1269</v>
      </c>
      <c r="J483" t="s">
        <v>1504</v>
      </c>
      <c r="K483">
        <v>10453</v>
      </c>
      <c r="N483" t="s">
        <v>1807</v>
      </c>
      <c r="O483" t="s">
        <v>1832</v>
      </c>
      <c r="P483" t="s">
        <v>1836</v>
      </c>
      <c r="Q483" t="s">
        <v>1841</v>
      </c>
      <c r="S483" t="s">
        <v>1850</v>
      </c>
      <c r="U483" t="s">
        <v>306</v>
      </c>
      <c r="V483">
        <v>989</v>
      </c>
      <c r="W483" t="s">
        <v>1935</v>
      </c>
      <c r="X483" t="s">
        <v>1945</v>
      </c>
      <c r="Y483" t="s">
        <v>1961</v>
      </c>
      <c r="Z483" t="s">
        <v>2333</v>
      </c>
      <c r="AB483" t="s">
        <v>2724</v>
      </c>
      <c r="AD483">
        <v>2</v>
      </c>
      <c r="AE483">
        <v>4</v>
      </c>
      <c r="AF483">
        <v>62.62</v>
      </c>
    </row>
    <row r="484" spans="1:32">
      <c r="A484" s="1">
        <f>HYPERLINK("https://lsnyc.legalserver.org/matter/dynamic-profile/view/1834312","17-1834312")</f>
        <v>0</v>
      </c>
      <c r="B484" t="s">
        <v>32</v>
      </c>
      <c r="C484" t="s">
        <v>137</v>
      </c>
      <c r="D484" t="s">
        <v>138</v>
      </c>
      <c r="E484" t="s">
        <v>442</v>
      </c>
      <c r="F484" t="s">
        <v>541</v>
      </c>
      <c r="G484" t="s">
        <v>885</v>
      </c>
      <c r="H484" t="s">
        <v>1193</v>
      </c>
      <c r="I484" t="s">
        <v>1313</v>
      </c>
      <c r="J484" t="s">
        <v>1502</v>
      </c>
      <c r="K484">
        <v>10040</v>
      </c>
      <c r="M484" t="s">
        <v>1619</v>
      </c>
      <c r="N484" t="s">
        <v>1803</v>
      </c>
      <c r="O484" t="s">
        <v>1829</v>
      </c>
      <c r="P484" t="s">
        <v>1834</v>
      </c>
      <c r="Q484" t="s">
        <v>1841</v>
      </c>
      <c r="S484" t="s">
        <v>1850</v>
      </c>
      <c r="U484" t="s">
        <v>288</v>
      </c>
      <c r="V484">
        <v>1660</v>
      </c>
      <c r="W484" t="s">
        <v>1933</v>
      </c>
      <c r="X484" t="s">
        <v>1938</v>
      </c>
      <c r="Y484" t="s">
        <v>1958</v>
      </c>
      <c r="Z484" t="s">
        <v>2334</v>
      </c>
      <c r="AB484" t="s">
        <v>2725</v>
      </c>
      <c r="AD484">
        <v>2</v>
      </c>
      <c r="AE484">
        <v>1</v>
      </c>
      <c r="AF484">
        <v>195.89</v>
      </c>
    </row>
    <row r="485" spans="1:32">
      <c r="A485" s="1">
        <f>HYPERLINK("https://lsnyc.legalserver.org/matter/dynamic-profile/view/0819827","16-0819827")</f>
        <v>0</v>
      </c>
      <c r="B485" t="s">
        <v>50</v>
      </c>
      <c r="C485" t="s">
        <v>137</v>
      </c>
      <c r="D485" t="s">
        <v>138</v>
      </c>
      <c r="E485" t="s">
        <v>443</v>
      </c>
      <c r="F485" t="s">
        <v>485</v>
      </c>
      <c r="G485" t="s">
        <v>886</v>
      </c>
      <c r="H485" t="s">
        <v>1194</v>
      </c>
      <c r="I485" t="s">
        <v>1269</v>
      </c>
      <c r="J485" t="s">
        <v>1504</v>
      </c>
      <c r="K485">
        <v>10453</v>
      </c>
      <c r="N485" t="s">
        <v>1807</v>
      </c>
      <c r="O485" t="s">
        <v>1832</v>
      </c>
      <c r="P485" t="s">
        <v>1836</v>
      </c>
      <c r="Q485" t="s">
        <v>1841</v>
      </c>
      <c r="S485" t="s">
        <v>1850</v>
      </c>
      <c r="U485" t="s">
        <v>306</v>
      </c>
      <c r="V485">
        <v>1000</v>
      </c>
      <c r="W485" t="s">
        <v>1935</v>
      </c>
      <c r="X485" t="s">
        <v>1945</v>
      </c>
      <c r="Y485" t="s">
        <v>1961</v>
      </c>
      <c r="Z485" t="s">
        <v>2335</v>
      </c>
      <c r="AB485" t="s">
        <v>2726</v>
      </c>
      <c r="AD485">
        <v>1</v>
      </c>
      <c r="AE485">
        <v>1</v>
      </c>
      <c r="AF485">
        <v>113.61</v>
      </c>
    </row>
    <row r="486" spans="1:32">
      <c r="A486" s="1">
        <f>HYPERLINK("https://lsnyc.legalserver.org/matter/dynamic-profile/view/0819825","16-0819825")</f>
        <v>0</v>
      </c>
      <c r="B486" t="s">
        <v>45</v>
      </c>
      <c r="C486" t="s">
        <v>137</v>
      </c>
      <c r="D486" t="s">
        <v>138</v>
      </c>
      <c r="E486" t="s">
        <v>443</v>
      </c>
      <c r="F486" t="s">
        <v>489</v>
      </c>
      <c r="G486" t="s">
        <v>886</v>
      </c>
      <c r="H486" t="s">
        <v>1194</v>
      </c>
      <c r="I486" t="s">
        <v>1269</v>
      </c>
      <c r="J486" t="s">
        <v>1504</v>
      </c>
      <c r="K486">
        <v>10453</v>
      </c>
      <c r="M486" t="s">
        <v>1574</v>
      </c>
      <c r="N486" t="s">
        <v>1803</v>
      </c>
      <c r="O486" t="s">
        <v>1829</v>
      </c>
      <c r="P486" t="s">
        <v>1834</v>
      </c>
      <c r="Q486" t="s">
        <v>1841</v>
      </c>
      <c r="S486" t="s">
        <v>1850</v>
      </c>
      <c r="U486" t="s">
        <v>306</v>
      </c>
      <c r="V486">
        <v>1000</v>
      </c>
      <c r="W486" t="s">
        <v>1935</v>
      </c>
      <c r="X486" t="s">
        <v>1945</v>
      </c>
      <c r="Y486" t="s">
        <v>1958</v>
      </c>
      <c r="Z486" t="s">
        <v>2335</v>
      </c>
      <c r="AB486" t="s">
        <v>2726</v>
      </c>
      <c r="AD486">
        <v>1</v>
      </c>
      <c r="AE486">
        <v>1</v>
      </c>
      <c r="AF486">
        <v>113.61</v>
      </c>
    </row>
    <row r="487" spans="1:32">
      <c r="A487" s="1">
        <f>HYPERLINK("https://lsnyc.legalserver.org/matter/dynamic-profile/view/1840707","17-1840707")</f>
        <v>0</v>
      </c>
      <c r="B487" t="s">
        <v>50</v>
      </c>
      <c r="C487" t="s">
        <v>137</v>
      </c>
      <c r="D487" t="s">
        <v>138</v>
      </c>
      <c r="E487" t="s">
        <v>161</v>
      </c>
      <c r="F487" t="s">
        <v>534</v>
      </c>
      <c r="G487" t="s">
        <v>886</v>
      </c>
      <c r="H487" t="s">
        <v>1194</v>
      </c>
      <c r="I487" t="s">
        <v>1269</v>
      </c>
      <c r="J487" t="s">
        <v>1504</v>
      </c>
      <c r="K487">
        <v>10453</v>
      </c>
      <c r="N487" t="s">
        <v>1807</v>
      </c>
      <c r="O487" t="s">
        <v>1832</v>
      </c>
      <c r="P487" t="s">
        <v>1836</v>
      </c>
      <c r="Q487" t="s">
        <v>1841</v>
      </c>
      <c r="S487" t="s">
        <v>1850</v>
      </c>
      <c r="U487" t="s">
        <v>161</v>
      </c>
      <c r="V487">
        <v>1000</v>
      </c>
      <c r="W487" t="s">
        <v>1935</v>
      </c>
      <c r="X487" t="s">
        <v>1945</v>
      </c>
      <c r="Y487" t="s">
        <v>1961</v>
      </c>
      <c r="Z487" t="s">
        <v>2335</v>
      </c>
      <c r="AB487" t="s">
        <v>2726</v>
      </c>
      <c r="AD487">
        <v>1</v>
      </c>
      <c r="AE487">
        <v>1</v>
      </c>
      <c r="AF487">
        <v>112.07</v>
      </c>
    </row>
    <row r="488" spans="1:32">
      <c r="A488" s="1">
        <f>HYPERLINK("https://lsnyc.legalserver.org/matter/dynamic-profile/view/1839938","17-1839938")</f>
        <v>0</v>
      </c>
      <c r="B488" t="s">
        <v>93</v>
      </c>
      <c r="C488" t="s">
        <v>136</v>
      </c>
      <c r="D488" t="s">
        <v>138</v>
      </c>
      <c r="E488" t="s">
        <v>406</v>
      </c>
      <c r="G488" t="s">
        <v>743</v>
      </c>
      <c r="H488" t="s">
        <v>1195</v>
      </c>
      <c r="I488" t="s">
        <v>1490</v>
      </c>
      <c r="J488" t="s">
        <v>1503</v>
      </c>
      <c r="K488">
        <v>11213</v>
      </c>
      <c r="N488" t="s">
        <v>1805</v>
      </c>
      <c r="O488" t="s">
        <v>1830</v>
      </c>
      <c r="Q488" t="s">
        <v>1841</v>
      </c>
      <c r="S488" t="s">
        <v>1850</v>
      </c>
      <c r="U488" t="s">
        <v>1870</v>
      </c>
      <c r="V488">
        <v>1100</v>
      </c>
      <c r="W488" t="s">
        <v>1934</v>
      </c>
      <c r="Z488" t="s">
        <v>2336</v>
      </c>
      <c r="AB488" t="s">
        <v>2727</v>
      </c>
      <c r="AD488">
        <v>2</v>
      </c>
      <c r="AE488">
        <v>1</v>
      </c>
      <c r="AF488">
        <v>30.81</v>
      </c>
    </row>
    <row r="489" spans="1:32">
      <c r="A489" s="1">
        <f>HYPERLINK("https://lsnyc.legalserver.org/matter/dynamic-profile/view/1845644","17-1845644")</f>
        <v>0</v>
      </c>
      <c r="B489" t="s">
        <v>93</v>
      </c>
      <c r="C489" t="s">
        <v>136</v>
      </c>
      <c r="D489" t="s">
        <v>138</v>
      </c>
      <c r="E489" t="s">
        <v>444</v>
      </c>
      <c r="G489" t="s">
        <v>743</v>
      </c>
      <c r="H489" t="s">
        <v>1195</v>
      </c>
      <c r="I489" t="s">
        <v>1490</v>
      </c>
      <c r="J489" t="s">
        <v>1503</v>
      </c>
      <c r="K489">
        <v>11213</v>
      </c>
      <c r="N489" t="s">
        <v>1803</v>
      </c>
      <c r="O489" t="s">
        <v>1829</v>
      </c>
      <c r="Q489" t="s">
        <v>1841</v>
      </c>
      <c r="S489" t="s">
        <v>1850</v>
      </c>
      <c r="U489" t="s">
        <v>1870</v>
      </c>
      <c r="V489">
        <v>1100</v>
      </c>
      <c r="W489" t="s">
        <v>1934</v>
      </c>
      <c r="Z489" t="s">
        <v>2336</v>
      </c>
      <c r="AB489" t="s">
        <v>2727</v>
      </c>
      <c r="AD489">
        <v>2</v>
      </c>
      <c r="AE489">
        <v>1</v>
      </c>
      <c r="AF489">
        <v>30.81</v>
      </c>
    </row>
    <row r="490" spans="1:32">
      <c r="A490" s="1">
        <f>HYPERLINK("https://lsnyc.legalserver.org/matter/dynamic-profile/view/1865606","18-1865606")</f>
        <v>0</v>
      </c>
      <c r="B490" t="s">
        <v>42</v>
      </c>
      <c r="C490" t="s">
        <v>136</v>
      </c>
      <c r="D490" t="s">
        <v>138</v>
      </c>
      <c r="E490" t="s">
        <v>262</v>
      </c>
      <c r="G490" t="s">
        <v>887</v>
      </c>
      <c r="H490" t="s">
        <v>1196</v>
      </c>
      <c r="I490" t="s">
        <v>1219</v>
      </c>
      <c r="J490" t="s">
        <v>1503</v>
      </c>
      <c r="K490">
        <v>11233</v>
      </c>
      <c r="M490" t="s">
        <v>1521</v>
      </c>
      <c r="O490" t="s">
        <v>1830</v>
      </c>
      <c r="Q490" t="s">
        <v>1841</v>
      </c>
      <c r="S490" t="s">
        <v>1850</v>
      </c>
      <c r="U490" t="s">
        <v>262</v>
      </c>
      <c r="V490">
        <v>1023.63</v>
      </c>
      <c r="W490" t="s">
        <v>1934</v>
      </c>
      <c r="X490" t="s">
        <v>1941</v>
      </c>
      <c r="Z490" t="s">
        <v>2337</v>
      </c>
      <c r="AB490" t="s">
        <v>2728</v>
      </c>
      <c r="AD490">
        <v>5</v>
      </c>
      <c r="AE490">
        <v>1</v>
      </c>
      <c r="AF490">
        <v>141.79</v>
      </c>
    </row>
    <row r="491" spans="1:32">
      <c r="A491" s="1">
        <f>HYPERLINK("https://lsnyc.legalserver.org/matter/dynamic-profile/view/0803577","16-0803577")</f>
        <v>0</v>
      </c>
      <c r="B491" t="s">
        <v>39</v>
      </c>
      <c r="C491" t="s">
        <v>137</v>
      </c>
      <c r="D491" t="s">
        <v>138</v>
      </c>
      <c r="E491" t="s">
        <v>445</v>
      </c>
      <c r="F491" t="s">
        <v>559</v>
      </c>
      <c r="G491" t="s">
        <v>615</v>
      </c>
      <c r="H491" t="s">
        <v>1197</v>
      </c>
      <c r="I491" t="s">
        <v>1491</v>
      </c>
      <c r="J491" t="s">
        <v>1503</v>
      </c>
      <c r="K491">
        <v>11207</v>
      </c>
      <c r="M491" t="s">
        <v>1791</v>
      </c>
      <c r="N491" t="s">
        <v>1806</v>
      </c>
      <c r="O491" t="s">
        <v>1829</v>
      </c>
      <c r="P491" t="s">
        <v>1838</v>
      </c>
      <c r="S491" t="s">
        <v>1850</v>
      </c>
      <c r="U491" t="s">
        <v>445</v>
      </c>
      <c r="V491">
        <v>1821</v>
      </c>
      <c r="W491" t="s">
        <v>1934</v>
      </c>
      <c r="X491" t="s">
        <v>1940</v>
      </c>
      <c r="Y491" t="s">
        <v>1956</v>
      </c>
      <c r="Z491" t="s">
        <v>2338</v>
      </c>
      <c r="AB491" t="s">
        <v>2729</v>
      </c>
      <c r="AD491">
        <v>1</v>
      </c>
      <c r="AE491">
        <v>1</v>
      </c>
      <c r="AF491">
        <v>64.92</v>
      </c>
    </row>
    <row r="492" spans="1:32">
      <c r="A492" s="1">
        <f>HYPERLINK("https://lsnyc.legalserver.org/matter/dynamic-profile/view/1841897","17-1841897")</f>
        <v>0</v>
      </c>
      <c r="B492" t="s">
        <v>39</v>
      </c>
      <c r="C492" t="s">
        <v>137</v>
      </c>
      <c r="D492" t="s">
        <v>138</v>
      </c>
      <c r="E492" t="s">
        <v>276</v>
      </c>
      <c r="F492" t="s">
        <v>559</v>
      </c>
      <c r="G492" t="s">
        <v>615</v>
      </c>
      <c r="H492" t="s">
        <v>1197</v>
      </c>
      <c r="I492" t="s">
        <v>1491</v>
      </c>
      <c r="J492" t="s">
        <v>1503</v>
      </c>
      <c r="K492">
        <v>11207</v>
      </c>
      <c r="N492" t="s">
        <v>1803</v>
      </c>
      <c r="O492" t="s">
        <v>1829</v>
      </c>
      <c r="P492" t="s">
        <v>1835</v>
      </c>
      <c r="S492" t="s">
        <v>1850</v>
      </c>
      <c r="U492" t="s">
        <v>1930</v>
      </c>
      <c r="V492">
        <v>0</v>
      </c>
      <c r="W492" t="s">
        <v>1934</v>
      </c>
      <c r="Y492" t="s">
        <v>1956</v>
      </c>
      <c r="Z492" t="s">
        <v>2338</v>
      </c>
      <c r="AB492" t="s">
        <v>2729</v>
      </c>
      <c r="AD492">
        <v>1</v>
      </c>
      <c r="AE492">
        <v>1</v>
      </c>
      <c r="AF492">
        <v>41.95</v>
      </c>
    </row>
    <row r="493" spans="1:32">
      <c r="A493" s="1">
        <f>HYPERLINK("https://lsnyc.legalserver.org/matter/dynamic-profile/view/1846792","17-1846792")</f>
        <v>0</v>
      </c>
      <c r="B493" t="s">
        <v>43</v>
      </c>
      <c r="C493" t="s">
        <v>136</v>
      </c>
      <c r="D493" t="s">
        <v>138</v>
      </c>
      <c r="E493" t="s">
        <v>384</v>
      </c>
      <c r="G493" t="s">
        <v>888</v>
      </c>
      <c r="H493" t="s">
        <v>1197</v>
      </c>
      <c r="I493" t="s">
        <v>1492</v>
      </c>
      <c r="J493" t="s">
        <v>1504</v>
      </c>
      <c r="K493">
        <v>10453</v>
      </c>
      <c r="M493" t="s">
        <v>1792</v>
      </c>
      <c r="N493" t="s">
        <v>1804</v>
      </c>
      <c r="O493" t="s">
        <v>1829</v>
      </c>
      <c r="Q493" t="s">
        <v>1842</v>
      </c>
      <c r="S493" t="s">
        <v>1850</v>
      </c>
      <c r="U493" t="s">
        <v>250</v>
      </c>
      <c r="V493">
        <v>896</v>
      </c>
      <c r="W493" t="s">
        <v>1935</v>
      </c>
      <c r="X493" t="s">
        <v>1940</v>
      </c>
      <c r="Z493" t="s">
        <v>2339</v>
      </c>
      <c r="AB493" t="s">
        <v>2730</v>
      </c>
      <c r="AD493">
        <v>2</v>
      </c>
      <c r="AE493">
        <v>3</v>
      </c>
      <c r="AF493">
        <v>118.43</v>
      </c>
    </row>
    <row r="494" spans="1:32">
      <c r="A494" s="1">
        <f>HYPERLINK("https://lsnyc.legalserver.org/matter/dynamic-profile/view/1864819","18-1864819")</f>
        <v>0</v>
      </c>
      <c r="B494" t="s">
        <v>32</v>
      </c>
      <c r="C494" t="s">
        <v>136</v>
      </c>
      <c r="D494" t="s">
        <v>138</v>
      </c>
      <c r="E494" t="s">
        <v>369</v>
      </c>
      <c r="G494" t="s">
        <v>889</v>
      </c>
      <c r="H494" t="s">
        <v>1198</v>
      </c>
      <c r="I494" t="s">
        <v>1209</v>
      </c>
      <c r="J494" t="s">
        <v>1502</v>
      </c>
      <c r="K494">
        <v>10029</v>
      </c>
      <c r="M494" t="s">
        <v>1519</v>
      </c>
      <c r="N494" t="s">
        <v>1803</v>
      </c>
      <c r="O494" t="s">
        <v>1829</v>
      </c>
      <c r="Q494" t="s">
        <v>1841</v>
      </c>
      <c r="S494" t="s">
        <v>1850</v>
      </c>
      <c r="T494" t="s">
        <v>1855</v>
      </c>
      <c r="U494" t="s">
        <v>369</v>
      </c>
      <c r="V494">
        <v>2100</v>
      </c>
      <c r="W494" t="s">
        <v>1933</v>
      </c>
      <c r="X494" t="s">
        <v>1938</v>
      </c>
      <c r="Z494" t="s">
        <v>2340</v>
      </c>
      <c r="AB494" t="s">
        <v>2731</v>
      </c>
      <c r="AD494">
        <v>1</v>
      </c>
      <c r="AE494">
        <v>1</v>
      </c>
      <c r="AF494">
        <v>66.83</v>
      </c>
    </row>
    <row r="495" spans="1:32">
      <c r="A495" s="1">
        <f>HYPERLINK("https://lsnyc.legalserver.org/matter/dynamic-profile/view/1861273","18-1861273")</f>
        <v>0</v>
      </c>
      <c r="B495" t="s">
        <v>80</v>
      </c>
      <c r="C495" t="s">
        <v>137</v>
      </c>
      <c r="D495" t="s">
        <v>138</v>
      </c>
      <c r="E495" t="s">
        <v>446</v>
      </c>
      <c r="F495" t="s">
        <v>490</v>
      </c>
      <c r="G495" t="s">
        <v>890</v>
      </c>
      <c r="H495" t="s">
        <v>1199</v>
      </c>
      <c r="I495" t="s">
        <v>1493</v>
      </c>
      <c r="J495" t="s">
        <v>1502</v>
      </c>
      <c r="K495">
        <v>10031</v>
      </c>
      <c r="M495" t="s">
        <v>1793</v>
      </c>
      <c r="N495" t="s">
        <v>1806</v>
      </c>
      <c r="O495" t="s">
        <v>1829</v>
      </c>
      <c r="P495" t="s">
        <v>1834</v>
      </c>
      <c r="Q495" t="s">
        <v>1842</v>
      </c>
      <c r="S495" t="s">
        <v>1850</v>
      </c>
      <c r="U495" t="s">
        <v>446</v>
      </c>
      <c r="V495">
        <v>3243</v>
      </c>
      <c r="W495" t="s">
        <v>1933</v>
      </c>
      <c r="X495" t="s">
        <v>1946</v>
      </c>
      <c r="Y495" t="s">
        <v>1955</v>
      </c>
      <c r="Z495" t="s">
        <v>2341</v>
      </c>
      <c r="AB495" t="s">
        <v>2732</v>
      </c>
      <c r="AD495">
        <v>2</v>
      </c>
      <c r="AE495">
        <v>2</v>
      </c>
      <c r="AF495">
        <v>0</v>
      </c>
    </row>
    <row r="496" spans="1:32">
      <c r="A496" s="1">
        <f>HYPERLINK("https://lsnyc.legalserver.org/matter/dynamic-profile/view/1861651","18-1861651")</f>
        <v>0</v>
      </c>
      <c r="B496" t="s">
        <v>80</v>
      </c>
      <c r="C496" t="s">
        <v>137</v>
      </c>
      <c r="D496" t="s">
        <v>138</v>
      </c>
      <c r="E496" t="s">
        <v>447</v>
      </c>
      <c r="F496" t="s">
        <v>490</v>
      </c>
      <c r="G496" t="s">
        <v>890</v>
      </c>
      <c r="H496" t="s">
        <v>1199</v>
      </c>
      <c r="I496" t="s">
        <v>1493</v>
      </c>
      <c r="J496" t="s">
        <v>1502</v>
      </c>
      <c r="K496">
        <v>10031</v>
      </c>
      <c r="M496" t="s">
        <v>1794</v>
      </c>
      <c r="N496" t="s">
        <v>1803</v>
      </c>
      <c r="O496" t="s">
        <v>1829</v>
      </c>
      <c r="P496" t="s">
        <v>1834</v>
      </c>
      <c r="Q496" t="s">
        <v>1842</v>
      </c>
      <c r="S496" t="s">
        <v>1850</v>
      </c>
      <c r="U496" t="s">
        <v>447</v>
      </c>
      <c r="V496">
        <v>3243</v>
      </c>
      <c r="W496" t="s">
        <v>1933</v>
      </c>
      <c r="X496" t="s">
        <v>1946</v>
      </c>
      <c r="Y496" t="s">
        <v>1966</v>
      </c>
      <c r="Z496" t="s">
        <v>2341</v>
      </c>
      <c r="AB496" t="s">
        <v>2732</v>
      </c>
      <c r="AD496">
        <v>2</v>
      </c>
      <c r="AE496">
        <v>2</v>
      </c>
      <c r="AF496">
        <v>0</v>
      </c>
    </row>
    <row r="497" spans="1:32">
      <c r="A497" s="1">
        <f>HYPERLINK("https://lsnyc.legalserver.org/matter/dynamic-profile/view/1864805","18-1864805")</f>
        <v>0</v>
      </c>
      <c r="B497" t="s">
        <v>80</v>
      </c>
      <c r="C497" t="s">
        <v>137</v>
      </c>
      <c r="D497" t="s">
        <v>138</v>
      </c>
      <c r="E497" t="s">
        <v>369</v>
      </c>
      <c r="F497" t="s">
        <v>490</v>
      </c>
      <c r="G497" t="s">
        <v>890</v>
      </c>
      <c r="H497" t="s">
        <v>1199</v>
      </c>
      <c r="I497" t="s">
        <v>1493</v>
      </c>
      <c r="J497" t="s">
        <v>1502</v>
      </c>
      <c r="K497">
        <v>10031</v>
      </c>
      <c r="M497" t="s">
        <v>1795</v>
      </c>
      <c r="N497" t="s">
        <v>1804</v>
      </c>
      <c r="O497" t="s">
        <v>1829</v>
      </c>
      <c r="P497" t="s">
        <v>1837</v>
      </c>
      <c r="Q497" t="s">
        <v>1842</v>
      </c>
      <c r="S497" t="s">
        <v>1850</v>
      </c>
      <c r="U497" t="s">
        <v>369</v>
      </c>
      <c r="V497">
        <v>3243</v>
      </c>
      <c r="W497" t="s">
        <v>1933</v>
      </c>
      <c r="X497" t="s">
        <v>1946</v>
      </c>
      <c r="Y497" t="s">
        <v>1955</v>
      </c>
      <c r="Z497" t="s">
        <v>2341</v>
      </c>
      <c r="AB497" t="s">
        <v>2732</v>
      </c>
      <c r="AD497">
        <v>2</v>
      </c>
      <c r="AE497">
        <v>2</v>
      </c>
      <c r="AF497">
        <v>0</v>
      </c>
    </row>
    <row r="498" spans="1:32">
      <c r="A498" s="1">
        <f>HYPERLINK("https://lsnyc.legalserver.org/matter/dynamic-profile/view/1864801","18-1864801")</f>
        <v>0</v>
      </c>
      <c r="B498" t="s">
        <v>80</v>
      </c>
      <c r="C498" t="s">
        <v>137</v>
      </c>
      <c r="D498" t="s">
        <v>138</v>
      </c>
      <c r="E498" t="s">
        <v>369</v>
      </c>
      <c r="F498" t="s">
        <v>490</v>
      </c>
      <c r="G498" t="s">
        <v>890</v>
      </c>
      <c r="H498" t="s">
        <v>1199</v>
      </c>
      <c r="I498" t="s">
        <v>1493</v>
      </c>
      <c r="J498" t="s">
        <v>1502</v>
      </c>
      <c r="K498">
        <v>10031</v>
      </c>
      <c r="N498" t="s">
        <v>1807</v>
      </c>
      <c r="O498" t="s">
        <v>1830</v>
      </c>
      <c r="P498" t="s">
        <v>1835</v>
      </c>
      <c r="Q498" t="s">
        <v>1842</v>
      </c>
      <c r="S498" t="s">
        <v>1850</v>
      </c>
      <c r="T498" t="s">
        <v>1855</v>
      </c>
      <c r="U498" t="s">
        <v>369</v>
      </c>
      <c r="V498">
        <v>3243</v>
      </c>
      <c r="W498" t="s">
        <v>1933</v>
      </c>
      <c r="X498" t="s">
        <v>1946</v>
      </c>
      <c r="Y498" t="s">
        <v>1961</v>
      </c>
      <c r="Z498" t="s">
        <v>2341</v>
      </c>
      <c r="AB498" t="s">
        <v>2732</v>
      </c>
      <c r="AD498">
        <v>2</v>
      </c>
      <c r="AE498">
        <v>2</v>
      </c>
      <c r="AF498">
        <v>0</v>
      </c>
    </row>
    <row r="499" spans="1:32">
      <c r="A499" s="1">
        <f>HYPERLINK("https://lsnyc.legalserver.org/matter/dynamic-profile/view/1858816","18-1858816")</f>
        <v>0</v>
      </c>
      <c r="B499" t="s">
        <v>40</v>
      </c>
      <c r="C499" t="s">
        <v>137</v>
      </c>
      <c r="D499" t="s">
        <v>138</v>
      </c>
      <c r="E499" t="s">
        <v>265</v>
      </c>
      <c r="F499" t="s">
        <v>560</v>
      </c>
      <c r="G499" t="s">
        <v>891</v>
      </c>
      <c r="H499" t="s">
        <v>1200</v>
      </c>
      <c r="I499" t="s">
        <v>1494</v>
      </c>
      <c r="J499" t="s">
        <v>1502</v>
      </c>
      <c r="K499">
        <v>10037</v>
      </c>
      <c r="M499" t="s">
        <v>1796</v>
      </c>
      <c r="N499" t="s">
        <v>1804</v>
      </c>
      <c r="O499" t="s">
        <v>1829</v>
      </c>
      <c r="P499" t="s">
        <v>1834</v>
      </c>
      <c r="Q499" t="s">
        <v>1842</v>
      </c>
      <c r="S499" t="s">
        <v>1850</v>
      </c>
      <c r="T499" t="s">
        <v>1857</v>
      </c>
      <c r="U499" t="s">
        <v>265</v>
      </c>
      <c r="V499">
        <v>2041</v>
      </c>
      <c r="W499" t="s">
        <v>1933</v>
      </c>
      <c r="X499" t="s">
        <v>1940</v>
      </c>
      <c r="Y499" t="s">
        <v>1956</v>
      </c>
      <c r="Z499" t="s">
        <v>2342</v>
      </c>
      <c r="AB499" t="s">
        <v>2733</v>
      </c>
      <c r="AD499">
        <v>2</v>
      </c>
      <c r="AE499">
        <v>1</v>
      </c>
      <c r="AF499">
        <v>33.93</v>
      </c>
    </row>
    <row r="500" spans="1:32">
      <c r="A500" s="1">
        <f>HYPERLINK("https://lsnyc.legalserver.org/matter/dynamic-profile/view/0804911","16-0804911")</f>
        <v>0</v>
      </c>
      <c r="B500" t="s">
        <v>107</v>
      </c>
      <c r="C500" t="s">
        <v>137</v>
      </c>
      <c r="D500" t="s">
        <v>138</v>
      </c>
      <c r="E500" t="s">
        <v>448</v>
      </c>
      <c r="F500" t="s">
        <v>561</v>
      </c>
      <c r="G500" t="s">
        <v>892</v>
      </c>
      <c r="H500" t="s">
        <v>1200</v>
      </c>
      <c r="I500" t="s">
        <v>1495</v>
      </c>
      <c r="J500" t="s">
        <v>1506</v>
      </c>
      <c r="K500">
        <v>10301</v>
      </c>
      <c r="M500" t="s">
        <v>1797</v>
      </c>
      <c r="N500" t="s">
        <v>1806</v>
      </c>
      <c r="O500" t="s">
        <v>1829</v>
      </c>
      <c r="P500" t="s">
        <v>1834</v>
      </c>
      <c r="Q500" t="s">
        <v>1842</v>
      </c>
      <c r="S500" t="s">
        <v>1850</v>
      </c>
      <c r="U500" t="s">
        <v>1931</v>
      </c>
      <c r="V500">
        <v>0</v>
      </c>
      <c r="W500" t="s">
        <v>1937</v>
      </c>
      <c r="X500" t="s">
        <v>1938</v>
      </c>
      <c r="Y500" t="s">
        <v>1955</v>
      </c>
      <c r="Z500" t="s">
        <v>2343</v>
      </c>
      <c r="AB500" t="s">
        <v>2734</v>
      </c>
      <c r="AD500">
        <v>2</v>
      </c>
      <c r="AE500">
        <v>1</v>
      </c>
      <c r="AF500">
        <v>42.98</v>
      </c>
    </row>
    <row r="501" spans="1:32">
      <c r="A501" s="1">
        <f>HYPERLINK("https://lsnyc.legalserver.org/matter/dynamic-profile/view/1842810","17-1842810")</f>
        <v>0</v>
      </c>
      <c r="B501" t="s">
        <v>38</v>
      </c>
      <c r="C501" t="s">
        <v>137</v>
      </c>
      <c r="D501" t="s">
        <v>138</v>
      </c>
      <c r="E501" t="s">
        <v>268</v>
      </c>
      <c r="F501" t="s">
        <v>562</v>
      </c>
      <c r="G501" t="s">
        <v>893</v>
      </c>
      <c r="H501" t="s">
        <v>1200</v>
      </c>
      <c r="I501" t="s">
        <v>1496</v>
      </c>
      <c r="J501" t="s">
        <v>1506</v>
      </c>
      <c r="K501">
        <v>10304</v>
      </c>
      <c r="M501" t="s">
        <v>1798</v>
      </c>
      <c r="N501" t="s">
        <v>1806</v>
      </c>
      <c r="O501" t="s">
        <v>1829</v>
      </c>
      <c r="P501" t="s">
        <v>1834</v>
      </c>
      <c r="Q501" t="s">
        <v>1842</v>
      </c>
      <c r="S501" t="s">
        <v>1850</v>
      </c>
      <c r="U501" t="s">
        <v>268</v>
      </c>
      <c r="V501">
        <v>1866</v>
      </c>
      <c r="W501" t="s">
        <v>1937</v>
      </c>
      <c r="X501" t="s">
        <v>1942</v>
      </c>
      <c r="Y501" t="s">
        <v>1962</v>
      </c>
      <c r="Z501" t="s">
        <v>2344</v>
      </c>
      <c r="AB501" t="s">
        <v>2735</v>
      </c>
      <c r="AD501">
        <v>2</v>
      </c>
      <c r="AE501">
        <v>2</v>
      </c>
      <c r="AF501">
        <v>118.98</v>
      </c>
    </row>
    <row r="502" spans="1:32">
      <c r="A502" s="1">
        <f>HYPERLINK("https://lsnyc.legalserver.org/matter/dynamic-profile/view/1853915","17-1853915")</f>
        <v>0</v>
      </c>
      <c r="B502" t="s">
        <v>33</v>
      </c>
      <c r="C502" t="s">
        <v>136</v>
      </c>
      <c r="D502" t="s">
        <v>138</v>
      </c>
      <c r="E502" t="s">
        <v>352</v>
      </c>
      <c r="G502" t="s">
        <v>894</v>
      </c>
      <c r="H502" t="s">
        <v>1201</v>
      </c>
      <c r="I502" t="s">
        <v>1419</v>
      </c>
      <c r="J502" t="s">
        <v>1503</v>
      </c>
      <c r="K502">
        <v>11207</v>
      </c>
      <c r="M502" t="s">
        <v>1724</v>
      </c>
      <c r="N502" t="s">
        <v>1803</v>
      </c>
      <c r="O502" t="s">
        <v>1829</v>
      </c>
      <c r="Q502" t="s">
        <v>1841</v>
      </c>
      <c r="S502" t="s">
        <v>1850</v>
      </c>
      <c r="U502" t="s">
        <v>1903</v>
      </c>
      <c r="V502">
        <v>1250</v>
      </c>
      <c r="W502" t="s">
        <v>1934</v>
      </c>
      <c r="X502" t="s">
        <v>1938</v>
      </c>
      <c r="Z502" t="s">
        <v>2233</v>
      </c>
      <c r="AB502" t="s">
        <v>2736</v>
      </c>
      <c r="AD502">
        <v>1</v>
      </c>
      <c r="AE502">
        <v>1</v>
      </c>
      <c r="AF502">
        <v>46.13</v>
      </c>
    </row>
    <row r="503" spans="1:32">
      <c r="A503" s="1">
        <f>HYPERLINK("https://lsnyc.legalserver.org/matter/dynamic-profile/view/1852487","17-1852487")</f>
        <v>0</v>
      </c>
      <c r="B503" t="s">
        <v>86</v>
      </c>
      <c r="C503" t="s">
        <v>137</v>
      </c>
      <c r="D503" t="s">
        <v>138</v>
      </c>
      <c r="E503" t="s">
        <v>449</v>
      </c>
      <c r="F503" t="s">
        <v>556</v>
      </c>
      <c r="G503" t="s">
        <v>895</v>
      </c>
      <c r="H503" t="s">
        <v>1202</v>
      </c>
      <c r="I503" t="s">
        <v>1497</v>
      </c>
      <c r="J503" t="s">
        <v>1503</v>
      </c>
      <c r="K503">
        <v>11208</v>
      </c>
      <c r="N503" t="s">
        <v>1803</v>
      </c>
      <c r="O503" t="s">
        <v>1829</v>
      </c>
      <c r="P503" t="s">
        <v>1834</v>
      </c>
      <c r="Q503" t="s">
        <v>1842</v>
      </c>
      <c r="S503" t="s">
        <v>1850</v>
      </c>
      <c r="U503" t="s">
        <v>329</v>
      </c>
      <c r="V503">
        <v>1515</v>
      </c>
      <c r="W503" t="s">
        <v>1934</v>
      </c>
      <c r="X503" t="s">
        <v>1939</v>
      </c>
      <c r="Y503" t="s">
        <v>1955</v>
      </c>
      <c r="Z503" t="s">
        <v>2345</v>
      </c>
      <c r="AB503" t="s">
        <v>2737</v>
      </c>
      <c r="AD503">
        <v>2</v>
      </c>
      <c r="AE503">
        <v>2</v>
      </c>
      <c r="AF503">
        <v>97.56</v>
      </c>
    </row>
    <row r="504" spans="1:32">
      <c r="A504" s="1">
        <f>HYPERLINK("https://lsnyc.legalserver.org/matter/dynamic-profile/view/0829499","17-0829499")</f>
        <v>0</v>
      </c>
      <c r="B504" t="s">
        <v>78</v>
      </c>
      <c r="C504" t="s">
        <v>137</v>
      </c>
      <c r="D504" t="s">
        <v>138</v>
      </c>
      <c r="E504" t="s">
        <v>450</v>
      </c>
      <c r="F504" t="s">
        <v>563</v>
      </c>
      <c r="G504" t="s">
        <v>896</v>
      </c>
      <c r="H504" t="s">
        <v>1203</v>
      </c>
      <c r="I504" t="s">
        <v>1498</v>
      </c>
      <c r="J504" t="s">
        <v>1502</v>
      </c>
      <c r="K504">
        <v>10029</v>
      </c>
      <c r="M504" t="s">
        <v>1799</v>
      </c>
      <c r="N504" t="s">
        <v>1806</v>
      </c>
      <c r="O504" t="s">
        <v>1829</v>
      </c>
      <c r="P504" t="s">
        <v>1834</v>
      </c>
      <c r="Q504" t="s">
        <v>1842</v>
      </c>
      <c r="S504" t="s">
        <v>1850</v>
      </c>
      <c r="T504" t="s">
        <v>1855</v>
      </c>
      <c r="U504" t="s">
        <v>1932</v>
      </c>
      <c r="V504">
        <v>1080</v>
      </c>
      <c r="W504" t="s">
        <v>1933</v>
      </c>
      <c r="X504" t="s">
        <v>1939</v>
      </c>
      <c r="Y504" t="s">
        <v>1962</v>
      </c>
      <c r="Z504" t="s">
        <v>2346</v>
      </c>
      <c r="AB504" t="s">
        <v>2738</v>
      </c>
      <c r="AD504">
        <v>2</v>
      </c>
      <c r="AE504">
        <v>1</v>
      </c>
      <c r="AF504">
        <v>85.7</v>
      </c>
    </row>
    <row r="505" spans="1:32">
      <c r="A505" s="1">
        <f>HYPERLINK("https://lsnyc.legalserver.org/matter/dynamic-profile/view/0818140","16-0818140")</f>
        <v>0</v>
      </c>
      <c r="B505" t="s">
        <v>47</v>
      </c>
      <c r="C505" t="s">
        <v>137</v>
      </c>
      <c r="D505" t="s">
        <v>138</v>
      </c>
      <c r="E505" t="s">
        <v>451</v>
      </c>
      <c r="F505" t="s">
        <v>547</v>
      </c>
      <c r="G505" t="s">
        <v>897</v>
      </c>
      <c r="H505" t="s">
        <v>1204</v>
      </c>
      <c r="I505" t="s">
        <v>1499</v>
      </c>
      <c r="J505" t="s">
        <v>1504</v>
      </c>
      <c r="K505">
        <v>10452</v>
      </c>
      <c r="M505" t="s">
        <v>1800</v>
      </c>
      <c r="N505" t="s">
        <v>1806</v>
      </c>
      <c r="O505" t="s">
        <v>1829</v>
      </c>
      <c r="P505" t="s">
        <v>1834</v>
      </c>
      <c r="Q505" t="s">
        <v>1842</v>
      </c>
      <c r="S505" t="s">
        <v>1850</v>
      </c>
      <c r="U505" t="s">
        <v>1924</v>
      </c>
      <c r="V505">
        <v>850.37</v>
      </c>
      <c r="W505" t="s">
        <v>1935</v>
      </c>
      <c r="X505" t="s">
        <v>1940</v>
      </c>
      <c r="Y505" t="s">
        <v>1955</v>
      </c>
      <c r="Z505" t="s">
        <v>2347</v>
      </c>
      <c r="AB505" t="s">
        <v>2739</v>
      </c>
      <c r="AD505">
        <v>1</v>
      </c>
      <c r="AE505">
        <v>2</v>
      </c>
      <c r="AF505">
        <v>103.17</v>
      </c>
    </row>
    <row r="506" spans="1:32">
      <c r="A506" s="1">
        <f>HYPERLINK("https://lsnyc.legalserver.org/matter/dynamic-profile/view/0816440","16-0816440")</f>
        <v>0</v>
      </c>
      <c r="B506" t="s">
        <v>63</v>
      </c>
      <c r="C506" t="s">
        <v>137</v>
      </c>
      <c r="D506" t="s">
        <v>138</v>
      </c>
      <c r="E506" t="s">
        <v>212</v>
      </c>
      <c r="F506" t="s">
        <v>471</v>
      </c>
      <c r="G506" t="s">
        <v>898</v>
      </c>
      <c r="H506" t="s">
        <v>1205</v>
      </c>
      <c r="I506" t="s">
        <v>1500</v>
      </c>
      <c r="J506" t="s">
        <v>1502</v>
      </c>
      <c r="K506">
        <v>10031</v>
      </c>
      <c r="O506" t="s">
        <v>1829</v>
      </c>
      <c r="P506" t="s">
        <v>1834</v>
      </c>
      <c r="Q506" t="s">
        <v>1841</v>
      </c>
      <c r="R506" t="s">
        <v>1849</v>
      </c>
      <c r="S506" t="s">
        <v>1850</v>
      </c>
      <c r="U506" t="s">
        <v>1882</v>
      </c>
      <c r="V506">
        <v>0</v>
      </c>
      <c r="W506" t="s">
        <v>1933</v>
      </c>
      <c r="Y506" t="s">
        <v>1955</v>
      </c>
      <c r="Z506" t="s">
        <v>2348</v>
      </c>
      <c r="AB506" t="s">
        <v>2740</v>
      </c>
      <c r="AD506">
        <v>2</v>
      </c>
      <c r="AE506">
        <v>2</v>
      </c>
      <c r="AF506">
        <v>183.37</v>
      </c>
    </row>
    <row r="507" spans="1:32">
      <c r="A507" s="1">
        <f>HYPERLINK("https://lsnyc.legalserver.org/matter/dynamic-profile/view/1835565","17-1835565")</f>
        <v>0</v>
      </c>
      <c r="B507" t="s">
        <v>59</v>
      </c>
      <c r="C507" t="s">
        <v>136</v>
      </c>
      <c r="D507" t="s">
        <v>138</v>
      </c>
      <c r="E507" t="s">
        <v>452</v>
      </c>
      <c r="G507" t="s">
        <v>899</v>
      </c>
      <c r="H507" t="s">
        <v>1206</v>
      </c>
      <c r="I507" t="s">
        <v>1501</v>
      </c>
      <c r="J507" t="s">
        <v>1510</v>
      </c>
      <c r="K507">
        <v>11432</v>
      </c>
      <c r="M507" t="s">
        <v>1801</v>
      </c>
      <c r="N507" t="s">
        <v>1806</v>
      </c>
      <c r="O507" t="s">
        <v>1829</v>
      </c>
      <c r="Q507" t="s">
        <v>1842</v>
      </c>
      <c r="S507" t="s">
        <v>1850</v>
      </c>
      <c r="U507" t="s">
        <v>452</v>
      </c>
      <c r="V507">
        <v>1150</v>
      </c>
      <c r="W507" t="s">
        <v>1936</v>
      </c>
      <c r="X507" t="s">
        <v>1940</v>
      </c>
      <c r="Z507" t="s">
        <v>2349</v>
      </c>
      <c r="AB507" t="s">
        <v>2741</v>
      </c>
      <c r="AD507">
        <v>2</v>
      </c>
      <c r="AE507">
        <v>2</v>
      </c>
      <c r="AF507">
        <v>170.73</v>
      </c>
    </row>
    <row r="508" spans="1:32">
      <c r="A508" s="1">
        <f>HYPERLINK("https://lsnyc.legalserver.org/matter/dynamic-profile/view/1838002","17-1838002")</f>
        <v>0</v>
      </c>
      <c r="B508" t="s">
        <v>118</v>
      </c>
      <c r="C508" t="s">
        <v>136</v>
      </c>
      <c r="D508" t="s">
        <v>138</v>
      </c>
      <c r="E508" t="s">
        <v>453</v>
      </c>
      <c r="G508" t="s">
        <v>899</v>
      </c>
      <c r="H508" t="s">
        <v>1206</v>
      </c>
      <c r="I508" t="s">
        <v>1501</v>
      </c>
      <c r="J508" t="s">
        <v>1510</v>
      </c>
      <c r="K508">
        <v>11432</v>
      </c>
      <c r="M508" t="s">
        <v>1708</v>
      </c>
      <c r="N508" t="s">
        <v>1809</v>
      </c>
      <c r="O508" t="s">
        <v>1829</v>
      </c>
      <c r="Q508" t="s">
        <v>1841</v>
      </c>
      <c r="S508" t="s">
        <v>1850</v>
      </c>
      <c r="U508" t="s">
        <v>288</v>
      </c>
      <c r="V508">
        <v>1150</v>
      </c>
      <c r="W508" t="s">
        <v>1936</v>
      </c>
      <c r="X508" t="s">
        <v>1940</v>
      </c>
      <c r="Z508" t="s">
        <v>2349</v>
      </c>
      <c r="AB508" t="s">
        <v>2741</v>
      </c>
      <c r="AD508">
        <v>2</v>
      </c>
      <c r="AE508">
        <v>2</v>
      </c>
      <c r="AF508">
        <v>170.73</v>
      </c>
    </row>
    <row r="509" spans="1:32">
      <c r="A509" s="1">
        <f>HYPERLINK("https://lsnyc.legalserver.org/matter/dynamic-profile/view/1859923","18-1859923")</f>
        <v>0</v>
      </c>
      <c r="B509" t="s">
        <v>96</v>
      </c>
      <c r="C509" t="s">
        <v>136</v>
      </c>
      <c r="D509" t="s">
        <v>138</v>
      </c>
      <c r="E509" t="s">
        <v>454</v>
      </c>
      <c r="G509" t="s">
        <v>899</v>
      </c>
      <c r="H509" t="s">
        <v>1206</v>
      </c>
      <c r="I509" t="s">
        <v>1344</v>
      </c>
      <c r="J509" t="s">
        <v>1510</v>
      </c>
      <c r="K509">
        <v>11432</v>
      </c>
      <c r="M509" t="s">
        <v>1802</v>
      </c>
      <c r="N509" t="s">
        <v>1823</v>
      </c>
      <c r="O509" t="s">
        <v>1829</v>
      </c>
      <c r="Q509" t="s">
        <v>1842</v>
      </c>
      <c r="S509" t="s">
        <v>1850</v>
      </c>
      <c r="U509" t="s">
        <v>454</v>
      </c>
      <c r="V509">
        <v>1150</v>
      </c>
      <c r="W509" t="s">
        <v>1936</v>
      </c>
      <c r="X509" t="s">
        <v>1940</v>
      </c>
      <c r="Z509" t="s">
        <v>2349</v>
      </c>
      <c r="AB509" t="s">
        <v>2741</v>
      </c>
      <c r="AD509">
        <v>2</v>
      </c>
      <c r="AE509">
        <v>2</v>
      </c>
      <c r="AF509">
        <v>167.33</v>
      </c>
    </row>
    <row r="510" spans="1:32">
      <c r="A510" s="1">
        <f>HYPERLINK("https://lsnyc.legalserver.org/matter/dynamic-profile/view/1867856","18-1867856")</f>
        <v>0</v>
      </c>
      <c r="B510" t="s">
        <v>32</v>
      </c>
      <c r="C510" t="s">
        <v>136</v>
      </c>
      <c r="D510" t="s">
        <v>138</v>
      </c>
      <c r="E510" t="s">
        <v>455</v>
      </c>
      <c r="G510" t="s">
        <v>900</v>
      </c>
      <c r="H510" t="s">
        <v>1207</v>
      </c>
      <c r="I510" t="s">
        <v>1209</v>
      </c>
      <c r="J510" t="s">
        <v>1502</v>
      </c>
      <c r="K510">
        <v>10029</v>
      </c>
      <c r="M510" t="s">
        <v>1519</v>
      </c>
      <c r="N510" t="s">
        <v>1803</v>
      </c>
      <c r="O510" t="s">
        <v>1829</v>
      </c>
      <c r="Q510" t="s">
        <v>1841</v>
      </c>
      <c r="S510" t="s">
        <v>1850</v>
      </c>
      <c r="T510" t="s">
        <v>1855</v>
      </c>
      <c r="U510" t="s">
        <v>455</v>
      </c>
      <c r="V510">
        <v>2240</v>
      </c>
      <c r="W510" t="s">
        <v>1933</v>
      </c>
      <c r="X510" t="s">
        <v>1938</v>
      </c>
      <c r="Z510" t="s">
        <v>2350</v>
      </c>
      <c r="AB510" t="s">
        <v>2742</v>
      </c>
      <c r="AD510">
        <v>3</v>
      </c>
      <c r="AE510">
        <v>3</v>
      </c>
      <c r="AF510">
        <v>113.89</v>
      </c>
    </row>
    <row r="511" spans="1:32">
      <c r="A511" s="1">
        <f>HYPERLINK("https://lsnyc.legalserver.org/matter/dynamic-profile/view/0804718","16-0804718")</f>
        <v>0</v>
      </c>
      <c r="B511" t="s">
        <v>49</v>
      </c>
      <c r="C511" t="s">
        <v>137</v>
      </c>
      <c r="D511" t="s">
        <v>138</v>
      </c>
      <c r="E511" t="s">
        <v>163</v>
      </c>
      <c r="F511" t="s">
        <v>463</v>
      </c>
      <c r="G511" t="s">
        <v>901</v>
      </c>
      <c r="H511" t="s">
        <v>1208</v>
      </c>
      <c r="I511" t="s">
        <v>1240</v>
      </c>
      <c r="J511" t="s">
        <v>1508</v>
      </c>
      <c r="K511">
        <v>11354</v>
      </c>
      <c r="M511" t="s">
        <v>1535</v>
      </c>
      <c r="N511" t="s">
        <v>1807</v>
      </c>
      <c r="O511" t="s">
        <v>1832</v>
      </c>
      <c r="P511" t="s">
        <v>1836</v>
      </c>
      <c r="Q511" t="s">
        <v>1841</v>
      </c>
      <c r="S511" t="s">
        <v>1850</v>
      </c>
      <c r="T511" t="s">
        <v>1855</v>
      </c>
      <c r="U511" t="s">
        <v>163</v>
      </c>
      <c r="V511">
        <v>1900</v>
      </c>
      <c r="W511" t="s">
        <v>1936</v>
      </c>
      <c r="X511" t="s">
        <v>1940</v>
      </c>
      <c r="Y511" t="s">
        <v>1959</v>
      </c>
      <c r="Z511" t="s">
        <v>2351</v>
      </c>
      <c r="AB511" t="s">
        <v>2743</v>
      </c>
      <c r="AD511">
        <v>3</v>
      </c>
      <c r="AE511">
        <v>1</v>
      </c>
      <c r="AF511">
        <v>148.15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HH with  Kids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2019-07-16T14:17:03Z</dcterms:created>
  <dcterms:modified xsi:type="dcterms:W3CDTF">2019-07-16T14:17:03Z</dcterms:modified>
</cp:coreProperties>
</file>