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IS Report Simple" sheetId="1" r:id="rId1"/>
  </sheets>
  <calcPr calcId="124519" fullCalcOnLoad="1"/>
</workbook>
</file>

<file path=xl/sharedStrings.xml><?xml version="1.0" encoding="utf-8"?>
<sst xmlns="http://schemas.openxmlformats.org/spreadsheetml/2006/main" count="2111" uniqueCount="327">
  <si>
    <t>Hyperlinked Case #</t>
  </si>
  <si>
    <t>Street Address</t>
  </si>
  <si>
    <t>City</t>
  </si>
  <si>
    <t>State</t>
  </si>
  <si>
    <t>Zip Code</t>
  </si>
  <si>
    <t>Assigned Branch/CC</t>
  </si>
  <si>
    <t>Date Opened</t>
  </si>
  <si>
    <t>Case Disposition</t>
  </si>
  <si>
    <t>Date Closed</t>
  </si>
  <si>
    <t>Primary Advocate</t>
  </si>
  <si>
    <t>Primary Funding Code</t>
  </si>
  <si>
    <t>Legal Problem Code</t>
  </si>
  <si>
    <t>Race</t>
  </si>
  <si>
    <t>Language</t>
  </si>
  <si>
    <t>Close Reason</t>
  </si>
  <si>
    <t>Latitude</t>
  </si>
  <si>
    <t>Longitude</t>
  </si>
  <si>
    <t>Client</t>
  </si>
  <si>
    <t>Total Liquid Asset Amount</t>
  </si>
  <si>
    <t>544 Cary Ave</t>
  </si>
  <si>
    <t>63 Willowbrook Ct</t>
  </si>
  <si>
    <t>53 Rumson Rd</t>
  </si>
  <si>
    <t>20 Bloomingdale Rd</t>
  </si>
  <si>
    <t>258 Corson Ave</t>
  </si>
  <si>
    <t>77 Hill St</t>
  </si>
  <si>
    <t>141 Park Hill Ave</t>
  </si>
  <si>
    <t>371 Van Name Ave</t>
  </si>
  <si>
    <t>103 Smith Pl</t>
  </si>
  <si>
    <t>21 Belfield Ave</t>
  </si>
  <si>
    <t>279 Hett Ave</t>
  </si>
  <si>
    <t>3007 Richmond Ter</t>
  </si>
  <si>
    <t>293 Wingham St</t>
  </si>
  <si>
    <t>9944 62nd Ave</t>
  </si>
  <si>
    <t>22 Navigator Ct</t>
  </si>
  <si>
    <t>443 Father Capodanno Blvd</t>
  </si>
  <si>
    <t>197 Gordon St</t>
  </si>
  <si>
    <t>40 Prospect St</t>
  </si>
  <si>
    <t>110 Cannon Ave</t>
  </si>
  <si>
    <t>81 Robinson Ave</t>
  </si>
  <si>
    <t>17 Tryon Ave</t>
  </si>
  <si>
    <t>1470 Richmond Ter</t>
  </si>
  <si>
    <t>40 Cedar St</t>
  </si>
  <si>
    <t>55 Avenue B</t>
  </si>
  <si>
    <t>202 Westervelt Ave</t>
  </si>
  <si>
    <t>463 Riga St</t>
  </si>
  <si>
    <t>1072 Bay St</t>
  </si>
  <si>
    <t>280 Park Hill Ave</t>
  </si>
  <si>
    <t>186 Arlington Ave</t>
  </si>
  <si>
    <t>25 Bond St</t>
  </si>
  <si>
    <t>298 Nome Ave</t>
  </si>
  <si>
    <t>185 Park Hill Ave</t>
  </si>
  <si>
    <t>42 Wandel Ave</t>
  </si>
  <si>
    <t>423 Cary Ave</t>
  </si>
  <si>
    <t>190 Arlington Ave</t>
  </si>
  <si>
    <t>55 Bowen St</t>
  </si>
  <si>
    <t>Po Box 40631</t>
  </si>
  <si>
    <t>50 Kimberly Ln</t>
  </si>
  <si>
    <t>600 Hylan Blvd</t>
  </si>
  <si>
    <t>26 Ebbitts St</t>
  </si>
  <si>
    <t>23 Tessa Ct</t>
  </si>
  <si>
    <t>225 Balsam Pl</t>
  </si>
  <si>
    <t>594 Targee St</t>
  </si>
  <si>
    <t>151 Daniel Low Ter</t>
  </si>
  <si>
    <t>761 Manor Rd</t>
  </si>
  <si>
    <t>41 Westcott Blvd</t>
  </si>
  <si>
    <t>12 Monsey Pl</t>
  </si>
  <si>
    <t>37 Newark Ave</t>
  </si>
  <si>
    <t>400 Jersey St</t>
  </si>
  <si>
    <t>1637 Castleton Ave</t>
  </si>
  <si>
    <t>100 Belmont Pl</t>
  </si>
  <si>
    <t>28 Montgomery Ave</t>
  </si>
  <si>
    <t>200 Wellbrook Ave</t>
  </si>
  <si>
    <t>35 Emerald Ct</t>
  </si>
  <si>
    <t>490 Clove Rd</t>
  </si>
  <si>
    <t>8 Ludwig Ln</t>
  </si>
  <si>
    <t>716 Correll Ave</t>
  </si>
  <si>
    <t>1028 Post Ave</t>
  </si>
  <si>
    <t>336 Park St</t>
  </si>
  <si>
    <t>93 Bush Ave</t>
  </si>
  <si>
    <t>68 Longdale St</t>
  </si>
  <si>
    <t>1434 Bryant Ave</t>
  </si>
  <si>
    <t>323 Hett Ave</t>
  </si>
  <si>
    <t>351 63rd St</t>
  </si>
  <si>
    <t>326 Graham Ave</t>
  </si>
  <si>
    <t>246 Union Ave</t>
  </si>
  <si>
    <t>165 Campbell Ave</t>
  </si>
  <si>
    <t>150 Hendricks Ave</t>
  </si>
  <si>
    <t>123 Bradley Ave</t>
  </si>
  <si>
    <t>78 Rome Ave</t>
  </si>
  <si>
    <t>11 Pine St</t>
  </si>
  <si>
    <t>27 Amity St</t>
  </si>
  <si>
    <t>10 Myrna Ln</t>
  </si>
  <si>
    <t>131 Beach St</t>
  </si>
  <si>
    <t>1039 Post Ave</t>
  </si>
  <si>
    <t>25 Belmar Dr E</t>
  </si>
  <si>
    <t>84 Lexington Ave</t>
  </si>
  <si>
    <t>76 Boyd St</t>
  </si>
  <si>
    <t>45 Victory Blvd</t>
  </si>
  <si>
    <t>173 York Ave</t>
  </si>
  <si>
    <t>363 Union Ave</t>
  </si>
  <si>
    <t>19 Cecil Ct</t>
  </si>
  <si>
    <t>75 Piedmont Ave</t>
  </si>
  <si>
    <t>183 Emily Ln</t>
  </si>
  <si>
    <t>225 Taylor St</t>
  </si>
  <si>
    <t>265 Mill Rd</t>
  </si>
  <si>
    <t>180 Arlington Pl</t>
  </si>
  <si>
    <t>101 Victory Blvd</t>
  </si>
  <si>
    <t>110 Brabant St</t>
  </si>
  <si>
    <t>168 Brabant St</t>
  </si>
  <si>
    <t>20 Laguardia Ave</t>
  </si>
  <si>
    <t>178 Lockman Ave</t>
  </si>
  <si>
    <t>40 Roxbury St</t>
  </si>
  <si>
    <t>47b Village Ln</t>
  </si>
  <si>
    <t>108 Harrison Ave</t>
  </si>
  <si>
    <t>980 Nugent Ave</t>
  </si>
  <si>
    <t>17 Gadsen Pl</t>
  </si>
  <si>
    <t>278 Targee St</t>
  </si>
  <si>
    <t>74 Roxbury St</t>
  </si>
  <si>
    <t>275 Westwood Ave</t>
  </si>
  <si>
    <t>105 Blackford Ave</t>
  </si>
  <si>
    <t>235 Jersey St</t>
  </si>
  <si>
    <t>131 N Mada Ave</t>
  </si>
  <si>
    <t>8 Navy Pier Ct</t>
  </si>
  <si>
    <t>15 Rodeo Ln</t>
  </si>
  <si>
    <t>229 Van Pelt Ave</t>
  </si>
  <si>
    <t>218 Beach Rd</t>
  </si>
  <si>
    <t>168 Giffords Ln</t>
  </si>
  <si>
    <t>3166 Richmond Rd</t>
  </si>
  <si>
    <t>53 Benedict Ave</t>
  </si>
  <si>
    <t>25 E Figurea Ave</t>
  </si>
  <si>
    <t>105 Freedom Ave</t>
  </si>
  <si>
    <t>32 Field St</t>
  </si>
  <si>
    <t>11 Scranton Ave</t>
  </si>
  <si>
    <t>601 College Ave</t>
  </si>
  <si>
    <t>48 New Dorp Plz S</t>
  </si>
  <si>
    <t>288 Pelton Ave</t>
  </si>
  <si>
    <t>1077 Castleton Ave</t>
  </si>
  <si>
    <t>791 Manor Rd</t>
  </si>
  <si>
    <t>56 Roxbury St</t>
  </si>
  <si>
    <t>11 Grandview Ave</t>
  </si>
  <si>
    <t>217 Hamilton Ave</t>
  </si>
  <si>
    <t>27 Mersereau Ave</t>
  </si>
  <si>
    <t>10 Kimberly Ln</t>
  </si>
  <si>
    <t>233 Mann Ave</t>
  </si>
  <si>
    <t>1274 Arthur Kill Rd</t>
  </si>
  <si>
    <t>165 Saint Marks Pl</t>
  </si>
  <si>
    <t>28 Beach Ave</t>
  </si>
  <si>
    <t>21 John St</t>
  </si>
  <si>
    <t>PO BOX 040</t>
  </si>
  <si>
    <t>69 Weed Ave</t>
  </si>
  <si>
    <t>Staten Island</t>
  </si>
  <si>
    <t>Rego Park</t>
  </si>
  <si>
    <t>Bronx</t>
  </si>
  <si>
    <t>Brooklyn</t>
  </si>
  <si>
    <t>NY</t>
  </si>
  <si>
    <t>Staten Island Legal Services</t>
  </si>
  <si>
    <t>07/25/2018</t>
  </si>
  <si>
    <t>07/26/2018</t>
  </si>
  <si>
    <t>07/19/2018</t>
  </si>
  <si>
    <t>07/20/2018</t>
  </si>
  <si>
    <t>07/02/2018</t>
  </si>
  <si>
    <t>07/27/2018</t>
  </si>
  <si>
    <t>07/18/2018</t>
  </si>
  <si>
    <t>07/05/2018</t>
  </si>
  <si>
    <t>07/03/2018</t>
  </si>
  <si>
    <t>07/16/2018</t>
  </si>
  <si>
    <t>07/12/2018</t>
  </si>
  <si>
    <t>07/10/2018</t>
  </si>
  <si>
    <t>07/17/2018</t>
  </si>
  <si>
    <t>07/09/2018</t>
  </si>
  <si>
    <t>07/23/2018</t>
  </si>
  <si>
    <t>07/30/2018</t>
  </si>
  <si>
    <t>07/13/2018</t>
  </si>
  <si>
    <t>07/24/2018</t>
  </si>
  <si>
    <t>07/31/2018</t>
  </si>
  <si>
    <t>07/28/2018</t>
  </si>
  <si>
    <t>Closed</t>
  </si>
  <si>
    <t>Open</t>
  </si>
  <si>
    <t>01/14/2019</t>
  </si>
  <si>
    <t>10/25/2018</t>
  </si>
  <si>
    <t>08/23/2018</t>
  </si>
  <si>
    <t>09/27/2018</t>
  </si>
  <si>
    <t>10/04/2018</t>
  </si>
  <si>
    <t>11/16/2018</t>
  </si>
  <si>
    <t>11/04/2018</t>
  </si>
  <si>
    <t>06/26/2019</t>
  </si>
  <si>
    <t>08/24/2018</t>
  </si>
  <si>
    <t>08/22/2018</t>
  </si>
  <si>
    <t>08/03/2018</t>
  </si>
  <si>
    <t>12/26/2018</t>
  </si>
  <si>
    <t>08/10/2018</t>
  </si>
  <si>
    <t>02/24/2019</t>
  </si>
  <si>
    <t>03/29/2019</t>
  </si>
  <si>
    <t>03/25/2019</t>
  </si>
  <si>
    <t>01/18/2019</t>
  </si>
  <si>
    <t>06/25/2019</t>
  </si>
  <si>
    <t>03/04/2019</t>
  </si>
  <si>
    <t>01/04/2019</t>
  </si>
  <si>
    <t>08/17/2018</t>
  </si>
  <si>
    <t>12/21/2018</t>
  </si>
  <si>
    <t>11/19/2018</t>
  </si>
  <si>
    <t>06/21/2019</t>
  </si>
  <si>
    <t>08/28/2018</t>
  </si>
  <si>
    <t>12/03/2018</t>
  </si>
  <si>
    <t>11/26/2018</t>
  </si>
  <si>
    <t>05/09/2019</t>
  </si>
  <si>
    <t>09/25/2018</t>
  </si>
  <si>
    <t>11/15/2018</t>
  </si>
  <si>
    <t>09/24/2018</t>
  </si>
  <si>
    <t>04/30/2019</t>
  </si>
  <si>
    <t>09/21/2018</t>
  </si>
  <si>
    <t>09/04/2018</t>
  </si>
  <si>
    <t>07/12/2019</t>
  </si>
  <si>
    <t>02/22/2019</t>
  </si>
  <si>
    <t>10/20/2018</t>
  </si>
  <si>
    <t>02/09/2019</t>
  </si>
  <si>
    <t>10/13/2018</t>
  </si>
  <si>
    <t>12/10/2018</t>
  </si>
  <si>
    <t>02/11/2019</t>
  </si>
  <si>
    <t>06/21/2018</t>
  </si>
  <si>
    <t>02/05/2019</t>
  </si>
  <si>
    <t>12/28/2018</t>
  </si>
  <si>
    <t>11/27/2018</t>
  </si>
  <si>
    <t>12/14/2018</t>
  </si>
  <si>
    <t>03/15/2019</t>
  </si>
  <si>
    <t>08/07/2018</t>
  </si>
  <si>
    <t>11/20/2018</t>
  </si>
  <si>
    <t>10/26/2018</t>
  </si>
  <si>
    <t>08/27/2018</t>
  </si>
  <si>
    <t>05/15/2019</t>
  </si>
  <si>
    <t>10/30/2018</t>
  </si>
  <si>
    <t>08/02/2018</t>
  </si>
  <si>
    <t>06/27/2019</t>
  </si>
  <si>
    <t>04/17/2019</t>
  </si>
  <si>
    <t>04/19/2019</t>
  </si>
  <si>
    <t>06/07/2019</t>
  </si>
  <si>
    <t>07/02/2019</t>
  </si>
  <si>
    <t>12/12/2018</t>
  </si>
  <si>
    <t>12/18/2018</t>
  </si>
  <si>
    <t>Hernandez, Nadia</t>
  </si>
  <si>
    <t>Rinck Manfredini, Laura</t>
  </si>
  <si>
    <t>King, Sean</t>
  </si>
  <si>
    <t>Manaugh, Sara</t>
  </si>
  <si>
    <t>Cepeda, Jeanette</t>
  </si>
  <si>
    <t>He, Ricky</t>
  </si>
  <si>
    <t>Eugenio, Rosanna</t>
  </si>
  <si>
    <t>Ramos, Kathryn</t>
  </si>
  <si>
    <t>Kenick, William</t>
  </si>
  <si>
    <t>Solis-Silva, Perla</t>
  </si>
  <si>
    <t>Golden, Tashanna</t>
  </si>
  <si>
    <t>Craycroft, Andrew</t>
  </si>
  <si>
    <t>Luce, Samantha</t>
  </si>
  <si>
    <t>Baldwin, Sarah</t>
  </si>
  <si>
    <t>Teitelbaum, Genna</t>
  </si>
  <si>
    <t>Rave, Helen</t>
  </si>
  <si>
    <t>Williams, Lorilei</t>
  </si>
  <si>
    <t>Granfield, Rachel</t>
  </si>
  <si>
    <t>Puleo Jr, Michael</t>
  </si>
  <si>
    <t>Hong, Connie</t>
  </si>
  <si>
    <t>Marder, Samantha</t>
  </si>
  <si>
    <t>Lerman, Jennifer</t>
  </si>
  <si>
    <t>Barney, Darryl</t>
  </si>
  <si>
    <t>Broodie-Stewart, M'Ral</t>
  </si>
  <si>
    <t>Nadeau-Rifkind, Al</t>
  </si>
  <si>
    <t>Hoffman, Julienne</t>
  </si>
  <si>
    <t>1301 VAWA-Legal Assistance for Victims</t>
  </si>
  <si>
    <t>2209 DCJS-Legislative grant (Savino)</t>
  </si>
  <si>
    <t>5437 CNYCN - Foreclosure</t>
  </si>
  <si>
    <t>3401 DFTA - Services Program for the Elderly</t>
  </si>
  <si>
    <t>3018 Tenant Rights Coalition (TRC)</t>
  </si>
  <si>
    <t>3458 Immigrant Opportunities Initiative (IOI)</t>
  </si>
  <si>
    <t>3473 IOI 3-Immigrant Youth</t>
  </si>
  <si>
    <t>3459 Immigrant Opportunities Initiative (IOI) #2 ("IOI 2")</t>
  </si>
  <si>
    <t>4103 Bank Settlement Grant (Foreclosure &amp; CED)</t>
  </si>
  <si>
    <t>3111 HPLP-Homelessness Prevention Law Project</t>
  </si>
  <si>
    <t>2090 OAG/HOPP</t>
  </si>
  <si>
    <t>2175 OVS-Crime Victims Board</t>
  </si>
  <si>
    <t>3125 Universal Access to Counsel – (UAC)</t>
  </si>
  <si>
    <t>5012 IJC Justice Fellowship #3</t>
  </si>
  <si>
    <t>4306 DOVE/Safe Horizon</t>
  </si>
  <si>
    <t>5269 H. Van Ameringen Foundation</t>
  </si>
  <si>
    <t>3011 TRC FJC Initiative</t>
  </si>
  <si>
    <t>2053 DCJS/ Education (Titone)</t>
  </si>
  <si>
    <t>5239 Staten Island Foundation  - Immigration Advocacy Project</t>
  </si>
  <si>
    <t>32 Divorce/Sep./Annul.</t>
  </si>
  <si>
    <t>13 Special Education/Learning Disabilities</t>
  </si>
  <si>
    <t>68 Mortgage Predatory Lending/Practices</t>
  </si>
  <si>
    <t>62 Homeownership/Real Property (Not Foreclosure)</t>
  </si>
  <si>
    <t>63 Private Landlord/Tenant</t>
  </si>
  <si>
    <t>38 Support</t>
  </si>
  <si>
    <t>81 Immigration/Naturalization</t>
  </si>
  <si>
    <t>64 Public Housing</t>
  </si>
  <si>
    <t>67 Mortgage Foreclosures (Not Predatory Lending/Practices)</t>
  </si>
  <si>
    <t>31 Custody/Visitation</t>
  </si>
  <si>
    <t>61 Federally Subsidized Housing</t>
  </si>
  <si>
    <t>44 Minor Guardianship / Conservatorship</t>
  </si>
  <si>
    <t>37 Domestic Abuse</t>
  </si>
  <si>
    <t>39 Other Family</t>
  </si>
  <si>
    <t>34 Name Change</t>
  </si>
  <si>
    <t>69 Other Housing</t>
  </si>
  <si>
    <t>Hispanic</t>
  </si>
  <si>
    <t>White (Not Hispanic)</t>
  </si>
  <si>
    <t>Black/African American/African Descent</t>
  </si>
  <si>
    <t>Self-Identified/Other</t>
  </si>
  <si>
    <t>Prefer Not To Say</t>
  </si>
  <si>
    <t>South Asian</t>
  </si>
  <si>
    <t>Latina/o</t>
  </si>
  <si>
    <t>Asian or Pacific Islander</t>
  </si>
  <si>
    <t>Spanish</t>
  </si>
  <si>
    <t>English</t>
  </si>
  <si>
    <t>Russian</t>
  </si>
  <si>
    <t>Urdu</t>
  </si>
  <si>
    <t>Arabic</t>
  </si>
  <si>
    <t>Korean</t>
  </si>
  <si>
    <t>Finnish</t>
  </si>
  <si>
    <t>Albanian</t>
  </si>
  <si>
    <t>French</t>
  </si>
  <si>
    <t>Polish</t>
  </si>
  <si>
    <t>A - Counsel and Advice</t>
  </si>
  <si>
    <t>L - Extensive Service (not resulting in Settlement of Court or Administrative Action)</t>
  </si>
  <si>
    <t>F - Negotiated Settlement w/out Litigation</t>
  </si>
  <si>
    <t>G - Negotiated Settlement with Litigation</t>
  </si>
  <si>
    <t>IB - Contested Court Decision</t>
  </si>
  <si>
    <t>IA - Uncontested Court Decision</t>
  </si>
  <si>
    <t>B - Limited Action (Brief Service)</t>
  </si>
  <si>
    <t>H - Administrative Agency Decision</t>
  </si>
  <si>
    <t>ZZ - Administrative Closing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</si>
</sst>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69"/>
  <sheetViews>
    <sheetView tabSelected="1" workbookViewId="0"/>
  </sheetViews>
  <sheetFormatPr defaultRowHeight="15"/>
  <cols>
    <col min="1" max="1" width="20.7109375" style="1" customWidth="1"/>
  </cols>
  <sheetData>
    <row r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>
      <c r="A2" s="1">
        <f>HYPERLINK("https://lsnyc.legalserver.org/matter/dynamic-profile/view/1859357","18-1859357")</f>
        <v>0</v>
      </c>
      <c r="B2" t="s">
        <v>19</v>
      </c>
      <c r="C2" t="s">
        <v>150</v>
      </c>
      <c r="D2" t="s">
        <v>154</v>
      </c>
      <c r="E2">
        <v>10310</v>
      </c>
      <c r="F2" t="s">
        <v>155</v>
      </c>
      <c r="G2" t="s">
        <v>156</v>
      </c>
      <c r="H2" t="s">
        <v>176</v>
      </c>
      <c r="I2" t="s">
        <v>178</v>
      </c>
      <c r="J2" t="s">
        <v>239</v>
      </c>
      <c r="K2" t="s">
        <v>265</v>
      </c>
      <c r="L2" t="s">
        <v>284</v>
      </c>
      <c r="M2" t="s">
        <v>300</v>
      </c>
      <c r="N2" t="s">
        <v>308</v>
      </c>
      <c r="O2" t="s">
        <v>318</v>
      </c>
      <c r="P2">
        <v>40.632058</v>
      </c>
      <c r="Q2">
        <v>-74.120165</v>
      </c>
      <c r="R2">
        <v>1833489</v>
      </c>
      <c r="S2">
        <v>0</v>
      </c>
    </row>
    <row r="3" spans="1:19">
      <c r="A3" s="1">
        <f>HYPERLINK("https://lsnyc.legalserver.org/matter/dynamic-profile/view/1861755","18-1861755")</f>
        <v>0</v>
      </c>
      <c r="B3" t="s">
        <v>20</v>
      </c>
      <c r="C3" t="s">
        <v>150</v>
      </c>
      <c r="D3" t="s">
        <v>154</v>
      </c>
      <c r="E3">
        <v>10302</v>
      </c>
      <c r="F3" t="s">
        <v>155</v>
      </c>
      <c r="G3" t="s">
        <v>157</v>
      </c>
      <c r="H3" t="s">
        <v>176</v>
      </c>
      <c r="I3" t="s">
        <v>157</v>
      </c>
      <c r="J3" t="s">
        <v>240</v>
      </c>
      <c r="K3" t="s">
        <v>266</v>
      </c>
      <c r="L3" t="s">
        <v>285</v>
      </c>
      <c r="M3" t="s">
        <v>301</v>
      </c>
      <c r="N3" t="s">
        <v>309</v>
      </c>
      <c r="O3" t="s">
        <v>319</v>
      </c>
      <c r="P3">
        <v>40.6216</v>
      </c>
      <c r="Q3">
        <v>-74.14681899999999</v>
      </c>
      <c r="R3">
        <v>792690</v>
      </c>
      <c r="S3">
        <v>0</v>
      </c>
    </row>
    <row r="4" spans="1:19">
      <c r="A4" s="1">
        <f>HYPERLINK("https://lsnyc.legalserver.org/matter/dynamic-profile/view/1861790","18-1861790")</f>
        <v>0</v>
      </c>
      <c r="B4" t="s">
        <v>21</v>
      </c>
      <c r="C4" t="s">
        <v>150</v>
      </c>
      <c r="D4" t="s">
        <v>154</v>
      </c>
      <c r="E4">
        <v>10314</v>
      </c>
      <c r="F4" t="s">
        <v>155</v>
      </c>
      <c r="G4" t="s">
        <v>158</v>
      </c>
      <c r="H4" t="s">
        <v>176</v>
      </c>
      <c r="I4" t="s">
        <v>159</v>
      </c>
      <c r="J4" t="s">
        <v>241</v>
      </c>
      <c r="K4" t="s">
        <v>267</v>
      </c>
      <c r="L4" t="s">
        <v>286</v>
      </c>
      <c r="M4" t="s">
        <v>301</v>
      </c>
      <c r="N4" t="s">
        <v>309</v>
      </c>
      <c r="O4" t="s">
        <v>320</v>
      </c>
      <c r="P4">
        <v>40.57688</v>
      </c>
      <c r="Q4">
        <v>-74.16027800000001</v>
      </c>
      <c r="R4">
        <v>1846516</v>
      </c>
      <c r="S4">
        <v>0</v>
      </c>
    </row>
    <row r="5" spans="1:19">
      <c r="A5" s="1">
        <f>HYPERLINK("https://lsnyc.legalserver.org/matter/dynamic-profile/view/1862792","18-1862792")</f>
        <v>0</v>
      </c>
      <c r="B5" t="s">
        <v>22</v>
      </c>
      <c r="C5" t="s">
        <v>150</v>
      </c>
      <c r="D5" t="s">
        <v>154</v>
      </c>
      <c r="E5">
        <v>10309</v>
      </c>
      <c r="F5" t="s">
        <v>155</v>
      </c>
      <c r="G5" t="s">
        <v>159</v>
      </c>
      <c r="H5" t="s">
        <v>176</v>
      </c>
      <c r="I5" t="s">
        <v>179</v>
      </c>
      <c r="J5" t="s">
        <v>242</v>
      </c>
      <c r="K5" t="s">
        <v>268</v>
      </c>
      <c r="L5" t="s">
        <v>287</v>
      </c>
      <c r="M5" t="s">
        <v>301</v>
      </c>
      <c r="N5" t="s">
        <v>309</v>
      </c>
      <c r="O5" t="s">
        <v>318</v>
      </c>
      <c r="P5">
        <v>40.524467</v>
      </c>
      <c r="Q5">
        <v>-74.215892</v>
      </c>
      <c r="R5">
        <v>1840670</v>
      </c>
      <c r="S5">
        <v>0</v>
      </c>
    </row>
    <row r="6" spans="1:19">
      <c r="A6" s="1">
        <f>HYPERLINK("https://lsnyc.legalserver.org/matter/dynamic-profile/view/1864428","18-1864428")</f>
        <v>0</v>
      </c>
      <c r="B6" t="s">
        <v>23</v>
      </c>
      <c r="C6" t="s">
        <v>150</v>
      </c>
      <c r="D6" t="s">
        <v>154</v>
      </c>
      <c r="E6">
        <v>10301</v>
      </c>
      <c r="F6" t="s">
        <v>155</v>
      </c>
      <c r="G6" t="s">
        <v>158</v>
      </c>
      <c r="H6" t="s">
        <v>176</v>
      </c>
      <c r="I6" t="s">
        <v>180</v>
      </c>
      <c r="J6" t="s">
        <v>243</v>
      </c>
      <c r="K6" t="s">
        <v>269</v>
      </c>
      <c r="L6" t="s">
        <v>288</v>
      </c>
      <c r="M6" t="s">
        <v>302</v>
      </c>
      <c r="N6" t="s">
        <v>309</v>
      </c>
      <c r="O6" t="s">
        <v>318</v>
      </c>
      <c r="P6">
        <v>40.636588</v>
      </c>
      <c r="Q6">
        <v>-74.08685199999999</v>
      </c>
      <c r="R6">
        <v>1865011</v>
      </c>
      <c r="S6">
        <v>105</v>
      </c>
    </row>
    <row r="7" spans="1:19">
      <c r="A7" s="1">
        <f>HYPERLINK("https://lsnyc.legalserver.org/matter/dynamic-profile/view/1867460","18-1867460")</f>
        <v>0</v>
      </c>
      <c r="B7" t="s">
        <v>24</v>
      </c>
      <c r="C7" t="s">
        <v>150</v>
      </c>
      <c r="D7" t="s">
        <v>154</v>
      </c>
      <c r="E7">
        <v>10304</v>
      </c>
      <c r="F7" t="s">
        <v>155</v>
      </c>
      <c r="G7" t="s">
        <v>159</v>
      </c>
      <c r="H7" t="s">
        <v>176</v>
      </c>
      <c r="I7" t="s">
        <v>181</v>
      </c>
      <c r="J7" t="s">
        <v>239</v>
      </c>
      <c r="K7" t="s">
        <v>265</v>
      </c>
      <c r="L7" t="s">
        <v>289</v>
      </c>
      <c r="M7" t="s">
        <v>303</v>
      </c>
      <c r="N7" t="s">
        <v>309</v>
      </c>
      <c r="O7" t="s">
        <v>318</v>
      </c>
      <c r="P7">
        <v>40.622484</v>
      </c>
      <c r="Q7">
        <v>-74.08081300000001</v>
      </c>
      <c r="R7">
        <v>1861910</v>
      </c>
      <c r="S7">
        <v>0</v>
      </c>
    </row>
    <row r="8" spans="1:19">
      <c r="A8" s="1">
        <f>HYPERLINK("https://lsnyc.legalserver.org/matter/dynamic-profile/view/1868111","18-1868111")</f>
        <v>0</v>
      </c>
      <c r="B8" t="s">
        <v>25</v>
      </c>
      <c r="C8" t="s">
        <v>150</v>
      </c>
      <c r="D8" t="s">
        <v>154</v>
      </c>
      <c r="E8">
        <v>10304</v>
      </c>
      <c r="F8" t="s">
        <v>155</v>
      </c>
      <c r="G8" t="s">
        <v>160</v>
      </c>
      <c r="H8" t="s">
        <v>176</v>
      </c>
      <c r="I8" t="s">
        <v>164</v>
      </c>
      <c r="J8" t="s">
        <v>244</v>
      </c>
      <c r="K8" t="s">
        <v>270</v>
      </c>
      <c r="L8" t="s">
        <v>290</v>
      </c>
      <c r="M8" t="s">
        <v>302</v>
      </c>
      <c r="N8" t="s">
        <v>309</v>
      </c>
      <c r="O8" t="s">
        <v>318</v>
      </c>
      <c r="P8">
        <v>40.616688</v>
      </c>
      <c r="Q8">
        <v>-74.081373</v>
      </c>
      <c r="R8">
        <v>751040</v>
      </c>
      <c r="S8">
        <v>0</v>
      </c>
    </row>
    <row r="9" spans="1:19">
      <c r="A9" s="1">
        <f>HYPERLINK("https://lsnyc.legalserver.org/matter/dynamic-profile/view/1868371","18-1868371")</f>
        <v>0</v>
      </c>
      <c r="B9" t="s">
        <v>26</v>
      </c>
      <c r="C9" t="s">
        <v>150</v>
      </c>
      <c r="D9" t="s">
        <v>154</v>
      </c>
      <c r="E9">
        <v>10303</v>
      </c>
      <c r="F9" t="s">
        <v>155</v>
      </c>
      <c r="G9" t="s">
        <v>161</v>
      </c>
      <c r="H9" t="s">
        <v>177</v>
      </c>
      <c r="J9" t="s">
        <v>245</v>
      </c>
      <c r="K9" t="s">
        <v>271</v>
      </c>
      <c r="L9" t="s">
        <v>290</v>
      </c>
      <c r="M9" t="s">
        <v>300</v>
      </c>
      <c r="N9" t="s">
        <v>308</v>
      </c>
      <c r="P9">
        <v>40.626683</v>
      </c>
      <c r="Q9">
        <v>-74.153953</v>
      </c>
      <c r="R9">
        <v>1868964</v>
      </c>
      <c r="S9">
        <v>0</v>
      </c>
    </row>
    <row r="10" spans="1:19">
      <c r="A10" s="1">
        <f>HYPERLINK("https://lsnyc.legalserver.org/matter/dynamic-profile/view/1868613","18-1868613")</f>
        <v>0</v>
      </c>
      <c r="B10" t="s">
        <v>27</v>
      </c>
      <c r="C10" t="s">
        <v>150</v>
      </c>
      <c r="D10" t="s">
        <v>154</v>
      </c>
      <c r="E10">
        <v>10302</v>
      </c>
      <c r="F10" t="s">
        <v>155</v>
      </c>
      <c r="G10" t="s">
        <v>160</v>
      </c>
      <c r="H10" t="s">
        <v>176</v>
      </c>
      <c r="I10" t="s">
        <v>172</v>
      </c>
      <c r="J10" t="s">
        <v>244</v>
      </c>
      <c r="K10" t="s">
        <v>270</v>
      </c>
      <c r="L10" t="s">
        <v>290</v>
      </c>
      <c r="M10" t="s">
        <v>300</v>
      </c>
      <c r="N10" t="s">
        <v>308</v>
      </c>
      <c r="O10" t="s">
        <v>318</v>
      </c>
      <c r="P10">
        <v>40.626083</v>
      </c>
      <c r="Q10">
        <v>-74.14128700000001</v>
      </c>
      <c r="R10">
        <v>1869210</v>
      </c>
      <c r="S10">
        <v>0</v>
      </c>
    </row>
    <row r="11" spans="1:19">
      <c r="A11" s="1">
        <f>HYPERLINK("https://lsnyc.legalserver.org/matter/dynamic-profile/view/1868658","18-1868658")</f>
        <v>0</v>
      </c>
      <c r="B11" t="s">
        <v>28</v>
      </c>
      <c r="C11" t="s">
        <v>150</v>
      </c>
      <c r="D11" t="s">
        <v>154</v>
      </c>
      <c r="E11">
        <v>10312</v>
      </c>
      <c r="F11" t="s">
        <v>155</v>
      </c>
      <c r="G11" t="s">
        <v>162</v>
      </c>
      <c r="H11" t="s">
        <v>177</v>
      </c>
      <c r="J11" t="s">
        <v>246</v>
      </c>
      <c r="K11" t="s">
        <v>272</v>
      </c>
      <c r="L11" t="s">
        <v>290</v>
      </c>
      <c r="M11" t="s">
        <v>301</v>
      </c>
      <c r="N11" t="s">
        <v>310</v>
      </c>
      <c r="P11">
        <v>40.547674</v>
      </c>
      <c r="Q11">
        <v>-74.193552</v>
      </c>
      <c r="R11">
        <v>1869256</v>
      </c>
      <c r="S11">
        <v>0</v>
      </c>
    </row>
    <row r="12" spans="1:19">
      <c r="A12" s="1">
        <f>HYPERLINK("https://lsnyc.legalserver.org/matter/dynamic-profile/view/1869069","18-1869069")</f>
        <v>0</v>
      </c>
      <c r="B12" t="s">
        <v>29</v>
      </c>
      <c r="C12" t="s">
        <v>150</v>
      </c>
      <c r="D12" t="s">
        <v>154</v>
      </c>
      <c r="E12">
        <v>10306</v>
      </c>
      <c r="F12" t="s">
        <v>155</v>
      </c>
      <c r="G12" t="s">
        <v>163</v>
      </c>
      <c r="H12" t="s">
        <v>176</v>
      </c>
      <c r="I12" t="s">
        <v>181</v>
      </c>
      <c r="J12" t="s">
        <v>239</v>
      </c>
      <c r="K12" t="s">
        <v>265</v>
      </c>
      <c r="L12" t="s">
        <v>284</v>
      </c>
      <c r="M12" t="s">
        <v>301</v>
      </c>
      <c r="N12" t="s">
        <v>309</v>
      </c>
      <c r="O12" t="s">
        <v>318</v>
      </c>
      <c r="P12">
        <v>40.560068</v>
      </c>
      <c r="Q12">
        <v>-74.106538</v>
      </c>
      <c r="R12">
        <v>1839167</v>
      </c>
      <c r="S12">
        <v>100</v>
      </c>
    </row>
    <row r="13" spans="1:19">
      <c r="A13" s="1">
        <f>HYPERLINK("https://lsnyc.legalserver.org/matter/dynamic-profile/view/1869287","18-1869287")</f>
        <v>0</v>
      </c>
      <c r="B13" t="s">
        <v>30</v>
      </c>
      <c r="C13" t="s">
        <v>150</v>
      </c>
      <c r="D13" t="s">
        <v>154</v>
      </c>
      <c r="E13">
        <v>10303</v>
      </c>
      <c r="F13" t="s">
        <v>155</v>
      </c>
      <c r="G13" t="s">
        <v>156</v>
      </c>
      <c r="H13" t="s">
        <v>176</v>
      </c>
      <c r="I13" t="s">
        <v>182</v>
      </c>
      <c r="J13" t="s">
        <v>246</v>
      </c>
      <c r="K13" t="s">
        <v>272</v>
      </c>
      <c r="L13" t="s">
        <v>290</v>
      </c>
      <c r="M13" t="s">
        <v>304</v>
      </c>
      <c r="N13" t="s">
        <v>311</v>
      </c>
      <c r="O13" t="s">
        <v>318</v>
      </c>
      <c r="P13">
        <v>40.637268</v>
      </c>
      <c r="Q13">
        <v>-74.160031</v>
      </c>
      <c r="R13">
        <v>1869886</v>
      </c>
      <c r="S13">
        <v>0</v>
      </c>
    </row>
    <row r="14" spans="1:19">
      <c r="A14" s="1">
        <f>HYPERLINK("https://lsnyc.legalserver.org/matter/dynamic-profile/view/1869576","18-1869576")</f>
        <v>0</v>
      </c>
      <c r="B14" t="s">
        <v>31</v>
      </c>
      <c r="C14" t="s">
        <v>150</v>
      </c>
      <c r="D14" t="s">
        <v>154</v>
      </c>
      <c r="E14">
        <v>10305</v>
      </c>
      <c r="F14" t="s">
        <v>155</v>
      </c>
      <c r="G14" t="s">
        <v>164</v>
      </c>
      <c r="H14" t="s">
        <v>176</v>
      </c>
      <c r="I14" t="s">
        <v>181</v>
      </c>
      <c r="J14" t="s">
        <v>247</v>
      </c>
      <c r="K14" t="s">
        <v>273</v>
      </c>
      <c r="L14" t="s">
        <v>286</v>
      </c>
      <c r="M14" t="s">
        <v>301</v>
      </c>
      <c r="N14" t="s">
        <v>309</v>
      </c>
      <c r="O14" t="s">
        <v>318</v>
      </c>
      <c r="P14">
        <v>40.611821</v>
      </c>
      <c r="Q14">
        <v>-74.06727600000001</v>
      </c>
      <c r="R14">
        <v>1870175</v>
      </c>
      <c r="S14">
        <v>0</v>
      </c>
    </row>
    <row r="15" spans="1:19">
      <c r="A15" s="1">
        <f>HYPERLINK("https://lsnyc.legalserver.org/matter/dynamic-profile/view/1869598","18-1869598")</f>
        <v>0</v>
      </c>
      <c r="B15" t="s">
        <v>32</v>
      </c>
      <c r="C15" t="s">
        <v>151</v>
      </c>
      <c r="D15" t="s">
        <v>154</v>
      </c>
      <c r="E15">
        <v>11374</v>
      </c>
      <c r="F15" t="s">
        <v>155</v>
      </c>
      <c r="G15" t="s">
        <v>165</v>
      </c>
      <c r="H15" t="s">
        <v>177</v>
      </c>
      <c r="J15" t="s">
        <v>248</v>
      </c>
      <c r="K15" t="s">
        <v>272</v>
      </c>
      <c r="L15" t="s">
        <v>290</v>
      </c>
      <c r="M15" t="s">
        <v>301</v>
      </c>
      <c r="N15" t="s">
        <v>310</v>
      </c>
      <c r="P15">
        <v>40.735244</v>
      </c>
      <c r="Q15">
        <v>-73.85667100000001</v>
      </c>
      <c r="R15">
        <v>1870197</v>
      </c>
      <c r="S15">
        <v>0</v>
      </c>
    </row>
    <row r="16" spans="1:19">
      <c r="A16" s="1">
        <f>HYPERLINK("https://lsnyc.legalserver.org/matter/dynamic-profile/view/1869690","18-1869690")</f>
        <v>0</v>
      </c>
      <c r="B16" t="s">
        <v>33</v>
      </c>
      <c r="C16" t="s">
        <v>150</v>
      </c>
      <c r="D16" t="s">
        <v>154</v>
      </c>
      <c r="E16">
        <v>10309</v>
      </c>
      <c r="F16" t="s">
        <v>155</v>
      </c>
      <c r="G16" t="s">
        <v>163</v>
      </c>
      <c r="H16" t="s">
        <v>176</v>
      </c>
      <c r="I16" t="s">
        <v>163</v>
      </c>
      <c r="J16" t="s">
        <v>247</v>
      </c>
      <c r="K16" t="s">
        <v>273</v>
      </c>
      <c r="L16" t="s">
        <v>286</v>
      </c>
      <c r="M16" t="s">
        <v>305</v>
      </c>
      <c r="N16" t="s">
        <v>309</v>
      </c>
      <c r="O16" t="s">
        <v>318</v>
      </c>
      <c r="P16">
        <v>40.51327</v>
      </c>
      <c r="Q16">
        <v>-74.195909</v>
      </c>
      <c r="R16">
        <v>1870289</v>
      </c>
      <c r="S16">
        <v>0</v>
      </c>
    </row>
    <row r="17" spans="1:19">
      <c r="A17" s="1">
        <f>HYPERLINK("https://lsnyc.legalserver.org/matter/dynamic-profile/view/1869766","18-1869766")</f>
        <v>0</v>
      </c>
      <c r="B17" t="s">
        <v>34</v>
      </c>
      <c r="C17" t="s">
        <v>150</v>
      </c>
      <c r="D17" t="s">
        <v>154</v>
      </c>
      <c r="E17">
        <v>10305</v>
      </c>
      <c r="F17" t="s">
        <v>155</v>
      </c>
      <c r="G17" t="s">
        <v>165</v>
      </c>
      <c r="H17" t="s">
        <v>177</v>
      </c>
      <c r="J17" t="s">
        <v>248</v>
      </c>
      <c r="K17" t="s">
        <v>272</v>
      </c>
      <c r="L17" t="s">
        <v>290</v>
      </c>
      <c r="M17" t="s">
        <v>300</v>
      </c>
      <c r="N17" t="s">
        <v>308</v>
      </c>
      <c r="P17">
        <v>40.58711</v>
      </c>
      <c r="Q17">
        <v>-74.07025299999999</v>
      </c>
      <c r="R17">
        <v>1870365</v>
      </c>
      <c r="S17">
        <v>0</v>
      </c>
    </row>
    <row r="18" spans="1:19">
      <c r="A18" s="1">
        <f>HYPERLINK("https://lsnyc.legalserver.org/matter/dynamic-profile/view/1869977","18-1869977")</f>
        <v>0</v>
      </c>
      <c r="B18" t="s">
        <v>35</v>
      </c>
      <c r="C18" t="s">
        <v>150</v>
      </c>
      <c r="D18" t="s">
        <v>154</v>
      </c>
      <c r="E18">
        <v>10304</v>
      </c>
      <c r="F18" t="s">
        <v>155</v>
      </c>
      <c r="G18" t="s">
        <v>160</v>
      </c>
      <c r="H18" t="s">
        <v>177</v>
      </c>
      <c r="J18" t="s">
        <v>249</v>
      </c>
      <c r="K18" t="s">
        <v>274</v>
      </c>
      <c r="L18" t="s">
        <v>291</v>
      </c>
      <c r="M18" t="s">
        <v>300</v>
      </c>
      <c r="N18" t="s">
        <v>309</v>
      </c>
      <c r="P18">
        <v>40.622861</v>
      </c>
      <c r="Q18">
        <v>-74.08213600000001</v>
      </c>
      <c r="R18">
        <v>1870570</v>
      </c>
      <c r="S18">
        <v>0</v>
      </c>
    </row>
    <row r="19" spans="1:19">
      <c r="A19" s="1">
        <f>HYPERLINK("https://lsnyc.legalserver.org/matter/dynamic-profile/view/1870032","18-1870032")</f>
        <v>0</v>
      </c>
      <c r="B19" t="s">
        <v>36</v>
      </c>
      <c r="C19" t="s">
        <v>150</v>
      </c>
      <c r="D19" t="s">
        <v>154</v>
      </c>
      <c r="E19">
        <v>10304</v>
      </c>
      <c r="F19" t="s">
        <v>155</v>
      </c>
      <c r="G19" t="s">
        <v>161</v>
      </c>
      <c r="H19" t="s">
        <v>176</v>
      </c>
      <c r="I19" t="s">
        <v>161</v>
      </c>
      <c r="J19" t="s">
        <v>250</v>
      </c>
      <c r="K19" t="s">
        <v>270</v>
      </c>
      <c r="L19" t="s">
        <v>290</v>
      </c>
      <c r="M19" t="s">
        <v>302</v>
      </c>
      <c r="N19" t="s">
        <v>309</v>
      </c>
      <c r="O19" t="s">
        <v>318</v>
      </c>
      <c r="P19">
        <v>40.62847</v>
      </c>
      <c r="Q19">
        <v>-74.075863</v>
      </c>
      <c r="R19">
        <v>1870632</v>
      </c>
      <c r="S19">
        <v>0</v>
      </c>
    </row>
    <row r="20" spans="1:19">
      <c r="A20" s="1">
        <f>HYPERLINK("https://lsnyc.legalserver.org/matter/dynamic-profile/view/1870038","18-1870038")</f>
        <v>0</v>
      </c>
      <c r="B20" t="s">
        <v>37</v>
      </c>
      <c r="C20" t="s">
        <v>150</v>
      </c>
      <c r="D20" t="s">
        <v>154</v>
      </c>
      <c r="E20">
        <v>10314</v>
      </c>
      <c r="F20" t="s">
        <v>155</v>
      </c>
      <c r="G20" t="s">
        <v>166</v>
      </c>
      <c r="H20" t="s">
        <v>176</v>
      </c>
      <c r="I20" t="s">
        <v>183</v>
      </c>
      <c r="J20" t="s">
        <v>251</v>
      </c>
      <c r="K20" t="s">
        <v>273</v>
      </c>
      <c r="L20" t="s">
        <v>292</v>
      </c>
      <c r="M20" t="s">
        <v>301</v>
      </c>
      <c r="N20" t="s">
        <v>309</v>
      </c>
      <c r="O20" t="s">
        <v>318</v>
      </c>
      <c r="P20">
        <v>40.594295</v>
      </c>
      <c r="Q20">
        <v>-74.188743</v>
      </c>
      <c r="R20">
        <v>1870638</v>
      </c>
      <c r="S20">
        <v>0</v>
      </c>
    </row>
    <row r="21" spans="1:19">
      <c r="A21" s="1">
        <f>HYPERLINK("https://lsnyc.legalserver.org/matter/dynamic-profile/view/1870156","18-1870156")</f>
        <v>0</v>
      </c>
      <c r="B21" t="s">
        <v>38</v>
      </c>
      <c r="C21" t="s">
        <v>150</v>
      </c>
      <c r="D21" t="s">
        <v>154</v>
      </c>
      <c r="E21">
        <v>10312</v>
      </c>
      <c r="F21" t="s">
        <v>155</v>
      </c>
      <c r="G21" t="s">
        <v>165</v>
      </c>
      <c r="H21" t="s">
        <v>177</v>
      </c>
      <c r="J21" t="s">
        <v>252</v>
      </c>
      <c r="K21" t="s">
        <v>275</v>
      </c>
      <c r="L21" t="s">
        <v>292</v>
      </c>
      <c r="M21" t="s">
        <v>301</v>
      </c>
      <c r="N21" t="s">
        <v>309</v>
      </c>
      <c r="P21">
        <v>40.536941</v>
      </c>
      <c r="Q21">
        <v>-74.149619</v>
      </c>
      <c r="R21">
        <v>1870756</v>
      </c>
      <c r="S21">
        <v>130</v>
      </c>
    </row>
    <row r="22" spans="1:19">
      <c r="A22" s="1">
        <f>HYPERLINK("https://lsnyc.legalserver.org/matter/dynamic-profile/view/1870161","18-1870161")</f>
        <v>0</v>
      </c>
      <c r="B22" t="s">
        <v>39</v>
      </c>
      <c r="C22" t="s">
        <v>150</v>
      </c>
      <c r="D22" t="s">
        <v>154</v>
      </c>
      <c r="E22">
        <v>10312</v>
      </c>
      <c r="F22" t="s">
        <v>155</v>
      </c>
      <c r="G22" t="s">
        <v>167</v>
      </c>
      <c r="H22" t="s">
        <v>176</v>
      </c>
      <c r="I22" t="s">
        <v>181</v>
      </c>
      <c r="J22" t="s">
        <v>239</v>
      </c>
      <c r="K22" t="s">
        <v>265</v>
      </c>
      <c r="L22" t="s">
        <v>284</v>
      </c>
      <c r="M22" t="s">
        <v>301</v>
      </c>
      <c r="N22" t="s">
        <v>309</v>
      </c>
      <c r="O22" t="s">
        <v>318</v>
      </c>
      <c r="P22">
        <v>40.553247</v>
      </c>
      <c r="Q22">
        <v>-74.181972</v>
      </c>
      <c r="R22">
        <v>1870761</v>
      </c>
      <c r="S22">
        <v>0</v>
      </c>
    </row>
    <row r="23" spans="1:19">
      <c r="A23" s="1">
        <f>HYPERLINK("https://lsnyc.legalserver.org/matter/dynamic-profile/view/1870411","18-1870411")</f>
        <v>0</v>
      </c>
      <c r="B23" t="s">
        <v>40</v>
      </c>
      <c r="C23" t="s">
        <v>150</v>
      </c>
      <c r="D23" t="s">
        <v>154</v>
      </c>
      <c r="E23">
        <v>10310</v>
      </c>
      <c r="F23" t="s">
        <v>155</v>
      </c>
      <c r="G23" t="s">
        <v>160</v>
      </c>
      <c r="H23" t="s">
        <v>176</v>
      </c>
      <c r="I23" t="s">
        <v>184</v>
      </c>
      <c r="J23" t="s">
        <v>249</v>
      </c>
      <c r="K23" t="s">
        <v>274</v>
      </c>
      <c r="L23" t="s">
        <v>288</v>
      </c>
      <c r="M23" t="s">
        <v>302</v>
      </c>
      <c r="N23" t="s">
        <v>309</v>
      </c>
      <c r="O23" t="s">
        <v>321</v>
      </c>
      <c r="P23">
        <v>40.640472</v>
      </c>
      <c r="Q23">
        <v>-74.11703</v>
      </c>
      <c r="R23">
        <v>1871011</v>
      </c>
      <c r="S23">
        <v>0</v>
      </c>
    </row>
    <row r="24" spans="1:19">
      <c r="A24" s="1">
        <f>HYPERLINK("https://lsnyc.legalserver.org/matter/dynamic-profile/view/1870593","18-1870593")</f>
        <v>0</v>
      </c>
      <c r="B24" t="s">
        <v>41</v>
      </c>
      <c r="C24" t="s">
        <v>150</v>
      </c>
      <c r="D24" t="s">
        <v>154</v>
      </c>
      <c r="E24">
        <v>10304</v>
      </c>
      <c r="F24" t="s">
        <v>155</v>
      </c>
      <c r="G24" t="s">
        <v>156</v>
      </c>
      <c r="H24" t="s">
        <v>177</v>
      </c>
      <c r="J24" t="s">
        <v>246</v>
      </c>
      <c r="K24" t="s">
        <v>272</v>
      </c>
      <c r="L24" t="s">
        <v>290</v>
      </c>
      <c r="M24" t="s">
        <v>300</v>
      </c>
      <c r="N24" t="s">
        <v>308</v>
      </c>
      <c r="P24">
        <v>40.624763</v>
      </c>
      <c r="Q24">
        <v>-74.080743</v>
      </c>
      <c r="R24">
        <v>1871193</v>
      </c>
      <c r="S24">
        <v>0</v>
      </c>
    </row>
    <row r="25" spans="1:19">
      <c r="A25" s="1">
        <f>HYPERLINK("https://lsnyc.legalserver.org/matter/dynamic-profile/view/1870664","18-1870664")</f>
        <v>0</v>
      </c>
      <c r="B25" t="s">
        <v>42</v>
      </c>
      <c r="C25" t="s">
        <v>150</v>
      </c>
      <c r="D25" t="s">
        <v>154</v>
      </c>
      <c r="E25">
        <v>10302</v>
      </c>
      <c r="F25" t="s">
        <v>155</v>
      </c>
      <c r="G25" t="s">
        <v>168</v>
      </c>
      <c r="H25" t="s">
        <v>176</v>
      </c>
      <c r="I25" t="s">
        <v>181</v>
      </c>
      <c r="J25" t="s">
        <v>239</v>
      </c>
      <c r="K25" t="s">
        <v>276</v>
      </c>
      <c r="L25" t="s">
        <v>284</v>
      </c>
      <c r="M25" t="s">
        <v>302</v>
      </c>
      <c r="N25" t="s">
        <v>309</v>
      </c>
      <c r="O25" t="s">
        <v>318</v>
      </c>
      <c r="P25">
        <v>40.63643</v>
      </c>
      <c r="Q25">
        <v>-74.12956200000001</v>
      </c>
      <c r="R25">
        <v>1871265</v>
      </c>
      <c r="S25">
        <v>0</v>
      </c>
    </row>
    <row r="26" spans="1:19">
      <c r="A26" s="1">
        <f>HYPERLINK("https://lsnyc.legalserver.org/matter/dynamic-profile/view/1870705","18-1870705")</f>
        <v>0</v>
      </c>
      <c r="B26" t="s">
        <v>43</v>
      </c>
      <c r="C26" t="s">
        <v>150</v>
      </c>
      <c r="D26" t="s">
        <v>154</v>
      </c>
      <c r="E26">
        <v>10301</v>
      </c>
      <c r="F26" t="s">
        <v>155</v>
      </c>
      <c r="G26" t="s">
        <v>164</v>
      </c>
      <c r="H26" t="s">
        <v>176</v>
      </c>
      <c r="I26" t="s">
        <v>185</v>
      </c>
      <c r="J26" t="s">
        <v>253</v>
      </c>
      <c r="K26" t="s">
        <v>265</v>
      </c>
      <c r="L26" t="s">
        <v>293</v>
      </c>
      <c r="M26" t="s">
        <v>302</v>
      </c>
      <c r="N26" t="s">
        <v>309</v>
      </c>
      <c r="O26" t="s">
        <v>322</v>
      </c>
      <c r="P26">
        <v>40.64296</v>
      </c>
      <c r="Q26">
        <v>-74.08404299999999</v>
      </c>
      <c r="R26">
        <v>1871306</v>
      </c>
      <c r="S26">
        <v>0</v>
      </c>
    </row>
    <row r="27" spans="1:19">
      <c r="A27" s="1">
        <f>HYPERLINK("https://lsnyc.legalserver.org/matter/dynamic-profile/view/1870817","18-1870817")</f>
        <v>0</v>
      </c>
      <c r="B27" t="s">
        <v>44</v>
      </c>
      <c r="C27" t="s">
        <v>150</v>
      </c>
      <c r="D27" t="s">
        <v>154</v>
      </c>
      <c r="E27">
        <v>10306</v>
      </c>
      <c r="F27" t="s">
        <v>155</v>
      </c>
      <c r="G27" t="s">
        <v>160</v>
      </c>
      <c r="H27" t="s">
        <v>177</v>
      </c>
      <c r="J27" t="s">
        <v>254</v>
      </c>
      <c r="K27" t="s">
        <v>274</v>
      </c>
      <c r="L27" t="s">
        <v>288</v>
      </c>
      <c r="M27" t="s">
        <v>301</v>
      </c>
      <c r="N27" t="s">
        <v>309</v>
      </c>
      <c r="P27">
        <v>40.558193</v>
      </c>
      <c r="Q27">
        <v>-74.115589</v>
      </c>
      <c r="R27">
        <v>238384</v>
      </c>
      <c r="S27">
        <v>0</v>
      </c>
    </row>
    <row r="28" spans="1:19">
      <c r="A28" s="1">
        <f>HYPERLINK("https://lsnyc.legalserver.org/matter/dynamic-profile/view/1870966","18-1870966")</f>
        <v>0</v>
      </c>
      <c r="B28" t="s">
        <v>45</v>
      </c>
      <c r="C28" t="s">
        <v>150</v>
      </c>
      <c r="D28" t="s">
        <v>154</v>
      </c>
      <c r="E28">
        <v>10305</v>
      </c>
      <c r="F28" t="s">
        <v>155</v>
      </c>
      <c r="G28" t="s">
        <v>163</v>
      </c>
      <c r="H28" t="s">
        <v>176</v>
      </c>
      <c r="I28" t="s">
        <v>186</v>
      </c>
      <c r="J28" t="s">
        <v>243</v>
      </c>
      <c r="K28" t="s">
        <v>274</v>
      </c>
      <c r="L28" t="s">
        <v>288</v>
      </c>
      <c r="M28" t="s">
        <v>300</v>
      </c>
      <c r="N28" t="s">
        <v>308</v>
      </c>
      <c r="O28" t="s">
        <v>318</v>
      </c>
      <c r="P28">
        <v>40.636195</v>
      </c>
      <c r="Q28">
        <v>-74.082111</v>
      </c>
      <c r="R28">
        <v>832822</v>
      </c>
      <c r="S28">
        <v>0</v>
      </c>
    </row>
    <row r="29" spans="1:19">
      <c r="A29" s="1">
        <f>HYPERLINK("https://lsnyc.legalserver.org/matter/dynamic-profile/view/1871037","18-1871037")</f>
        <v>0</v>
      </c>
      <c r="B29" t="s">
        <v>46</v>
      </c>
      <c r="C29" t="s">
        <v>150</v>
      </c>
      <c r="D29" t="s">
        <v>154</v>
      </c>
      <c r="E29">
        <v>10304</v>
      </c>
      <c r="F29" t="s">
        <v>155</v>
      </c>
      <c r="G29" t="s">
        <v>160</v>
      </c>
      <c r="H29" t="s">
        <v>177</v>
      </c>
      <c r="J29" t="s">
        <v>249</v>
      </c>
      <c r="K29" t="s">
        <v>269</v>
      </c>
      <c r="L29" t="s">
        <v>288</v>
      </c>
      <c r="M29" t="s">
        <v>302</v>
      </c>
      <c r="N29" t="s">
        <v>309</v>
      </c>
      <c r="P29">
        <v>40.611989</v>
      </c>
      <c r="Q29">
        <v>-74.083022</v>
      </c>
      <c r="R29">
        <v>1871638</v>
      </c>
      <c r="S29">
        <v>1000</v>
      </c>
    </row>
    <row r="30" spans="1:19">
      <c r="A30" s="1">
        <f>HYPERLINK("https://lsnyc.legalserver.org/matter/dynamic-profile/view/1871049","18-1871049")</f>
        <v>0</v>
      </c>
      <c r="B30" t="s">
        <v>47</v>
      </c>
      <c r="C30" t="s">
        <v>150</v>
      </c>
      <c r="D30" t="s">
        <v>154</v>
      </c>
      <c r="E30">
        <v>10303</v>
      </c>
      <c r="F30" t="s">
        <v>155</v>
      </c>
      <c r="G30" t="s">
        <v>160</v>
      </c>
      <c r="H30" t="s">
        <v>177</v>
      </c>
      <c r="J30" t="s">
        <v>246</v>
      </c>
      <c r="K30" t="s">
        <v>271</v>
      </c>
      <c r="L30" t="s">
        <v>290</v>
      </c>
      <c r="M30" t="s">
        <v>300</v>
      </c>
      <c r="N30" t="s">
        <v>308</v>
      </c>
      <c r="P30">
        <v>40.63564</v>
      </c>
      <c r="Q30">
        <v>-74.167737</v>
      </c>
      <c r="R30">
        <v>1871650</v>
      </c>
      <c r="S30">
        <v>0</v>
      </c>
    </row>
    <row r="31" spans="1:19">
      <c r="A31" s="1">
        <f>HYPERLINK("https://lsnyc.legalserver.org/matter/dynamic-profile/view/1871062","18-1871062")</f>
        <v>0</v>
      </c>
      <c r="B31" t="s">
        <v>48</v>
      </c>
      <c r="C31" t="s">
        <v>150</v>
      </c>
      <c r="D31" t="s">
        <v>154</v>
      </c>
      <c r="E31">
        <v>10302</v>
      </c>
      <c r="F31" t="s">
        <v>155</v>
      </c>
      <c r="G31" t="s">
        <v>168</v>
      </c>
      <c r="H31" t="s">
        <v>177</v>
      </c>
      <c r="J31" t="s">
        <v>245</v>
      </c>
      <c r="K31" t="s">
        <v>272</v>
      </c>
      <c r="L31" t="s">
        <v>290</v>
      </c>
      <c r="M31" t="s">
        <v>306</v>
      </c>
      <c r="N31" t="s">
        <v>308</v>
      </c>
      <c r="P31">
        <v>40.634659</v>
      </c>
      <c r="Q31">
        <v>-74.12989</v>
      </c>
      <c r="R31">
        <v>1871663</v>
      </c>
      <c r="S31">
        <v>0</v>
      </c>
    </row>
    <row r="32" spans="1:19">
      <c r="A32" s="1">
        <f>HYPERLINK("https://lsnyc.legalserver.org/matter/dynamic-profile/view/1871076","18-1871076")</f>
        <v>0</v>
      </c>
      <c r="B32" t="s">
        <v>49</v>
      </c>
      <c r="C32" t="s">
        <v>150</v>
      </c>
      <c r="D32" t="s">
        <v>154</v>
      </c>
      <c r="E32">
        <v>10314</v>
      </c>
      <c r="F32" t="s">
        <v>155</v>
      </c>
      <c r="G32" t="s">
        <v>169</v>
      </c>
      <c r="H32" t="s">
        <v>176</v>
      </c>
      <c r="I32" t="s">
        <v>169</v>
      </c>
      <c r="J32" t="s">
        <v>250</v>
      </c>
      <c r="K32" t="s">
        <v>270</v>
      </c>
      <c r="L32" t="s">
        <v>290</v>
      </c>
      <c r="M32" t="s">
        <v>305</v>
      </c>
      <c r="N32" t="s">
        <v>309</v>
      </c>
      <c r="O32" t="s">
        <v>318</v>
      </c>
      <c r="P32">
        <v>40.58735</v>
      </c>
      <c r="Q32">
        <v>-74.160501</v>
      </c>
      <c r="R32">
        <v>1871677</v>
      </c>
      <c r="S32">
        <v>5500</v>
      </c>
    </row>
    <row r="33" spans="1:19">
      <c r="A33" s="1">
        <f>HYPERLINK("https://lsnyc.legalserver.org/matter/dynamic-profile/view/1871111","18-1871111")</f>
        <v>0</v>
      </c>
      <c r="B33" t="s">
        <v>50</v>
      </c>
      <c r="C33" t="s">
        <v>150</v>
      </c>
      <c r="D33" t="s">
        <v>154</v>
      </c>
      <c r="E33">
        <v>10304</v>
      </c>
      <c r="F33" t="s">
        <v>155</v>
      </c>
      <c r="G33" t="s">
        <v>169</v>
      </c>
      <c r="H33" t="s">
        <v>176</v>
      </c>
      <c r="I33" t="s">
        <v>187</v>
      </c>
      <c r="J33" t="s">
        <v>243</v>
      </c>
      <c r="K33" t="s">
        <v>269</v>
      </c>
      <c r="L33" t="s">
        <v>294</v>
      </c>
      <c r="M33" t="s">
        <v>302</v>
      </c>
      <c r="N33" t="s">
        <v>309</v>
      </c>
      <c r="O33" t="s">
        <v>321</v>
      </c>
      <c r="P33">
        <v>40.615188</v>
      </c>
      <c r="Q33">
        <v>-74.082104</v>
      </c>
      <c r="R33">
        <v>1871712</v>
      </c>
      <c r="S33">
        <v>0</v>
      </c>
    </row>
    <row r="34" spans="1:19">
      <c r="A34" s="1">
        <f>HYPERLINK("https://lsnyc.legalserver.org/matter/dynamic-profile/view/1871132","18-1871132")</f>
        <v>0</v>
      </c>
      <c r="B34" t="s">
        <v>51</v>
      </c>
      <c r="C34" t="s">
        <v>150</v>
      </c>
      <c r="D34" t="s">
        <v>154</v>
      </c>
      <c r="E34">
        <v>10304</v>
      </c>
      <c r="F34" t="s">
        <v>155</v>
      </c>
      <c r="G34" t="s">
        <v>158</v>
      </c>
      <c r="H34" t="s">
        <v>176</v>
      </c>
      <c r="I34" t="s">
        <v>188</v>
      </c>
      <c r="J34" t="s">
        <v>243</v>
      </c>
      <c r="K34" t="s">
        <v>269</v>
      </c>
      <c r="L34" t="s">
        <v>288</v>
      </c>
      <c r="M34" t="s">
        <v>301</v>
      </c>
      <c r="O34" t="s">
        <v>318</v>
      </c>
      <c r="P34">
        <v>40.614944</v>
      </c>
      <c r="Q34">
        <v>-74.089423</v>
      </c>
      <c r="R34">
        <v>1871733</v>
      </c>
      <c r="S34">
        <v>0</v>
      </c>
    </row>
    <row r="35" spans="1:19">
      <c r="A35" s="1">
        <f>HYPERLINK("https://lsnyc.legalserver.org/matter/dynamic-profile/view/1871232","18-1871232")</f>
        <v>0</v>
      </c>
      <c r="B35" t="s">
        <v>52</v>
      </c>
      <c r="C35" t="s">
        <v>150</v>
      </c>
      <c r="D35" t="s">
        <v>154</v>
      </c>
      <c r="E35">
        <v>10310</v>
      </c>
      <c r="F35" t="s">
        <v>155</v>
      </c>
      <c r="G35" t="s">
        <v>169</v>
      </c>
      <c r="H35" t="s">
        <v>176</v>
      </c>
      <c r="I35" t="s">
        <v>180</v>
      </c>
      <c r="J35" t="s">
        <v>243</v>
      </c>
      <c r="K35" t="s">
        <v>277</v>
      </c>
      <c r="L35" t="s">
        <v>288</v>
      </c>
      <c r="M35" t="s">
        <v>302</v>
      </c>
      <c r="N35" t="s">
        <v>309</v>
      </c>
      <c r="O35" t="s">
        <v>321</v>
      </c>
      <c r="P35">
        <v>40.632934</v>
      </c>
      <c r="Q35">
        <v>-74.116219</v>
      </c>
      <c r="R35">
        <v>1871833</v>
      </c>
      <c r="S35">
        <v>0</v>
      </c>
    </row>
    <row r="36" spans="1:19">
      <c r="A36" s="1">
        <f>HYPERLINK("https://lsnyc.legalserver.org/matter/dynamic-profile/view/1871236","18-1871236")</f>
        <v>0</v>
      </c>
      <c r="B36" t="s">
        <v>53</v>
      </c>
      <c r="C36" t="s">
        <v>150</v>
      </c>
      <c r="D36" t="s">
        <v>154</v>
      </c>
      <c r="E36">
        <v>10303</v>
      </c>
      <c r="F36" t="s">
        <v>155</v>
      </c>
      <c r="G36" t="s">
        <v>156</v>
      </c>
      <c r="H36" t="s">
        <v>177</v>
      </c>
      <c r="J36" t="s">
        <v>248</v>
      </c>
      <c r="K36" t="s">
        <v>272</v>
      </c>
      <c r="L36" t="s">
        <v>290</v>
      </c>
      <c r="M36" t="s">
        <v>300</v>
      </c>
      <c r="P36">
        <v>40.635538</v>
      </c>
      <c r="Q36">
        <v>-74.167771</v>
      </c>
      <c r="R36">
        <v>1871837</v>
      </c>
      <c r="S36">
        <v>0</v>
      </c>
    </row>
    <row r="37" spans="1:19">
      <c r="A37" s="1">
        <f>HYPERLINK("https://lsnyc.legalserver.org/matter/dynamic-profile/view/1871251","18-1871251")</f>
        <v>0</v>
      </c>
      <c r="B37" t="s">
        <v>54</v>
      </c>
      <c r="C37" t="s">
        <v>150</v>
      </c>
      <c r="D37" t="s">
        <v>154</v>
      </c>
      <c r="E37">
        <v>10304</v>
      </c>
      <c r="F37" t="s">
        <v>155</v>
      </c>
      <c r="G37" t="s">
        <v>164</v>
      </c>
      <c r="H37" t="s">
        <v>176</v>
      </c>
      <c r="I37" t="s">
        <v>189</v>
      </c>
      <c r="J37" t="s">
        <v>249</v>
      </c>
      <c r="K37" t="s">
        <v>274</v>
      </c>
      <c r="L37" t="s">
        <v>291</v>
      </c>
      <c r="M37" t="s">
        <v>302</v>
      </c>
      <c r="N37" t="s">
        <v>309</v>
      </c>
      <c r="O37" t="s">
        <v>321</v>
      </c>
      <c r="P37">
        <v>40.614376</v>
      </c>
      <c r="Q37">
        <v>-74.08347999999999</v>
      </c>
      <c r="R37">
        <v>1871852</v>
      </c>
      <c r="S37">
        <v>12</v>
      </c>
    </row>
    <row r="38" spans="1:19">
      <c r="A38" s="1">
        <f>HYPERLINK("https://lsnyc.legalserver.org/matter/dynamic-profile/view/1871252","18-1871252")</f>
        <v>0</v>
      </c>
      <c r="B38" t="s">
        <v>55</v>
      </c>
      <c r="C38" t="s">
        <v>150</v>
      </c>
      <c r="D38" t="s">
        <v>154</v>
      </c>
      <c r="E38">
        <v>10304</v>
      </c>
      <c r="F38" t="s">
        <v>155</v>
      </c>
      <c r="G38" t="s">
        <v>170</v>
      </c>
      <c r="H38" t="s">
        <v>176</v>
      </c>
      <c r="I38" t="s">
        <v>156</v>
      </c>
      <c r="J38" t="s">
        <v>255</v>
      </c>
      <c r="K38" t="s">
        <v>270</v>
      </c>
      <c r="L38" t="s">
        <v>290</v>
      </c>
      <c r="M38" t="s">
        <v>302</v>
      </c>
      <c r="N38" t="s">
        <v>309</v>
      </c>
      <c r="O38" t="s">
        <v>318</v>
      </c>
      <c r="P38">
        <v>0</v>
      </c>
      <c r="Q38">
        <v>0</v>
      </c>
      <c r="R38">
        <v>1871853</v>
      </c>
      <c r="S38">
        <v>1000</v>
      </c>
    </row>
    <row r="39" spans="1:19">
      <c r="A39" s="1">
        <f>HYPERLINK("https://lsnyc.legalserver.org/matter/dynamic-profile/view/1871273","18-1871273")</f>
        <v>0</v>
      </c>
      <c r="B39" t="s">
        <v>56</v>
      </c>
      <c r="C39" t="s">
        <v>150</v>
      </c>
      <c r="D39" t="s">
        <v>154</v>
      </c>
      <c r="E39">
        <v>10304</v>
      </c>
      <c r="F39" t="s">
        <v>155</v>
      </c>
      <c r="G39" t="s">
        <v>167</v>
      </c>
      <c r="H39" t="s">
        <v>176</v>
      </c>
      <c r="I39" t="s">
        <v>189</v>
      </c>
      <c r="J39" t="s">
        <v>256</v>
      </c>
      <c r="K39" t="s">
        <v>269</v>
      </c>
      <c r="L39" t="s">
        <v>288</v>
      </c>
      <c r="M39" t="s">
        <v>300</v>
      </c>
      <c r="N39" t="s">
        <v>309</v>
      </c>
      <c r="O39" t="s">
        <v>321</v>
      </c>
      <c r="P39">
        <v>40.617788</v>
      </c>
      <c r="Q39">
        <v>-74.07693999999999</v>
      </c>
      <c r="R39">
        <v>705175</v>
      </c>
      <c r="S39">
        <v>0</v>
      </c>
    </row>
    <row r="40" spans="1:19">
      <c r="A40" s="1">
        <f>HYPERLINK("https://lsnyc.legalserver.org/matter/dynamic-profile/view/1871282","18-1871282")</f>
        <v>0</v>
      </c>
      <c r="B40" t="s">
        <v>57</v>
      </c>
      <c r="C40" t="s">
        <v>150</v>
      </c>
      <c r="D40" t="s">
        <v>154</v>
      </c>
      <c r="E40">
        <v>10305</v>
      </c>
      <c r="F40" t="s">
        <v>155</v>
      </c>
      <c r="G40" t="s">
        <v>160</v>
      </c>
      <c r="H40" t="s">
        <v>176</v>
      </c>
      <c r="I40" t="s">
        <v>190</v>
      </c>
      <c r="J40" t="s">
        <v>243</v>
      </c>
      <c r="K40" t="s">
        <v>269</v>
      </c>
      <c r="L40" t="s">
        <v>288</v>
      </c>
      <c r="M40" t="s">
        <v>302</v>
      </c>
      <c r="N40" t="s">
        <v>309</v>
      </c>
      <c r="O40" t="s">
        <v>321</v>
      </c>
      <c r="P40">
        <v>40.604891</v>
      </c>
      <c r="Q40">
        <v>-74.075496</v>
      </c>
      <c r="R40">
        <v>1871883</v>
      </c>
      <c r="S40">
        <v>2235</v>
      </c>
    </row>
    <row r="41" spans="1:19">
      <c r="A41" s="1">
        <f>HYPERLINK("https://lsnyc.legalserver.org/matter/dynamic-profile/view/1871286","18-1871286")</f>
        <v>0</v>
      </c>
      <c r="B41" t="s">
        <v>58</v>
      </c>
      <c r="C41" t="s">
        <v>150</v>
      </c>
      <c r="D41" t="s">
        <v>154</v>
      </c>
      <c r="E41">
        <v>10306</v>
      </c>
      <c r="F41" t="s">
        <v>155</v>
      </c>
      <c r="G41" t="s">
        <v>164</v>
      </c>
      <c r="H41" t="s">
        <v>176</v>
      </c>
      <c r="I41" t="s">
        <v>191</v>
      </c>
      <c r="J41" t="s">
        <v>249</v>
      </c>
      <c r="K41" t="s">
        <v>274</v>
      </c>
      <c r="L41" t="s">
        <v>288</v>
      </c>
      <c r="M41" t="s">
        <v>301</v>
      </c>
      <c r="N41" t="s">
        <v>310</v>
      </c>
      <c r="O41" t="s">
        <v>321</v>
      </c>
      <c r="P41">
        <v>40.564222</v>
      </c>
      <c r="Q41">
        <v>-74.111794</v>
      </c>
      <c r="R41">
        <v>1871887</v>
      </c>
      <c r="S41">
        <v>0</v>
      </c>
    </row>
    <row r="42" spans="1:19">
      <c r="A42" s="1">
        <f>HYPERLINK("https://lsnyc.legalserver.org/matter/dynamic-profile/view/1871289","18-1871289")</f>
        <v>0</v>
      </c>
      <c r="B42" t="s">
        <v>59</v>
      </c>
      <c r="C42" t="s">
        <v>150</v>
      </c>
      <c r="D42" t="s">
        <v>154</v>
      </c>
      <c r="E42">
        <v>10304</v>
      </c>
      <c r="F42" t="s">
        <v>155</v>
      </c>
      <c r="G42" t="s">
        <v>160</v>
      </c>
      <c r="H42" t="s">
        <v>176</v>
      </c>
      <c r="I42" t="s">
        <v>192</v>
      </c>
      <c r="J42" t="s">
        <v>257</v>
      </c>
      <c r="K42" t="s">
        <v>269</v>
      </c>
      <c r="L42" t="s">
        <v>288</v>
      </c>
      <c r="M42" t="s">
        <v>302</v>
      </c>
      <c r="N42" t="s">
        <v>309</v>
      </c>
      <c r="O42" t="s">
        <v>321</v>
      </c>
      <c r="P42">
        <v>40.621265</v>
      </c>
      <c r="Q42">
        <v>-74.085944</v>
      </c>
      <c r="R42">
        <v>1871890</v>
      </c>
      <c r="S42">
        <v>35</v>
      </c>
    </row>
    <row r="43" spans="1:19">
      <c r="A43" s="1">
        <f>HYPERLINK("https://lsnyc.legalserver.org/matter/dynamic-profile/view/1871294","18-1871294")</f>
        <v>0</v>
      </c>
      <c r="B43" t="s">
        <v>60</v>
      </c>
      <c r="C43" t="s">
        <v>150</v>
      </c>
      <c r="D43" t="s">
        <v>154</v>
      </c>
      <c r="E43">
        <v>10309</v>
      </c>
      <c r="F43" t="s">
        <v>155</v>
      </c>
      <c r="G43" t="s">
        <v>163</v>
      </c>
      <c r="H43" t="s">
        <v>176</v>
      </c>
      <c r="I43" t="s">
        <v>193</v>
      </c>
      <c r="J43" t="s">
        <v>257</v>
      </c>
      <c r="K43" t="s">
        <v>274</v>
      </c>
      <c r="L43" t="s">
        <v>288</v>
      </c>
      <c r="M43" t="s">
        <v>301</v>
      </c>
      <c r="N43" t="s">
        <v>309</v>
      </c>
      <c r="O43" t="s">
        <v>321</v>
      </c>
      <c r="P43">
        <v>40.54815</v>
      </c>
      <c r="Q43">
        <v>-74.21366500000001</v>
      </c>
      <c r="R43">
        <v>1871895</v>
      </c>
      <c r="S43">
        <v>0</v>
      </c>
    </row>
    <row r="44" spans="1:19">
      <c r="A44" s="1">
        <f>HYPERLINK("https://lsnyc.legalserver.org/matter/dynamic-profile/view/1871302","18-1871302")</f>
        <v>0</v>
      </c>
      <c r="B44" t="s">
        <v>61</v>
      </c>
      <c r="C44" t="s">
        <v>150</v>
      </c>
      <c r="D44" t="s">
        <v>154</v>
      </c>
      <c r="E44">
        <v>10304</v>
      </c>
      <c r="F44" t="s">
        <v>155</v>
      </c>
      <c r="G44" t="s">
        <v>161</v>
      </c>
      <c r="H44" t="s">
        <v>176</v>
      </c>
      <c r="I44" t="s">
        <v>194</v>
      </c>
      <c r="J44" t="s">
        <v>250</v>
      </c>
      <c r="K44" t="s">
        <v>271</v>
      </c>
      <c r="L44" t="s">
        <v>295</v>
      </c>
      <c r="M44" t="s">
        <v>300</v>
      </c>
      <c r="N44" t="s">
        <v>308</v>
      </c>
      <c r="O44" t="s">
        <v>323</v>
      </c>
      <c r="P44">
        <v>40.612468</v>
      </c>
      <c r="Q44">
        <v>-74.08539</v>
      </c>
      <c r="R44">
        <v>1871903</v>
      </c>
      <c r="S44">
        <v>0</v>
      </c>
    </row>
    <row r="45" spans="1:19">
      <c r="A45" s="1">
        <f>HYPERLINK("https://lsnyc.legalserver.org/matter/dynamic-profile/view/1871354","18-1871354")</f>
        <v>0</v>
      </c>
      <c r="B45" t="s">
        <v>62</v>
      </c>
      <c r="C45" t="s">
        <v>150</v>
      </c>
      <c r="D45" t="s">
        <v>154</v>
      </c>
      <c r="E45">
        <v>10301</v>
      </c>
      <c r="F45" t="s">
        <v>155</v>
      </c>
      <c r="G45" t="s">
        <v>160</v>
      </c>
      <c r="H45" t="s">
        <v>176</v>
      </c>
      <c r="I45" t="s">
        <v>195</v>
      </c>
      <c r="J45" t="s">
        <v>257</v>
      </c>
      <c r="K45" t="s">
        <v>269</v>
      </c>
      <c r="L45" t="s">
        <v>288</v>
      </c>
      <c r="M45" t="s">
        <v>307</v>
      </c>
      <c r="N45" t="s">
        <v>309</v>
      </c>
      <c r="O45" t="s">
        <v>324</v>
      </c>
      <c r="P45">
        <v>40.640813</v>
      </c>
      <c r="Q45">
        <v>-74.079993</v>
      </c>
      <c r="R45">
        <v>798381</v>
      </c>
      <c r="S45">
        <v>0</v>
      </c>
    </row>
    <row r="46" spans="1:19">
      <c r="A46" s="1">
        <f>HYPERLINK("https://lsnyc.legalserver.org/matter/dynamic-profile/view/1871399","18-1871399")</f>
        <v>0</v>
      </c>
      <c r="B46" t="s">
        <v>63</v>
      </c>
      <c r="C46" t="s">
        <v>150</v>
      </c>
      <c r="D46" t="s">
        <v>154</v>
      </c>
      <c r="E46">
        <v>10314</v>
      </c>
      <c r="F46" t="s">
        <v>155</v>
      </c>
      <c r="G46" t="s">
        <v>168</v>
      </c>
      <c r="H46" t="s">
        <v>176</v>
      </c>
      <c r="I46" t="s">
        <v>196</v>
      </c>
      <c r="J46" t="s">
        <v>256</v>
      </c>
      <c r="K46" t="s">
        <v>277</v>
      </c>
      <c r="L46" t="s">
        <v>291</v>
      </c>
      <c r="M46" t="s">
        <v>300</v>
      </c>
      <c r="N46" t="s">
        <v>309</v>
      </c>
      <c r="O46" t="s">
        <v>321</v>
      </c>
      <c r="P46">
        <v>40.60765</v>
      </c>
      <c r="Q46">
        <v>-74.119651</v>
      </c>
      <c r="R46">
        <v>1872000</v>
      </c>
      <c r="S46">
        <v>0</v>
      </c>
    </row>
    <row r="47" spans="1:19">
      <c r="A47" s="1">
        <f>HYPERLINK("https://lsnyc.legalserver.org/matter/dynamic-profile/view/1871423","18-1871423")</f>
        <v>0</v>
      </c>
      <c r="B47" t="s">
        <v>64</v>
      </c>
      <c r="C47" t="s">
        <v>150</v>
      </c>
      <c r="D47" t="s">
        <v>154</v>
      </c>
      <c r="E47">
        <v>10314</v>
      </c>
      <c r="F47" t="s">
        <v>155</v>
      </c>
      <c r="G47" t="s">
        <v>166</v>
      </c>
      <c r="H47" t="s">
        <v>176</v>
      </c>
      <c r="I47" t="s">
        <v>197</v>
      </c>
      <c r="J47" t="s">
        <v>257</v>
      </c>
      <c r="K47" t="s">
        <v>277</v>
      </c>
      <c r="L47" t="s">
        <v>288</v>
      </c>
      <c r="M47" t="s">
        <v>300</v>
      </c>
      <c r="N47" t="s">
        <v>309</v>
      </c>
      <c r="O47" t="s">
        <v>318</v>
      </c>
      <c r="P47">
        <v>40.619584</v>
      </c>
      <c r="Q47">
        <v>-74.127781</v>
      </c>
      <c r="R47">
        <v>789243</v>
      </c>
      <c r="S47">
        <v>2000</v>
      </c>
    </row>
    <row r="48" spans="1:19">
      <c r="A48" s="1">
        <f>HYPERLINK("https://lsnyc.legalserver.org/matter/dynamic-profile/view/1871443","18-1871443")</f>
        <v>0</v>
      </c>
      <c r="B48" t="s">
        <v>48</v>
      </c>
      <c r="C48" t="s">
        <v>150</v>
      </c>
      <c r="D48" t="s">
        <v>154</v>
      </c>
      <c r="E48">
        <v>10302</v>
      </c>
      <c r="F48" t="s">
        <v>155</v>
      </c>
      <c r="G48" t="s">
        <v>168</v>
      </c>
      <c r="H48" t="s">
        <v>176</v>
      </c>
      <c r="I48" t="s">
        <v>198</v>
      </c>
      <c r="J48" t="s">
        <v>246</v>
      </c>
      <c r="K48" t="s">
        <v>270</v>
      </c>
      <c r="L48" t="s">
        <v>290</v>
      </c>
      <c r="M48" t="s">
        <v>306</v>
      </c>
      <c r="N48" t="s">
        <v>308</v>
      </c>
      <c r="O48" t="s">
        <v>318</v>
      </c>
      <c r="P48">
        <v>40.634659</v>
      </c>
      <c r="Q48">
        <v>-74.12989</v>
      </c>
      <c r="R48">
        <v>1872044</v>
      </c>
      <c r="S48">
        <v>0</v>
      </c>
    </row>
    <row r="49" spans="1:19">
      <c r="A49" s="1">
        <f>HYPERLINK("https://lsnyc.legalserver.org/matter/dynamic-profile/view/1871465","18-1871465")</f>
        <v>0</v>
      </c>
      <c r="B49" t="s">
        <v>65</v>
      </c>
      <c r="C49" t="s">
        <v>150</v>
      </c>
      <c r="D49" t="s">
        <v>154</v>
      </c>
      <c r="E49">
        <v>10303</v>
      </c>
      <c r="F49" t="s">
        <v>155</v>
      </c>
      <c r="G49" t="s">
        <v>164</v>
      </c>
      <c r="H49" t="s">
        <v>177</v>
      </c>
      <c r="J49" t="s">
        <v>248</v>
      </c>
      <c r="K49" t="s">
        <v>270</v>
      </c>
      <c r="L49" t="s">
        <v>290</v>
      </c>
      <c r="M49" t="s">
        <v>301</v>
      </c>
      <c r="N49" t="s">
        <v>312</v>
      </c>
      <c r="P49">
        <v>40.624114</v>
      </c>
      <c r="Q49">
        <v>-74.14957200000001</v>
      </c>
      <c r="R49">
        <v>1848174</v>
      </c>
      <c r="S49">
        <v>0</v>
      </c>
    </row>
    <row r="50" spans="1:19">
      <c r="A50" s="1">
        <f>HYPERLINK("https://lsnyc.legalserver.org/matter/dynamic-profile/view/1871466","18-1871466")</f>
        <v>0</v>
      </c>
      <c r="B50" t="s">
        <v>65</v>
      </c>
      <c r="C50" t="s">
        <v>150</v>
      </c>
      <c r="D50" t="s">
        <v>154</v>
      </c>
      <c r="E50">
        <v>10303</v>
      </c>
      <c r="F50" t="s">
        <v>155</v>
      </c>
      <c r="G50" t="s">
        <v>164</v>
      </c>
      <c r="H50" t="s">
        <v>177</v>
      </c>
      <c r="J50" t="s">
        <v>248</v>
      </c>
      <c r="K50" t="s">
        <v>270</v>
      </c>
      <c r="L50" t="s">
        <v>290</v>
      </c>
      <c r="M50" t="s">
        <v>301</v>
      </c>
      <c r="N50" t="s">
        <v>312</v>
      </c>
      <c r="P50">
        <v>40.624114</v>
      </c>
      <c r="Q50">
        <v>-74.14957200000001</v>
      </c>
      <c r="R50">
        <v>1848174</v>
      </c>
      <c r="S50">
        <v>0</v>
      </c>
    </row>
    <row r="51" spans="1:19">
      <c r="A51" s="1">
        <f>HYPERLINK("https://lsnyc.legalserver.org/matter/dynamic-profile/view/1871467","18-1871467")</f>
        <v>0</v>
      </c>
      <c r="B51" t="s">
        <v>65</v>
      </c>
      <c r="C51" t="s">
        <v>150</v>
      </c>
      <c r="D51" t="s">
        <v>154</v>
      </c>
      <c r="E51">
        <v>10303</v>
      </c>
      <c r="F51" t="s">
        <v>155</v>
      </c>
      <c r="G51" t="s">
        <v>164</v>
      </c>
      <c r="H51" t="s">
        <v>177</v>
      </c>
      <c r="J51" t="s">
        <v>248</v>
      </c>
      <c r="K51" t="s">
        <v>270</v>
      </c>
      <c r="L51" t="s">
        <v>290</v>
      </c>
      <c r="M51" t="s">
        <v>301</v>
      </c>
      <c r="N51" t="s">
        <v>309</v>
      </c>
      <c r="P51">
        <v>40.624114</v>
      </c>
      <c r="Q51">
        <v>-74.14957200000001</v>
      </c>
      <c r="R51">
        <v>1848174</v>
      </c>
      <c r="S51">
        <v>0</v>
      </c>
    </row>
    <row r="52" spans="1:19">
      <c r="A52" s="1">
        <f>HYPERLINK("https://lsnyc.legalserver.org/matter/dynamic-profile/view/1871468","18-1871468")</f>
        <v>0</v>
      </c>
      <c r="B52" t="s">
        <v>65</v>
      </c>
      <c r="C52" t="s">
        <v>150</v>
      </c>
      <c r="D52" t="s">
        <v>154</v>
      </c>
      <c r="E52">
        <v>10303</v>
      </c>
      <c r="F52" t="s">
        <v>155</v>
      </c>
      <c r="G52" t="s">
        <v>164</v>
      </c>
      <c r="H52" t="s">
        <v>177</v>
      </c>
      <c r="J52" t="s">
        <v>248</v>
      </c>
      <c r="K52" t="s">
        <v>272</v>
      </c>
      <c r="L52" t="s">
        <v>290</v>
      </c>
      <c r="M52" t="s">
        <v>301</v>
      </c>
      <c r="N52" t="s">
        <v>309</v>
      </c>
      <c r="P52">
        <v>40.624114</v>
      </c>
      <c r="Q52">
        <v>-74.14957200000001</v>
      </c>
      <c r="R52">
        <v>1848174</v>
      </c>
      <c r="S52">
        <v>0</v>
      </c>
    </row>
    <row r="53" spans="1:19">
      <c r="A53" s="1">
        <f>HYPERLINK("https://lsnyc.legalserver.org/matter/dynamic-profile/view/1871493","18-1871493")</f>
        <v>0</v>
      </c>
      <c r="B53" t="s">
        <v>66</v>
      </c>
      <c r="C53" t="s">
        <v>150</v>
      </c>
      <c r="D53" t="s">
        <v>154</v>
      </c>
      <c r="E53">
        <v>10302</v>
      </c>
      <c r="F53" t="s">
        <v>155</v>
      </c>
      <c r="G53" t="s">
        <v>167</v>
      </c>
      <c r="H53" t="s">
        <v>177</v>
      </c>
      <c r="J53" t="s">
        <v>246</v>
      </c>
      <c r="K53" t="s">
        <v>272</v>
      </c>
      <c r="L53" t="s">
        <v>290</v>
      </c>
      <c r="M53" t="s">
        <v>300</v>
      </c>
      <c r="N53" t="s">
        <v>308</v>
      </c>
      <c r="P53">
        <v>40.637381</v>
      </c>
      <c r="Q53">
        <v>-74.143528</v>
      </c>
      <c r="R53">
        <v>817334</v>
      </c>
      <c r="S53">
        <v>0</v>
      </c>
    </row>
    <row r="54" spans="1:19">
      <c r="A54" s="1">
        <f>HYPERLINK("https://lsnyc.legalserver.org/matter/dynamic-profile/view/1871497","18-1871497")</f>
        <v>0</v>
      </c>
      <c r="B54" t="s">
        <v>43</v>
      </c>
      <c r="C54" t="s">
        <v>150</v>
      </c>
      <c r="D54" t="s">
        <v>154</v>
      </c>
      <c r="E54">
        <v>10301</v>
      </c>
      <c r="F54" t="s">
        <v>155</v>
      </c>
      <c r="G54" t="s">
        <v>164</v>
      </c>
      <c r="H54" t="s">
        <v>176</v>
      </c>
      <c r="I54" t="s">
        <v>195</v>
      </c>
      <c r="J54" t="s">
        <v>253</v>
      </c>
      <c r="K54" t="s">
        <v>276</v>
      </c>
      <c r="L54" t="s">
        <v>293</v>
      </c>
      <c r="M54" t="s">
        <v>302</v>
      </c>
      <c r="N54" t="s">
        <v>309</v>
      </c>
      <c r="O54" t="s">
        <v>322</v>
      </c>
      <c r="P54">
        <v>40.64296</v>
      </c>
      <c r="Q54">
        <v>-74.08404299999999</v>
      </c>
      <c r="R54">
        <v>779076</v>
      </c>
      <c r="S54">
        <v>0</v>
      </c>
    </row>
    <row r="55" spans="1:19">
      <c r="A55" s="1">
        <f>HYPERLINK("https://lsnyc.legalserver.org/matter/dynamic-profile/view/1871513","18-1871513")</f>
        <v>0</v>
      </c>
      <c r="B55" t="s">
        <v>67</v>
      </c>
      <c r="C55" t="s">
        <v>150</v>
      </c>
      <c r="D55" t="s">
        <v>154</v>
      </c>
      <c r="E55">
        <v>10301</v>
      </c>
      <c r="F55" t="s">
        <v>155</v>
      </c>
      <c r="G55" t="s">
        <v>164</v>
      </c>
      <c r="H55" t="s">
        <v>177</v>
      </c>
      <c r="J55" t="s">
        <v>248</v>
      </c>
      <c r="K55" t="s">
        <v>272</v>
      </c>
      <c r="L55" t="s">
        <v>290</v>
      </c>
      <c r="M55" t="s">
        <v>300</v>
      </c>
      <c r="N55" t="s">
        <v>308</v>
      </c>
      <c r="P55">
        <v>40.639774</v>
      </c>
      <c r="Q55">
        <v>-74.084284</v>
      </c>
      <c r="R55">
        <v>1872114</v>
      </c>
      <c r="S55">
        <v>0</v>
      </c>
    </row>
    <row r="56" spans="1:19">
      <c r="A56" s="1">
        <f>HYPERLINK("https://lsnyc.legalserver.org/matter/dynamic-profile/view/1871538","18-1871538")</f>
        <v>0</v>
      </c>
      <c r="B56" t="s">
        <v>68</v>
      </c>
      <c r="C56" t="s">
        <v>150</v>
      </c>
      <c r="D56" t="s">
        <v>154</v>
      </c>
      <c r="E56">
        <v>10302</v>
      </c>
      <c r="F56" t="s">
        <v>155</v>
      </c>
      <c r="G56" t="s">
        <v>169</v>
      </c>
      <c r="H56" t="s">
        <v>176</v>
      </c>
      <c r="I56" t="s">
        <v>199</v>
      </c>
      <c r="J56" t="s">
        <v>253</v>
      </c>
      <c r="K56" t="s">
        <v>276</v>
      </c>
      <c r="L56" t="s">
        <v>296</v>
      </c>
      <c r="M56" t="s">
        <v>300</v>
      </c>
      <c r="N56" t="s">
        <v>308</v>
      </c>
      <c r="O56" t="s">
        <v>318</v>
      </c>
      <c r="P56">
        <v>40.636274</v>
      </c>
      <c r="Q56">
        <v>-74.138057</v>
      </c>
      <c r="R56">
        <v>780868</v>
      </c>
      <c r="S56">
        <v>0</v>
      </c>
    </row>
    <row r="57" spans="1:19">
      <c r="A57" s="1">
        <f>HYPERLINK("https://lsnyc.legalserver.org/matter/dynamic-profile/view/1871570","18-1871570")</f>
        <v>0</v>
      </c>
      <c r="B57" t="s">
        <v>69</v>
      </c>
      <c r="C57" t="s">
        <v>150</v>
      </c>
      <c r="D57" t="s">
        <v>154</v>
      </c>
      <c r="E57">
        <v>10301</v>
      </c>
      <c r="F57" t="s">
        <v>155</v>
      </c>
      <c r="G57" t="s">
        <v>170</v>
      </c>
      <c r="H57" t="s">
        <v>177</v>
      </c>
      <c r="J57" t="s">
        <v>258</v>
      </c>
      <c r="K57" t="s">
        <v>274</v>
      </c>
      <c r="L57" t="s">
        <v>291</v>
      </c>
      <c r="M57" t="s">
        <v>302</v>
      </c>
      <c r="N57" t="s">
        <v>309</v>
      </c>
      <c r="P57">
        <v>40.64267</v>
      </c>
      <c r="Q57">
        <v>-74.079993</v>
      </c>
      <c r="R57">
        <v>1872171</v>
      </c>
      <c r="S57">
        <v>0</v>
      </c>
    </row>
    <row r="58" spans="1:19">
      <c r="A58" s="1">
        <f>HYPERLINK("https://lsnyc.legalserver.org/matter/dynamic-profile/view/1871620","18-1871620")</f>
        <v>0</v>
      </c>
      <c r="B58" t="s">
        <v>70</v>
      </c>
      <c r="C58" t="s">
        <v>150</v>
      </c>
      <c r="D58" t="s">
        <v>154</v>
      </c>
      <c r="E58">
        <v>10301</v>
      </c>
      <c r="F58" t="s">
        <v>155</v>
      </c>
      <c r="G58" t="s">
        <v>163</v>
      </c>
      <c r="H58" t="s">
        <v>176</v>
      </c>
      <c r="I58" t="s">
        <v>200</v>
      </c>
      <c r="J58" t="s">
        <v>257</v>
      </c>
      <c r="K58" t="s">
        <v>269</v>
      </c>
      <c r="L58" t="s">
        <v>288</v>
      </c>
      <c r="M58" t="s">
        <v>302</v>
      </c>
      <c r="N58" t="s">
        <v>309</v>
      </c>
      <c r="O58" t="s">
        <v>324</v>
      </c>
      <c r="P58">
        <v>40.641164</v>
      </c>
      <c r="Q58">
        <v>-74.078777</v>
      </c>
      <c r="R58">
        <v>1872221</v>
      </c>
      <c r="S58">
        <v>0</v>
      </c>
    </row>
    <row r="59" spans="1:19">
      <c r="A59" s="1">
        <f>HYPERLINK("https://lsnyc.legalserver.org/matter/dynamic-profile/view/1871654","18-1871654")</f>
        <v>0</v>
      </c>
      <c r="B59" t="s">
        <v>50</v>
      </c>
      <c r="C59" t="s">
        <v>150</v>
      </c>
      <c r="D59" t="s">
        <v>154</v>
      </c>
      <c r="E59">
        <v>10304</v>
      </c>
      <c r="F59" t="s">
        <v>155</v>
      </c>
      <c r="G59" t="s">
        <v>168</v>
      </c>
      <c r="H59" t="s">
        <v>176</v>
      </c>
      <c r="I59" t="s">
        <v>201</v>
      </c>
      <c r="J59" t="s">
        <v>256</v>
      </c>
      <c r="K59" t="s">
        <v>269</v>
      </c>
      <c r="L59" t="s">
        <v>288</v>
      </c>
      <c r="M59" t="s">
        <v>302</v>
      </c>
      <c r="N59" t="s">
        <v>309</v>
      </c>
      <c r="O59" t="s">
        <v>322</v>
      </c>
      <c r="P59">
        <v>40.615188</v>
      </c>
      <c r="Q59">
        <v>-74.082104</v>
      </c>
      <c r="R59">
        <v>1872255</v>
      </c>
      <c r="S59">
        <v>0</v>
      </c>
    </row>
    <row r="60" spans="1:19">
      <c r="A60" s="1">
        <f>HYPERLINK("https://lsnyc.legalserver.org/matter/dynamic-profile/view/1871710","18-1871710")</f>
        <v>0</v>
      </c>
      <c r="B60" t="s">
        <v>46</v>
      </c>
      <c r="C60" t="s">
        <v>150</v>
      </c>
      <c r="D60" t="s">
        <v>154</v>
      </c>
      <c r="E60">
        <v>10304</v>
      </c>
      <c r="F60" t="s">
        <v>155</v>
      </c>
      <c r="G60" t="s">
        <v>170</v>
      </c>
      <c r="H60" t="s">
        <v>176</v>
      </c>
      <c r="I60" t="s">
        <v>202</v>
      </c>
      <c r="J60" t="s">
        <v>255</v>
      </c>
      <c r="K60" t="s">
        <v>270</v>
      </c>
      <c r="L60" t="s">
        <v>290</v>
      </c>
      <c r="M60" t="s">
        <v>302</v>
      </c>
      <c r="N60" t="s">
        <v>309</v>
      </c>
      <c r="O60" t="s">
        <v>318</v>
      </c>
      <c r="P60">
        <v>40.611989</v>
      </c>
      <c r="Q60">
        <v>-74.083022</v>
      </c>
      <c r="R60">
        <v>1872311</v>
      </c>
      <c r="S60">
        <v>0</v>
      </c>
    </row>
    <row r="61" spans="1:19">
      <c r="A61" s="1">
        <f>HYPERLINK("https://lsnyc.legalserver.org/matter/dynamic-profile/view/1871752","18-1871752")</f>
        <v>0</v>
      </c>
      <c r="B61" t="s">
        <v>71</v>
      </c>
      <c r="C61" t="s">
        <v>150</v>
      </c>
      <c r="D61" t="s">
        <v>154</v>
      </c>
      <c r="E61">
        <v>10314</v>
      </c>
      <c r="F61" t="s">
        <v>155</v>
      </c>
      <c r="G61" t="s">
        <v>160</v>
      </c>
      <c r="H61" t="s">
        <v>176</v>
      </c>
      <c r="I61" t="s">
        <v>203</v>
      </c>
      <c r="J61" t="s">
        <v>250</v>
      </c>
      <c r="K61" t="s">
        <v>270</v>
      </c>
      <c r="L61" t="s">
        <v>290</v>
      </c>
      <c r="M61" t="s">
        <v>300</v>
      </c>
      <c r="N61" t="s">
        <v>309</v>
      </c>
      <c r="O61" t="s">
        <v>325</v>
      </c>
      <c r="P61">
        <v>40.600491</v>
      </c>
      <c r="Q61">
        <v>-74.130376</v>
      </c>
      <c r="R61">
        <v>1848741</v>
      </c>
      <c r="S61">
        <v>0</v>
      </c>
    </row>
    <row r="62" spans="1:19">
      <c r="A62" s="1">
        <f>HYPERLINK("https://lsnyc.legalserver.org/matter/dynamic-profile/view/1871784","18-1871784")</f>
        <v>0</v>
      </c>
      <c r="B62" t="s">
        <v>72</v>
      </c>
      <c r="C62" t="s">
        <v>150</v>
      </c>
      <c r="D62" t="s">
        <v>154</v>
      </c>
      <c r="E62">
        <v>10309</v>
      </c>
      <c r="F62" t="s">
        <v>155</v>
      </c>
      <c r="G62" t="s">
        <v>168</v>
      </c>
      <c r="H62" t="s">
        <v>176</v>
      </c>
      <c r="I62" t="s">
        <v>204</v>
      </c>
      <c r="J62" t="s">
        <v>251</v>
      </c>
      <c r="K62" t="s">
        <v>267</v>
      </c>
      <c r="L62" t="s">
        <v>292</v>
      </c>
      <c r="M62" t="s">
        <v>301</v>
      </c>
      <c r="N62" t="s">
        <v>309</v>
      </c>
      <c r="O62" t="s">
        <v>326</v>
      </c>
      <c r="P62">
        <v>40.5219</v>
      </c>
      <c r="Q62">
        <v>-74.22348100000001</v>
      </c>
      <c r="R62">
        <v>1872385</v>
      </c>
      <c r="S62">
        <v>0</v>
      </c>
    </row>
    <row r="63" spans="1:19">
      <c r="A63" s="1">
        <f>HYPERLINK("https://lsnyc.legalserver.org/matter/dynamic-profile/view/1871789","18-1871789")</f>
        <v>0</v>
      </c>
      <c r="B63" t="s">
        <v>73</v>
      </c>
      <c r="C63" t="s">
        <v>150</v>
      </c>
      <c r="D63" t="s">
        <v>154</v>
      </c>
      <c r="E63">
        <v>10310</v>
      </c>
      <c r="F63" t="s">
        <v>155</v>
      </c>
      <c r="G63" t="s">
        <v>156</v>
      </c>
      <c r="H63" t="s">
        <v>177</v>
      </c>
      <c r="J63" t="s">
        <v>252</v>
      </c>
      <c r="K63" t="s">
        <v>268</v>
      </c>
      <c r="L63" t="s">
        <v>292</v>
      </c>
      <c r="M63" t="s">
        <v>302</v>
      </c>
      <c r="N63" t="s">
        <v>309</v>
      </c>
      <c r="P63">
        <v>40.628482</v>
      </c>
      <c r="Q63">
        <v>-74.122666</v>
      </c>
      <c r="R63">
        <v>1872390</v>
      </c>
      <c r="S63">
        <v>200</v>
      </c>
    </row>
    <row r="64" spans="1:19">
      <c r="A64" s="1">
        <f>HYPERLINK("https://lsnyc.legalserver.org/matter/dynamic-profile/view/1871802","18-1871802")</f>
        <v>0</v>
      </c>
      <c r="B64" t="s">
        <v>74</v>
      </c>
      <c r="C64" t="s">
        <v>150</v>
      </c>
      <c r="D64" t="s">
        <v>154</v>
      </c>
      <c r="E64">
        <v>10303</v>
      </c>
      <c r="F64" t="s">
        <v>155</v>
      </c>
      <c r="G64" t="s">
        <v>169</v>
      </c>
      <c r="H64" t="s">
        <v>176</v>
      </c>
      <c r="I64" t="s">
        <v>205</v>
      </c>
      <c r="J64" t="s">
        <v>254</v>
      </c>
      <c r="K64" t="s">
        <v>277</v>
      </c>
      <c r="L64" t="s">
        <v>288</v>
      </c>
      <c r="M64" t="s">
        <v>306</v>
      </c>
      <c r="O64" t="s">
        <v>321</v>
      </c>
      <c r="P64">
        <v>40.622136</v>
      </c>
      <c r="Q64">
        <v>-74.158559</v>
      </c>
      <c r="R64">
        <v>1872403</v>
      </c>
      <c r="S64">
        <v>0</v>
      </c>
    </row>
    <row r="65" spans="1:19">
      <c r="A65" s="1">
        <f>HYPERLINK("https://lsnyc.legalserver.org/matter/dynamic-profile/view/1871806","18-1871806")</f>
        <v>0</v>
      </c>
      <c r="B65" t="s">
        <v>75</v>
      </c>
      <c r="C65" t="s">
        <v>150</v>
      </c>
      <c r="D65" t="s">
        <v>154</v>
      </c>
      <c r="E65">
        <v>10309</v>
      </c>
      <c r="F65" t="s">
        <v>155</v>
      </c>
      <c r="G65" t="s">
        <v>171</v>
      </c>
      <c r="H65" t="s">
        <v>176</v>
      </c>
      <c r="I65" t="s">
        <v>206</v>
      </c>
      <c r="J65" t="s">
        <v>251</v>
      </c>
      <c r="K65" t="s">
        <v>273</v>
      </c>
      <c r="L65" t="s">
        <v>292</v>
      </c>
      <c r="M65" t="s">
        <v>307</v>
      </c>
      <c r="N65" t="s">
        <v>313</v>
      </c>
      <c r="O65" t="s">
        <v>326</v>
      </c>
      <c r="P65">
        <v>40.545309</v>
      </c>
      <c r="Q65">
        <v>-74.21690099999999</v>
      </c>
      <c r="R65">
        <v>1872407</v>
      </c>
      <c r="S65">
        <v>100</v>
      </c>
    </row>
    <row r="66" spans="1:19">
      <c r="A66" s="1">
        <f>HYPERLINK("https://lsnyc.legalserver.org/matter/dynamic-profile/view/1871881","18-1871881")</f>
        <v>0</v>
      </c>
      <c r="B66" t="s">
        <v>76</v>
      </c>
      <c r="C66" t="s">
        <v>150</v>
      </c>
      <c r="D66" t="s">
        <v>154</v>
      </c>
      <c r="E66">
        <v>10302</v>
      </c>
      <c r="F66" t="s">
        <v>155</v>
      </c>
      <c r="G66" t="s">
        <v>169</v>
      </c>
      <c r="H66" t="s">
        <v>176</v>
      </c>
      <c r="I66" t="s">
        <v>207</v>
      </c>
      <c r="J66" t="s">
        <v>255</v>
      </c>
      <c r="K66" t="s">
        <v>272</v>
      </c>
      <c r="L66" t="s">
        <v>290</v>
      </c>
      <c r="M66" t="s">
        <v>300</v>
      </c>
      <c r="N66" t="s">
        <v>308</v>
      </c>
      <c r="O66" t="s">
        <v>325</v>
      </c>
      <c r="P66">
        <v>40.633005</v>
      </c>
      <c r="Q66">
        <v>-74.13489199999999</v>
      </c>
      <c r="R66">
        <v>751184</v>
      </c>
      <c r="S66">
        <v>0</v>
      </c>
    </row>
    <row r="67" spans="1:19">
      <c r="A67" s="1">
        <f>HYPERLINK("https://lsnyc.legalserver.org/matter/dynamic-profile/view/1871883","18-1871883")</f>
        <v>0</v>
      </c>
      <c r="B67" t="s">
        <v>76</v>
      </c>
      <c r="C67" t="s">
        <v>150</v>
      </c>
      <c r="D67" t="s">
        <v>154</v>
      </c>
      <c r="E67">
        <v>10302</v>
      </c>
      <c r="F67" t="s">
        <v>155</v>
      </c>
      <c r="G67" t="s">
        <v>169</v>
      </c>
      <c r="H67" t="s">
        <v>176</v>
      </c>
      <c r="I67" t="s">
        <v>208</v>
      </c>
      <c r="J67" t="s">
        <v>255</v>
      </c>
      <c r="K67" t="s">
        <v>272</v>
      </c>
      <c r="L67" t="s">
        <v>290</v>
      </c>
      <c r="M67" t="s">
        <v>300</v>
      </c>
      <c r="N67" t="s">
        <v>308</v>
      </c>
      <c r="O67" t="s">
        <v>325</v>
      </c>
      <c r="P67">
        <v>40.633005</v>
      </c>
      <c r="Q67">
        <v>-74.13489199999999</v>
      </c>
      <c r="R67">
        <v>751254</v>
      </c>
      <c r="S67">
        <v>0</v>
      </c>
    </row>
    <row r="68" spans="1:19">
      <c r="A68" s="1">
        <f>HYPERLINK("https://lsnyc.legalserver.org/matter/dynamic-profile/view/1871885","18-1871885")</f>
        <v>0</v>
      </c>
      <c r="B68" t="s">
        <v>77</v>
      </c>
      <c r="C68" t="s">
        <v>150</v>
      </c>
      <c r="D68" t="s">
        <v>154</v>
      </c>
      <c r="E68">
        <v>10306</v>
      </c>
      <c r="F68" t="s">
        <v>155</v>
      </c>
      <c r="G68" t="s">
        <v>168</v>
      </c>
      <c r="H68" t="s">
        <v>176</v>
      </c>
      <c r="I68" t="s">
        <v>209</v>
      </c>
      <c r="J68" t="s">
        <v>247</v>
      </c>
      <c r="K68" t="s">
        <v>273</v>
      </c>
      <c r="L68" t="s">
        <v>292</v>
      </c>
      <c r="M68" t="s">
        <v>301</v>
      </c>
      <c r="N68" t="s">
        <v>309</v>
      </c>
      <c r="O68" t="s">
        <v>318</v>
      </c>
      <c r="P68">
        <v>40.569378</v>
      </c>
      <c r="Q68">
        <v>-74.136956</v>
      </c>
      <c r="R68">
        <v>1872486</v>
      </c>
      <c r="S68">
        <v>0</v>
      </c>
    </row>
    <row r="69" spans="1:19">
      <c r="A69" s="1">
        <f>HYPERLINK("https://lsnyc.legalserver.org/matter/dynamic-profile/view/1871891","18-1871891")</f>
        <v>0</v>
      </c>
      <c r="B69" t="s">
        <v>76</v>
      </c>
      <c r="C69" t="s">
        <v>150</v>
      </c>
      <c r="D69" t="s">
        <v>154</v>
      </c>
      <c r="E69">
        <v>10302</v>
      </c>
      <c r="F69" t="s">
        <v>155</v>
      </c>
      <c r="G69" t="s">
        <v>169</v>
      </c>
      <c r="H69" t="s">
        <v>176</v>
      </c>
      <c r="I69" t="s">
        <v>208</v>
      </c>
      <c r="J69" t="s">
        <v>255</v>
      </c>
      <c r="K69" t="s">
        <v>272</v>
      </c>
      <c r="L69" t="s">
        <v>290</v>
      </c>
      <c r="M69" t="s">
        <v>300</v>
      </c>
      <c r="N69" t="s">
        <v>308</v>
      </c>
      <c r="O69" t="s">
        <v>325</v>
      </c>
      <c r="P69">
        <v>40.633005</v>
      </c>
      <c r="Q69">
        <v>-74.13489199999999</v>
      </c>
      <c r="R69">
        <v>751173</v>
      </c>
      <c r="S69">
        <v>0</v>
      </c>
    </row>
    <row r="70" spans="1:19">
      <c r="A70" s="1">
        <f>HYPERLINK("https://lsnyc.legalserver.org/matter/dynamic-profile/view/1871897","18-1871897")</f>
        <v>0</v>
      </c>
      <c r="B70" t="s">
        <v>78</v>
      </c>
      <c r="C70" t="s">
        <v>150</v>
      </c>
      <c r="D70" t="s">
        <v>154</v>
      </c>
      <c r="E70">
        <v>10303</v>
      </c>
      <c r="F70" t="s">
        <v>155</v>
      </c>
      <c r="G70" t="s">
        <v>169</v>
      </c>
      <c r="H70" t="s">
        <v>176</v>
      </c>
      <c r="I70" t="s">
        <v>210</v>
      </c>
      <c r="J70" t="s">
        <v>257</v>
      </c>
      <c r="K70" t="s">
        <v>277</v>
      </c>
      <c r="L70" t="s">
        <v>288</v>
      </c>
      <c r="M70" t="s">
        <v>302</v>
      </c>
      <c r="N70" t="s">
        <v>309</v>
      </c>
      <c r="O70" t="s">
        <v>321</v>
      </c>
      <c r="P70">
        <v>40.634297</v>
      </c>
      <c r="Q70">
        <v>-74.158781</v>
      </c>
      <c r="R70">
        <v>807212</v>
      </c>
      <c r="S70">
        <v>0</v>
      </c>
    </row>
    <row r="71" spans="1:19">
      <c r="A71" s="1">
        <f>HYPERLINK("https://lsnyc.legalserver.org/matter/dynamic-profile/view/1871899","18-1871899")</f>
        <v>0</v>
      </c>
      <c r="B71" t="s">
        <v>79</v>
      </c>
      <c r="C71" t="s">
        <v>150</v>
      </c>
      <c r="D71" t="s">
        <v>154</v>
      </c>
      <c r="E71">
        <v>10314</v>
      </c>
      <c r="F71" t="s">
        <v>155</v>
      </c>
      <c r="G71" t="s">
        <v>159</v>
      </c>
      <c r="H71" t="s">
        <v>176</v>
      </c>
      <c r="I71" t="s">
        <v>181</v>
      </c>
      <c r="J71" t="s">
        <v>247</v>
      </c>
      <c r="K71" t="s">
        <v>273</v>
      </c>
      <c r="L71" t="s">
        <v>292</v>
      </c>
      <c r="M71" t="s">
        <v>301</v>
      </c>
      <c r="N71" t="s">
        <v>309</v>
      </c>
      <c r="O71" t="s">
        <v>326</v>
      </c>
      <c r="P71">
        <v>40.616776</v>
      </c>
      <c r="Q71">
        <v>-74.164652</v>
      </c>
      <c r="R71">
        <v>1872500</v>
      </c>
      <c r="S71">
        <v>0</v>
      </c>
    </row>
    <row r="72" spans="1:19">
      <c r="A72" s="1">
        <f>HYPERLINK("https://lsnyc.legalserver.org/matter/dynamic-profile/view/1871901","18-1871901")</f>
        <v>0</v>
      </c>
      <c r="B72" t="s">
        <v>80</v>
      </c>
      <c r="C72" t="s">
        <v>152</v>
      </c>
      <c r="D72" t="s">
        <v>154</v>
      </c>
      <c r="E72">
        <v>10459</v>
      </c>
      <c r="F72" t="s">
        <v>155</v>
      </c>
      <c r="G72" t="s">
        <v>160</v>
      </c>
      <c r="H72" t="s">
        <v>177</v>
      </c>
      <c r="J72" t="s">
        <v>246</v>
      </c>
      <c r="K72" t="s">
        <v>272</v>
      </c>
      <c r="L72" t="s">
        <v>290</v>
      </c>
      <c r="M72" t="s">
        <v>302</v>
      </c>
      <c r="N72" t="s">
        <v>309</v>
      </c>
      <c r="P72">
        <v>40.830856</v>
      </c>
      <c r="Q72">
        <v>-73.888217</v>
      </c>
      <c r="R72">
        <v>810273</v>
      </c>
      <c r="S72">
        <v>0</v>
      </c>
    </row>
    <row r="73" spans="1:19">
      <c r="A73" s="1">
        <f>HYPERLINK("https://lsnyc.legalserver.org/matter/dynamic-profile/view/1871918","18-1871918")</f>
        <v>0</v>
      </c>
      <c r="B73" t="s">
        <v>81</v>
      </c>
      <c r="C73" t="s">
        <v>150</v>
      </c>
      <c r="D73" t="s">
        <v>154</v>
      </c>
      <c r="E73">
        <v>10306</v>
      </c>
      <c r="F73" t="s">
        <v>155</v>
      </c>
      <c r="G73" t="s">
        <v>165</v>
      </c>
      <c r="H73" t="s">
        <v>176</v>
      </c>
      <c r="I73" t="s">
        <v>184</v>
      </c>
      <c r="J73" t="s">
        <v>249</v>
      </c>
      <c r="K73" t="s">
        <v>274</v>
      </c>
      <c r="L73" t="s">
        <v>288</v>
      </c>
      <c r="M73" t="s">
        <v>300</v>
      </c>
      <c r="N73" t="s">
        <v>309</v>
      </c>
      <c r="O73" t="s">
        <v>321</v>
      </c>
      <c r="P73">
        <v>40.559286</v>
      </c>
      <c r="Q73">
        <v>-74.10731800000001</v>
      </c>
      <c r="R73">
        <v>1872519</v>
      </c>
      <c r="S73">
        <v>4500</v>
      </c>
    </row>
    <row r="74" spans="1:19">
      <c r="A74" s="1">
        <f>HYPERLINK("https://lsnyc.legalserver.org/matter/dynamic-profile/view/1871930","18-1871930")</f>
        <v>0</v>
      </c>
      <c r="B74" t="s">
        <v>82</v>
      </c>
      <c r="C74" t="s">
        <v>153</v>
      </c>
      <c r="D74" t="s">
        <v>154</v>
      </c>
      <c r="E74">
        <v>11220</v>
      </c>
      <c r="F74" t="s">
        <v>155</v>
      </c>
      <c r="G74" t="s">
        <v>167</v>
      </c>
      <c r="H74" t="s">
        <v>176</v>
      </c>
      <c r="I74" t="s">
        <v>181</v>
      </c>
      <c r="J74" t="s">
        <v>239</v>
      </c>
      <c r="K74" t="s">
        <v>265</v>
      </c>
      <c r="L74" t="s">
        <v>293</v>
      </c>
      <c r="M74" t="s">
        <v>303</v>
      </c>
      <c r="N74" t="s">
        <v>309</v>
      </c>
      <c r="O74" t="s">
        <v>318</v>
      </c>
      <c r="P74">
        <v>40.63983</v>
      </c>
      <c r="Q74">
        <v>-74.020855</v>
      </c>
      <c r="R74">
        <v>1872531</v>
      </c>
      <c r="S74">
        <v>0</v>
      </c>
    </row>
    <row r="75" spans="1:19">
      <c r="A75" s="1">
        <f>HYPERLINK("https://lsnyc.legalserver.org/matter/dynamic-profile/view/1871945","18-1871945")</f>
        <v>0</v>
      </c>
      <c r="B75" t="s">
        <v>83</v>
      </c>
      <c r="C75" t="s">
        <v>150</v>
      </c>
      <c r="D75" t="s">
        <v>154</v>
      </c>
      <c r="E75">
        <v>10314</v>
      </c>
      <c r="F75" t="s">
        <v>155</v>
      </c>
      <c r="G75" t="s">
        <v>166</v>
      </c>
      <c r="H75" t="s">
        <v>176</v>
      </c>
      <c r="I75" t="s">
        <v>211</v>
      </c>
      <c r="J75" t="s">
        <v>240</v>
      </c>
      <c r="K75" t="s">
        <v>266</v>
      </c>
      <c r="L75" t="s">
        <v>285</v>
      </c>
      <c r="M75" t="s">
        <v>301</v>
      </c>
      <c r="N75" t="s">
        <v>309</v>
      </c>
      <c r="O75" t="s">
        <v>318</v>
      </c>
      <c r="P75">
        <v>40.606081</v>
      </c>
      <c r="Q75">
        <v>-74.17003</v>
      </c>
      <c r="R75">
        <v>1872546</v>
      </c>
      <c r="S75">
        <v>50</v>
      </c>
    </row>
    <row r="76" spans="1:19">
      <c r="A76" s="1">
        <f>HYPERLINK("https://lsnyc.legalserver.org/matter/dynamic-profile/view/1871960","18-1871960")</f>
        <v>0</v>
      </c>
      <c r="B76" t="s">
        <v>84</v>
      </c>
      <c r="C76" t="s">
        <v>150</v>
      </c>
      <c r="D76" t="s">
        <v>154</v>
      </c>
      <c r="E76">
        <v>10303</v>
      </c>
      <c r="F76" t="s">
        <v>155</v>
      </c>
      <c r="G76" t="s">
        <v>159</v>
      </c>
      <c r="H76" t="s">
        <v>176</v>
      </c>
      <c r="I76" t="s">
        <v>212</v>
      </c>
      <c r="J76" t="s">
        <v>247</v>
      </c>
      <c r="K76" t="s">
        <v>268</v>
      </c>
      <c r="L76" t="s">
        <v>292</v>
      </c>
      <c r="M76" t="s">
        <v>303</v>
      </c>
      <c r="N76" t="s">
        <v>309</v>
      </c>
      <c r="O76" t="s">
        <v>318</v>
      </c>
      <c r="P76">
        <v>40.630368</v>
      </c>
      <c r="Q76">
        <v>-74.158287</v>
      </c>
      <c r="R76">
        <v>1872561</v>
      </c>
      <c r="S76">
        <v>0</v>
      </c>
    </row>
    <row r="77" spans="1:19">
      <c r="A77" s="1">
        <f>HYPERLINK("https://lsnyc.legalserver.org/matter/dynamic-profile/view/1872070","18-1872070")</f>
        <v>0</v>
      </c>
      <c r="B77" t="s">
        <v>85</v>
      </c>
      <c r="C77" t="s">
        <v>150</v>
      </c>
      <c r="D77" t="s">
        <v>154</v>
      </c>
      <c r="E77">
        <v>10310</v>
      </c>
      <c r="F77" t="s">
        <v>155</v>
      </c>
      <c r="G77" t="s">
        <v>168</v>
      </c>
      <c r="H77" t="s">
        <v>176</v>
      </c>
      <c r="I77" t="s">
        <v>170</v>
      </c>
      <c r="J77" t="s">
        <v>243</v>
      </c>
      <c r="K77" t="s">
        <v>277</v>
      </c>
      <c r="L77" t="s">
        <v>288</v>
      </c>
      <c r="M77" t="s">
        <v>300</v>
      </c>
      <c r="N77" t="s">
        <v>309</v>
      </c>
      <c r="O77" t="s">
        <v>321</v>
      </c>
      <c r="P77">
        <v>40.636357</v>
      </c>
      <c r="Q77">
        <v>-74.116001</v>
      </c>
      <c r="R77">
        <v>1872671</v>
      </c>
      <c r="S77">
        <v>0</v>
      </c>
    </row>
    <row r="78" spans="1:19">
      <c r="A78" s="1">
        <f>HYPERLINK("https://lsnyc.legalserver.org/matter/dynamic-profile/view/1872076","18-1872076")</f>
        <v>0</v>
      </c>
      <c r="B78" t="s">
        <v>86</v>
      </c>
      <c r="C78" t="s">
        <v>150</v>
      </c>
      <c r="D78" t="s">
        <v>154</v>
      </c>
      <c r="E78">
        <v>10301</v>
      </c>
      <c r="F78" t="s">
        <v>155</v>
      </c>
      <c r="G78" t="s">
        <v>166</v>
      </c>
      <c r="H78" t="s">
        <v>176</v>
      </c>
      <c r="I78" t="s">
        <v>213</v>
      </c>
      <c r="J78" t="s">
        <v>258</v>
      </c>
      <c r="K78" t="s">
        <v>269</v>
      </c>
      <c r="L78" t="s">
        <v>288</v>
      </c>
      <c r="M78" t="s">
        <v>302</v>
      </c>
      <c r="N78" t="s">
        <v>309</v>
      </c>
      <c r="O78" t="s">
        <v>318</v>
      </c>
      <c r="P78">
        <v>40.639763</v>
      </c>
      <c r="Q78">
        <v>-74.086529</v>
      </c>
      <c r="R78">
        <v>1872677</v>
      </c>
      <c r="S78">
        <v>0</v>
      </c>
    </row>
    <row r="79" spans="1:19">
      <c r="A79" s="1">
        <f>HYPERLINK("https://lsnyc.legalserver.org/matter/dynamic-profile/view/1872086","18-1872086")</f>
        <v>0</v>
      </c>
      <c r="B79" t="s">
        <v>87</v>
      </c>
      <c r="C79" t="s">
        <v>150</v>
      </c>
      <c r="D79" t="s">
        <v>154</v>
      </c>
      <c r="E79">
        <v>10314</v>
      </c>
      <c r="F79" t="s">
        <v>155</v>
      </c>
      <c r="G79" t="s">
        <v>166</v>
      </c>
      <c r="H79" t="s">
        <v>176</v>
      </c>
      <c r="I79" t="s">
        <v>214</v>
      </c>
      <c r="J79" t="s">
        <v>249</v>
      </c>
      <c r="K79" t="s">
        <v>277</v>
      </c>
      <c r="L79" t="s">
        <v>288</v>
      </c>
      <c r="M79" t="s">
        <v>307</v>
      </c>
      <c r="N79" t="s">
        <v>309</v>
      </c>
      <c r="O79" t="s">
        <v>321</v>
      </c>
      <c r="P79">
        <v>40.608901</v>
      </c>
      <c r="Q79">
        <v>-74.13191</v>
      </c>
      <c r="R79">
        <v>1872687</v>
      </c>
      <c r="S79">
        <v>0</v>
      </c>
    </row>
    <row r="80" spans="1:19">
      <c r="A80" s="1">
        <f>HYPERLINK("https://lsnyc.legalserver.org/matter/dynamic-profile/view/1872100","18-1872100")</f>
        <v>0</v>
      </c>
      <c r="B80" t="s">
        <v>88</v>
      </c>
      <c r="C80" t="s">
        <v>150</v>
      </c>
      <c r="D80" t="s">
        <v>154</v>
      </c>
      <c r="E80">
        <v>10304</v>
      </c>
      <c r="F80" t="s">
        <v>155</v>
      </c>
      <c r="G80" t="s">
        <v>165</v>
      </c>
      <c r="H80" t="s">
        <v>176</v>
      </c>
      <c r="I80" t="s">
        <v>215</v>
      </c>
      <c r="J80" t="s">
        <v>249</v>
      </c>
      <c r="K80" t="s">
        <v>269</v>
      </c>
      <c r="L80" t="s">
        <v>288</v>
      </c>
      <c r="M80" t="s">
        <v>300</v>
      </c>
      <c r="N80" t="s">
        <v>309</v>
      </c>
      <c r="O80" t="s">
        <v>321</v>
      </c>
      <c r="P80">
        <v>40.601594</v>
      </c>
      <c r="Q80">
        <v>-74.09219899999999</v>
      </c>
      <c r="R80">
        <v>1872701</v>
      </c>
      <c r="S80">
        <v>0</v>
      </c>
    </row>
    <row r="81" spans="1:19">
      <c r="A81" s="1">
        <f>HYPERLINK("https://lsnyc.legalserver.org/matter/dynamic-profile/view/1872130","18-1872130")</f>
        <v>0</v>
      </c>
      <c r="B81" t="s">
        <v>89</v>
      </c>
      <c r="C81" t="s">
        <v>150</v>
      </c>
      <c r="D81" t="s">
        <v>154</v>
      </c>
      <c r="E81">
        <v>10301</v>
      </c>
      <c r="F81" t="s">
        <v>155</v>
      </c>
      <c r="G81" t="s">
        <v>166</v>
      </c>
      <c r="H81" t="s">
        <v>176</v>
      </c>
      <c r="I81" t="s">
        <v>216</v>
      </c>
      <c r="J81" t="s">
        <v>250</v>
      </c>
      <c r="K81" t="s">
        <v>270</v>
      </c>
      <c r="L81" t="s">
        <v>290</v>
      </c>
      <c r="M81" t="s">
        <v>302</v>
      </c>
      <c r="N81" t="s">
        <v>309</v>
      </c>
      <c r="O81" t="s">
        <v>318</v>
      </c>
      <c r="P81">
        <v>40.636764</v>
      </c>
      <c r="Q81">
        <v>-74.088184</v>
      </c>
      <c r="R81">
        <v>1872731</v>
      </c>
      <c r="S81">
        <v>0</v>
      </c>
    </row>
    <row r="82" spans="1:19">
      <c r="A82" s="1">
        <f>HYPERLINK("https://lsnyc.legalserver.org/matter/dynamic-profile/view/1872136","18-1872136")</f>
        <v>0</v>
      </c>
      <c r="B82" t="s">
        <v>90</v>
      </c>
      <c r="C82" t="s">
        <v>150</v>
      </c>
      <c r="D82" t="s">
        <v>154</v>
      </c>
      <c r="E82">
        <v>10305</v>
      </c>
      <c r="F82" t="s">
        <v>155</v>
      </c>
      <c r="G82" t="s">
        <v>166</v>
      </c>
      <c r="H82" t="s">
        <v>176</v>
      </c>
      <c r="I82" t="s">
        <v>156</v>
      </c>
      <c r="J82" t="s">
        <v>240</v>
      </c>
      <c r="K82" t="s">
        <v>266</v>
      </c>
      <c r="L82" t="s">
        <v>285</v>
      </c>
      <c r="M82" t="s">
        <v>307</v>
      </c>
      <c r="N82" t="s">
        <v>309</v>
      </c>
      <c r="O82" t="s">
        <v>318</v>
      </c>
      <c r="P82">
        <v>40.612564</v>
      </c>
      <c r="Q82">
        <v>-74.07515100000001</v>
      </c>
      <c r="R82">
        <v>1872737</v>
      </c>
      <c r="S82">
        <v>0</v>
      </c>
    </row>
    <row r="83" spans="1:19">
      <c r="A83" s="1">
        <f>HYPERLINK("https://lsnyc.legalserver.org/matter/dynamic-profile/view/1872154","18-1872154")</f>
        <v>0</v>
      </c>
      <c r="B83" t="s">
        <v>91</v>
      </c>
      <c r="C83" t="s">
        <v>150</v>
      </c>
      <c r="D83" t="s">
        <v>154</v>
      </c>
      <c r="E83">
        <v>10312</v>
      </c>
      <c r="F83" t="s">
        <v>155</v>
      </c>
      <c r="G83" t="s">
        <v>171</v>
      </c>
      <c r="H83" t="s">
        <v>176</v>
      </c>
      <c r="I83" t="s">
        <v>171</v>
      </c>
      <c r="J83" t="s">
        <v>240</v>
      </c>
      <c r="K83" t="s">
        <v>266</v>
      </c>
      <c r="L83" t="s">
        <v>285</v>
      </c>
      <c r="M83" t="s">
        <v>300</v>
      </c>
      <c r="N83" t="s">
        <v>309</v>
      </c>
      <c r="O83" t="s">
        <v>318</v>
      </c>
      <c r="P83">
        <v>40.549365</v>
      </c>
      <c r="Q83">
        <v>-74.19833199999999</v>
      </c>
      <c r="R83">
        <v>1872756</v>
      </c>
      <c r="S83">
        <v>0</v>
      </c>
    </row>
    <row r="84" spans="1:19">
      <c r="A84" s="1">
        <f>HYPERLINK("https://lsnyc.legalserver.org/matter/dynamic-profile/view/1872166","18-1872166")</f>
        <v>0</v>
      </c>
      <c r="B84" t="s">
        <v>92</v>
      </c>
      <c r="C84" t="s">
        <v>150</v>
      </c>
      <c r="D84" t="s">
        <v>154</v>
      </c>
      <c r="E84">
        <v>10304</v>
      </c>
      <c r="F84" t="s">
        <v>155</v>
      </c>
      <c r="G84" t="s">
        <v>166</v>
      </c>
      <c r="H84" t="s">
        <v>176</v>
      </c>
      <c r="I84" t="s">
        <v>217</v>
      </c>
      <c r="J84" t="s">
        <v>244</v>
      </c>
      <c r="K84" t="s">
        <v>278</v>
      </c>
      <c r="L84" t="s">
        <v>290</v>
      </c>
      <c r="M84" t="s">
        <v>300</v>
      </c>
      <c r="N84" t="s">
        <v>308</v>
      </c>
      <c r="O84" t="s">
        <v>323</v>
      </c>
      <c r="P84">
        <v>40.629322</v>
      </c>
      <c r="Q84">
        <v>-74.08005</v>
      </c>
      <c r="R84">
        <v>1867394</v>
      </c>
      <c r="S84">
        <v>0</v>
      </c>
    </row>
    <row r="85" spans="1:19">
      <c r="A85" s="1">
        <f>HYPERLINK("https://lsnyc.legalserver.org/matter/dynamic-profile/view/1872182","18-1872182")</f>
        <v>0</v>
      </c>
      <c r="B85" t="s">
        <v>93</v>
      </c>
      <c r="C85" t="s">
        <v>150</v>
      </c>
      <c r="D85" t="s">
        <v>154</v>
      </c>
      <c r="E85">
        <v>10302</v>
      </c>
      <c r="F85" t="s">
        <v>155</v>
      </c>
      <c r="G85" t="s">
        <v>166</v>
      </c>
      <c r="H85" t="s">
        <v>177</v>
      </c>
      <c r="J85" t="s">
        <v>259</v>
      </c>
      <c r="K85" t="s">
        <v>276</v>
      </c>
      <c r="L85" t="s">
        <v>297</v>
      </c>
      <c r="M85" t="s">
        <v>300</v>
      </c>
      <c r="N85" t="s">
        <v>308</v>
      </c>
      <c r="P85">
        <v>40.633514</v>
      </c>
      <c r="Q85">
        <v>-74.13493800000001</v>
      </c>
      <c r="R85">
        <v>1868021</v>
      </c>
      <c r="S85">
        <v>0</v>
      </c>
    </row>
    <row r="86" spans="1:19">
      <c r="A86" s="1">
        <f>HYPERLINK("https://lsnyc.legalserver.org/matter/dynamic-profile/view/1872217","18-1872217")</f>
        <v>0</v>
      </c>
      <c r="B86" t="s">
        <v>94</v>
      </c>
      <c r="C86" t="s">
        <v>150</v>
      </c>
      <c r="D86" t="s">
        <v>154</v>
      </c>
      <c r="E86">
        <v>10314</v>
      </c>
      <c r="F86" t="s">
        <v>155</v>
      </c>
      <c r="G86" t="s">
        <v>168</v>
      </c>
      <c r="H86" t="s">
        <v>176</v>
      </c>
      <c r="I86" t="s">
        <v>199</v>
      </c>
      <c r="J86" t="s">
        <v>253</v>
      </c>
      <c r="K86" t="s">
        <v>279</v>
      </c>
      <c r="L86" t="s">
        <v>284</v>
      </c>
      <c r="M86" t="s">
        <v>303</v>
      </c>
      <c r="N86" t="s">
        <v>309</v>
      </c>
      <c r="O86" t="s">
        <v>318</v>
      </c>
      <c r="P86">
        <v>40.580689</v>
      </c>
      <c r="Q86">
        <v>-74.155275</v>
      </c>
      <c r="R86">
        <v>1872819</v>
      </c>
      <c r="S86">
        <v>2</v>
      </c>
    </row>
    <row r="87" spans="1:19">
      <c r="A87" s="1">
        <f>HYPERLINK("https://lsnyc.legalserver.org/matter/dynamic-profile/view/1872219","18-1872219")</f>
        <v>0</v>
      </c>
      <c r="B87" t="s">
        <v>95</v>
      </c>
      <c r="C87" t="s">
        <v>150</v>
      </c>
      <c r="D87" t="s">
        <v>154</v>
      </c>
      <c r="E87">
        <v>10302</v>
      </c>
      <c r="F87" t="s">
        <v>155</v>
      </c>
      <c r="G87" t="s">
        <v>172</v>
      </c>
      <c r="H87" t="s">
        <v>176</v>
      </c>
      <c r="I87" t="s">
        <v>218</v>
      </c>
      <c r="J87" t="s">
        <v>255</v>
      </c>
      <c r="K87" t="s">
        <v>270</v>
      </c>
      <c r="L87" t="s">
        <v>290</v>
      </c>
      <c r="M87" t="s">
        <v>300</v>
      </c>
      <c r="N87" t="s">
        <v>308</v>
      </c>
      <c r="O87" t="s">
        <v>325</v>
      </c>
      <c r="P87">
        <v>40.629535</v>
      </c>
      <c r="Q87">
        <v>-74.134433</v>
      </c>
      <c r="R87">
        <v>754826</v>
      </c>
      <c r="S87">
        <v>0</v>
      </c>
    </row>
    <row r="88" spans="1:19">
      <c r="A88" s="1">
        <f>HYPERLINK("https://lsnyc.legalserver.org/matter/dynamic-profile/view/1872223","18-1872223")</f>
        <v>0</v>
      </c>
      <c r="B88" t="s">
        <v>96</v>
      </c>
      <c r="C88" t="s">
        <v>150</v>
      </c>
      <c r="D88" t="s">
        <v>154</v>
      </c>
      <c r="E88">
        <v>10304</v>
      </c>
      <c r="F88" t="s">
        <v>155</v>
      </c>
      <c r="G88" t="s">
        <v>172</v>
      </c>
      <c r="H88" t="s">
        <v>176</v>
      </c>
      <c r="I88" t="s">
        <v>219</v>
      </c>
      <c r="J88" t="s">
        <v>244</v>
      </c>
      <c r="K88" t="s">
        <v>278</v>
      </c>
      <c r="L88" t="s">
        <v>290</v>
      </c>
      <c r="M88" t="s">
        <v>301</v>
      </c>
      <c r="N88" t="s">
        <v>309</v>
      </c>
      <c r="O88" t="s">
        <v>318</v>
      </c>
      <c r="P88">
        <v>40.627198</v>
      </c>
      <c r="Q88">
        <v>-74.079052</v>
      </c>
      <c r="R88">
        <v>1871706</v>
      </c>
      <c r="S88">
        <v>0</v>
      </c>
    </row>
    <row r="89" spans="1:19">
      <c r="A89" s="1">
        <f>HYPERLINK("https://lsnyc.legalserver.org/matter/dynamic-profile/view/1872225","18-1872225")</f>
        <v>0</v>
      </c>
      <c r="B89" t="s">
        <v>97</v>
      </c>
      <c r="C89" t="s">
        <v>150</v>
      </c>
      <c r="D89" t="s">
        <v>154</v>
      </c>
      <c r="E89">
        <v>10301</v>
      </c>
      <c r="F89" t="s">
        <v>155</v>
      </c>
      <c r="G89" t="s">
        <v>172</v>
      </c>
      <c r="H89" t="s">
        <v>176</v>
      </c>
      <c r="I89" t="s">
        <v>210</v>
      </c>
      <c r="J89" t="s">
        <v>257</v>
      </c>
      <c r="K89" t="s">
        <v>269</v>
      </c>
      <c r="L89" t="s">
        <v>288</v>
      </c>
      <c r="M89" t="s">
        <v>302</v>
      </c>
      <c r="N89" t="s">
        <v>309</v>
      </c>
      <c r="O89" t="s">
        <v>321</v>
      </c>
      <c r="P89">
        <v>40.638022</v>
      </c>
      <c r="Q89">
        <v>-74.07723900000001</v>
      </c>
      <c r="R89">
        <v>1853468</v>
      </c>
      <c r="S89">
        <v>0</v>
      </c>
    </row>
    <row r="90" spans="1:19">
      <c r="A90" s="1">
        <f>HYPERLINK("https://lsnyc.legalserver.org/matter/dynamic-profile/view/1872242","18-1872242")</f>
        <v>0</v>
      </c>
      <c r="B90" t="s">
        <v>98</v>
      </c>
      <c r="C90" t="s">
        <v>150</v>
      </c>
      <c r="D90" t="s">
        <v>154</v>
      </c>
      <c r="E90">
        <v>10301</v>
      </c>
      <c r="F90" t="s">
        <v>155</v>
      </c>
      <c r="G90" t="s">
        <v>172</v>
      </c>
      <c r="H90" t="s">
        <v>176</v>
      </c>
      <c r="I90" t="s">
        <v>218</v>
      </c>
      <c r="J90" t="s">
        <v>255</v>
      </c>
      <c r="K90" t="s">
        <v>270</v>
      </c>
      <c r="L90" t="s">
        <v>290</v>
      </c>
      <c r="M90" t="s">
        <v>300</v>
      </c>
      <c r="N90" t="s">
        <v>308</v>
      </c>
      <c r="O90" t="s">
        <v>325</v>
      </c>
      <c r="P90">
        <v>40.642154</v>
      </c>
      <c r="Q90">
        <v>-74.08745</v>
      </c>
      <c r="R90">
        <v>753259</v>
      </c>
      <c r="S90">
        <v>0</v>
      </c>
    </row>
    <row r="91" spans="1:19">
      <c r="A91" s="1">
        <f>HYPERLINK("https://lsnyc.legalserver.org/matter/dynamic-profile/view/1872258","18-1872258")</f>
        <v>0</v>
      </c>
      <c r="B91" t="s">
        <v>99</v>
      </c>
      <c r="C91" t="s">
        <v>150</v>
      </c>
      <c r="D91" t="s">
        <v>154</v>
      </c>
      <c r="E91">
        <v>10303</v>
      </c>
      <c r="F91" t="s">
        <v>155</v>
      </c>
      <c r="G91" t="s">
        <v>172</v>
      </c>
      <c r="H91" t="s">
        <v>177</v>
      </c>
      <c r="J91" t="s">
        <v>257</v>
      </c>
      <c r="K91" t="s">
        <v>277</v>
      </c>
      <c r="L91" t="s">
        <v>288</v>
      </c>
      <c r="M91" t="s">
        <v>300</v>
      </c>
      <c r="N91" t="s">
        <v>309</v>
      </c>
      <c r="P91">
        <v>40.62761</v>
      </c>
      <c r="Q91">
        <v>-74.157579</v>
      </c>
      <c r="R91">
        <v>1866297</v>
      </c>
      <c r="S91">
        <v>0.01</v>
      </c>
    </row>
    <row r="92" spans="1:19">
      <c r="A92" s="1">
        <f>HYPERLINK("https://lsnyc.legalserver.org/matter/dynamic-profile/view/1872289","18-1872289")</f>
        <v>0</v>
      </c>
      <c r="B92" t="s">
        <v>100</v>
      </c>
      <c r="C92" t="s">
        <v>150</v>
      </c>
      <c r="D92" t="s">
        <v>154</v>
      </c>
      <c r="E92">
        <v>10303</v>
      </c>
      <c r="F92" t="s">
        <v>155</v>
      </c>
      <c r="G92" t="s">
        <v>161</v>
      </c>
      <c r="H92" t="s">
        <v>176</v>
      </c>
      <c r="I92" t="s">
        <v>220</v>
      </c>
      <c r="J92" t="s">
        <v>247</v>
      </c>
      <c r="K92" t="s">
        <v>275</v>
      </c>
      <c r="L92" t="s">
        <v>292</v>
      </c>
      <c r="M92" t="s">
        <v>302</v>
      </c>
      <c r="N92" t="s">
        <v>309</v>
      </c>
      <c r="O92" t="s">
        <v>318</v>
      </c>
      <c r="P92">
        <v>40.632868</v>
      </c>
      <c r="Q92">
        <v>-74.153127</v>
      </c>
      <c r="R92">
        <v>1872891</v>
      </c>
      <c r="S92">
        <v>400</v>
      </c>
    </row>
    <row r="93" spans="1:19">
      <c r="A93" s="1">
        <f>HYPERLINK("https://lsnyc.legalserver.org/matter/dynamic-profile/view/1872333","18-1872333")</f>
        <v>0</v>
      </c>
      <c r="B93" t="s">
        <v>101</v>
      </c>
      <c r="C93" t="s">
        <v>150</v>
      </c>
      <c r="D93" t="s">
        <v>154</v>
      </c>
      <c r="E93">
        <v>10305</v>
      </c>
      <c r="F93" t="s">
        <v>155</v>
      </c>
      <c r="G93" t="s">
        <v>170</v>
      </c>
      <c r="H93" t="s">
        <v>176</v>
      </c>
      <c r="I93" t="s">
        <v>221</v>
      </c>
      <c r="J93" t="s">
        <v>258</v>
      </c>
      <c r="K93" t="s">
        <v>269</v>
      </c>
      <c r="L93" t="s">
        <v>288</v>
      </c>
      <c r="M93" t="s">
        <v>301</v>
      </c>
      <c r="N93" t="s">
        <v>312</v>
      </c>
      <c r="O93" t="s">
        <v>321</v>
      </c>
      <c r="P93">
        <v>40.601946</v>
      </c>
      <c r="Q93">
        <v>-74.07450900000001</v>
      </c>
      <c r="R93">
        <v>1872935</v>
      </c>
      <c r="S93">
        <v>0</v>
      </c>
    </row>
    <row r="94" spans="1:19">
      <c r="A94" s="1">
        <f>HYPERLINK("https://lsnyc.legalserver.org/matter/dynamic-profile/view/1872372","18-1872372")</f>
        <v>0</v>
      </c>
      <c r="B94" t="s">
        <v>102</v>
      </c>
      <c r="C94" t="s">
        <v>150</v>
      </c>
      <c r="D94" t="s">
        <v>154</v>
      </c>
      <c r="E94">
        <v>10312</v>
      </c>
      <c r="F94" t="s">
        <v>155</v>
      </c>
      <c r="G94" t="s">
        <v>165</v>
      </c>
      <c r="H94" t="s">
        <v>176</v>
      </c>
      <c r="I94" t="s">
        <v>222</v>
      </c>
      <c r="J94" t="s">
        <v>255</v>
      </c>
      <c r="K94" t="s">
        <v>280</v>
      </c>
      <c r="L94" t="s">
        <v>298</v>
      </c>
      <c r="M94" t="s">
        <v>300</v>
      </c>
      <c r="N94" t="s">
        <v>309</v>
      </c>
      <c r="O94" t="s">
        <v>323</v>
      </c>
      <c r="P94">
        <v>40.561325</v>
      </c>
      <c r="Q94">
        <v>-74.18583599999999</v>
      </c>
      <c r="R94">
        <v>1872974</v>
      </c>
      <c r="S94">
        <v>189850</v>
      </c>
    </row>
    <row r="95" spans="1:19">
      <c r="A95" s="1">
        <f>HYPERLINK("https://lsnyc.legalserver.org/matter/dynamic-profile/view/1872382","18-1872382")</f>
        <v>0</v>
      </c>
      <c r="B95" t="s">
        <v>103</v>
      </c>
      <c r="C95" t="s">
        <v>150</v>
      </c>
      <c r="D95" t="s">
        <v>154</v>
      </c>
      <c r="E95">
        <v>10310</v>
      </c>
      <c r="F95" t="s">
        <v>155</v>
      </c>
      <c r="G95" t="s">
        <v>171</v>
      </c>
      <c r="H95" t="s">
        <v>177</v>
      </c>
      <c r="J95" t="s">
        <v>260</v>
      </c>
      <c r="K95" t="s">
        <v>275</v>
      </c>
      <c r="L95" t="s">
        <v>292</v>
      </c>
      <c r="M95" t="s">
        <v>300</v>
      </c>
      <c r="N95" t="s">
        <v>308</v>
      </c>
      <c r="P95">
        <v>40.633062</v>
      </c>
      <c r="Q95">
        <v>-74.12269999999999</v>
      </c>
      <c r="R95">
        <v>1872984</v>
      </c>
      <c r="S95">
        <v>3000</v>
      </c>
    </row>
    <row r="96" spans="1:19">
      <c r="A96" s="1">
        <f>HYPERLINK("https://lsnyc.legalserver.org/matter/dynamic-profile/view/1872399","18-1872399")</f>
        <v>0</v>
      </c>
      <c r="B96" t="s">
        <v>104</v>
      </c>
      <c r="C96" t="s">
        <v>150</v>
      </c>
      <c r="D96" t="s">
        <v>154</v>
      </c>
      <c r="E96">
        <v>10306</v>
      </c>
      <c r="F96" t="s">
        <v>155</v>
      </c>
      <c r="G96" t="s">
        <v>161</v>
      </c>
      <c r="H96" t="s">
        <v>176</v>
      </c>
      <c r="I96" t="s">
        <v>214</v>
      </c>
      <c r="J96" t="s">
        <v>249</v>
      </c>
      <c r="K96" t="s">
        <v>274</v>
      </c>
      <c r="L96" t="s">
        <v>288</v>
      </c>
      <c r="M96" t="s">
        <v>302</v>
      </c>
      <c r="N96" t="s">
        <v>309</v>
      </c>
      <c r="O96" t="s">
        <v>321</v>
      </c>
      <c r="P96">
        <v>40.56304</v>
      </c>
      <c r="Q96">
        <v>-74.11211299999999</v>
      </c>
      <c r="R96">
        <v>791478</v>
      </c>
      <c r="S96">
        <v>0</v>
      </c>
    </row>
    <row r="97" spans="1:19">
      <c r="A97" s="1">
        <f>HYPERLINK("https://lsnyc.legalserver.org/matter/dynamic-profile/view/1872428","18-1872428")</f>
        <v>0</v>
      </c>
      <c r="B97" t="s">
        <v>105</v>
      </c>
      <c r="C97" t="s">
        <v>150</v>
      </c>
      <c r="D97" t="s">
        <v>154</v>
      </c>
      <c r="E97">
        <v>10303</v>
      </c>
      <c r="F97" t="s">
        <v>155</v>
      </c>
      <c r="G97" t="s">
        <v>171</v>
      </c>
      <c r="H97" t="s">
        <v>176</v>
      </c>
      <c r="I97" t="s">
        <v>223</v>
      </c>
      <c r="J97" t="s">
        <v>251</v>
      </c>
      <c r="K97" t="s">
        <v>275</v>
      </c>
      <c r="L97" t="s">
        <v>286</v>
      </c>
      <c r="M97" t="s">
        <v>302</v>
      </c>
      <c r="N97" t="s">
        <v>309</v>
      </c>
      <c r="O97" t="s">
        <v>318</v>
      </c>
      <c r="P97">
        <v>40.63572</v>
      </c>
      <c r="Q97">
        <v>-74.169766</v>
      </c>
      <c r="R97">
        <v>1873030</v>
      </c>
      <c r="S97">
        <v>0</v>
      </c>
    </row>
    <row r="98" spans="1:19">
      <c r="A98" s="1">
        <f>HYPERLINK("https://lsnyc.legalserver.org/matter/dynamic-profile/view/1872429","18-1872429")</f>
        <v>0</v>
      </c>
      <c r="B98" t="s">
        <v>106</v>
      </c>
      <c r="C98" t="s">
        <v>150</v>
      </c>
      <c r="D98" t="s">
        <v>154</v>
      </c>
      <c r="E98">
        <v>10301</v>
      </c>
      <c r="F98" t="s">
        <v>155</v>
      </c>
      <c r="G98" t="s">
        <v>172</v>
      </c>
      <c r="H98" t="s">
        <v>176</v>
      </c>
      <c r="I98" t="s">
        <v>224</v>
      </c>
      <c r="J98" t="s">
        <v>250</v>
      </c>
      <c r="K98" t="s">
        <v>270</v>
      </c>
      <c r="L98" t="s">
        <v>290</v>
      </c>
      <c r="M98" t="s">
        <v>300</v>
      </c>
      <c r="N98" t="s">
        <v>308</v>
      </c>
      <c r="O98" t="s">
        <v>325</v>
      </c>
      <c r="P98">
        <v>40.637759</v>
      </c>
      <c r="Q98">
        <v>-74.080073</v>
      </c>
      <c r="R98">
        <v>745865</v>
      </c>
      <c r="S98">
        <v>0</v>
      </c>
    </row>
    <row r="99" spans="1:19">
      <c r="A99" s="1">
        <f>HYPERLINK("https://lsnyc.legalserver.org/matter/dynamic-profile/view/1872437","18-1872437")</f>
        <v>0</v>
      </c>
      <c r="B99" t="s">
        <v>107</v>
      </c>
      <c r="C99" t="s">
        <v>150</v>
      </c>
      <c r="D99" t="s">
        <v>154</v>
      </c>
      <c r="E99">
        <v>10303</v>
      </c>
      <c r="F99" t="s">
        <v>155</v>
      </c>
      <c r="G99" t="s">
        <v>168</v>
      </c>
      <c r="H99" t="s">
        <v>176</v>
      </c>
      <c r="I99" t="s">
        <v>225</v>
      </c>
      <c r="J99" t="s">
        <v>249</v>
      </c>
      <c r="K99" t="s">
        <v>277</v>
      </c>
      <c r="L99" t="s">
        <v>291</v>
      </c>
      <c r="M99" t="s">
        <v>302</v>
      </c>
      <c r="O99" t="s">
        <v>321</v>
      </c>
      <c r="P99">
        <v>40.631321</v>
      </c>
      <c r="Q99">
        <v>-74.162049</v>
      </c>
      <c r="R99">
        <v>1873039</v>
      </c>
      <c r="S99">
        <v>0</v>
      </c>
    </row>
    <row r="100" spans="1:19">
      <c r="A100" s="1">
        <f>HYPERLINK("https://lsnyc.legalserver.org/matter/dynamic-profile/view/1872445","18-1872445")</f>
        <v>0</v>
      </c>
      <c r="B100" t="s">
        <v>108</v>
      </c>
      <c r="C100" t="s">
        <v>150</v>
      </c>
      <c r="D100" t="s">
        <v>154</v>
      </c>
      <c r="E100">
        <v>10303</v>
      </c>
      <c r="F100" t="s">
        <v>155</v>
      </c>
      <c r="G100" t="s">
        <v>168</v>
      </c>
      <c r="H100" t="s">
        <v>176</v>
      </c>
      <c r="I100" t="s">
        <v>214</v>
      </c>
      <c r="J100" t="s">
        <v>249</v>
      </c>
      <c r="K100" t="s">
        <v>277</v>
      </c>
      <c r="L100" t="s">
        <v>291</v>
      </c>
      <c r="M100" t="s">
        <v>302</v>
      </c>
      <c r="N100" t="s">
        <v>309</v>
      </c>
      <c r="O100" t="s">
        <v>321</v>
      </c>
      <c r="P100">
        <v>40.631785</v>
      </c>
      <c r="Q100">
        <v>-74.16431900000001</v>
      </c>
      <c r="R100">
        <v>1873047</v>
      </c>
      <c r="S100">
        <v>3900</v>
      </c>
    </row>
    <row r="101" spans="1:19">
      <c r="A101" s="1">
        <f>HYPERLINK("https://lsnyc.legalserver.org/matter/dynamic-profile/view/1872458","18-1872458")</f>
        <v>0</v>
      </c>
      <c r="B101" t="s">
        <v>109</v>
      </c>
      <c r="C101" t="s">
        <v>150</v>
      </c>
      <c r="D101" t="s">
        <v>154</v>
      </c>
      <c r="E101">
        <v>10314</v>
      </c>
      <c r="F101" t="s">
        <v>155</v>
      </c>
      <c r="G101" t="s">
        <v>168</v>
      </c>
      <c r="H101" t="s">
        <v>176</v>
      </c>
      <c r="I101" t="s">
        <v>202</v>
      </c>
      <c r="J101" t="s">
        <v>243</v>
      </c>
      <c r="K101" t="s">
        <v>277</v>
      </c>
      <c r="L101" t="s">
        <v>291</v>
      </c>
      <c r="M101" t="s">
        <v>302</v>
      </c>
      <c r="N101" t="s">
        <v>309</v>
      </c>
      <c r="O101" t="s">
        <v>321</v>
      </c>
      <c r="P101">
        <v>40.608473</v>
      </c>
      <c r="Q101">
        <v>-74.11858599999999</v>
      </c>
      <c r="R101">
        <v>1873060</v>
      </c>
      <c r="S101">
        <v>0</v>
      </c>
    </row>
    <row r="102" spans="1:19">
      <c r="A102" s="1">
        <f>HYPERLINK("https://lsnyc.legalserver.org/matter/dynamic-profile/view/1872460","18-1872460")</f>
        <v>0</v>
      </c>
      <c r="B102" t="s">
        <v>110</v>
      </c>
      <c r="C102" t="s">
        <v>150</v>
      </c>
      <c r="D102" t="s">
        <v>154</v>
      </c>
      <c r="E102">
        <v>10303</v>
      </c>
      <c r="F102" t="s">
        <v>155</v>
      </c>
      <c r="G102" t="s">
        <v>168</v>
      </c>
      <c r="H102" t="s">
        <v>176</v>
      </c>
      <c r="I102" t="s">
        <v>226</v>
      </c>
      <c r="J102" t="s">
        <v>258</v>
      </c>
      <c r="K102" t="s">
        <v>277</v>
      </c>
      <c r="L102" t="s">
        <v>291</v>
      </c>
      <c r="M102" t="s">
        <v>302</v>
      </c>
      <c r="N102" t="s">
        <v>309</v>
      </c>
      <c r="O102" t="s">
        <v>321</v>
      </c>
      <c r="P102">
        <v>40.632683</v>
      </c>
      <c r="Q102">
        <v>-74.16228099999999</v>
      </c>
      <c r="R102">
        <v>1873062</v>
      </c>
      <c r="S102">
        <v>0</v>
      </c>
    </row>
    <row r="103" spans="1:19">
      <c r="A103" s="1">
        <f>HYPERLINK("https://lsnyc.legalserver.org/matter/dynamic-profile/view/1872474","18-1872474")</f>
        <v>0</v>
      </c>
      <c r="B103" t="s">
        <v>91</v>
      </c>
      <c r="C103" t="s">
        <v>150</v>
      </c>
      <c r="D103" t="s">
        <v>154</v>
      </c>
      <c r="E103">
        <v>10312</v>
      </c>
      <c r="F103" t="s">
        <v>155</v>
      </c>
      <c r="G103" t="s">
        <v>171</v>
      </c>
      <c r="H103" t="s">
        <v>176</v>
      </c>
      <c r="I103" t="s">
        <v>227</v>
      </c>
      <c r="J103" t="s">
        <v>240</v>
      </c>
      <c r="K103" t="s">
        <v>266</v>
      </c>
      <c r="L103" t="s">
        <v>285</v>
      </c>
      <c r="M103" t="s">
        <v>303</v>
      </c>
      <c r="N103" t="s">
        <v>309</v>
      </c>
      <c r="O103" t="s">
        <v>318</v>
      </c>
      <c r="P103">
        <v>40.549365</v>
      </c>
      <c r="Q103">
        <v>-74.19833199999999</v>
      </c>
      <c r="R103">
        <v>1873076</v>
      </c>
      <c r="S103">
        <v>0</v>
      </c>
    </row>
    <row r="104" spans="1:19">
      <c r="A104" s="1">
        <f>HYPERLINK("https://lsnyc.legalserver.org/matter/dynamic-profile/view/1872478","18-1872478")</f>
        <v>0</v>
      </c>
      <c r="B104" t="s">
        <v>111</v>
      </c>
      <c r="C104" t="s">
        <v>150</v>
      </c>
      <c r="D104" t="s">
        <v>154</v>
      </c>
      <c r="E104">
        <v>10303</v>
      </c>
      <c r="F104" t="s">
        <v>155</v>
      </c>
      <c r="G104" t="s">
        <v>168</v>
      </c>
      <c r="H104" t="s">
        <v>176</v>
      </c>
      <c r="I104" t="s">
        <v>228</v>
      </c>
      <c r="J104" t="s">
        <v>249</v>
      </c>
      <c r="K104" t="s">
        <v>277</v>
      </c>
      <c r="L104" t="s">
        <v>291</v>
      </c>
      <c r="M104" t="s">
        <v>302</v>
      </c>
      <c r="N104" t="s">
        <v>309</v>
      </c>
      <c r="O104" t="s">
        <v>321</v>
      </c>
      <c r="P104">
        <v>40.633022</v>
      </c>
      <c r="Q104">
        <v>-74.163342</v>
      </c>
      <c r="R104">
        <v>1873080</v>
      </c>
      <c r="S104">
        <v>0</v>
      </c>
    </row>
    <row r="105" spans="1:19">
      <c r="A105" s="1">
        <f>HYPERLINK("https://lsnyc.legalserver.org/matter/dynamic-profile/view/1872482","18-1872482")</f>
        <v>0</v>
      </c>
      <c r="B105" t="s">
        <v>91</v>
      </c>
      <c r="C105" t="s">
        <v>150</v>
      </c>
      <c r="D105" t="s">
        <v>154</v>
      </c>
      <c r="E105">
        <v>10312</v>
      </c>
      <c r="F105" t="s">
        <v>155</v>
      </c>
      <c r="G105" t="s">
        <v>171</v>
      </c>
      <c r="H105" t="s">
        <v>176</v>
      </c>
      <c r="I105" t="s">
        <v>227</v>
      </c>
      <c r="J105" t="s">
        <v>240</v>
      </c>
      <c r="K105" t="s">
        <v>266</v>
      </c>
      <c r="L105" t="s">
        <v>285</v>
      </c>
      <c r="M105" t="s">
        <v>303</v>
      </c>
      <c r="N105" t="s">
        <v>309</v>
      </c>
      <c r="O105" t="s">
        <v>318</v>
      </c>
      <c r="P105">
        <v>40.549365</v>
      </c>
      <c r="Q105">
        <v>-74.19833199999999</v>
      </c>
      <c r="R105">
        <v>1873076</v>
      </c>
      <c r="S105">
        <v>0</v>
      </c>
    </row>
    <row r="106" spans="1:19">
      <c r="A106" s="1">
        <f>HYPERLINK("https://lsnyc.legalserver.org/matter/dynamic-profile/view/1872507","18-1872507")</f>
        <v>0</v>
      </c>
      <c r="B106" t="s">
        <v>112</v>
      </c>
      <c r="C106" t="s">
        <v>150</v>
      </c>
      <c r="D106" t="s">
        <v>154</v>
      </c>
      <c r="E106">
        <v>10312</v>
      </c>
      <c r="F106" t="s">
        <v>155</v>
      </c>
      <c r="G106" t="s">
        <v>171</v>
      </c>
      <c r="H106" t="s">
        <v>176</v>
      </c>
      <c r="I106" t="s">
        <v>229</v>
      </c>
      <c r="J106" t="s">
        <v>256</v>
      </c>
      <c r="K106" t="s">
        <v>281</v>
      </c>
      <c r="L106" t="s">
        <v>288</v>
      </c>
      <c r="M106" t="s">
        <v>301</v>
      </c>
      <c r="N106" t="s">
        <v>309</v>
      </c>
      <c r="O106" t="s">
        <v>321</v>
      </c>
      <c r="P106">
        <v>40.543003</v>
      </c>
      <c r="Q106">
        <v>-74.168999</v>
      </c>
      <c r="R106">
        <v>1847657</v>
      </c>
      <c r="S106">
        <v>0</v>
      </c>
    </row>
    <row r="107" spans="1:19">
      <c r="A107" s="1">
        <f>HYPERLINK("https://lsnyc.legalserver.org/matter/dynamic-profile/view/1872508","18-1872508")</f>
        <v>0</v>
      </c>
      <c r="B107" t="s">
        <v>113</v>
      </c>
      <c r="C107" t="s">
        <v>150</v>
      </c>
      <c r="D107" t="s">
        <v>154</v>
      </c>
      <c r="E107">
        <v>10302</v>
      </c>
      <c r="F107" t="s">
        <v>155</v>
      </c>
      <c r="G107" t="s">
        <v>168</v>
      </c>
      <c r="H107" t="s">
        <v>176</v>
      </c>
      <c r="I107" t="s">
        <v>181</v>
      </c>
      <c r="J107" t="s">
        <v>239</v>
      </c>
      <c r="K107" t="s">
        <v>265</v>
      </c>
      <c r="L107" t="s">
        <v>289</v>
      </c>
      <c r="M107" t="s">
        <v>301</v>
      </c>
      <c r="N107" t="s">
        <v>309</v>
      </c>
      <c r="O107" t="s">
        <v>318</v>
      </c>
      <c r="P107">
        <v>40.636622</v>
      </c>
      <c r="Q107">
        <v>-74.138057</v>
      </c>
      <c r="R107">
        <v>820641</v>
      </c>
      <c r="S107">
        <v>0</v>
      </c>
    </row>
    <row r="108" spans="1:19">
      <c r="A108" s="1">
        <f>HYPERLINK("https://lsnyc.legalserver.org/matter/dynamic-profile/view/1872509","18-1872509")</f>
        <v>0</v>
      </c>
      <c r="B108" t="s">
        <v>113</v>
      </c>
      <c r="C108" t="s">
        <v>150</v>
      </c>
      <c r="D108" t="s">
        <v>154</v>
      </c>
      <c r="E108">
        <v>10302</v>
      </c>
      <c r="F108" t="s">
        <v>155</v>
      </c>
      <c r="G108" t="s">
        <v>168</v>
      </c>
      <c r="H108" t="s">
        <v>176</v>
      </c>
      <c r="I108" t="s">
        <v>181</v>
      </c>
      <c r="J108" t="s">
        <v>239</v>
      </c>
      <c r="K108" t="s">
        <v>276</v>
      </c>
      <c r="L108" t="s">
        <v>293</v>
      </c>
      <c r="M108" t="s">
        <v>301</v>
      </c>
      <c r="N108" t="s">
        <v>309</v>
      </c>
      <c r="O108" t="s">
        <v>318</v>
      </c>
      <c r="P108">
        <v>40.636622</v>
      </c>
      <c r="Q108">
        <v>-74.138057</v>
      </c>
      <c r="R108">
        <v>820641</v>
      </c>
      <c r="S108">
        <v>0</v>
      </c>
    </row>
    <row r="109" spans="1:19">
      <c r="A109" s="1">
        <f>HYPERLINK("https://lsnyc.legalserver.org/matter/dynamic-profile/view/1872517","18-1872517")</f>
        <v>0</v>
      </c>
      <c r="B109" t="s">
        <v>114</v>
      </c>
      <c r="C109" t="s">
        <v>150</v>
      </c>
      <c r="D109" t="s">
        <v>154</v>
      </c>
      <c r="E109">
        <v>10306</v>
      </c>
      <c r="F109" t="s">
        <v>155</v>
      </c>
      <c r="G109" t="s">
        <v>173</v>
      </c>
      <c r="H109" t="s">
        <v>176</v>
      </c>
      <c r="I109" t="s">
        <v>181</v>
      </c>
      <c r="J109" t="s">
        <v>239</v>
      </c>
      <c r="K109" t="s">
        <v>265</v>
      </c>
      <c r="L109" t="s">
        <v>284</v>
      </c>
      <c r="M109" t="s">
        <v>300</v>
      </c>
      <c r="N109" t="s">
        <v>309</v>
      </c>
      <c r="O109" t="s">
        <v>318</v>
      </c>
      <c r="P109">
        <v>40.570682</v>
      </c>
      <c r="Q109">
        <v>-74.098032</v>
      </c>
      <c r="R109">
        <v>1873119</v>
      </c>
      <c r="S109">
        <v>0</v>
      </c>
    </row>
    <row r="110" spans="1:19">
      <c r="A110" s="1">
        <f>HYPERLINK("https://lsnyc.legalserver.org/matter/dynamic-profile/view/1872524","18-1872524")</f>
        <v>0</v>
      </c>
      <c r="B110" t="s">
        <v>115</v>
      </c>
      <c r="C110" t="s">
        <v>150</v>
      </c>
      <c r="D110" t="s">
        <v>154</v>
      </c>
      <c r="E110">
        <v>10314</v>
      </c>
      <c r="F110" t="s">
        <v>155</v>
      </c>
      <c r="G110" t="s">
        <v>168</v>
      </c>
      <c r="H110" t="s">
        <v>176</v>
      </c>
      <c r="I110" t="s">
        <v>199</v>
      </c>
      <c r="J110" t="s">
        <v>253</v>
      </c>
      <c r="K110" t="s">
        <v>276</v>
      </c>
      <c r="L110" t="s">
        <v>296</v>
      </c>
      <c r="M110" t="s">
        <v>303</v>
      </c>
      <c r="N110" t="s">
        <v>309</v>
      </c>
      <c r="O110" t="s">
        <v>318</v>
      </c>
      <c r="P110">
        <v>40.593011</v>
      </c>
      <c r="Q110">
        <v>-74.159584</v>
      </c>
      <c r="R110">
        <v>1873126</v>
      </c>
      <c r="S110">
        <v>0</v>
      </c>
    </row>
    <row r="111" spans="1:19">
      <c r="A111" s="1">
        <f>HYPERLINK("https://lsnyc.legalserver.org/matter/dynamic-profile/view/1872532","18-1872532")</f>
        <v>0</v>
      </c>
      <c r="B111" t="s">
        <v>116</v>
      </c>
      <c r="C111" t="s">
        <v>150</v>
      </c>
      <c r="D111" t="s">
        <v>154</v>
      </c>
      <c r="E111">
        <v>10304</v>
      </c>
      <c r="F111" t="s">
        <v>155</v>
      </c>
      <c r="G111" t="s">
        <v>172</v>
      </c>
      <c r="H111" t="s">
        <v>176</v>
      </c>
      <c r="I111" t="s">
        <v>230</v>
      </c>
      <c r="J111" t="s">
        <v>261</v>
      </c>
      <c r="K111" t="s">
        <v>269</v>
      </c>
      <c r="L111" t="s">
        <v>288</v>
      </c>
      <c r="M111" t="s">
        <v>300</v>
      </c>
      <c r="N111" t="s">
        <v>309</v>
      </c>
      <c r="O111" t="s">
        <v>321</v>
      </c>
      <c r="P111">
        <v>40.62016</v>
      </c>
      <c r="Q111">
        <v>-74.084799</v>
      </c>
      <c r="R111">
        <v>1864559</v>
      </c>
      <c r="S111">
        <v>0</v>
      </c>
    </row>
    <row r="112" spans="1:19">
      <c r="A112" s="1">
        <f>HYPERLINK("https://lsnyc.legalserver.org/matter/dynamic-profile/view/1872547","18-1872547")</f>
        <v>0</v>
      </c>
      <c r="B112" t="s">
        <v>117</v>
      </c>
      <c r="C112" t="s">
        <v>150</v>
      </c>
      <c r="D112" t="s">
        <v>154</v>
      </c>
      <c r="E112">
        <v>10303</v>
      </c>
      <c r="F112" t="s">
        <v>155</v>
      </c>
      <c r="G112" t="s">
        <v>168</v>
      </c>
      <c r="H112" t="s">
        <v>176</v>
      </c>
      <c r="I112" t="s">
        <v>211</v>
      </c>
      <c r="J112" t="s">
        <v>243</v>
      </c>
      <c r="K112" t="s">
        <v>277</v>
      </c>
      <c r="L112" t="s">
        <v>291</v>
      </c>
      <c r="M112" t="s">
        <v>302</v>
      </c>
      <c r="N112" t="s">
        <v>309</v>
      </c>
      <c r="O112" t="s">
        <v>321</v>
      </c>
      <c r="P112">
        <v>40.633174</v>
      </c>
      <c r="Q112">
        <v>-74.164422</v>
      </c>
      <c r="R112">
        <v>1873149</v>
      </c>
      <c r="S112">
        <v>0</v>
      </c>
    </row>
    <row r="113" spans="1:19">
      <c r="A113" s="1">
        <f>HYPERLINK("https://lsnyc.legalserver.org/matter/dynamic-profile/view/1872566","18-1872566")</f>
        <v>0</v>
      </c>
      <c r="B113" t="s">
        <v>118</v>
      </c>
      <c r="C113" t="s">
        <v>150</v>
      </c>
      <c r="D113" t="s">
        <v>154</v>
      </c>
      <c r="E113">
        <v>10314</v>
      </c>
      <c r="F113" t="s">
        <v>155</v>
      </c>
      <c r="G113" t="s">
        <v>168</v>
      </c>
      <c r="H113" t="s">
        <v>177</v>
      </c>
      <c r="J113" t="s">
        <v>249</v>
      </c>
      <c r="K113" t="s">
        <v>277</v>
      </c>
      <c r="L113" t="s">
        <v>291</v>
      </c>
      <c r="M113" t="s">
        <v>301</v>
      </c>
      <c r="P113">
        <v>40.606706</v>
      </c>
      <c r="Q113">
        <v>-74.12027999999999</v>
      </c>
      <c r="R113">
        <v>1873168</v>
      </c>
      <c r="S113">
        <v>0</v>
      </c>
    </row>
    <row r="114" spans="1:19">
      <c r="A114" s="1">
        <f>HYPERLINK("https://lsnyc.legalserver.org/matter/dynamic-profile/view/1872577","18-1872577")</f>
        <v>0</v>
      </c>
      <c r="B114" t="s">
        <v>42</v>
      </c>
      <c r="C114" t="s">
        <v>150</v>
      </c>
      <c r="D114" t="s">
        <v>154</v>
      </c>
      <c r="E114">
        <v>10302</v>
      </c>
      <c r="F114" t="s">
        <v>155</v>
      </c>
      <c r="G114" t="s">
        <v>168</v>
      </c>
      <c r="H114" t="s">
        <v>176</v>
      </c>
      <c r="I114" t="s">
        <v>181</v>
      </c>
      <c r="J114" t="s">
        <v>239</v>
      </c>
      <c r="K114" t="s">
        <v>265</v>
      </c>
      <c r="L114" t="s">
        <v>289</v>
      </c>
      <c r="M114" t="s">
        <v>302</v>
      </c>
      <c r="N114" t="s">
        <v>309</v>
      </c>
      <c r="O114" t="s">
        <v>318</v>
      </c>
      <c r="P114">
        <v>40.63643</v>
      </c>
      <c r="Q114">
        <v>-74.12956200000001</v>
      </c>
      <c r="R114">
        <v>1871265</v>
      </c>
      <c r="S114">
        <v>0</v>
      </c>
    </row>
    <row r="115" spans="1:19">
      <c r="A115" s="1">
        <f>HYPERLINK("https://lsnyc.legalserver.org/matter/dynamic-profile/view/1872580","18-1872580")</f>
        <v>0</v>
      </c>
      <c r="B115" t="s">
        <v>115</v>
      </c>
      <c r="C115" t="s">
        <v>150</v>
      </c>
      <c r="D115" t="s">
        <v>154</v>
      </c>
      <c r="E115">
        <v>10314</v>
      </c>
      <c r="F115" t="s">
        <v>155</v>
      </c>
      <c r="G115" t="s">
        <v>168</v>
      </c>
      <c r="H115" t="s">
        <v>176</v>
      </c>
      <c r="I115" t="s">
        <v>199</v>
      </c>
      <c r="J115" t="s">
        <v>253</v>
      </c>
      <c r="K115" t="s">
        <v>265</v>
      </c>
      <c r="L115" t="s">
        <v>284</v>
      </c>
      <c r="M115" t="s">
        <v>303</v>
      </c>
      <c r="O115" t="s">
        <v>318</v>
      </c>
      <c r="P115">
        <v>40.593011</v>
      </c>
      <c r="Q115">
        <v>-74.159584</v>
      </c>
      <c r="R115">
        <v>1873126</v>
      </c>
      <c r="S115">
        <v>0</v>
      </c>
    </row>
    <row r="116" spans="1:19">
      <c r="A116" s="1">
        <f>HYPERLINK("https://lsnyc.legalserver.org/matter/dynamic-profile/view/1872581","18-1872581")</f>
        <v>0</v>
      </c>
      <c r="B116" t="s">
        <v>115</v>
      </c>
      <c r="C116" t="s">
        <v>150</v>
      </c>
      <c r="D116" t="s">
        <v>154</v>
      </c>
      <c r="E116">
        <v>10314</v>
      </c>
      <c r="F116" t="s">
        <v>155</v>
      </c>
      <c r="G116" t="s">
        <v>168</v>
      </c>
      <c r="H116" t="s">
        <v>176</v>
      </c>
      <c r="I116" t="s">
        <v>199</v>
      </c>
      <c r="J116" t="s">
        <v>253</v>
      </c>
      <c r="K116" t="s">
        <v>279</v>
      </c>
      <c r="L116" t="s">
        <v>293</v>
      </c>
      <c r="M116" t="s">
        <v>303</v>
      </c>
      <c r="N116" t="s">
        <v>314</v>
      </c>
      <c r="O116" t="s">
        <v>318</v>
      </c>
      <c r="P116">
        <v>40.593011</v>
      </c>
      <c r="Q116">
        <v>-74.159584</v>
      </c>
      <c r="R116">
        <v>1873126</v>
      </c>
      <c r="S116">
        <v>0</v>
      </c>
    </row>
    <row r="117" spans="1:19">
      <c r="A117" s="1">
        <f>HYPERLINK("https://lsnyc.legalserver.org/matter/dynamic-profile/view/1872582","18-1872582")</f>
        <v>0</v>
      </c>
      <c r="B117" t="s">
        <v>115</v>
      </c>
      <c r="C117" t="s">
        <v>150</v>
      </c>
      <c r="D117" t="s">
        <v>154</v>
      </c>
      <c r="E117">
        <v>10314</v>
      </c>
      <c r="F117" t="s">
        <v>155</v>
      </c>
      <c r="G117" t="s">
        <v>168</v>
      </c>
      <c r="H117" t="s">
        <v>176</v>
      </c>
      <c r="I117" t="s">
        <v>199</v>
      </c>
      <c r="J117" t="s">
        <v>253</v>
      </c>
      <c r="K117" t="s">
        <v>276</v>
      </c>
      <c r="L117" t="s">
        <v>289</v>
      </c>
      <c r="M117" t="s">
        <v>303</v>
      </c>
      <c r="N117" t="s">
        <v>309</v>
      </c>
      <c r="O117" t="s">
        <v>318</v>
      </c>
      <c r="P117">
        <v>40.593011</v>
      </c>
      <c r="Q117">
        <v>-74.159584</v>
      </c>
      <c r="R117">
        <v>1873126</v>
      </c>
      <c r="S117">
        <v>0</v>
      </c>
    </row>
    <row r="118" spans="1:19">
      <c r="A118" s="1">
        <f>HYPERLINK("https://lsnyc.legalserver.org/matter/dynamic-profile/view/1872584","18-1872584")</f>
        <v>0</v>
      </c>
      <c r="B118" t="s">
        <v>94</v>
      </c>
      <c r="C118" t="s">
        <v>150</v>
      </c>
      <c r="D118" t="s">
        <v>154</v>
      </c>
      <c r="E118">
        <v>10314</v>
      </c>
      <c r="F118" t="s">
        <v>155</v>
      </c>
      <c r="G118" t="s">
        <v>168</v>
      </c>
      <c r="H118" t="s">
        <v>176</v>
      </c>
      <c r="I118" t="s">
        <v>199</v>
      </c>
      <c r="J118" t="s">
        <v>253</v>
      </c>
      <c r="K118" t="s">
        <v>265</v>
      </c>
      <c r="L118" t="s">
        <v>296</v>
      </c>
      <c r="M118" t="s">
        <v>303</v>
      </c>
      <c r="N118" t="s">
        <v>309</v>
      </c>
      <c r="O118" t="s">
        <v>318</v>
      </c>
      <c r="P118">
        <v>40.580689</v>
      </c>
      <c r="Q118">
        <v>-74.155275</v>
      </c>
      <c r="R118">
        <v>1872819</v>
      </c>
      <c r="S118">
        <v>2</v>
      </c>
    </row>
    <row r="119" spans="1:19">
      <c r="A119" s="1">
        <f>HYPERLINK("https://lsnyc.legalserver.org/matter/dynamic-profile/view/1872586","18-1872586")</f>
        <v>0</v>
      </c>
      <c r="B119" t="s">
        <v>94</v>
      </c>
      <c r="C119" t="s">
        <v>150</v>
      </c>
      <c r="D119" t="s">
        <v>154</v>
      </c>
      <c r="E119">
        <v>10314</v>
      </c>
      <c r="F119" t="s">
        <v>155</v>
      </c>
      <c r="G119" t="s">
        <v>168</v>
      </c>
      <c r="H119" t="s">
        <v>176</v>
      </c>
      <c r="I119" t="s">
        <v>199</v>
      </c>
      <c r="J119" t="s">
        <v>253</v>
      </c>
      <c r="K119" t="s">
        <v>276</v>
      </c>
      <c r="L119" t="s">
        <v>293</v>
      </c>
      <c r="M119" t="s">
        <v>303</v>
      </c>
      <c r="N119" t="s">
        <v>309</v>
      </c>
      <c r="O119" t="s">
        <v>318</v>
      </c>
      <c r="P119">
        <v>40.580689</v>
      </c>
      <c r="Q119">
        <v>-74.155275</v>
      </c>
      <c r="R119">
        <v>1872819</v>
      </c>
      <c r="S119">
        <v>2</v>
      </c>
    </row>
    <row r="120" spans="1:19">
      <c r="A120" s="1">
        <f>HYPERLINK("https://lsnyc.legalserver.org/matter/dynamic-profile/view/1872600","18-1872600")</f>
        <v>0</v>
      </c>
      <c r="B120" t="s">
        <v>94</v>
      </c>
      <c r="C120" t="s">
        <v>150</v>
      </c>
      <c r="D120" t="s">
        <v>154</v>
      </c>
      <c r="E120">
        <v>10314</v>
      </c>
      <c r="F120" t="s">
        <v>155</v>
      </c>
      <c r="G120" t="s">
        <v>168</v>
      </c>
      <c r="H120" t="s">
        <v>176</v>
      </c>
      <c r="I120" t="s">
        <v>199</v>
      </c>
      <c r="J120" t="s">
        <v>253</v>
      </c>
      <c r="K120" t="s">
        <v>276</v>
      </c>
      <c r="L120" t="s">
        <v>289</v>
      </c>
      <c r="M120" t="s">
        <v>303</v>
      </c>
      <c r="N120" t="s">
        <v>309</v>
      </c>
      <c r="O120" t="s">
        <v>318</v>
      </c>
      <c r="P120">
        <v>40.580689</v>
      </c>
      <c r="Q120">
        <v>-74.155275</v>
      </c>
      <c r="R120">
        <v>1872819</v>
      </c>
      <c r="S120">
        <v>2</v>
      </c>
    </row>
    <row r="121" spans="1:19">
      <c r="A121" s="1">
        <f>HYPERLINK("https://lsnyc.legalserver.org/matter/dynamic-profile/view/1872612","18-1872612")</f>
        <v>0</v>
      </c>
      <c r="B121" t="s">
        <v>119</v>
      </c>
      <c r="C121" t="s">
        <v>150</v>
      </c>
      <c r="D121" t="s">
        <v>154</v>
      </c>
      <c r="E121">
        <v>10302</v>
      </c>
      <c r="F121" t="s">
        <v>155</v>
      </c>
      <c r="G121" t="s">
        <v>161</v>
      </c>
      <c r="H121" t="s">
        <v>177</v>
      </c>
      <c r="J121" t="s">
        <v>262</v>
      </c>
      <c r="K121" t="s">
        <v>282</v>
      </c>
      <c r="L121" t="s">
        <v>285</v>
      </c>
      <c r="M121" t="s">
        <v>300</v>
      </c>
      <c r="N121" t="s">
        <v>309</v>
      </c>
      <c r="P121">
        <v>40.632417</v>
      </c>
      <c r="Q121">
        <v>-74.13925</v>
      </c>
      <c r="R121">
        <v>1873214</v>
      </c>
      <c r="S121">
        <v>0</v>
      </c>
    </row>
    <row r="122" spans="1:19">
      <c r="A122" s="1">
        <f>HYPERLINK("https://lsnyc.legalserver.org/matter/dynamic-profile/view/1872628","18-1872628")</f>
        <v>0</v>
      </c>
      <c r="B122" t="s">
        <v>120</v>
      </c>
      <c r="C122" t="s">
        <v>150</v>
      </c>
      <c r="D122" t="s">
        <v>154</v>
      </c>
      <c r="E122">
        <v>10301</v>
      </c>
      <c r="F122" t="s">
        <v>155</v>
      </c>
      <c r="G122" t="s">
        <v>162</v>
      </c>
      <c r="H122" t="s">
        <v>176</v>
      </c>
      <c r="I122" t="s">
        <v>224</v>
      </c>
      <c r="J122" t="s">
        <v>249</v>
      </c>
      <c r="K122" t="s">
        <v>281</v>
      </c>
      <c r="L122" t="s">
        <v>288</v>
      </c>
      <c r="M122" t="s">
        <v>302</v>
      </c>
      <c r="N122" t="s">
        <v>309</v>
      </c>
      <c r="O122" t="s">
        <v>321</v>
      </c>
      <c r="P122">
        <v>40.642192</v>
      </c>
      <c r="Q122">
        <v>-74.086393</v>
      </c>
      <c r="R122">
        <v>1873230</v>
      </c>
      <c r="S122">
        <v>0</v>
      </c>
    </row>
    <row r="123" spans="1:19">
      <c r="A123" s="1">
        <f>HYPERLINK("https://lsnyc.legalserver.org/matter/dynamic-profile/view/1872647","18-1872647")</f>
        <v>0</v>
      </c>
      <c r="B123" t="s">
        <v>121</v>
      </c>
      <c r="C123" t="s">
        <v>150</v>
      </c>
      <c r="D123" t="s">
        <v>154</v>
      </c>
      <c r="E123">
        <v>10310</v>
      </c>
      <c r="F123" t="s">
        <v>155</v>
      </c>
      <c r="G123" t="s">
        <v>156</v>
      </c>
      <c r="H123" t="s">
        <v>177</v>
      </c>
      <c r="J123" t="s">
        <v>249</v>
      </c>
      <c r="K123" t="s">
        <v>274</v>
      </c>
      <c r="L123" t="s">
        <v>288</v>
      </c>
      <c r="M123" t="s">
        <v>301</v>
      </c>
      <c r="N123" t="s">
        <v>309</v>
      </c>
      <c r="P123">
        <v>40.631265</v>
      </c>
      <c r="Q123">
        <v>-74.106769</v>
      </c>
      <c r="R123">
        <v>1873249</v>
      </c>
      <c r="S123">
        <v>1000</v>
      </c>
    </row>
    <row r="124" spans="1:19">
      <c r="A124" s="1">
        <f>HYPERLINK("https://lsnyc.legalserver.org/matter/dynamic-profile/view/1872666","18-1872666")</f>
        <v>0</v>
      </c>
      <c r="B124" t="s">
        <v>122</v>
      </c>
      <c r="C124" t="s">
        <v>150</v>
      </c>
      <c r="D124" t="s">
        <v>154</v>
      </c>
      <c r="E124">
        <v>10304</v>
      </c>
      <c r="F124" t="s">
        <v>155</v>
      </c>
      <c r="G124" t="s">
        <v>162</v>
      </c>
      <c r="H124" t="s">
        <v>176</v>
      </c>
      <c r="I124" t="s">
        <v>231</v>
      </c>
      <c r="J124" t="s">
        <v>256</v>
      </c>
      <c r="K124" t="s">
        <v>269</v>
      </c>
      <c r="L124" t="s">
        <v>288</v>
      </c>
      <c r="M124" t="s">
        <v>306</v>
      </c>
      <c r="N124" t="s">
        <v>309</v>
      </c>
      <c r="O124" t="s">
        <v>324</v>
      </c>
      <c r="P124">
        <v>40.62865</v>
      </c>
      <c r="Q124">
        <v>-74.07384399999999</v>
      </c>
      <c r="R124">
        <v>1873268</v>
      </c>
      <c r="S124">
        <v>0</v>
      </c>
    </row>
    <row r="125" spans="1:19">
      <c r="A125" s="1">
        <f>HYPERLINK("https://lsnyc.legalserver.org/matter/dynamic-profile/view/1872701","18-1872701")</f>
        <v>0</v>
      </c>
      <c r="B125" t="s">
        <v>123</v>
      </c>
      <c r="C125" t="s">
        <v>150</v>
      </c>
      <c r="D125" t="s">
        <v>154</v>
      </c>
      <c r="E125">
        <v>10304</v>
      </c>
      <c r="F125" t="s">
        <v>155</v>
      </c>
      <c r="G125" t="s">
        <v>161</v>
      </c>
      <c r="H125" t="s">
        <v>177</v>
      </c>
      <c r="J125" t="s">
        <v>262</v>
      </c>
      <c r="K125" t="s">
        <v>282</v>
      </c>
      <c r="L125" t="s">
        <v>285</v>
      </c>
      <c r="M125" t="s">
        <v>302</v>
      </c>
      <c r="N125" t="s">
        <v>309</v>
      </c>
      <c r="P125">
        <v>40.614846</v>
      </c>
      <c r="Q125">
        <v>-74.07888800000001</v>
      </c>
      <c r="R125">
        <v>1873303</v>
      </c>
      <c r="S125">
        <v>189</v>
      </c>
    </row>
    <row r="126" spans="1:19">
      <c r="A126" s="1">
        <f>HYPERLINK("https://lsnyc.legalserver.org/matter/dynamic-profile/view/1872720","18-1872720")</f>
        <v>0</v>
      </c>
      <c r="B126" t="s">
        <v>124</v>
      </c>
      <c r="C126" t="s">
        <v>150</v>
      </c>
      <c r="D126" t="s">
        <v>154</v>
      </c>
      <c r="E126">
        <v>10303</v>
      </c>
      <c r="F126" t="s">
        <v>155</v>
      </c>
      <c r="G126" t="s">
        <v>159</v>
      </c>
      <c r="H126" t="s">
        <v>177</v>
      </c>
      <c r="J126" t="s">
        <v>253</v>
      </c>
      <c r="K126" t="s">
        <v>276</v>
      </c>
      <c r="L126" t="s">
        <v>296</v>
      </c>
      <c r="M126" t="s">
        <v>303</v>
      </c>
      <c r="N126" t="s">
        <v>309</v>
      </c>
      <c r="P126">
        <v>40.630343</v>
      </c>
      <c r="Q126">
        <v>-74.15507700000001</v>
      </c>
      <c r="R126">
        <v>1873322</v>
      </c>
      <c r="S126">
        <v>0</v>
      </c>
    </row>
    <row r="127" spans="1:19">
      <c r="A127" s="1">
        <f>HYPERLINK("https://lsnyc.legalserver.org/matter/dynamic-profile/view/1872803","18-1872803")</f>
        <v>0</v>
      </c>
      <c r="B127" t="s">
        <v>125</v>
      </c>
      <c r="C127" t="s">
        <v>150</v>
      </c>
      <c r="D127" t="s">
        <v>154</v>
      </c>
      <c r="E127">
        <v>10312</v>
      </c>
      <c r="F127" t="s">
        <v>155</v>
      </c>
      <c r="G127" t="s">
        <v>173</v>
      </c>
      <c r="H127" t="s">
        <v>177</v>
      </c>
      <c r="J127" t="s">
        <v>260</v>
      </c>
      <c r="K127" t="s">
        <v>275</v>
      </c>
      <c r="L127" t="s">
        <v>299</v>
      </c>
      <c r="M127" t="s">
        <v>301</v>
      </c>
      <c r="N127" t="s">
        <v>309</v>
      </c>
      <c r="P127">
        <v>40.538806</v>
      </c>
      <c r="Q127">
        <v>-74.154285</v>
      </c>
      <c r="R127">
        <v>776320</v>
      </c>
      <c r="S127">
        <v>0</v>
      </c>
    </row>
    <row r="128" spans="1:19">
      <c r="A128" s="1">
        <f>HYPERLINK("https://lsnyc.legalserver.org/matter/dynamic-profile/view/1872817","18-1872817")</f>
        <v>0</v>
      </c>
      <c r="B128" t="s">
        <v>126</v>
      </c>
      <c r="C128" t="s">
        <v>150</v>
      </c>
      <c r="D128" t="s">
        <v>154</v>
      </c>
      <c r="E128">
        <v>10308</v>
      </c>
      <c r="F128" t="s">
        <v>155</v>
      </c>
      <c r="G128" t="s">
        <v>158</v>
      </c>
      <c r="H128" t="s">
        <v>176</v>
      </c>
      <c r="I128" t="s">
        <v>199</v>
      </c>
      <c r="J128" t="s">
        <v>253</v>
      </c>
      <c r="K128" t="s">
        <v>276</v>
      </c>
      <c r="L128" t="s">
        <v>284</v>
      </c>
      <c r="M128" t="s">
        <v>306</v>
      </c>
      <c r="N128" t="s">
        <v>308</v>
      </c>
      <c r="O128" t="s">
        <v>318</v>
      </c>
      <c r="P128">
        <v>40.555314</v>
      </c>
      <c r="Q128">
        <v>-74.152416</v>
      </c>
      <c r="R128">
        <v>815521</v>
      </c>
      <c r="S128">
        <v>0</v>
      </c>
    </row>
    <row r="129" spans="1:19">
      <c r="A129" s="1">
        <f>HYPERLINK("https://lsnyc.legalserver.org/matter/dynamic-profile/view/1872821","18-1872821")</f>
        <v>0</v>
      </c>
      <c r="B129" t="s">
        <v>127</v>
      </c>
      <c r="C129" t="s">
        <v>150</v>
      </c>
      <c r="D129" t="s">
        <v>154</v>
      </c>
      <c r="E129">
        <v>10306</v>
      </c>
      <c r="F129" t="s">
        <v>155</v>
      </c>
      <c r="G129" t="s">
        <v>158</v>
      </c>
      <c r="H129" t="s">
        <v>176</v>
      </c>
      <c r="I129" t="s">
        <v>232</v>
      </c>
      <c r="J129" t="s">
        <v>253</v>
      </c>
      <c r="K129" t="s">
        <v>279</v>
      </c>
      <c r="L129" t="s">
        <v>289</v>
      </c>
      <c r="M129" t="s">
        <v>304</v>
      </c>
      <c r="N129" t="s">
        <v>309</v>
      </c>
      <c r="O129" t="s">
        <v>324</v>
      </c>
      <c r="P129">
        <v>40.575928</v>
      </c>
      <c r="Q129">
        <v>-74.126958</v>
      </c>
      <c r="R129">
        <v>1865324</v>
      </c>
      <c r="S129">
        <v>0</v>
      </c>
    </row>
    <row r="130" spans="1:19">
      <c r="A130" s="1">
        <f>HYPERLINK("https://lsnyc.legalserver.org/matter/dynamic-profile/view/1872824","18-1872824")</f>
        <v>0</v>
      </c>
      <c r="B130" t="s">
        <v>128</v>
      </c>
      <c r="C130" t="s">
        <v>150</v>
      </c>
      <c r="D130" t="s">
        <v>154</v>
      </c>
      <c r="E130">
        <v>10314</v>
      </c>
      <c r="F130" t="s">
        <v>155</v>
      </c>
      <c r="G130" t="s">
        <v>158</v>
      </c>
      <c r="H130" t="s">
        <v>176</v>
      </c>
      <c r="I130" t="s">
        <v>208</v>
      </c>
      <c r="J130" t="s">
        <v>239</v>
      </c>
      <c r="K130" t="s">
        <v>265</v>
      </c>
      <c r="L130" t="s">
        <v>296</v>
      </c>
      <c r="M130" t="s">
        <v>300</v>
      </c>
      <c r="N130" t="s">
        <v>309</v>
      </c>
      <c r="O130" t="s">
        <v>318</v>
      </c>
      <c r="P130">
        <v>40.623332</v>
      </c>
      <c r="Q130">
        <v>-74.123881</v>
      </c>
      <c r="R130">
        <v>1842789</v>
      </c>
      <c r="S130">
        <v>0</v>
      </c>
    </row>
    <row r="131" spans="1:19">
      <c r="A131" s="1">
        <f>HYPERLINK("https://lsnyc.legalserver.org/matter/dynamic-profile/view/1872840","18-1872840")</f>
        <v>0</v>
      </c>
      <c r="B131" t="s">
        <v>129</v>
      </c>
      <c r="C131" t="s">
        <v>150</v>
      </c>
      <c r="D131" t="s">
        <v>154</v>
      </c>
      <c r="E131">
        <v>10308</v>
      </c>
      <c r="F131" t="s">
        <v>155</v>
      </c>
      <c r="G131" t="s">
        <v>158</v>
      </c>
      <c r="H131" t="s">
        <v>176</v>
      </c>
      <c r="I131" t="s">
        <v>233</v>
      </c>
      <c r="J131" t="s">
        <v>256</v>
      </c>
      <c r="K131" t="s">
        <v>274</v>
      </c>
      <c r="L131" t="s">
        <v>288</v>
      </c>
      <c r="M131" t="s">
        <v>301</v>
      </c>
      <c r="N131" t="s">
        <v>309</v>
      </c>
      <c r="O131" t="s">
        <v>321</v>
      </c>
      <c r="P131">
        <v>40.552773</v>
      </c>
      <c r="Q131">
        <v>-74.158058</v>
      </c>
      <c r="R131">
        <v>1873442</v>
      </c>
      <c r="S131">
        <v>0</v>
      </c>
    </row>
    <row r="132" spans="1:19">
      <c r="A132" s="1">
        <f>HYPERLINK("https://lsnyc.legalserver.org/matter/dynamic-profile/view/1872877","18-1872877")</f>
        <v>0</v>
      </c>
      <c r="B132" t="s">
        <v>130</v>
      </c>
      <c r="C132" t="s">
        <v>150</v>
      </c>
      <c r="D132" t="s">
        <v>154</v>
      </c>
      <c r="E132">
        <v>10314</v>
      </c>
      <c r="F132" t="s">
        <v>155</v>
      </c>
      <c r="G132" t="s">
        <v>159</v>
      </c>
      <c r="H132" t="s">
        <v>176</v>
      </c>
      <c r="I132" t="s">
        <v>214</v>
      </c>
      <c r="J132" t="s">
        <v>249</v>
      </c>
      <c r="K132" t="s">
        <v>277</v>
      </c>
      <c r="L132" t="s">
        <v>288</v>
      </c>
      <c r="M132" t="s">
        <v>300</v>
      </c>
      <c r="O132" t="s">
        <v>321</v>
      </c>
      <c r="P132">
        <v>40.596967</v>
      </c>
      <c r="Q132">
        <v>-74.163348</v>
      </c>
      <c r="R132">
        <v>1873479</v>
      </c>
      <c r="S132">
        <v>1500</v>
      </c>
    </row>
    <row r="133" spans="1:19">
      <c r="A133" s="1">
        <f>HYPERLINK("https://lsnyc.legalserver.org/matter/dynamic-profile/view/1872890","18-1872890")</f>
        <v>0</v>
      </c>
      <c r="B133" t="s">
        <v>131</v>
      </c>
      <c r="C133" t="s">
        <v>150</v>
      </c>
      <c r="D133" t="s">
        <v>154</v>
      </c>
      <c r="E133">
        <v>10314</v>
      </c>
      <c r="F133" t="s">
        <v>155</v>
      </c>
      <c r="G133" t="s">
        <v>159</v>
      </c>
      <c r="H133" t="s">
        <v>176</v>
      </c>
      <c r="I133" t="s">
        <v>184</v>
      </c>
      <c r="J133" t="s">
        <v>249</v>
      </c>
      <c r="K133" t="s">
        <v>277</v>
      </c>
      <c r="L133" t="s">
        <v>288</v>
      </c>
      <c r="M133" t="s">
        <v>301</v>
      </c>
      <c r="O133" t="s">
        <v>321</v>
      </c>
      <c r="P133">
        <v>40.593994</v>
      </c>
      <c r="Q133">
        <v>-74.14292</v>
      </c>
      <c r="R133">
        <v>1873492</v>
      </c>
      <c r="S133">
        <v>5000</v>
      </c>
    </row>
    <row r="134" spans="1:19">
      <c r="A134" s="1">
        <f>HYPERLINK("https://lsnyc.legalserver.org/matter/dynamic-profile/view/1872907","18-1872907")</f>
        <v>0</v>
      </c>
      <c r="B134" t="s">
        <v>132</v>
      </c>
      <c r="C134" t="s">
        <v>150</v>
      </c>
      <c r="D134" t="s">
        <v>154</v>
      </c>
      <c r="E134">
        <v>10312</v>
      </c>
      <c r="F134" t="s">
        <v>155</v>
      </c>
      <c r="G134" t="s">
        <v>159</v>
      </c>
      <c r="H134" t="s">
        <v>176</v>
      </c>
      <c r="I134" t="s">
        <v>199</v>
      </c>
      <c r="J134" t="s">
        <v>253</v>
      </c>
      <c r="K134" t="s">
        <v>276</v>
      </c>
      <c r="L134" t="s">
        <v>296</v>
      </c>
      <c r="M134" t="s">
        <v>301</v>
      </c>
      <c r="N134" t="s">
        <v>315</v>
      </c>
      <c r="O134" t="s">
        <v>318</v>
      </c>
      <c r="P134">
        <v>40.553554</v>
      </c>
      <c r="Q134">
        <v>-74.16888299999999</v>
      </c>
      <c r="R134">
        <v>1873509</v>
      </c>
      <c r="S134">
        <v>0</v>
      </c>
    </row>
    <row r="135" spans="1:19">
      <c r="A135" s="1">
        <f>HYPERLINK("https://lsnyc.legalserver.org/matter/dynamic-profile/view/1872936","18-1872936")</f>
        <v>0</v>
      </c>
      <c r="B135" t="s">
        <v>133</v>
      </c>
      <c r="C135" t="s">
        <v>150</v>
      </c>
      <c r="D135" t="s">
        <v>154</v>
      </c>
      <c r="E135">
        <v>10302</v>
      </c>
      <c r="F135" t="s">
        <v>155</v>
      </c>
      <c r="G135" t="s">
        <v>161</v>
      </c>
      <c r="H135" t="s">
        <v>176</v>
      </c>
      <c r="I135" t="s">
        <v>200</v>
      </c>
      <c r="J135" t="s">
        <v>251</v>
      </c>
      <c r="K135" t="s">
        <v>275</v>
      </c>
      <c r="L135" t="s">
        <v>292</v>
      </c>
      <c r="M135" t="s">
        <v>301</v>
      </c>
      <c r="N135" t="s">
        <v>309</v>
      </c>
      <c r="O135" t="s">
        <v>319</v>
      </c>
      <c r="P135">
        <v>40.622274</v>
      </c>
      <c r="Q135">
        <v>-74.14066099999999</v>
      </c>
      <c r="R135">
        <v>1873538</v>
      </c>
      <c r="S135">
        <v>2200</v>
      </c>
    </row>
    <row r="136" spans="1:19">
      <c r="A136" s="1">
        <f>HYPERLINK("https://lsnyc.legalserver.org/matter/dynamic-profile/view/1872982","18-1872982")</f>
        <v>0</v>
      </c>
      <c r="B136" t="s">
        <v>125</v>
      </c>
      <c r="C136" t="s">
        <v>150</v>
      </c>
      <c r="D136" t="s">
        <v>154</v>
      </c>
      <c r="E136">
        <v>10312</v>
      </c>
      <c r="F136" t="s">
        <v>155</v>
      </c>
      <c r="G136" t="s">
        <v>159</v>
      </c>
      <c r="H136" t="s">
        <v>177</v>
      </c>
      <c r="J136" t="s">
        <v>260</v>
      </c>
      <c r="K136" t="s">
        <v>268</v>
      </c>
      <c r="L136" t="s">
        <v>299</v>
      </c>
      <c r="M136" t="s">
        <v>301</v>
      </c>
      <c r="N136" t="s">
        <v>309</v>
      </c>
      <c r="P136">
        <v>40.538806</v>
      </c>
      <c r="Q136">
        <v>-74.154285</v>
      </c>
      <c r="R136">
        <v>776320</v>
      </c>
      <c r="S136">
        <v>0</v>
      </c>
    </row>
    <row r="137" spans="1:19">
      <c r="A137" s="1">
        <f>HYPERLINK("https://lsnyc.legalserver.org/matter/dynamic-profile/view/1872994","18-1872994")</f>
        <v>0</v>
      </c>
      <c r="B137" t="s">
        <v>134</v>
      </c>
      <c r="C137" t="s">
        <v>150</v>
      </c>
      <c r="D137" t="s">
        <v>154</v>
      </c>
      <c r="E137">
        <v>10306</v>
      </c>
      <c r="F137" t="s">
        <v>155</v>
      </c>
      <c r="G137" t="s">
        <v>170</v>
      </c>
      <c r="H137" t="s">
        <v>176</v>
      </c>
      <c r="I137" t="s">
        <v>222</v>
      </c>
      <c r="J137" t="s">
        <v>244</v>
      </c>
      <c r="K137" t="s">
        <v>278</v>
      </c>
      <c r="L137" t="s">
        <v>290</v>
      </c>
      <c r="M137" t="s">
        <v>300</v>
      </c>
      <c r="N137" t="s">
        <v>308</v>
      </c>
      <c r="O137" t="s">
        <v>319</v>
      </c>
      <c r="P137">
        <v>40.573488</v>
      </c>
      <c r="Q137">
        <v>-74.116586</v>
      </c>
      <c r="R137">
        <v>727080</v>
      </c>
      <c r="S137">
        <v>0</v>
      </c>
    </row>
    <row r="138" spans="1:19">
      <c r="A138" s="1">
        <f>HYPERLINK("https://lsnyc.legalserver.org/matter/dynamic-profile/view/1873026","18-1873026")</f>
        <v>0</v>
      </c>
      <c r="C138" t="s">
        <v>153</v>
      </c>
      <c r="D138" t="s">
        <v>154</v>
      </c>
      <c r="E138">
        <v>11217</v>
      </c>
      <c r="F138" t="s">
        <v>155</v>
      </c>
      <c r="G138" t="s">
        <v>170</v>
      </c>
      <c r="H138" t="s">
        <v>176</v>
      </c>
      <c r="I138" t="s">
        <v>189</v>
      </c>
      <c r="J138" t="s">
        <v>253</v>
      </c>
      <c r="K138" t="s">
        <v>276</v>
      </c>
      <c r="L138" t="s">
        <v>293</v>
      </c>
      <c r="M138" t="s">
        <v>307</v>
      </c>
      <c r="N138" t="s">
        <v>311</v>
      </c>
      <c r="O138" t="s">
        <v>318</v>
      </c>
      <c r="P138">
        <v>0</v>
      </c>
      <c r="Q138">
        <v>0</v>
      </c>
      <c r="R138">
        <v>832844</v>
      </c>
      <c r="S138">
        <v>0</v>
      </c>
    </row>
    <row r="139" spans="1:19">
      <c r="A139" s="1">
        <f>HYPERLINK("https://lsnyc.legalserver.org/matter/dynamic-profile/view/1873096","18-1873096")</f>
        <v>0</v>
      </c>
      <c r="B139" t="s">
        <v>109</v>
      </c>
      <c r="C139" t="s">
        <v>150</v>
      </c>
      <c r="D139" t="s">
        <v>154</v>
      </c>
      <c r="E139">
        <v>10314</v>
      </c>
      <c r="F139" t="s">
        <v>155</v>
      </c>
      <c r="G139" t="s">
        <v>170</v>
      </c>
      <c r="H139" t="s">
        <v>176</v>
      </c>
      <c r="I139" t="s">
        <v>211</v>
      </c>
      <c r="J139" t="s">
        <v>243</v>
      </c>
      <c r="K139" t="s">
        <v>274</v>
      </c>
      <c r="L139" t="s">
        <v>291</v>
      </c>
      <c r="M139" t="s">
        <v>302</v>
      </c>
      <c r="N139" t="s">
        <v>309</v>
      </c>
      <c r="O139" t="s">
        <v>320</v>
      </c>
      <c r="P139">
        <v>40.608473</v>
      </c>
      <c r="Q139">
        <v>-74.11858599999999</v>
      </c>
      <c r="R139">
        <v>1873060</v>
      </c>
      <c r="S139">
        <v>0</v>
      </c>
    </row>
    <row r="140" spans="1:19">
      <c r="A140" s="1">
        <f>HYPERLINK("https://lsnyc.legalserver.org/matter/dynamic-profile/view/1873154","18-1873154")</f>
        <v>0</v>
      </c>
      <c r="B140" t="s">
        <v>135</v>
      </c>
      <c r="C140" t="s">
        <v>150</v>
      </c>
      <c r="D140" t="s">
        <v>154</v>
      </c>
      <c r="E140">
        <v>10310</v>
      </c>
      <c r="F140" t="s">
        <v>155</v>
      </c>
      <c r="G140" t="s">
        <v>161</v>
      </c>
      <c r="H140" t="s">
        <v>176</v>
      </c>
      <c r="I140" t="s">
        <v>234</v>
      </c>
      <c r="J140" t="s">
        <v>258</v>
      </c>
      <c r="K140" t="s">
        <v>269</v>
      </c>
      <c r="L140" t="s">
        <v>288</v>
      </c>
      <c r="M140" t="s">
        <v>306</v>
      </c>
      <c r="N140" t="s">
        <v>308</v>
      </c>
      <c r="O140" t="s">
        <v>321</v>
      </c>
      <c r="P140">
        <v>40.63579</v>
      </c>
      <c r="Q140">
        <v>-74.110668</v>
      </c>
      <c r="R140">
        <v>1873756</v>
      </c>
      <c r="S140">
        <v>0</v>
      </c>
    </row>
    <row r="141" spans="1:19">
      <c r="A141" s="1">
        <f>HYPERLINK("https://lsnyc.legalserver.org/matter/dynamic-profile/view/1873180","18-1873180")</f>
        <v>0</v>
      </c>
      <c r="B141" t="s">
        <v>45</v>
      </c>
      <c r="C141" t="s">
        <v>150</v>
      </c>
      <c r="D141" t="s">
        <v>154</v>
      </c>
      <c r="E141">
        <v>10305</v>
      </c>
      <c r="F141" t="s">
        <v>155</v>
      </c>
      <c r="G141" t="s">
        <v>166</v>
      </c>
      <c r="H141" t="s">
        <v>176</v>
      </c>
      <c r="I141" t="s">
        <v>202</v>
      </c>
      <c r="J141" t="s">
        <v>239</v>
      </c>
      <c r="K141" t="s">
        <v>279</v>
      </c>
      <c r="L141" t="s">
        <v>289</v>
      </c>
      <c r="M141" t="s">
        <v>300</v>
      </c>
      <c r="N141" t="s">
        <v>308</v>
      </c>
      <c r="O141" t="s">
        <v>322</v>
      </c>
      <c r="P141">
        <v>40.616798</v>
      </c>
      <c r="Q141">
        <v>-74.068405</v>
      </c>
      <c r="R141">
        <v>832822</v>
      </c>
      <c r="S141">
        <v>0</v>
      </c>
    </row>
    <row r="142" spans="1:19">
      <c r="A142" s="1">
        <f>HYPERLINK("https://lsnyc.legalserver.org/matter/dynamic-profile/view/1873276","18-1873276")</f>
        <v>0</v>
      </c>
      <c r="B142" t="s">
        <v>136</v>
      </c>
      <c r="C142" t="s">
        <v>150</v>
      </c>
      <c r="D142" t="s">
        <v>154</v>
      </c>
      <c r="E142">
        <v>10310</v>
      </c>
      <c r="F142" t="s">
        <v>155</v>
      </c>
      <c r="G142" t="s">
        <v>173</v>
      </c>
      <c r="H142" t="s">
        <v>176</v>
      </c>
      <c r="I142" t="s">
        <v>235</v>
      </c>
      <c r="J142" t="s">
        <v>253</v>
      </c>
      <c r="K142" t="s">
        <v>265</v>
      </c>
      <c r="L142" t="s">
        <v>296</v>
      </c>
      <c r="M142" t="s">
        <v>303</v>
      </c>
      <c r="N142" t="s">
        <v>309</v>
      </c>
      <c r="O142" t="s">
        <v>321</v>
      </c>
      <c r="P142">
        <v>40.635126</v>
      </c>
      <c r="Q142">
        <v>-74.118915</v>
      </c>
      <c r="R142">
        <v>1873878</v>
      </c>
      <c r="S142">
        <v>0</v>
      </c>
    </row>
    <row r="143" spans="1:19">
      <c r="A143" s="1">
        <f>HYPERLINK("https://lsnyc.legalserver.org/matter/dynamic-profile/view/1873285","18-1873285")</f>
        <v>0</v>
      </c>
      <c r="B143" t="s">
        <v>137</v>
      </c>
      <c r="C143" t="s">
        <v>150</v>
      </c>
      <c r="D143" t="s">
        <v>154</v>
      </c>
      <c r="E143">
        <v>10314</v>
      </c>
      <c r="F143" t="s">
        <v>155</v>
      </c>
      <c r="G143" t="s">
        <v>174</v>
      </c>
      <c r="H143" t="s">
        <v>176</v>
      </c>
      <c r="I143" t="s">
        <v>181</v>
      </c>
      <c r="J143" t="s">
        <v>239</v>
      </c>
      <c r="K143" t="s">
        <v>276</v>
      </c>
      <c r="L143" t="s">
        <v>296</v>
      </c>
      <c r="M143" t="s">
        <v>302</v>
      </c>
      <c r="N143" t="s">
        <v>309</v>
      </c>
      <c r="O143" t="s">
        <v>318</v>
      </c>
      <c r="P143">
        <v>40.6074</v>
      </c>
      <c r="Q143">
        <v>-74.120327</v>
      </c>
      <c r="R143">
        <v>1849810</v>
      </c>
      <c r="S143">
        <v>0</v>
      </c>
    </row>
    <row r="144" spans="1:19">
      <c r="A144" s="1">
        <f>HYPERLINK("https://lsnyc.legalserver.org/matter/dynamic-profile/view/1873293","18-1873293")</f>
        <v>0</v>
      </c>
      <c r="B144" t="s">
        <v>138</v>
      </c>
      <c r="C144" t="s">
        <v>150</v>
      </c>
      <c r="D144" t="s">
        <v>154</v>
      </c>
      <c r="E144">
        <v>10303</v>
      </c>
      <c r="F144" t="s">
        <v>155</v>
      </c>
      <c r="G144" t="s">
        <v>173</v>
      </c>
      <c r="H144" t="s">
        <v>176</v>
      </c>
      <c r="I144" t="s">
        <v>199</v>
      </c>
      <c r="J144" t="s">
        <v>256</v>
      </c>
      <c r="K144" t="s">
        <v>274</v>
      </c>
      <c r="L144" t="s">
        <v>291</v>
      </c>
      <c r="M144" t="s">
        <v>302</v>
      </c>
      <c r="N144" t="s">
        <v>309</v>
      </c>
      <c r="O144" t="s">
        <v>324</v>
      </c>
      <c r="P144">
        <v>40.633103</v>
      </c>
      <c r="Q144">
        <v>-74.163861</v>
      </c>
      <c r="R144">
        <v>812950</v>
      </c>
      <c r="S144">
        <v>0</v>
      </c>
    </row>
    <row r="145" spans="1:19">
      <c r="A145" s="1">
        <f>HYPERLINK("https://lsnyc.legalserver.org/matter/dynamic-profile/view/1873307","18-1873307")</f>
        <v>0</v>
      </c>
      <c r="B145" t="s">
        <v>139</v>
      </c>
      <c r="C145" t="s">
        <v>150</v>
      </c>
      <c r="D145" t="s">
        <v>154</v>
      </c>
      <c r="E145">
        <v>10303</v>
      </c>
      <c r="F145" t="s">
        <v>155</v>
      </c>
      <c r="G145" t="s">
        <v>156</v>
      </c>
      <c r="H145" t="s">
        <v>176</v>
      </c>
      <c r="I145" t="s">
        <v>236</v>
      </c>
      <c r="J145" t="s">
        <v>249</v>
      </c>
      <c r="K145" t="s">
        <v>277</v>
      </c>
      <c r="L145" t="s">
        <v>288</v>
      </c>
      <c r="M145" t="s">
        <v>302</v>
      </c>
      <c r="N145" t="s">
        <v>309</v>
      </c>
      <c r="O145" t="s">
        <v>321</v>
      </c>
      <c r="P145">
        <v>40.639393</v>
      </c>
      <c r="Q145">
        <v>-74.164616</v>
      </c>
      <c r="R145">
        <v>1873909</v>
      </c>
      <c r="S145">
        <v>0</v>
      </c>
    </row>
    <row r="146" spans="1:19">
      <c r="A146" s="1">
        <f>HYPERLINK("https://lsnyc.legalserver.org/matter/dynamic-profile/view/1873309","18-1873309")</f>
        <v>0</v>
      </c>
      <c r="B146" t="s">
        <v>114</v>
      </c>
      <c r="C146" t="s">
        <v>150</v>
      </c>
      <c r="D146" t="s">
        <v>154</v>
      </c>
      <c r="E146">
        <v>10306</v>
      </c>
      <c r="F146" t="s">
        <v>155</v>
      </c>
      <c r="G146" t="s">
        <v>173</v>
      </c>
      <c r="H146" t="s">
        <v>176</v>
      </c>
      <c r="I146" t="s">
        <v>237</v>
      </c>
      <c r="J146" t="s">
        <v>239</v>
      </c>
      <c r="K146" t="s">
        <v>276</v>
      </c>
      <c r="L146" t="s">
        <v>293</v>
      </c>
      <c r="M146" t="s">
        <v>300</v>
      </c>
      <c r="N146" t="s">
        <v>309</v>
      </c>
      <c r="O146" t="s">
        <v>318</v>
      </c>
      <c r="P146">
        <v>40.570682</v>
      </c>
      <c r="Q146">
        <v>-74.098032</v>
      </c>
      <c r="R146">
        <v>1873119</v>
      </c>
      <c r="S146">
        <v>0</v>
      </c>
    </row>
    <row r="147" spans="1:19">
      <c r="A147" s="1">
        <f>HYPERLINK("https://lsnyc.legalserver.org/matter/dynamic-profile/view/1873363","18-1873363")</f>
        <v>0</v>
      </c>
      <c r="B147" t="s">
        <v>132</v>
      </c>
      <c r="C147" t="s">
        <v>150</v>
      </c>
      <c r="D147" t="s">
        <v>154</v>
      </c>
      <c r="E147">
        <v>10312</v>
      </c>
      <c r="F147" t="s">
        <v>155</v>
      </c>
      <c r="G147" t="s">
        <v>156</v>
      </c>
      <c r="H147" t="s">
        <v>176</v>
      </c>
      <c r="I147" t="s">
        <v>199</v>
      </c>
      <c r="J147" t="s">
        <v>253</v>
      </c>
      <c r="K147" t="s">
        <v>265</v>
      </c>
      <c r="L147" t="s">
        <v>284</v>
      </c>
      <c r="M147" t="s">
        <v>301</v>
      </c>
      <c r="N147" t="s">
        <v>315</v>
      </c>
      <c r="O147" t="s">
        <v>318</v>
      </c>
      <c r="P147">
        <v>40.553554</v>
      </c>
      <c r="Q147">
        <v>-74.16888299999999</v>
      </c>
      <c r="R147">
        <v>1873509</v>
      </c>
      <c r="S147">
        <v>0</v>
      </c>
    </row>
    <row r="148" spans="1:19">
      <c r="A148" s="1">
        <f>HYPERLINK("https://lsnyc.legalserver.org/matter/dynamic-profile/view/1873365","18-1873365")</f>
        <v>0</v>
      </c>
      <c r="B148" t="s">
        <v>132</v>
      </c>
      <c r="C148" t="s">
        <v>150</v>
      </c>
      <c r="D148" t="s">
        <v>154</v>
      </c>
      <c r="E148">
        <v>10312</v>
      </c>
      <c r="F148" t="s">
        <v>155</v>
      </c>
      <c r="G148" t="s">
        <v>156</v>
      </c>
      <c r="H148" t="s">
        <v>176</v>
      </c>
      <c r="I148" t="s">
        <v>199</v>
      </c>
      <c r="J148" t="s">
        <v>253</v>
      </c>
      <c r="K148" t="s">
        <v>279</v>
      </c>
      <c r="L148" t="s">
        <v>289</v>
      </c>
      <c r="M148" t="s">
        <v>301</v>
      </c>
      <c r="N148" t="s">
        <v>315</v>
      </c>
      <c r="O148" t="s">
        <v>318</v>
      </c>
      <c r="P148">
        <v>40.553554</v>
      </c>
      <c r="Q148">
        <v>-74.16888299999999</v>
      </c>
      <c r="R148">
        <v>1873509</v>
      </c>
      <c r="S148">
        <v>0</v>
      </c>
    </row>
    <row r="149" spans="1:19">
      <c r="A149" s="1">
        <f>HYPERLINK("https://lsnyc.legalserver.org/matter/dynamic-profile/view/1873366","18-1873366")</f>
        <v>0</v>
      </c>
      <c r="B149" t="s">
        <v>132</v>
      </c>
      <c r="C149" t="s">
        <v>150</v>
      </c>
      <c r="D149" t="s">
        <v>154</v>
      </c>
      <c r="E149">
        <v>10312</v>
      </c>
      <c r="F149" t="s">
        <v>155</v>
      </c>
      <c r="G149" t="s">
        <v>156</v>
      </c>
      <c r="H149" t="s">
        <v>177</v>
      </c>
      <c r="J149" t="s">
        <v>253</v>
      </c>
      <c r="K149" t="s">
        <v>276</v>
      </c>
      <c r="L149" t="s">
        <v>293</v>
      </c>
      <c r="M149" t="s">
        <v>301</v>
      </c>
      <c r="N149" t="s">
        <v>315</v>
      </c>
      <c r="P149">
        <v>40.553554</v>
      </c>
      <c r="Q149">
        <v>-74.16888299999999</v>
      </c>
      <c r="R149">
        <v>1873509</v>
      </c>
      <c r="S149">
        <v>0</v>
      </c>
    </row>
    <row r="150" spans="1:19">
      <c r="A150" s="1">
        <f>HYPERLINK("https://lsnyc.legalserver.org/matter/dynamic-profile/view/1873367","18-1873367")</f>
        <v>0</v>
      </c>
      <c r="B150" t="s">
        <v>124</v>
      </c>
      <c r="C150" t="s">
        <v>150</v>
      </c>
      <c r="D150" t="s">
        <v>154</v>
      </c>
      <c r="E150">
        <v>10303</v>
      </c>
      <c r="F150" t="s">
        <v>155</v>
      </c>
      <c r="G150" t="s">
        <v>159</v>
      </c>
      <c r="H150" t="s">
        <v>176</v>
      </c>
      <c r="I150" t="s">
        <v>199</v>
      </c>
      <c r="J150" t="s">
        <v>253</v>
      </c>
      <c r="K150" t="s">
        <v>265</v>
      </c>
      <c r="L150" t="s">
        <v>284</v>
      </c>
      <c r="M150" t="s">
        <v>303</v>
      </c>
      <c r="N150" t="s">
        <v>309</v>
      </c>
      <c r="O150" t="s">
        <v>318</v>
      </c>
      <c r="P150">
        <v>40.630343</v>
      </c>
      <c r="Q150">
        <v>-74.15507700000001</v>
      </c>
      <c r="R150">
        <v>1873322</v>
      </c>
      <c r="S150">
        <v>0</v>
      </c>
    </row>
    <row r="151" spans="1:19">
      <c r="A151" s="1">
        <f>HYPERLINK("https://lsnyc.legalserver.org/matter/dynamic-profile/view/1873404","18-1873404")</f>
        <v>0</v>
      </c>
      <c r="B151" t="s">
        <v>140</v>
      </c>
      <c r="C151" t="s">
        <v>150</v>
      </c>
      <c r="D151" t="s">
        <v>154</v>
      </c>
      <c r="E151">
        <v>10301</v>
      </c>
      <c r="F151" t="s">
        <v>155</v>
      </c>
      <c r="G151" t="s">
        <v>161</v>
      </c>
      <c r="H151" t="s">
        <v>176</v>
      </c>
      <c r="I151" t="s">
        <v>214</v>
      </c>
      <c r="J151" t="s">
        <v>249</v>
      </c>
      <c r="K151" t="s">
        <v>269</v>
      </c>
      <c r="L151" t="s">
        <v>288</v>
      </c>
      <c r="M151" t="s">
        <v>301</v>
      </c>
      <c r="N151" t="s">
        <v>309</v>
      </c>
      <c r="O151" t="s">
        <v>321</v>
      </c>
      <c r="P151">
        <v>40.646121</v>
      </c>
      <c r="Q151">
        <v>-74.084171</v>
      </c>
      <c r="R151">
        <v>1874007</v>
      </c>
      <c r="S151">
        <v>0</v>
      </c>
    </row>
    <row r="152" spans="1:19">
      <c r="A152" s="1">
        <f>HYPERLINK("https://lsnyc.legalserver.org/matter/dynamic-profile/view/1873583","18-1873583")</f>
        <v>0</v>
      </c>
      <c r="B152" t="s">
        <v>141</v>
      </c>
      <c r="C152" t="s">
        <v>150</v>
      </c>
      <c r="D152" t="s">
        <v>154</v>
      </c>
      <c r="E152">
        <v>10303</v>
      </c>
      <c r="F152" t="s">
        <v>155</v>
      </c>
      <c r="G152" t="s">
        <v>171</v>
      </c>
      <c r="H152" t="s">
        <v>176</v>
      </c>
      <c r="I152" t="s">
        <v>210</v>
      </c>
      <c r="J152" t="s">
        <v>263</v>
      </c>
      <c r="K152" t="s">
        <v>277</v>
      </c>
      <c r="L152" t="s">
        <v>288</v>
      </c>
      <c r="M152" t="s">
        <v>301</v>
      </c>
      <c r="N152" t="s">
        <v>309</v>
      </c>
      <c r="O152" t="s">
        <v>318</v>
      </c>
      <c r="P152">
        <v>40.637926</v>
      </c>
      <c r="Q152">
        <v>-74.163276</v>
      </c>
      <c r="R152">
        <v>1874186</v>
      </c>
      <c r="S152">
        <v>0</v>
      </c>
    </row>
    <row r="153" spans="1:19">
      <c r="A153" s="1">
        <f>HYPERLINK("https://lsnyc.legalserver.org/matter/dynamic-profile/view/1873594","18-1873594")</f>
        <v>0</v>
      </c>
      <c r="B153" t="s">
        <v>142</v>
      </c>
      <c r="C153" t="s">
        <v>150</v>
      </c>
      <c r="D153" t="s">
        <v>154</v>
      </c>
      <c r="E153">
        <v>10304</v>
      </c>
      <c r="F153" t="s">
        <v>155</v>
      </c>
      <c r="G153" t="s">
        <v>161</v>
      </c>
      <c r="H153" t="s">
        <v>176</v>
      </c>
      <c r="I153" t="s">
        <v>221</v>
      </c>
      <c r="J153" t="s">
        <v>264</v>
      </c>
      <c r="K153" t="s">
        <v>269</v>
      </c>
      <c r="L153" t="s">
        <v>288</v>
      </c>
      <c r="M153" t="s">
        <v>302</v>
      </c>
      <c r="N153" t="s">
        <v>309</v>
      </c>
      <c r="O153" t="s">
        <v>325</v>
      </c>
      <c r="P153">
        <v>40.617504</v>
      </c>
      <c r="Q153">
        <v>-74.075422</v>
      </c>
      <c r="R153">
        <v>1850687</v>
      </c>
      <c r="S153">
        <v>0</v>
      </c>
    </row>
    <row r="154" spans="1:19">
      <c r="A154" s="1">
        <f>HYPERLINK("https://lsnyc.legalserver.org/matter/dynamic-profile/view/1873662","18-1873662")</f>
        <v>0</v>
      </c>
      <c r="B154" t="s">
        <v>143</v>
      </c>
      <c r="C154" t="s">
        <v>150</v>
      </c>
      <c r="D154" t="s">
        <v>154</v>
      </c>
      <c r="E154">
        <v>10314</v>
      </c>
      <c r="F154" t="s">
        <v>155</v>
      </c>
      <c r="G154" t="s">
        <v>173</v>
      </c>
      <c r="H154" t="s">
        <v>177</v>
      </c>
      <c r="J154" t="s">
        <v>248</v>
      </c>
      <c r="K154" t="s">
        <v>270</v>
      </c>
      <c r="L154" t="s">
        <v>290</v>
      </c>
      <c r="M154" t="s">
        <v>302</v>
      </c>
      <c r="N154" t="s">
        <v>316</v>
      </c>
      <c r="P154">
        <v>40.607204</v>
      </c>
      <c r="Q154">
        <v>-74.13278200000001</v>
      </c>
      <c r="R154">
        <v>1867921</v>
      </c>
      <c r="S154">
        <v>0</v>
      </c>
    </row>
    <row r="155" spans="1:19">
      <c r="A155" s="1">
        <f>HYPERLINK("https://lsnyc.legalserver.org/matter/dynamic-profile/view/1873668","18-1873668")</f>
        <v>0</v>
      </c>
      <c r="B155" t="s">
        <v>144</v>
      </c>
      <c r="C155" t="s">
        <v>150</v>
      </c>
      <c r="D155" t="s">
        <v>154</v>
      </c>
      <c r="E155">
        <v>10312</v>
      </c>
      <c r="F155" t="s">
        <v>155</v>
      </c>
      <c r="G155" t="s">
        <v>161</v>
      </c>
      <c r="H155" t="s">
        <v>177</v>
      </c>
      <c r="J155" t="s">
        <v>252</v>
      </c>
      <c r="K155" t="s">
        <v>275</v>
      </c>
      <c r="L155" t="s">
        <v>287</v>
      </c>
      <c r="M155" t="s">
        <v>301</v>
      </c>
      <c r="N155" t="s">
        <v>309</v>
      </c>
      <c r="P155">
        <v>40.565199</v>
      </c>
      <c r="Q155">
        <v>-74.182872</v>
      </c>
      <c r="R155">
        <v>1866512</v>
      </c>
      <c r="S155">
        <v>0</v>
      </c>
    </row>
    <row r="156" spans="1:19">
      <c r="A156" s="1">
        <f>HYPERLINK("https://lsnyc.legalserver.org/matter/dynamic-profile/view/1873720","18-1873720")</f>
        <v>0</v>
      </c>
      <c r="B156" t="s">
        <v>145</v>
      </c>
      <c r="C156" t="s">
        <v>150</v>
      </c>
      <c r="D156" t="s">
        <v>154</v>
      </c>
      <c r="E156">
        <v>10301</v>
      </c>
      <c r="F156" t="s">
        <v>155</v>
      </c>
      <c r="G156" t="s">
        <v>171</v>
      </c>
      <c r="H156" t="s">
        <v>177</v>
      </c>
      <c r="J156" t="s">
        <v>245</v>
      </c>
      <c r="K156" t="s">
        <v>270</v>
      </c>
      <c r="L156" t="s">
        <v>290</v>
      </c>
      <c r="M156" t="s">
        <v>302</v>
      </c>
      <c r="N156" t="s">
        <v>309</v>
      </c>
      <c r="P156">
        <v>40.646254</v>
      </c>
      <c r="Q156">
        <v>-74.080727</v>
      </c>
      <c r="R156">
        <v>792035</v>
      </c>
      <c r="S156">
        <v>0</v>
      </c>
    </row>
    <row r="157" spans="1:19">
      <c r="A157" s="1">
        <f>HYPERLINK("https://lsnyc.legalserver.org/matter/dynamic-profile/view/1873752","18-1873752")</f>
        <v>0</v>
      </c>
      <c r="B157" t="s">
        <v>146</v>
      </c>
      <c r="C157" t="s">
        <v>150</v>
      </c>
      <c r="D157" t="s">
        <v>154</v>
      </c>
      <c r="E157">
        <v>10306</v>
      </c>
      <c r="F157" t="s">
        <v>155</v>
      </c>
      <c r="G157" t="s">
        <v>174</v>
      </c>
      <c r="H157" t="s">
        <v>176</v>
      </c>
      <c r="I157" t="s">
        <v>199</v>
      </c>
      <c r="J157" t="s">
        <v>253</v>
      </c>
      <c r="K157" t="s">
        <v>276</v>
      </c>
      <c r="L157" t="s">
        <v>293</v>
      </c>
      <c r="M157" t="s">
        <v>301</v>
      </c>
      <c r="N157" t="s">
        <v>317</v>
      </c>
      <c r="O157" t="s">
        <v>318</v>
      </c>
      <c r="P157">
        <v>40.572512</v>
      </c>
      <c r="Q157">
        <v>-74.122321</v>
      </c>
      <c r="R157">
        <v>1874355</v>
      </c>
      <c r="S157">
        <v>0</v>
      </c>
    </row>
    <row r="158" spans="1:19">
      <c r="A158" s="1">
        <f>HYPERLINK("https://lsnyc.legalserver.org/matter/dynamic-profile/view/1873791","18-1873791")</f>
        <v>0</v>
      </c>
      <c r="C158" t="s">
        <v>150</v>
      </c>
      <c r="D158" t="s">
        <v>154</v>
      </c>
      <c r="E158">
        <v>10304</v>
      </c>
      <c r="F158" t="s">
        <v>155</v>
      </c>
      <c r="G158" t="s">
        <v>174</v>
      </c>
      <c r="H158" t="s">
        <v>176</v>
      </c>
      <c r="I158" t="s">
        <v>199</v>
      </c>
      <c r="J158" t="s">
        <v>253</v>
      </c>
      <c r="K158" t="s">
        <v>265</v>
      </c>
      <c r="L158" t="s">
        <v>284</v>
      </c>
      <c r="M158" t="s">
        <v>300</v>
      </c>
      <c r="O158" t="s">
        <v>318</v>
      </c>
      <c r="P158">
        <v>0</v>
      </c>
      <c r="Q158">
        <v>0</v>
      </c>
      <c r="R158">
        <v>1874394</v>
      </c>
      <c r="S158">
        <v>0</v>
      </c>
    </row>
    <row r="159" spans="1:19">
      <c r="A159" s="1">
        <f>HYPERLINK("https://lsnyc.legalserver.org/matter/dynamic-profile/view/1873987","18-1873987")</f>
        <v>0</v>
      </c>
      <c r="B159" t="s">
        <v>147</v>
      </c>
      <c r="C159" t="s">
        <v>150</v>
      </c>
      <c r="D159" t="s">
        <v>154</v>
      </c>
      <c r="E159">
        <v>10302</v>
      </c>
      <c r="F159" t="s">
        <v>155</v>
      </c>
      <c r="G159" t="s">
        <v>171</v>
      </c>
      <c r="H159" t="s">
        <v>177</v>
      </c>
      <c r="J159" t="s">
        <v>248</v>
      </c>
      <c r="K159" t="s">
        <v>272</v>
      </c>
      <c r="L159" t="s">
        <v>290</v>
      </c>
      <c r="M159" t="s">
        <v>300</v>
      </c>
      <c r="N159" t="s">
        <v>308</v>
      </c>
      <c r="P159">
        <v>40.638479</v>
      </c>
      <c r="Q159">
        <v>-74.142186</v>
      </c>
      <c r="R159">
        <v>818032</v>
      </c>
      <c r="S159">
        <v>0</v>
      </c>
    </row>
    <row r="160" spans="1:19">
      <c r="A160" s="1">
        <f>HYPERLINK("https://lsnyc.legalserver.org/matter/dynamic-profile/view/1873988","18-1873988")</f>
        <v>0</v>
      </c>
      <c r="B160" t="s">
        <v>147</v>
      </c>
      <c r="C160" t="s">
        <v>150</v>
      </c>
      <c r="D160" t="s">
        <v>154</v>
      </c>
      <c r="E160">
        <v>10302</v>
      </c>
      <c r="F160" t="s">
        <v>155</v>
      </c>
      <c r="G160" t="s">
        <v>171</v>
      </c>
      <c r="H160" t="s">
        <v>177</v>
      </c>
      <c r="J160" t="s">
        <v>248</v>
      </c>
      <c r="K160" t="s">
        <v>272</v>
      </c>
      <c r="L160" t="s">
        <v>290</v>
      </c>
      <c r="M160" t="s">
        <v>300</v>
      </c>
      <c r="N160" t="s">
        <v>308</v>
      </c>
      <c r="P160">
        <v>40.638479</v>
      </c>
      <c r="Q160">
        <v>-74.142186</v>
      </c>
      <c r="R160">
        <v>818032</v>
      </c>
      <c r="S160">
        <v>0</v>
      </c>
    </row>
    <row r="161" spans="1:19">
      <c r="A161" s="1">
        <f>HYPERLINK("https://lsnyc.legalserver.org/matter/dynamic-profile/view/1874015","18-1874015")</f>
        <v>0</v>
      </c>
      <c r="B161" t="s">
        <v>146</v>
      </c>
      <c r="C161" t="s">
        <v>150</v>
      </c>
      <c r="D161" t="s">
        <v>154</v>
      </c>
      <c r="E161">
        <v>10306</v>
      </c>
      <c r="F161" t="s">
        <v>155</v>
      </c>
      <c r="G161" t="s">
        <v>174</v>
      </c>
      <c r="H161" t="s">
        <v>176</v>
      </c>
      <c r="I161" t="s">
        <v>199</v>
      </c>
      <c r="J161" t="s">
        <v>253</v>
      </c>
      <c r="K161" t="s">
        <v>279</v>
      </c>
      <c r="L161" t="s">
        <v>289</v>
      </c>
      <c r="M161" t="s">
        <v>301</v>
      </c>
      <c r="O161" t="s">
        <v>318</v>
      </c>
      <c r="P161">
        <v>40.572512</v>
      </c>
      <c r="Q161">
        <v>-74.122321</v>
      </c>
      <c r="R161">
        <v>1874355</v>
      </c>
      <c r="S161">
        <v>0</v>
      </c>
    </row>
    <row r="162" spans="1:19">
      <c r="A162" s="1">
        <f>HYPERLINK("https://lsnyc.legalserver.org/matter/dynamic-profile/view/1874020","18-1874020")</f>
        <v>0</v>
      </c>
      <c r="B162" t="s">
        <v>146</v>
      </c>
      <c r="C162" t="s">
        <v>150</v>
      </c>
      <c r="D162" t="s">
        <v>154</v>
      </c>
      <c r="E162">
        <v>10306</v>
      </c>
      <c r="F162" t="s">
        <v>155</v>
      </c>
      <c r="G162" t="s">
        <v>174</v>
      </c>
      <c r="H162" t="s">
        <v>176</v>
      </c>
      <c r="I162" t="s">
        <v>199</v>
      </c>
      <c r="J162" t="s">
        <v>253</v>
      </c>
      <c r="K162" t="s">
        <v>265</v>
      </c>
      <c r="L162" t="s">
        <v>296</v>
      </c>
      <c r="M162" t="s">
        <v>301</v>
      </c>
      <c r="O162" t="s">
        <v>318</v>
      </c>
      <c r="P162">
        <v>40.572512</v>
      </c>
      <c r="Q162">
        <v>-74.122321</v>
      </c>
      <c r="R162">
        <v>1874355</v>
      </c>
      <c r="S162">
        <v>0</v>
      </c>
    </row>
    <row r="163" spans="1:19">
      <c r="A163" s="1">
        <f>HYPERLINK("https://lsnyc.legalserver.org/matter/dynamic-profile/view/1874028","18-1874028")</f>
        <v>0</v>
      </c>
      <c r="B163" t="s">
        <v>148</v>
      </c>
      <c r="C163" t="s">
        <v>150</v>
      </c>
      <c r="D163" t="s">
        <v>154</v>
      </c>
      <c r="E163">
        <v>10304</v>
      </c>
      <c r="F163" t="s">
        <v>155</v>
      </c>
      <c r="G163" t="s">
        <v>174</v>
      </c>
      <c r="H163" t="s">
        <v>176</v>
      </c>
      <c r="I163" t="s">
        <v>199</v>
      </c>
      <c r="J163" t="s">
        <v>253</v>
      </c>
      <c r="K163" t="s">
        <v>279</v>
      </c>
      <c r="L163" t="s">
        <v>293</v>
      </c>
      <c r="M163" t="s">
        <v>300</v>
      </c>
      <c r="N163" t="s">
        <v>309</v>
      </c>
      <c r="O163" t="s">
        <v>318</v>
      </c>
      <c r="P163">
        <v>40.620428</v>
      </c>
      <c r="Q163">
        <v>-74.07771200000001</v>
      </c>
      <c r="R163">
        <v>1874394</v>
      </c>
      <c r="S163">
        <v>0</v>
      </c>
    </row>
    <row r="164" spans="1:19">
      <c r="A164" s="1">
        <f>HYPERLINK("https://lsnyc.legalserver.org/matter/dynamic-profile/view/1874032","18-1874032")</f>
        <v>0</v>
      </c>
      <c r="C164" t="s">
        <v>150</v>
      </c>
      <c r="D164" t="s">
        <v>154</v>
      </c>
      <c r="E164">
        <v>10304</v>
      </c>
      <c r="F164" t="s">
        <v>155</v>
      </c>
      <c r="G164" t="s">
        <v>174</v>
      </c>
      <c r="H164" t="s">
        <v>176</v>
      </c>
      <c r="I164" t="s">
        <v>199</v>
      </c>
      <c r="J164" t="s">
        <v>253</v>
      </c>
      <c r="K164" t="s">
        <v>276</v>
      </c>
      <c r="L164" t="s">
        <v>289</v>
      </c>
      <c r="M164" t="s">
        <v>300</v>
      </c>
      <c r="N164" t="s">
        <v>309</v>
      </c>
      <c r="O164" t="s">
        <v>318</v>
      </c>
      <c r="P164">
        <v>0</v>
      </c>
      <c r="Q164">
        <v>0</v>
      </c>
      <c r="R164">
        <v>1874394</v>
      </c>
      <c r="S164">
        <v>0</v>
      </c>
    </row>
    <row r="165" spans="1:19">
      <c r="A165" s="1">
        <f>HYPERLINK("https://lsnyc.legalserver.org/matter/dynamic-profile/view/1874033","18-1874033")</f>
        <v>0</v>
      </c>
      <c r="C165" t="s">
        <v>150</v>
      </c>
      <c r="D165" t="s">
        <v>154</v>
      </c>
      <c r="E165">
        <v>10304</v>
      </c>
      <c r="F165" t="s">
        <v>155</v>
      </c>
      <c r="G165" t="s">
        <v>174</v>
      </c>
      <c r="H165" t="s">
        <v>176</v>
      </c>
      <c r="I165" t="s">
        <v>199</v>
      </c>
      <c r="J165" t="s">
        <v>253</v>
      </c>
      <c r="K165" t="s">
        <v>276</v>
      </c>
      <c r="L165" t="s">
        <v>296</v>
      </c>
      <c r="M165" t="s">
        <v>300</v>
      </c>
      <c r="N165" t="s">
        <v>309</v>
      </c>
      <c r="O165" t="s">
        <v>318</v>
      </c>
      <c r="P165">
        <v>0</v>
      </c>
      <c r="Q165">
        <v>0</v>
      </c>
      <c r="R165">
        <v>1874394</v>
      </c>
      <c r="S165">
        <v>0</v>
      </c>
    </row>
    <row r="166" spans="1:19">
      <c r="A166" s="1">
        <f>HYPERLINK("https://lsnyc.legalserver.org/matter/dynamic-profile/view/1874103","18-1874103")</f>
        <v>0</v>
      </c>
      <c r="C166" t="s">
        <v>153</v>
      </c>
      <c r="D166" t="s">
        <v>154</v>
      </c>
      <c r="E166">
        <v>11217</v>
      </c>
      <c r="F166" t="s">
        <v>155</v>
      </c>
      <c r="G166" t="s">
        <v>170</v>
      </c>
      <c r="H166" t="s">
        <v>176</v>
      </c>
      <c r="I166" t="s">
        <v>238</v>
      </c>
      <c r="J166" t="s">
        <v>253</v>
      </c>
      <c r="K166" t="s">
        <v>265</v>
      </c>
      <c r="L166" t="s">
        <v>284</v>
      </c>
      <c r="M166" t="s">
        <v>307</v>
      </c>
      <c r="N166" t="s">
        <v>311</v>
      </c>
      <c r="O166" t="s">
        <v>318</v>
      </c>
      <c r="P166">
        <v>0</v>
      </c>
      <c r="Q166">
        <v>0</v>
      </c>
      <c r="R166">
        <v>832844</v>
      </c>
      <c r="S166">
        <v>0</v>
      </c>
    </row>
    <row r="167" spans="1:19">
      <c r="A167" s="1">
        <f>HYPERLINK("https://lsnyc.legalserver.org/matter/dynamic-profile/view/1874104","18-1874104")</f>
        <v>0</v>
      </c>
      <c r="C167" t="s">
        <v>153</v>
      </c>
      <c r="D167" t="s">
        <v>154</v>
      </c>
      <c r="E167">
        <v>11217</v>
      </c>
      <c r="F167" t="s">
        <v>155</v>
      </c>
      <c r="G167" t="s">
        <v>170</v>
      </c>
      <c r="H167" t="s">
        <v>176</v>
      </c>
      <c r="I167" t="s">
        <v>238</v>
      </c>
      <c r="J167" t="s">
        <v>253</v>
      </c>
      <c r="K167" t="s">
        <v>276</v>
      </c>
      <c r="L167" t="s">
        <v>296</v>
      </c>
      <c r="M167" t="s">
        <v>307</v>
      </c>
      <c r="N167" t="s">
        <v>311</v>
      </c>
      <c r="O167" t="s">
        <v>318</v>
      </c>
      <c r="P167">
        <v>0</v>
      </c>
      <c r="Q167">
        <v>0</v>
      </c>
      <c r="R167">
        <v>832844</v>
      </c>
      <c r="S167">
        <v>0</v>
      </c>
    </row>
    <row r="168" spans="1:19">
      <c r="A168" s="1">
        <f>HYPERLINK("https://lsnyc.legalserver.org/matter/dynamic-profile/view/1874105","18-1874105")</f>
        <v>0</v>
      </c>
      <c r="C168" t="s">
        <v>153</v>
      </c>
      <c r="D168" t="s">
        <v>154</v>
      </c>
      <c r="E168">
        <v>11217</v>
      </c>
      <c r="F168" t="s">
        <v>155</v>
      </c>
      <c r="G168" t="s">
        <v>170</v>
      </c>
      <c r="H168" t="s">
        <v>176</v>
      </c>
      <c r="I168" t="s">
        <v>238</v>
      </c>
      <c r="J168" t="s">
        <v>253</v>
      </c>
      <c r="K168" t="s">
        <v>279</v>
      </c>
      <c r="L168" t="s">
        <v>289</v>
      </c>
      <c r="M168" t="s">
        <v>307</v>
      </c>
      <c r="N168" t="s">
        <v>311</v>
      </c>
      <c r="O168" t="s">
        <v>318</v>
      </c>
      <c r="P168">
        <v>0</v>
      </c>
      <c r="Q168">
        <v>0</v>
      </c>
      <c r="R168">
        <v>832844</v>
      </c>
      <c r="S168">
        <v>0</v>
      </c>
    </row>
    <row r="169" spans="1:19">
      <c r="A169" s="1">
        <f>HYPERLINK("https://lsnyc.legalserver.org/matter/dynamic-profile/view/1874228","18-1874228")</f>
        <v>0</v>
      </c>
      <c r="B169" t="s">
        <v>149</v>
      </c>
      <c r="C169" t="s">
        <v>150</v>
      </c>
      <c r="D169" t="s">
        <v>154</v>
      </c>
      <c r="E169">
        <v>10306</v>
      </c>
      <c r="F169" t="s">
        <v>155</v>
      </c>
      <c r="G169" t="s">
        <v>175</v>
      </c>
      <c r="H169" t="s">
        <v>176</v>
      </c>
      <c r="I169" t="s">
        <v>188</v>
      </c>
      <c r="J169" t="s">
        <v>255</v>
      </c>
      <c r="K169" t="s">
        <v>283</v>
      </c>
      <c r="L169" t="s">
        <v>290</v>
      </c>
      <c r="M169" t="s">
        <v>300</v>
      </c>
      <c r="N169" t="s">
        <v>308</v>
      </c>
      <c r="O169" t="s">
        <v>318</v>
      </c>
      <c r="P169">
        <v>40.565904</v>
      </c>
      <c r="Q169">
        <v>-74.105621</v>
      </c>
      <c r="R169">
        <v>1874832</v>
      </c>
      <c r="S16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GIS Report Simple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2019-08-07T19:34:44Z</dcterms:created>
  <dcterms:modified xsi:type="dcterms:W3CDTF">2019-08-07T19:34:44Z</dcterms:modified>
</cp:coreProperties>
</file>