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<sst xmlns="http://schemas.openxmlformats.org/spreadsheetml/2006/main" count="1184" uniqueCount="329">
  <si>
    <t>Hyperlinked Case #</t>
  </si>
  <si>
    <t>Assigned Branch/CC</t>
  </si>
  <si>
    <t>Client First Name</t>
  </si>
  <si>
    <t>Client Last Name</t>
  </si>
  <si>
    <t>FundsNum</t>
  </si>
  <si>
    <t>Caseworker Name</t>
  </si>
  <si>
    <t>FPU Prim Src Client Prob</t>
  </si>
  <si>
    <t>Loan Status At Intake</t>
  </si>
  <si>
    <t>Type Of Assistance</t>
  </si>
  <si>
    <t>FPU Primary Outcome</t>
  </si>
  <si>
    <t>Loan Modification Status</t>
  </si>
  <si>
    <t>Servicer</t>
  </si>
  <si>
    <t>PITI (Principal + Interest + Taxes + Insurance)</t>
  </si>
  <si>
    <t>Current Mortgage Payment</t>
  </si>
  <si>
    <t>Staten Island Legal Services</t>
  </si>
  <si>
    <t>Anna</t>
  </si>
  <si>
    <t>Robert</t>
  </si>
  <si>
    <t>Omar</t>
  </si>
  <si>
    <t>Joseph</t>
  </si>
  <si>
    <t>Josetta</t>
  </si>
  <si>
    <t>Vincent</t>
  </si>
  <si>
    <t>Elmore</t>
  </si>
  <si>
    <t>Svetlana</t>
  </si>
  <si>
    <t>Francis</t>
  </si>
  <si>
    <t>Luis</t>
  </si>
  <si>
    <t>Sylvia</t>
  </si>
  <si>
    <t>Fred</t>
  </si>
  <si>
    <t>Darlene</t>
  </si>
  <si>
    <t>Bernadette</t>
  </si>
  <si>
    <t>Tony</t>
  </si>
  <si>
    <t>Susan</t>
  </si>
  <si>
    <t>Martin</t>
  </si>
  <si>
    <t>Anita</t>
  </si>
  <si>
    <t>Nancy</t>
  </si>
  <si>
    <t>Vincenza</t>
  </si>
  <si>
    <t>Dawn</t>
  </si>
  <si>
    <t>Shannika</t>
  </si>
  <si>
    <t>Yassah</t>
  </si>
  <si>
    <t>Akil</t>
  </si>
  <si>
    <t>Maria</t>
  </si>
  <si>
    <t>Scott</t>
  </si>
  <si>
    <t>Marion</t>
  </si>
  <si>
    <t>Mary Ellen</t>
  </si>
  <si>
    <t>Terrance</t>
  </si>
  <si>
    <t>Adeniyi</t>
  </si>
  <si>
    <t>Vivian</t>
  </si>
  <si>
    <t>Prasit</t>
  </si>
  <si>
    <t>Rose</t>
  </si>
  <si>
    <t>Michael</t>
  </si>
  <si>
    <t>Evelyn</t>
  </si>
  <si>
    <t>Konstantina</t>
  </si>
  <si>
    <t>Emelita</t>
  </si>
  <si>
    <t>Masayo</t>
  </si>
  <si>
    <t>Carlos</t>
  </si>
  <si>
    <t>Antonia</t>
  </si>
  <si>
    <t>Sandra</t>
  </si>
  <si>
    <t>Boris</t>
  </si>
  <si>
    <t>Meena</t>
  </si>
  <si>
    <t>Jonathan</t>
  </si>
  <si>
    <t>Patricia</t>
  </si>
  <si>
    <t>Stacy</t>
  </si>
  <si>
    <t>Albert</t>
  </si>
  <si>
    <t>James</t>
  </si>
  <si>
    <t>Debra</t>
  </si>
  <si>
    <t>Anthony</t>
  </si>
  <si>
    <t>Thomas</t>
  </si>
  <si>
    <t>Mary Jean</t>
  </si>
  <si>
    <t>Jose</t>
  </si>
  <si>
    <t>Ayman</t>
  </si>
  <si>
    <t>Regina</t>
  </si>
  <si>
    <t>Isidrie</t>
  </si>
  <si>
    <t>Yelani</t>
  </si>
  <si>
    <t>Ramona</t>
  </si>
  <si>
    <t>Lori</t>
  </si>
  <si>
    <t>Adebisi</t>
  </si>
  <si>
    <t>Sean</t>
  </si>
  <si>
    <t>Terence</t>
  </si>
  <si>
    <t>Michely</t>
  </si>
  <si>
    <t>Claudette</t>
  </si>
  <si>
    <t>Sonia</t>
  </si>
  <si>
    <t>Rory</t>
  </si>
  <si>
    <t>Roberto</t>
  </si>
  <si>
    <t>Laurie</t>
  </si>
  <si>
    <t>John</t>
  </si>
  <si>
    <t>Sara</t>
  </si>
  <si>
    <t>Dara</t>
  </si>
  <si>
    <t>Nabil</t>
  </si>
  <si>
    <t>Jim</t>
  </si>
  <si>
    <t>Randy</t>
  </si>
  <si>
    <t>Damian</t>
  </si>
  <si>
    <t>Magdalene</t>
  </si>
  <si>
    <t>Denise</t>
  </si>
  <si>
    <t>Brenda</t>
  </si>
  <si>
    <t>Betty</t>
  </si>
  <si>
    <t>Diana</t>
  </si>
  <si>
    <t>Arlene</t>
  </si>
  <si>
    <t>Kristy</t>
  </si>
  <si>
    <t>Danny</t>
  </si>
  <si>
    <t>Julie</t>
  </si>
  <si>
    <t>Thao Thu</t>
  </si>
  <si>
    <t>Lorraine</t>
  </si>
  <si>
    <t>Betteann</t>
  </si>
  <si>
    <t>Hugo</t>
  </si>
  <si>
    <t>Daphne</t>
  </si>
  <si>
    <t>Glaidy</t>
  </si>
  <si>
    <t>Nicholaus</t>
  </si>
  <si>
    <t>Keka</t>
  </si>
  <si>
    <t>Lani</t>
  </si>
  <si>
    <t>Darryl</t>
  </si>
  <si>
    <t>Nick</t>
  </si>
  <si>
    <t>Cristofer</t>
  </si>
  <si>
    <t>Angelic</t>
  </si>
  <si>
    <t>Louis</t>
  </si>
  <si>
    <t>Oscar</t>
  </si>
  <si>
    <t>Aharon</t>
  </si>
  <si>
    <t>Rosalina</t>
  </si>
  <si>
    <t>Tara</t>
  </si>
  <si>
    <t>Simeone</t>
  </si>
  <si>
    <t>Puccala</t>
  </si>
  <si>
    <t>Reyes</t>
  </si>
  <si>
    <t>Roschbach</t>
  </si>
  <si>
    <t>Ribaudo</t>
  </si>
  <si>
    <t>Curulli</t>
  </si>
  <si>
    <t>Talanquines</t>
  </si>
  <si>
    <t>Berezovskaya</t>
  </si>
  <si>
    <t>Sajdak</t>
  </si>
  <si>
    <t>Cruz</t>
  </si>
  <si>
    <t>Katon</t>
  </si>
  <si>
    <t>Carlo</t>
  </si>
  <si>
    <t>Foster</t>
  </si>
  <si>
    <t>McGlone</t>
  </si>
  <si>
    <t>Clanton</t>
  </si>
  <si>
    <t>Lee</t>
  </si>
  <si>
    <t>Karrin</t>
  </si>
  <si>
    <t>Mosera</t>
  </si>
  <si>
    <t>Calvanico</t>
  </si>
  <si>
    <t>Arteca</t>
  </si>
  <si>
    <t>Green</t>
  </si>
  <si>
    <t>Howell</t>
  </si>
  <si>
    <t>Chea</t>
  </si>
  <si>
    <t>Sevorwell</t>
  </si>
  <si>
    <t>Pallotta</t>
  </si>
  <si>
    <t>Cohen</t>
  </si>
  <si>
    <t>Kowalsky</t>
  </si>
  <si>
    <t>Iesu</t>
  </si>
  <si>
    <t>Reed</t>
  </si>
  <si>
    <t>Oyekan</t>
  </si>
  <si>
    <t>Paolillo</t>
  </si>
  <si>
    <t>Tinaphong</t>
  </si>
  <si>
    <t>Sterling</t>
  </si>
  <si>
    <t>Parascand</t>
  </si>
  <si>
    <t>Amorose</t>
  </si>
  <si>
    <t>Parrinello</t>
  </si>
  <si>
    <t>Rekoutis</t>
  </si>
  <si>
    <t>Harrison</t>
  </si>
  <si>
    <t>Richardson</t>
  </si>
  <si>
    <t>Belisle</t>
  </si>
  <si>
    <t>Lopez</t>
  </si>
  <si>
    <t>Annan</t>
  </si>
  <si>
    <t>Overeem</t>
  </si>
  <si>
    <t>Perez</t>
  </si>
  <si>
    <t>Erenburg</t>
  </si>
  <si>
    <t>Raguthu</t>
  </si>
  <si>
    <t>Bagley</t>
  </si>
  <si>
    <t>King</t>
  </si>
  <si>
    <t>Caporusso</t>
  </si>
  <si>
    <t>Cirello</t>
  </si>
  <si>
    <t>Cardone</t>
  </si>
  <si>
    <t>Brewer</t>
  </si>
  <si>
    <t>Lewis</t>
  </si>
  <si>
    <t>Marini</t>
  </si>
  <si>
    <t>Devereux</t>
  </si>
  <si>
    <t>Agalio</t>
  </si>
  <si>
    <t>Wilson</t>
  </si>
  <si>
    <t>Soliman</t>
  </si>
  <si>
    <t>Cimine</t>
  </si>
  <si>
    <t>Gelnik</t>
  </si>
  <si>
    <t>Acevedo</t>
  </si>
  <si>
    <t>Hernandez</t>
  </si>
  <si>
    <t>Ferrara</t>
  </si>
  <si>
    <t>Lambertson</t>
  </si>
  <si>
    <t>Akinyemi</t>
  </si>
  <si>
    <t>Foley</t>
  </si>
  <si>
    <t>Tompkins</t>
  </si>
  <si>
    <t>Croft</t>
  </si>
  <si>
    <t>Shimonov</t>
  </si>
  <si>
    <t>LaGreca</t>
  </si>
  <si>
    <t>Awad</t>
  </si>
  <si>
    <t>Dominguez</t>
  </si>
  <si>
    <t>Ray-Torres</t>
  </si>
  <si>
    <t>Grimes</t>
  </si>
  <si>
    <t>Magrini</t>
  </si>
  <si>
    <t>Bongiorno</t>
  </si>
  <si>
    <t>Buono</t>
  </si>
  <si>
    <t>Sanoff</t>
  </si>
  <si>
    <t>Torres</t>
  </si>
  <si>
    <t>Messiha</t>
  </si>
  <si>
    <t>Hamlin-McLeod</t>
  </si>
  <si>
    <t>Zeller</t>
  </si>
  <si>
    <t>Woodward</t>
  </si>
  <si>
    <t>Nweke</t>
  </si>
  <si>
    <t>Osorio</t>
  </si>
  <si>
    <t>Harville</t>
  </si>
  <si>
    <t>Moncayo</t>
  </si>
  <si>
    <t>Sparago</t>
  </si>
  <si>
    <t>Vulovich</t>
  </si>
  <si>
    <t>Phipps</t>
  </si>
  <si>
    <t>Michalopoulos</t>
  </si>
  <si>
    <t>Ida</t>
  </si>
  <si>
    <t>Nguyen</t>
  </si>
  <si>
    <t>Giordano</t>
  </si>
  <si>
    <t>Campbell</t>
  </si>
  <si>
    <t>Corso</t>
  </si>
  <si>
    <t>Caceres</t>
  </si>
  <si>
    <t>Creegan</t>
  </si>
  <si>
    <t>Salazar</t>
  </si>
  <si>
    <t>Hepkins</t>
  </si>
  <si>
    <t>Alvarez</t>
  </si>
  <si>
    <t>Loftin</t>
  </si>
  <si>
    <t>Filipowicz</t>
  </si>
  <si>
    <t>McNally</t>
  </si>
  <si>
    <t>Davis</t>
  </si>
  <si>
    <t>Abbate</t>
  </si>
  <si>
    <t>Musumeci</t>
  </si>
  <si>
    <t>Sealy</t>
  </si>
  <si>
    <t>Severino</t>
  </si>
  <si>
    <t>Cherns</t>
  </si>
  <si>
    <t>Devoll</t>
  </si>
  <si>
    <t>Macpherson</t>
  </si>
  <si>
    <t>Baldwin, Sarah</t>
  </si>
  <si>
    <t>Kenick, William</t>
  </si>
  <si>
    <t>Lerman, Jennifer</t>
  </si>
  <si>
    <t>Manaugh, Sara</t>
  </si>
  <si>
    <t>Tillona, Thomas</t>
  </si>
  <si>
    <t>High Non-mortgage debt</t>
  </si>
  <si>
    <t>Loss of Income from under/unemployment</t>
  </si>
  <si>
    <t>Marital/Relationship Dispute</t>
  </si>
  <si>
    <t>Mortgage Payment Increase</t>
  </si>
  <si>
    <t>Increased/Unexpected Medical Expenses/Issues</t>
  </si>
  <si>
    <t>Property/Tax Delinquency</t>
  </si>
  <si>
    <t>Loss of income from Business Failure</t>
  </si>
  <si>
    <t>Scam/Other</t>
  </si>
  <si>
    <t>Servicing Problem/Payment Dispute</t>
  </si>
  <si>
    <t xml:space="preserve"> </t>
  </si>
  <si>
    <t>Loss of income from Death in Family/Borrower</t>
  </si>
  <si>
    <t>Non-Payment of Rental/Inability to Rent</t>
  </si>
  <si>
    <t>Loan Unaffordable from Origination</t>
  </si>
  <si>
    <t>Sandy Related Property Damage/Income Loss</t>
  </si>
  <si>
    <t>Lis Pendens Filed</t>
  </si>
  <si>
    <t>Current</t>
  </si>
  <si>
    <t>Between 90 and 120 days late</t>
  </si>
  <si>
    <t>At least 3 years late</t>
  </si>
  <si>
    <t>Between 240 and 360 days late</t>
  </si>
  <si>
    <t>Between 30 and 60 days late</t>
  </si>
  <si>
    <t>Foreclosed</t>
  </si>
  <si>
    <t>Between 1 and 2 years late</t>
  </si>
  <si>
    <t>Unknown</t>
  </si>
  <si>
    <t>Between 120 and 240 days late</t>
  </si>
  <si>
    <t>No Mortgage</t>
  </si>
  <si>
    <t>Between 2 and 3 years late</t>
  </si>
  <si>
    <t>Investigation and Advice and Counsel</t>
  </si>
  <si>
    <t>Advice and Counsel</t>
  </si>
  <si>
    <t>Provided Representation at Settlement Conference</t>
  </si>
  <si>
    <t>Non-Litigation Advocacy</t>
  </si>
  <si>
    <t>Litigation</t>
  </si>
  <si>
    <t>Submission of Loan Modification Request</t>
  </si>
  <si>
    <t>Referred to Social Service or Emergency Assistance Agency</t>
  </si>
  <si>
    <t>Assisted with Pro Se Representation</t>
  </si>
  <si>
    <t>Assisted with or Represented in Bankruptcy</t>
  </si>
  <si>
    <t>Advised Client Of Rights And Options</t>
  </si>
  <si>
    <t>Mortgage Modified - In House</t>
  </si>
  <si>
    <t>Averted Default Judgment</t>
  </si>
  <si>
    <t>Foreclosure Dismissed</t>
  </si>
  <si>
    <t>Resolved non-mortgage lien</t>
  </si>
  <si>
    <t>Homeownership preserved through other intervention</t>
  </si>
  <si>
    <t>Referral</t>
  </si>
  <si>
    <t>Extended homeowner or tenant’s tenure in property</t>
  </si>
  <si>
    <t>Brought Mortgage Current</t>
  </si>
  <si>
    <t>Filed Complaint with Government Enforcement Agency</t>
  </si>
  <si>
    <t>Property Sold</t>
  </si>
  <si>
    <t>Reduced Fees or Charges/Obtained QWR response</t>
  </si>
  <si>
    <t>Bankruptcy/Obtained Federal Bankruptcy Protection</t>
  </si>
  <si>
    <t>Initial Modification Request Pending</t>
  </si>
  <si>
    <t>Trial Modification Offer Received And Accepted By Client</t>
  </si>
  <si>
    <t>Modification Offer Rejected By Client</t>
  </si>
  <si>
    <t>Client Did Not Qualify For Modification</t>
  </si>
  <si>
    <t>Final Modification Offer Received And Accepted By Client</t>
  </si>
  <si>
    <t>Modification Request Re-Submitted and Pending</t>
  </si>
  <si>
    <t>Ocwen</t>
  </si>
  <si>
    <t>Ocwen Loan Servicing</t>
  </si>
  <si>
    <t>Wells Fargo</t>
  </si>
  <si>
    <t>CitiMortgage</t>
  </si>
  <si>
    <t>Nationstar Mortgage</t>
  </si>
  <si>
    <t>PHH Mortgage Corporation</t>
  </si>
  <si>
    <t>M&amp;T Bank</t>
  </si>
  <si>
    <t>Seterus, Inc.</t>
  </si>
  <si>
    <t>Finance of America Reverse, LLC</t>
  </si>
  <si>
    <t>Selene Finance</t>
  </si>
  <si>
    <t>Shellpoint Mortgage Servicing</t>
  </si>
  <si>
    <t>Live Well Financial</t>
  </si>
  <si>
    <t>Bank of America</t>
  </si>
  <si>
    <t>Santander Bank</t>
  </si>
  <si>
    <t>Ditech.com</t>
  </si>
  <si>
    <t>Midland</t>
  </si>
  <si>
    <t>Mr. Cooper</t>
  </si>
  <si>
    <t>Chase</t>
  </si>
  <si>
    <t>The Bank of New York Mellon</t>
  </si>
  <si>
    <t>IndyMac</t>
  </si>
  <si>
    <t>HSBC</t>
  </si>
  <si>
    <t>Wells Fargo Bank, NA</t>
  </si>
  <si>
    <t>Homebridge Financial Services</t>
  </si>
  <si>
    <t>Bayview</t>
  </si>
  <si>
    <t>The Money Source</t>
  </si>
  <si>
    <t>Generation Mortgage Co.</t>
  </si>
  <si>
    <t>Freedom Mortgage Corporation</t>
  </si>
  <si>
    <t>Rushmore Loan Management Services</t>
  </si>
  <si>
    <t>Specialized Loan Servicing</t>
  </si>
  <si>
    <t>Carrington Mortgage Services</t>
  </si>
  <si>
    <t>Cenlar FSB</t>
  </si>
  <si>
    <t>Fay Servicing</t>
  </si>
  <si>
    <t>Regions Bank</t>
  </si>
  <si>
    <t>Bank United</t>
  </si>
  <si>
    <t>Wilmington Trust, National Association</t>
  </si>
  <si>
    <t>Homebridge Mortgage Bankers Corporation</t>
  </si>
  <si>
    <t>21st Mortgage Corporation</t>
  </si>
  <si>
    <t>Financial Freedom</t>
  </si>
  <si>
    <t>Reverse Mortgage Solutions, Inc.</t>
  </si>
  <si>
    <t>Champion Mortgage</t>
  </si>
  <si>
    <t>Caliber Home Loans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</si>
</sst>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8"/>
  <sheetViews>
    <sheetView tabSelected="1" workbookViewId="0"/>
  </sheetViews>
  <sheetFormatPr defaultRowHeight="15"/>
  <cols>
    <col min="1" max="1" width="20.710937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HYPERLINK("https://lsnyc.legalserver.org/matter/dynamic-profile/view/1858795","18-1858795")</f>
        <v>0</v>
      </c>
      <c r="B2" t="s">
        <v>14</v>
      </c>
      <c r="C2" t="s">
        <v>15</v>
      </c>
      <c r="D2" t="s">
        <v>117</v>
      </c>
      <c r="E2">
        <v>2090</v>
      </c>
      <c r="F2" t="s">
        <v>229</v>
      </c>
      <c r="G2" t="s">
        <v>234</v>
      </c>
      <c r="H2" t="s">
        <v>248</v>
      </c>
      <c r="I2" t="s">
        <v>260</v>
      </c>
      <c r="J2" t="s">
        <v>269</v>
      </c>
      <c r="K2" t="s">
        <v>243</v>
      </c>
      <c r="L2" t="s">
        <v>288</v>
      </c>
      <c r="M2">
        <v>1937</v>
      </c>
      <c r="N2">
        <v>1377.26</v>
      </c>
    </row>
    <row r="3" spans="1:14">
      <c r="A3" s="1">
        <f>HYPERLINK("https://lsnyc.legalserver.org/matter/dynamic-profile/view/1865302","18-1865302")</f>
        <v>0</v>
      </c>
      <c r="B3" t="s">
        <v>14</v>
      </c>
      <c r="C3" t="s">
        <v>16</v>
      </c>
      <c r="D3" t="s">
        <v>118</v>
      </c>
      <c r="E3">
        <v>2090</v>
      </c>
      <c r="F3" t="s">
        <v>229</v>
      </c>
      <c r="G3" t="s">
        <v>235</v>
      </c>
      <c r="H3" t="s">
        <v>248</v>
      </c>
      <c r="I3" t="s">
        <v>261</v>
      </c>
      <c r="J3" t="s">
        <v>269</v>
      </c>
      <c r="K3" t="s">
        <v>282</v>
      </c>
      <c r="L3" t="s">
        <v>289</v>
      </c>
      <c r="M3">
        <v>1250</v>
      </c>
      <c r="N3">
        <v>1250</v>
      </c>
    </row>
    <row r="4" spans="1:14">
      <c r="A4" s="1">
        <f>HYPERLINK("https://lsnyc.legalserver.org/matter/dynamic-profile/view/1885161","18-1885161")</f>
        <v>0</v>
      </c>
      <c r="B4" t="s">
        <v>14</v>
      </c>
      <c r="C4" t="s">
        <v>17</v>
      </c>
      <c r="D4" t="s">
        <v>119</v>
      </c>
      <c r="E4">
        <v>2090</v>
      </c>
      <c r="F4" t="s">
        <v>229</v>
      </c>
      <c r="G4" t="s">
        <v>235</v>
      </c>
      <c r="H4" t="s">
        <v>248</v>
      </c>
      <c r="I4" t="s">
        <v>261</v>
      </c>
      <c r="J4" t="s">
        <v>269</v>
      </c>
      <c r="K4" t="s">
        <v>243</v>
      </c>
      <c r="L4" t="s">
        <v>290</v>
      </c>
      <c r="M4">
        <v>2151.21</v>
      </c>
      <c r="N4">
        <v>2151.21</v>
      </c>
    </row>
    <row r="5" spans="1:14">
      <c r="A5" s="1">
        <f>HYPERLINK("https://lsnyc.legalserver.org/matter/dynamic-profile/view/1885660","18-1885660")</f>
        <v>0</v>
      </c>
      <c r="B5" t="s">
        <v>14</v>
      </c>
      <c r="C5" t="s">
        <v>18</v>
      </c>
      <c r="D5" t="s">
        <v>120</v>
      </c>
      <c r="E5">
        <v>2090</v>
      </c>
      <c r="F5" t="s">
        <v>229</v>
      </c>
      <c r="G5" t="s">
        <v>236</v>
      </c>
      <c r="H5" t="s">
        <v>248</v>
      </c>
      <c r="I5" t="s">
        <v>260</v>
      </c>
      <c r="J5" t="s">
        <v>269</v>
      </c>
      <c r="K5" t="s">
        <v>243</v>
      </c>
      <c r="L5" t="s">
        <v>291</v>
      </c>
      <c r="M5">
        <v>2182.83</v>
      </c>
      <c r="N5">
        <v>1834.13</v>
      </c>
    </row>
    <row r="6" spans="1:14">
      <c r="A6" s="1">
        <f>HYPERLINK("https://lsnyc.legalserver.org/matter/dynamic-profile/view/0810879","16-0810879")</f>
        <v>0</v>
      </c>
      <c r="B6" t="s">
        <v>14</v>
      </c>
      <c r="C6" t="s">
        <v>19</v>
      </c>
      <c r="D6" t="s">
        <v>121</v>
      </c>
      <c r="E6">
        <v>2090</v>
      </c>
      <c r="F6" t="s">
        <v>229</v>
      </c>
      <c r="G6" t="s">
        <v>237</v>
      </c>
      <c r="H6" t="s">
        <v>249</v>
      </c>
      <c r="I6" t="s">
        <v>262</v>
      </c>
      <c r="J6" t="s">
        <v>269</v>
      </c>
      <c r="K6" t="s">
        <v>283</v>
      </c>
      <c r="L6" t="s">
        <v>292</v>
      </c>
      <c r="M6">
        <v>1497.72</v>
      </c>
      <c r="N6">
        <v>1479.72</v>
      </c>
    </row>
    <row r="7" spans="1:14">
      <c r="A7" s="1">
        <f>HYPERLINK("https://lsnyc.legalserver.org/matter/dynamic-profile/view/1853892","17-1853892")</f>
        <v>0</v>
      </c>
      <c r="B7" t="s">
        <v>14</v>
      </c>
      <c r="C7" t="s">
        <v>20</v>
      </c>
      <c r="D7" t="s">
        <v>122</v>
      </c>
      <c r="E7">
        <v>2090</v>
      </c>
      <c r="F7" t="s">
        <v>229</v>
      </c>
      <c r="G7" t="s">
        <v>236</v>
      </c>
      <c r="H7" t="s">
        <v>249</v>
      </c>
      <c r="I7" t="s">
        <v>263</v>
      </c>
      <c r="J7" t="s">
        <v>269</v>
      </c>
      <c r="K7" t="s">
        <v>282</v>
      </c>
      <c r="L7" t="s">
        <v>293</v>
      </c>
      <c r="M7">
        <v>1896</v>
      </c>
      <c r="N7">
        <v>1896</v>
      </c>
    </row>
    <row r="8" spans="1:14">
      <c r="A8" s="1">
        <f>HYPERLINK("https://lsnyc.legalserver.org/matter/dynamic-profile/view/1846426","17-1846426")</f>
        <v>0</v>
      </c>
      <c r="B8" t="s">
        <v>14</v>
      </c>
      <c r="C8" t="s">
        <v>21</v>
      </c>
      <c r="D8" t="s">
        <v>123</v>
      </c>
      <c r="E8">
        <v>2090</v>
      </c>
      <c r="F8" t="s">
        <v>229</v>
      </c>
      <c r="G8" t="s">
        <v>237</v>
      </c>
      <c r="H8" t="s">
        <v>249</v>
      </c>
      <c r="I8" t="s">
        <v>261</v>
      </c>
      <c r="J8" t="s">
        <v>270</v>
      </c>
      <c r="K8" t="s">
        <v>243</v>
      </c>
      <c r="L8" t="s">
        <v>294</v>
      </c>
      <c r="M8">
        <v>910</v>
      </c>
      <c r="N8">
        <v>566.92</v>
      </c>
    </row>
    <row r="9" spans="1:14">
      <c r="A9" s="1">
        <f>HYPERLINK("https://lsnyc.legalserver.org/matter/dynamic-profile/view/0803546","16-0803546")</f>
        <v>0</v>
      </c>
      <c r="B9" t="s">
        <v>14</v>
      </c>
      <c r="C9" t="s">
        <v>22</v>
      </c>
      <c r="D9" t="s">
        <v>124</v>
      </c>
      <c r="E9">
        <v>2090</v>
      </c>
      <c r="F9" t="s">
        <v>229</v>
      </c>
      <c r="G9" t="s">
        <v>236</v>
      </c>
      <c r="H9" t="s">
        <v>248</v>
      </c>
      <c r="I9" t="s">
        <v>262</v>
      </c>
      <c r="J9" t="s">
        <v>271</v>
      </c>
      <c r="K9" t="s">
        <v>283</v>
      </c>
      <c r="L9" t="s">
        <v>288</v>
      </c>
      <c r="M9">
        <v>1620.19</v>
      </c>
      <c r="N9">
        <v>1184.67</v>
      </c>
    </row>
    <row r="10" spans="1:14">
      <c r="A10" s="1">
        <f>HYPERLINK("https://lsnyc.legalserver.org/matter/dynamic-profile/view/0827318","17-0827318")</f>
        <v>0</v>
      </c>
      <c r="B10" t="s">
        <v>14</v>
      </c>
      <c r="C10" t="s">
        <v>23</v>
      </c>
      <c r="D10" t="s">
        <v>125</v>
      </c>
      <c r="E10">
        <v>2090</v>
      </c>
      <c r="F10" t="s">
        <v>229</v>
      </c>
      <c r="G10" t="s">
        <v>235</v>
      </c>
      <c r="H10" t="s">
        <v>248</v>
      </c>
      <c r="I10" t="s">
        <v>264</v>
      </c>
      <c r="J10" t="s">
        <v>272</v>
      </c>
      <c r="K10" t="s">
        <v>284</v>
      </c>
      <c r="L10" t="s">
        <v>295</v>
      </c>
      <c r="M10">
        <v>2709.88</v>
      </c>
      <c r="N10">
        <v>2134.4</v>
      </c>
    </row>
    <row r="11" spans="1:14">
      <c r="A11" s="1">
        <f>HYPERLINK("https://lsnyc.legalserver.org/matter/dynamic-profile/view/0830622","17-0830622")</f>
        <v>0</v>
      </c>
      <c r="B11" t="s">
        <v>14</v>
      </c>
      <c r="C11" t="s">
        <v>24</v>
      </c>
      <c r="D11" t="s">
        <v>126</v>
      </c>
      <c r="E11">
        <v>2090</v>
      </c>
      <c r="F11" t="s">
        <v>229</v>
      </c>
      <c r="G11" t="s">
        <v>235</v>
      </c>
      <c r="H11" t="s">
        <v>248</v>
      </c>
      <c r="I11" t="s">
        <v>263</v>
      </c>
      <c r="J11" t="s">
        <v>269</v>
      </c>
      <c r="K11" t="s">
        <v>243</v>
      </c>
      <c r="L11" t="s">
        <v>290</v>
      </c>
      <c r="M11">
        <v>1860</v>
      </c>
      <c r="N11">
        <v>1860</v>
      </c>
    </row>
    <row r="12" spans="1:14">
      <c r="A12" s="1">
        <f>HYPERLINK("https://lsnyc.legalserver.org/matter/dynamic-profile/view/1833196","17-1833196")</f>
        <v>0</v>
      </c>
      <c r="B12" t="s">
        <v>14</v>
      </c>
      <c r="C12" t="s">
        <v>25</v>
      </c>
      <c r="D12" t="s">
        <v>127</v>
      </c>
      <c r="E12">
        <v>2090</v>
      </c>
      <c r="F12" t="s">
        <v>229</v>
      </c>
      <c r="G12" t="s">
        <v>238</v>
      </c>
      <c r="H12" t="s">
        <v>248</v>
      </c>
      <c r="I12" t="s">
        <v>261</v>
      </c>
      <c r="J12" t="s">
        <v>269</v>
      </c>
      <c r="K12" t="s">
        <v>243</v>
      </c>
      <c r="L12" t="s">
        <v>296</v>
      </c>
      <c r="M12">
        <v>0</v>
      </c>
      <c r="N12">
        <v>0</v>
      </c>
    </row>
    <row r="13" spans="1:14">
      <c r="A13" s="1">
        <f>HYPERLINK("https://lsnyc.legalserver.org/matter/dynamic-profile/view/1833328","17-1833328")</f>
        <v>0</v>
      </c>
      <c r="B13" t="s">
        <v>14</v>
      </c>
      <c r="C13" t="s">
        <v>26</v>
      </c>
      <c r="D13" t="s">
        <v>128</v>
      </c>
      <c r="E13">
        <v>2090</v>
      </c>
      <c r="F13" t="s">
        <v>229</v>
      </c>
      <c r="G13" t="s">
        <v>235</v>
      </c>
      <c r="H13" t="s">
        <v>248</v>
      </c>
      <c r="I13" t="s">
        <v>262</v>
      </c>
      <c r="J13" t="s">
        <v>269</v>
      </c>
      <c r="K13" t="s">
        <v>243</v>
      </c>
      <c r="L13" t="s">
        <v>297</v>
      </c>
      <c r="M13">
        <v>1220</v>
      </c>
      <c r="N13">
        <v>1220</v>
      </c>
    </row>
    <row r="14" spans="1:14">
      <c r="A14" s="1">
        <f>HYPERLINK("https://lsnyc.legalserver.org/matter/dynamic-profile/view/1850018","17-1850018")</f>
        <v>0</v>
      </c>
      <c r="B14" t="s">
        <v>14</v>
      </c>
      <c r="C14" t="s">
        <v>27</v>
      </c>
      <c r="D14" t="s">
        <v>129</v>
      </c>
      <c r="E14">
        <v>2090</v>
      </c>
      <c r="F14" t="s">
        <v>229</v>
      </c>
      <c r="G14" t="s">
        <v>234</v>
      </c>
      <c r="H14" t="s">
        <v>250</v>
      </c>
      <c r="I14" t="s">
        <v>263</v>
      </c>
      <c r="J14" t="s">
        <v>273</v>
      </c>
      <c r="K14" t="s">
        <v>243</v>
      </c>
      <c r="L14" t="s">
        <v>298</v>
      </c>
      <c r="M14">
        <v>1697.12</v>
      </c>
      <c r="N14">
        <v>1296.6</v>
      </c>
    </row>
    <row r="15" spans="1:14">
      <c r="A15" s="1">
        <f>HYPERLINK("https://lsnyc.legalserver.org/matter/dynamic-profile/view/1856286","18-1856286")</f>
        <v>0</v>
      </c>
      <c r="B15" t="s">
        <v>14</v>
      </c>
      <c r="C15" t="s">
        <v>28</v>
      </c>
      <c r="D15" t="s">
        <v>130</v>
      </c>
      <c r="E15">
        <v>2090</v>
      </c>
      <c r="F15" t="s">
        <v>229</v>
      </c>
      <c r="G15" t="s">
        <v>239</v>
      </c>
      <c r="H15" t="s">
        <v>248</v>
      </c>
      <c r="I15" t="s">
        <v>262</v>
      </c>
      <c r="J15" t="s">
        <v>274</v>
      </c>
      <c r="K15" t="s">
        <v>243</v>
      </c>
      <c r="L15" t="s">
        <v>299</v>
      </c>
      <c r="M15">
        <v>0</v>
      </c>
      <c r="N15">
        <v>0</v>
      </c>
    </row>
    <row r="16" spans="1:14">
      <c r="A16" s="1">
        <f>HYPERLINK("https://lsnyc.legalserver.org/matter/dynamic-profile/view/1864809","18-1864809")</f>
        <v>0</v>
      </c>
      <c r="B16" t="s">
        <v>14</v>
      </c>
      <c r="C16" t="s">
        <v>29</v>
      </c>
      <c r="D16" t="s">
        <v>131</v>
      </c>
      <c r="E16">
        <v>2090</v>
      </c>
      <c r="F16" t="s">
        <v>229</v>
      </c>
      <c r="G16" t="s">
        <v>235</v>
      </c>
      <c r="H16" t="s">
        <v>248</v>
      </c>
      <c r="I16" t="s">
        <v>264</v>
      </c>
      <c r="J16" t="s">
        <v>269</v>
      </c>
      <c r="K16" t="s">
        <v>243</v>
      </c>
      <c r="L16" t="s">
        <v>256</v>
      </c>
      <c r="M16">
        <v>0</v>
      </c>
      <c r="N16">
        <v>1537.12</v>
      </c>
    </row>
    <row r="17" spans="1:14">
      <c r="A17" s="1">
        <f>HYPERLINK("https://lsnyc.legalserver.org/matter/dynamic-profile/view/1866058","18-1866058")</f>
        <v>0</v>
      </c>
      <c r="B17" t="s">
        <v>14</v>
      </c>
      <c r="C17" t="s">
        <v>30</v>
      </c>
      <c r="D17" t="s">
        <v>132</v>
      </c>
      <c r="E17">
        <v>2090</v>
      </c>
      <c r="F17" t="s">
        <v>229</v>
      </c>
      <c r="G17" t="s">
        <v>234</v>
      </c>
      <c r="H17" t="s">
        <v>249</v>
      </c>
      <c r="I17" t="s">
        <v>260</v>
      </c>
      <c r="J17" t="s">
        <v>243</v>
      </c>
      <c r="K17" t="s">
        <v>243</v>
      </c>
      <c r="L17" t="s">
        <v>243</v>
      </c>
      <c r="M17">
        <v>1774.95</v>
      </c>
      <c r="N17">
        <v>0</v>
      </c>
    </row>
    <row r="18" spans="1:14">
      <c r="A18" s="1">
        <f>HYPERLINK("https://lsnyc.legalserver.org/matter/dynamic-profile/view/1874921","18-1874921")</f>
        <v>0</v>
      </c>
      <c r="B18" t="s">
        <v>14</v>
      </c>
      <c r="C18" t="s">
        <v>31</v>
      </c>
      <c r="D18" t="s">
        <v>133</v>
      </c>
      <c r="E18">
        <v>2090</v>
      </c>
      <c r="F18" t="s">
        <v>229</v>
      </c>
      <c r="G18" t="s">
        <v>235</v>
      </c>
      <c r="H18" t="s">
        <v>251</v>
      </c>
      <c r="I18" t="s">
        <v>260</v>
      </c>
      <c r="J18" t="s">
        <v>271</v>
      </c>
      <c r="K18" t="s">
        <v>285</v>
      </c>
      <c r="L18" t="s">
        <v>288</v>
      </c>
      <c r="M18">
        <v>1977.49</v>
      </c>
      <c r="N18">
        <v>0</v>
      </c>
    </row>
    <row r="19" spans="1:14">
      <c r="A19" s="1">
        <f>HYPERLINK("https://lsnyc.legalserver.org/matter/dynamic-profile/view/1885917","18-1885917")</f>
        <v>0</v>
      </c>
      <c r="B19" t="s">
        <v>14</v>
      </c>
      <c r="C19" t="s">
        <v>32</v>
      </c>
      <c r="D19" t="s">
        <v>134</v>
      </c>
      <c r="E19">
        <v>2090</v>
      </c>
      <c r="F19" t="s">
        <v>229</v>
      </c>
      <c r="G19" t="s">
        <v>240</v>
      </c>
      <c r="H19" t="s">
        <v>243</v>
      </c>
      <c r="I19" t="s">
        <v>263</v>
      </c>
      <c r="J19" t="s">
        <v>243</v>
      </c>
      <c r="K19" t="s">
        <v>243</v>
      </c>
      <c r="L19" t="s">
        <v>243</v>
      </c>
      <c r="M19">
        <v>0</v>
      </c>
      <c r="N19">
        <v>0</v>
      </c>
    </row>
    <row r="20" spans="1:14">
      <c r="A20" s="1">
        <f>HYPERLINK("https://lsnyc.legalserver.org/matter/dynamic-profile/view/1887421","19-1887421")</f>
        <v>0</v>
      </c>
      <c r="B20" t="s">
        <v>14</v>
      </c>
      <c r="C20" t="s">
        <v>33</v>
      </c>
      <c r="D20" t="s">
        <v>135</v>
      </c>
      <c r="E20">
        <v>2090</v>
      </c>
      <c r="F20" t="s">
        <v>229</v>
      </c>
      <c r="G20" t="s">
        <v>241</v>
      </c>
      <c r="H20" t="s">
        <v>248</v>
      </c>
      <c r="I20" t="s">
        <v>263</v>
      </c>
      <c r="J20" t="s">
        <v>243</v>
      </c>
      <c r="K20" t="s">
        <v>243</v>
      </c>
      <c r="L20" t="s">
        <v>300</v>
      </c>
      <c r="M20">
        <v>2317.23</v>
      </c>
      <c r="N20">
        <v>2317.23</v>
      </c>
    </row>
    <row r="21" spans="1:14">
      <c r="A21" s="1">
        <f>HYPERLINK("https://lsnyc.legalserver.org/matter/dynamic-profile/view/1888431","19-1888431")</f>
        <v>0</v>
      </c>
      <c r="B21" t="s">
        <v>14</v>
      </c>
      <c r="C21" t="s">
        <v>34</v>
      </c>
      <c r="D21" t="s">
        <v>136</v>
      </c>
      <c r="E21">
        <v>2090</v>
      </c>
      <c r="F21" t="s">
        <v>229</v>
      </c>
      <c r="G21" t="s">
        <v>235</v>
      </c>
      <c r="H21" t="s">
        <v>248</v>
      </c>
      <c r="I21" t="s">
        <v>263</v>
      </c>
      <c r="J21" t="s">
        <v>243</v>
      </c>
      <c r="K21" t="s">
        <v>243</v>
      </c>
      <c r="L21" t="s">
        <v>301</v>
      </c>
      <c r="M21">
        <v>0</v>
      </c>
      <c r="N21">
        <v>744.5599999999999</v>
      </c>
    </row>
    <row r="22" spans="1:14">
      <c r="A22" s="1">
        <f>HYPERLINK("https://lsnyc.legalserver.org/matter/dynamic-profile/view/1888731","19-1888731")</f>
        <v>0</v>
      </c>
      <c r="B22" t="s">
        <v>14</v>
      </c>
      <c r="C22" t="s">
        <v>35</v>
      </c>
      <c r="D22" t="s">
        <v>137</v>
      </c>
      <c r="E22">
        <v>2090</v>
      </c>
      <c r="F22" t="s">
        <v>229</v>
      </c>
      <c r="G22" t="s">
        <v>242</v>
      </c>
      <c r="H22" t="s">
        <v>248</v>
      </c>
      <c r="I22" t="s">
        <v>260</v>
      </c>
      <c r="J22" t="s">
        <v>243</v>
      </c>
      <c r="K22" t="s">
        <v>243</v>
      </c>
      <c r="L22" t="s">
        <v>291</v>
      </c>
      <c r="M22">
        <v>1440</v>
      </c>
      <c r="N22">
        <v>1440</v>
      </c>
    </row>
    <row r="23" spans="1:14">
      <c r="A23" s="1">
        <f>HYPERLINK("https://lsnyc.legalserver.org/matter/dynamic-profile/view/1891383","19-1891383")</f>
        <v>0</v>
      </c>
      <c r="B23" t="s">
        <v>14</v>
      </c>
      <c r="C23" t="s">
        <v>36</v>
      </c>
      <c r="D23" t="s">
        <v>138</v>
      </c>
      <c r="E23">
        <v>2090</v>
      </c>
      <c r="F23" t="s">
        <v>229</v>
      </c>
      <c r="G23" t="s">
        <v>239</v>
      </c>
      <c r="H23" t="s">
        <v>252</v>
      </c>
      <c r="I23" t="s">
        <v>261</v>
      </c>
      <c r="J23" t="s">
        <v>269</v>
      </c>
      <c r="K23" t="s">
        <v>243</v>
      </c>
      <c r="L23" t="s">
        <v>302</v>
      </c>
      <c r="M23">
        <v>1950</v>
      </c>
      <c r="N23">
        <v>1853.86</v>
      </c>
    </row>
    <row r="24" spans="1:14">
      <c r="A24" s="1">
        <f>HYPERLINK("https://lsnyc.legalserver.org/matter/dynamic-profile/view/1897077","19-1897077")</f>
        <v>0</v>
      </c>
      <c r="B24" t="s">
        <v>14</v>
      </c>
      <c r="C24" t="s">
        <v>37</v>
      </c>
      <c r="D24" t="s">
        <v>139</v>
      </c>
      <c r="E24">
        <v>2090</v>
      </c>
      <c r="F24" t="s">
        <v>229</v>
      </c>
      <c r="G24" t="s">
        <v>239</v>
      </c>
      <c r="H24" t="s">
        <v>249</v>
      </c>
      <c r="I24" t="s">
        <v>263</v>
      </c>
      <c r="J24" t="s">
        <v>271</v>
      </c>
      <c r="K24" t="s">
        <v>243</v>
      </c>
      <c r="L24" t="s">
        <v>303</v>
      </c>
      <c r="M24">
        <v>1806.42</v>
      </c>
      <c r="N24">
        <v>1800</v>
      </c>
    </row>
    <row r="25" spans="1:14">
      <c r="A25" s="1">
        <f>HYPERLINK("https://lsnyc.legalserver.org/matter/dynamic-profile/view/1899316","19-1899316")</f>
        <v>0</v>
      </c>
      <c r="B25" t="s">
        <v>14</v>
      </c>
      <c r="C25" t="s">
        <v>38</v>
      </c>
      <c r="D25" t="s">
        <v>140</v>
      </c>
      <c r="E25">
        <v>2090</v>
      </c>
      <c r="F25" t="s">
        <v>229</v>
      </c>
      <c r="G25" t="s">
        <v>243</v>
      </c>
      <c r="H25" t="s">
        <v>243</v>
      </c>
      <c r="I25" t="s">
        <v>243</v>
      </c>
      <c r="J25" t="s">
        <v>243</v>
      </c>
      <c r="K25" t="s">
        <v>243</v>
      </c>
      <c r="L25" t="s">
        <v>243</v>
      </c>
      <c r="M25">
        <v>0</v>
      </c>
      <c r="N25">
        <v>0</v>
      </c>
    </row>
    <row r="26" spans="1:14">
      <c r="A26" s="1">
        <f>HYPERLINK("https://lsnyc.legalserver.org/matter/dynamic-profile/view/1899513","19-1899513")</f>
        <v>0</v>
      </c>
      <c r="B26" t="s">
        <v>14</v>
      </c>
      <c r="C26" t="s">
        <v>39</v>
      </c>
      <c r="D26" t="s">
        <v>141</v>
      </c>
      <c r="E26">
        <v>2090</v>
      </c>
      <c r="F26" t="s">
        <v>229</v>
      </c>
      <c r="G26" t="s">
        <v>243</v>
      </c>
      <c r="H26" t="s">
        <v>243</v>
      </c>
      <c r="I26" t="s">
        <v>243</v>
      </c>
      <c r="J26" t="s">
        <v>243</v>
      </c>
      <c r="K26" t="s">
        <v>243</v>
      </c>
      <c r="L26" t="s">
        <v>243</v>
      </c>
      <c r="M26">
        <v>0</v>
      </c>
      <c r="N26">
        <v>0</v>
      </c>
    </row>
    <row r="27" spans="1:14">
      <c r="A27" s="1">
        <f>HYPERLINK("https://lsnyc.legalserver.org/matter/dynamic-profile/view/1900076","19-1900076")</f>
        <v>0</v>
      </c>
      <c r="B27" t="s">
        <v>14</v>
      </c>
      <c r="C27" t="s">
        <v>40</v>
      </c>
      <c r="D27" t="s">
        <v>142</v>
      </c>
      <c r="E27">
        <v>2090</v>
      </c>
      <c r="F27" t="s">
        <v>229</v>
      </c>
      <c r="G27" t="s">
        <v>243</v>
      </c>
      <c r="H27" t="s">
        <v>243</v>
      </c>
      <c r="I27" t="s">
        <v>243</v>
      </c>
      <c r="J27" t="s">
        <v>243</v>
      </c>
      <c r="K27" t="s">
        <v>243</v>
      </c>
      <c r="L27" t="s">
        <v>243</v>
      </c>
      <c r="M27">
        <v>0</v>
      </c>
      <c r="N27">
        <v>0</v>
      </c>
    </row>
    <row r="28" spans="1:14">
      <c r="A28" s="1">
        <f>HYPERLINK("https://lsnyc.legalserver.org/matter/dynamic-profile/view/1842131","17-1842131")</f>
        <v>0</v>
      </c>
      <c r="B28" t="s">
        <v>14</v>
      </c>
      <c r="C28" t="s">
        <v>41</v>
      </c>
      <c r="D28" t="s">
        <v>143</v>
      </c>
      <c r="E28">
        <v>2090</v>
      </c>
      <c r="F28" t="s">
        <v>230</v>
      </c>
      <c r="G28" t="s">
        <v>238</v>
      </c>
      <c r="H28" t="s">
        <v>253</v>
      </c>
      <c r="I28" t="s">
        <v>263</v>
      </c>
      <c r="J28" t="s">
        <v>269</v>
      </c>
      <c r="K28" t="s">
        <v>243</v>
      </c>
      <c r="L28" t="s">
        <v>304</v>
      </c>
      <c r="M28">
        <v>3365.11</v>
      </c>
      <c r="N28">
        <v>3365.11</v>
      </c>
    </row>
    <row r="29" spans="1:14">
      <c r="A29" s="1">
        <f>HYPERLINK("https://lsnyc.legalserver.org/matter/dynamic-profile/view/1862041","18-1862041")</f>
        <v>0</v>
      </c>
      <c r="B29" t="s">
        <v>14</v>
      </c>
      <c r="C29" t="s">
        <v>42</v>
      </c>
      <c r="D29" t="s">
        <v>144</v>
      </c>
      <c r="E29">
        <v>2090</v>
      </c>
      <c r="F29" t="s">
        <v>230</v>
      </c>
      <c r="G29" t="s">
        <v>235</v>
      </c>
      <c r="H29" t="s">
        <v>248</v>
      </c>
      <c r="I29" t="s">
        <v>265</v>
      </c>
      <c r="J29" t="s">
        <v>269</v>
      </c>
      <c r="K29" t="s">
        <v>243</v>
      </c>
      <c r="L29" t="s">
        <v>298</v>
      </c>
      <c r="M29">
        <v>2006</v>
      </c>
      <c r="N29">
        <v>2006.89</v>
      </c>
    </row>
    <row r="30" spans="1:14">
      <c r="A30" s="1">
        <f>HYPERLINK("https://lsnyc.legalserver.org/matter/dynamic-profile/view/1873487","18-1873487")</f>
        <v>0</v>
      </c>
      <c r="B30" t="s">
        <v>14</v>
      </c>
      <c r="C30" t="s">
        <v>43</v>
      </c>
      <c r="D30" t="s">
        <v>145</v>
      </c>
      <c r="E30">
        <v>2090</v>
      </c>
      <c r="F30" t="s">
        <v>230</v>
      </c>
      <c r="G30" t="s">
        <v>238</v>
      </c>
      <c r="H30" t="s">
        <v>254</v>
      </c>
      <c r="I30" t="s">
        <v>266</v>
      </c>
      <c r="J30" t="s">
        <v>275</v>
      </c>
      <c r="K30" t="s">
        <v>243</v>
      </c>
      <c r="L30" t="s">
        <v>290</v>
      </c>
      <c r="M30">
        <v>1850</v>
      </c>
      <c r="N30">
        <v>0</v>
      </c>
    </row>
    <row r="31" spans="1:14">
      <c r="A31" s="1">
        <f>HYPERLINK("https://lsnyc.legalserver.org/matter/dynamic-profile/view/1888711","19-1888711")</f>
        <v>0</v>
      </c>
      <c r="B31" t="s">
        <v>14</v>
      </c>
      <c r="C31" t="s">
        <v>44</v>
      </c>
      <c r="D31" t="s">
        <v>146</v>
      </c>
      <c r="E31">
        <v>2090</v>
      </c>
      <c r="F31" t="s">
        <v>230</v>
      </c>
      <c r="G31" t="s">
        <v>235</v>
      </c>
      <c r="H31" t="s">
        <v>248</v>
      </c>
      <c r="I31" t="s">
        <v>267</v>
      </c>
      <c r="J31" t="s">
        <v>271</v>
      </c>
      <c r="K31" t="s">
        <v>243</v>
      </c>
      <c r="L31" t="s">
        <v>304</v>
      </c>
      <c r="M31">
        <v>1500</v>
      </c>
      <c r="N31">
        <v>1500</v>
      </c>
    </row>
    <row r="32" spans="1:14">
      <c r="A32" s="1">
        <f>HYPERLINK("https://lsnyc.legalserver.org/matter/dynamic-profile/view/1889367","19-1889367")</f>
        <v>0</v>
      </c>
      <c r="B32" t="s">
        <v>14</v>
      </c>
      <c r="C32" t="s">
        <v>45</v>
      </c>
      <c r="D32" t="s">
        <v>147</v>
      </c>
      <c r="E32">
        <v>2090</v>
      </c>
      <c r="F32" t="s">
        <v>230</v>
      </c>
      <c r="G32" t="s">
        <v>242</v>
      </c>
      <c r="H32" t="s">
        <v>248</v>
      </c>
      <c r="I32" t="s">
        <v>260</v>
      </c>
      <c r="J32" t="s">
        <v>269</v>
      </c>
      <c r="K32" t="s">
        <v>243</v>
      </c>
      <c r="L32" t="s">
        <v>305</v>
      </c>
      <c r="M32">
        <v>480</v>
      </c>
      <c r="N32">
        <v>98.93000000000001</v>
      </c>
    </row>
    <row r="33" spans="1:14">
      <c r="A33" s="1">
        <f>HYPERLINK("https://lsnyc.legalserver.org/matter/dynamic-profile/view/1835550","17-1835550")</f>
        <v>0</v>
      </c>
      <c r="B33" t="s">
        <v>14</v>
      </c>
      <c r="C33" t="s">
        <v>46</v>
      </c>
      <c r="D33" t="s">
        <v>148</v>
      </c>
      <c r="E33">
        <v>2090</v>
      </c>
      <c r="F33" t="s">
        <v>230</v>
      </c>
      <c r="G33" t="s">
        <v>235</v>
      </c>
      <c r="H33" t="s">
        <v>248</v>
      </c>
      <c r="I33" t="s">
        <v>262</v>
      </c>
      <c r="J33" t="s">
        <v>269</v>
      </c>
      <c r="K33" t="s">
        <v>286</v>
      </c>
      <c r="L33" t="s">
        <v>288</v>
      </c>
      <c r="M33">
        <v>1600</v>
      </c>
      <c r="N33">
        <v>1600</v>
      </c>
    </row>
    <row r="34" spans="1:14">
      <c r="A34" s="1">
        <f>HYPERLINK("https://lsnyc.legalserver.org/matter/dynamic-profile/view/1842723","17-1842723")</f>
        <v>0</v>
      </c>
      <c r="B34" t="s">
        <v>14</v>
      </c>
      <c r="C34" t="s">
        <v>16</v>
      </c>
      <c r="D34" t="s">
        <v>149</v>
      </c>
      <c r="E34">
        <v>2090</v>
      </c>
      <c r="F34" t="s">
        <v>230</v>
      </c>
      <c r="G34" t="s">
        <v>239</v>
      </c>
      <c r="H34" t="s">
        <v>249</v>
      </c>
      <c r="I34" t="s">
        <v>263</v>
      </c>
      <c r="J34" t="s">
        <v>276</v>
      </c>
      <c r="K34" t="s">
        <v>243</v>
      </c>
      <c r="L34" t="s">
        <v>306</v>
      </c>
      <c r="M34">
        <v>2339.5</v>
      </c>
      <c r="N34">
        <v>2339.5</v>
      </c>
    </row>
    <row r="35" spans="1:14">
      <c r="A35" s="1">
        <f>HYPERLINK("https://lsnyc.legalserver.org/matter/dynamic-profile/view/1872291","18-1872291")</f>
        <v>0</v>
      </c>
      <c r="B35" t="s">
        <v>14</v>
      </c>
      <c r="C35" t="s">
        <v>47</v>
      </c>
      <c r="D35" t="s">
        <v>150</v>
      </c>
      <c r="E35">
        <v>2090</v>
      </c>
      <c r="F35" t="s">
        <v>230</v>
      </c>
      <c r="G35" t="s">
        <v>244</v>
      </c>
      <c r="H35" t="s">
        <v>248</v>
      </c>
      <c r="I35" t="s">
        <v>262</v>
      </c>
      <c r="J35" t="s">
        <v>277</v>
      </c>
      <c r="K35" t="s">
        <v>243</v>
      </c>
      <c r="L35" t="s">
        <v>302</v>
      </c>
      <c r="M35">
        <v>1651</v>
      </c>
      <c r="N35">
        <v>1064</v>
      </c>
    </row>
    <row r="36" spans="1:14">
      <c r="A36" s="1">
        <f>HYPERLINK("https://lsnyc.legalserver.org/matter/dynamic-profile/view/1887552","19-1887552")</f>
        <v>0</v>
      </c>
      <c r="B36" t="s">
        <v>14</v>
      </c>
      <c r="C36" t="s">
        <v>48</v>
      </c>
      <c r="D36" t="s">
        <v>151</v>
      </c>
      <c r="E36">
        <v>2090</v>
      </c>
      <c r="F36" t="s">
        <v>230</v>
      </c>
      <c r="G36" t="s">
        <v>235</v>
      </c>
      <c r="H36" t="s">
        <v>248</v>
      </c>
      <c r="I36" t="s">
        <v>260</v>
      </c>
      <c r="J36" t="s">
        <v>269</v>
      </c>
      <c r="K36" t="s">
        <v>243</v>
      </c>
      <c r="L36" t="s">
        <v>293</v>
      </c>
      <c r="M36">
        <v>1400</v>
      </c>
      <c r="N36">
        <v>1032</v>
      </c>
    </row>
    <row r="37" spans="1:14">
      <c r="A37" s="1">
        <f>HYPERLINK("https://lsnyc.legalserver.org/matter/dynamic-profile/view/0723237","12-0723237")</f>
        <v>0</v>
      </c>
      <c r="B37" t="s">
        <v>14</v>
      </c>
      <c r="C37" t="s">
        <v>49</v>
      </c>
      <c r="D37" t="s">
        <v>152</v>
      </c>
      <c r="E37">
        <v>2090</v>
      </c>
      <c r="F37" t="s">
        <v>230</v>
      </c>
      <c r="G37" t="s">
        <v>238</v>
      </c>
      <c r="H37" t="s">
        <v>248</v>
      </c>
      <c r="I37" t="s">
        <v>262</v>
      </c>
      <c r="J37" t="s">
        <v>278</v>
      </c>
      <c r="K37" t="s">
        <v>243</v>
      </c>
      <c r="L37" t="s">
        <v>307</v>
      </c>
      <c r="M37">
        <v>1700</v>
      </c>
      <c r="N37">
        <v>1300</v>
      </c>
    </row>
    <row r="38" spans="1:14">
      <c r="A38" s="1">
        <f>HYPERLINK("https://lsnyc.legalserver.org/matter/dynamic-profile/view/0819440","16-0819440")</f>
        <v>0</v>
      </c>
      <c r="B38" t="s">
        <v>14</v>
      </c>
      <c r="C38" t="s">
        <v>50</v>
      </c>
      <c r="D38" t="s">
        <v>153</v>
      </c>
      <c r="E38">
        <v>2090</v>
      </c>
      <c r="F38" t="s">
        <v>230</v>
      </c>
      <c r="G38" t="s">
        <v>240</v>
      </c>
      <c r="H38" t="s">
        <v>248</v>
      </c>
      <c r="I38" t="s">
        <v>261</v>
      </c>
      <c r="J38" t="s">
        <v>269</v>
      </c>
      <c r="K38" t="s">
        <v>243</v>
      </c>
      <c r="L38" t="s">
        <v>288</v>
      </c>
      <c r="M38">
        <v>3000</v>
      </c>
      <c r="N38">
        <v>2200</v>
      </c>
    </row>
    <row r="39" spans="1:14">
      <c r="A39" s="1">
        <f>HYPERLINK("https://lsnyc.legalserver.org/matter/dynamic-profile/view/1833992","17-1833992")</f>
        <v>0</v>
      </c>
      <c r="B39" t="s">
        <v>14</v>
      </c>
      <c r="C39" t="s">
        <v>51</v>
      </c>
      <c r="D39" t="s">
        <v>154</v>
      </c>
      <c r="E39">
        <v>2090</v>
      </c>
      <c r="F39" t="s">
        <v>230</v>
      </c>
      <c r="G39" t="s">
        <v>244</v>
      </c>
      <c r="H39" t="s">
        <v>253</v>
      </c>
      <c r="I39" t="s">
        <v>263</v>
      </c>
      <c r="J39" t="s">
        <v>278</v>
      </c>
      <c r="K39" t="s">
        <v>243</v>
      </c>
      <c r="L39" t="s">
        <v>300</v>
      </c>
      <c r="M39">
        <v>1894.55</v>
      </c>
      <c r="N39">
        <v>1894.55</v>
      </c>
    </row>
    <row r="40" spans="1:14">
      <c r="A40" s="1">
        <f>HYPERLINK("https://lsnyc.legalserver.org/matter/dynamic-profile/view/1836574","17-1836574")</f>
        <v>0</v>
      </c>
      <c r="B40" t="s">
        <v>14</v>
      </c>
      <c r="C40" t="s">
        <v>52</v>
      </c>
      <c r="D40" t="s">
        <v>155</v>
      </c>
      <c r="E40">
        <v>2090</v>
      </c>
      <c r="F40" t="s">
        <v>230</v>
      </c>
      <c r="G40" t="s">
        <v>238</v>
      </c>
      <c r="H40" t="s">
        <v>248</v>
      </c>
      <c r="I40" t="s">
        <v>263</v>
      </c>
      <c r="J40" t="s">
        <v>279</v>
      </c>
      <c r="K40" t="s">
        <v>285</v>
      </c>
      <c r="L40" t="s">
        <v>290</v>
      </c>
      <c r="M40">
        <v>1694</v>
      </c>
      <c r="N40">
        <v>1694</v>
      </c>
    </row>
    <row r="41" spans="1:14">
      <c r="A41" s="1">
        <f>HYPERLINK("https://lsnyc.legalserver.org/matter/dynamic-profile/view/1840185","17-1840185")</f>
        <v>0</v>
      </c>
      <c r="B41" t="s">
        <v>14</v>
      </c>
      <c r="C41" t="s">
        <v>53</v>
      </c>
      <c r="D41" t="s">
        <v>156</v>
      </c>
      <c r="E41">
        <v>2090</v>
      </c>
      <c r="F41" t="s">
        <v>230</v>
      </c>
      <c r="G41" t="s">
        <v>235</v>
      </c>
      <c r="H41" t="s">
        <v>248</v>
      </c>
      <c r="I41" t="s">
        <v>262</v>
      </c>
      <c r="J41" t="s">
        <v>269</v>
      </c>
      <c r="K41" t="s">
        <v>243</v>
      </c>
      <c r="L41" t="s">
        <v>308</v>
      </c>
      <c r="M41">
        <v>2500</v>
      </c>
      <c r="N41">
        <v>2500</v>
      </c>
    </row>
    <row r="42" spans="1:14">
      <c r="A42" s="1">
        <f>HYPERLINK("https://lsnyc.legalserver.org/matter/dynamic-profile/view/1838437","17-1838437")</f>
        <v>0</v>
      </c>
      <c r="B42" t="s">
        <v>14</v>
      </c>
      <c r="C42" t="s">
        <v>54</v>
      </c>
      <c r="D42" t="s">
        <v>157</v>
      </c>
      <c r="E42">
        <v>2090</v>
      </c>
      <c r="F42" t="s">
        <v>230</v>
      </c>
      <c r="G42" t="s">
        <v>235</v>
      </c>
      <c r="H42" t="s">
        <v>249</v>
      </c>
      <c r="I42" t="s">
        <v>261</v>
      </c>
      <c r="J42" t="s">
        <v>269</v>
      </c>
      <c r="K42" t="s">
        <v>243</v>
      </c>
      <c r="L42" t="s">
        <v>290</v>
      </c>
      <c r="M42">
        <v>3500</v>
      </c>
      <c r="N42">
        <v>3500</v>
      </c>
    </row>
    <row r="43" spans="1:14">
      <c r="A43" s="1">
        <f>HYPERLINK("https://lsnyc.legalserver.org/matter/dynamic-profile/view/1842869","17-1842869")</f>
        <v>0</v>
      </c>
      <c r="B43" t="s">
        <v>14</v>
      </c>
      <c r="C43" t="s">
        <v>18</v>
      </c>
      <c r="D43" t="s">
        <v>158</v>
      </c>
      <c r="E43">
        <v>2090</v>
      </c>
      <c r="F43" t="s">
        <v>230</v>
      </c>
      <c r="G43" t="s">
        <v>238</v>
      </c>
      <c r="H43" t="s">
        <v>248</v>
      </c>
      <c r="I43" t="s">
        <v>265</v>
      </c>
      <c r="J43" t="s">
        <v>269</v>
      </c>
      <c r="K43" t="s">
        <v>285</v>
      </c>
      <c r="L43" t="s">
        <v>309</v>
      </c>
      <c r="M43">
        <v>1800</v>
      </c>
      <c r="N43">
        <v>1800</v>
      </c>
    </row>
    <row r="44" spans="1:14">
      <c r="A44" s="1">
        <f>HYPERLINK("https://lsnyc.legalserver.org/matter/dynamic-profile/view/1846512","17-1846512")</f>
        <v>0</v>
      </c>
      <c r="B44" t="s">
        <v>14</v>
      </c>
      <c r="C44" t="s">
        <v>20</v>
      </c>
      <c r="D44" t="s">
        <v>159</v>
      </c>
      <c r="E44">
        <v>2090</v>
      </c>
      <c r="F44" t="s">
        <v>230</v>
      </c>
      <c r="G44" t="s">
        <v>238</v>
      </c>
      <c r="H44" t="s">
        <v>248</v>
      </c>
      <c r="I44" t="s">
        <v>262</v>
      </c>
      <c r="J44" t="s">
        <v>269</v>
      </c>
      <c r="K44" t="s">
        <v>283</v>
      </c>
      <c r="L44" t="s">
        <v>310</v>
      </c>
      <c r="M44">
        <v>1576.8</v>
      </c>
      <c r="N44">
        <v>1576.8</v>
      </c>
    </row>
    <row r="45" spans="1:14">
      <c r="A45" s="1">
        <f>HYPERLINK("https://lsnyc.legalserver.org/matter/dynamic-profile/view/1849825","17-1849825")</f>
        <v>0</v>
      </c>
      <c r="B45" t="s">
        <v>14</v>
      </c>
      <c r="C45" t="s">
        <v>55</v>
      </c>
      <c r="D45" t="s">
        <v>160</v>
      </c>
      <c r="E45">
        <v>2090</v>
      </c>
      <c r="F45" t="s">
        <v>230</v>
      </c>
      <c r="G45" t="s">
        <v>236</v>
      </c>
      <c r="H45" t="s">
        <v>248</v>
      </c>
      <c r="I45" t="s">
        <v>262</v>
      </c>
      <c r="J45" t="s">
        <v>269</v>
      </c>
      <c r="K45" t="s">
        <v>283</v>
      </c>
      <c r="L45" t="s">
        <v>295</v>
      </c>
      <c r="M45">
        <v>2552</v>
      </c>
      <c r="N45">
        <v>2552</v>
      </c>
    </row>
    <row r="46" spans="1:14">
      <c r="A46" s="1">
        <f>HYPERLINK("https://lsnyc.legalserver.org/matter/dynamic-profile/view/1849364","17-1849364")</f>
        <v>0</v>
      </c>
      <c r="B46" t="s">
        <v>14</v>
      </c>
      <c r="C46" t="s">
        <v>56</v>
      </c>
      <c r="D46" t="s">
        <v>161</v>
      </c>
      <c r="E46">
        <v>2090</v>
      </c>
      <c r="F46" t="s">
        <v>230</v>
      </c>
      <c r="G46" t="s">
        <v>242</v>
      </c>
      <c r="H46" t="s">
        <v>249</v>
      </c>
      <c r="I46" t="s">
        <v>263</v>
      </c>
      <c r="J46" t="s">
        <v>278</v>
      </c>
      <c r="K46" t="s">
        <v>243</v>
      </c>
      <c r="L46" t="s">
        <v>311</v>
      </c>
      <c r="M46">
        <v>1905</v>
      </c>
      <c r="N46">
        <v>1905</v>
      </c>
    </row>
    <row r="47" spans="1:14">
      <c r="A47" s="1">
        <f>HYPERLINK("https://lsnyc.legalserver.org/matter/dynamic-profile/view/1850337","17-1850337")</f>
        <v>0</v>
      </c>
      <c r="B47" t="s">
        <v>14</v>
      </c>
      <c r="C47" t="s">
        <v>57</v>
      </c>
      <c r="D47" t="s">
        <v>162</v>
      </c>
      <c r="E47">
        <v>2090</v>
      </c>
      <c r="F47" t="s">
        <v>230</v>
      </c>
      <c r="G47" t="s">
        <v>238</v>
      </c>
      <c r="H47" t="s">
        <v>248</v>
      </c>
      <c r="I47" t="s">
        <v>260</v>
      </c>
      <c r="J47" t="s">
        <v>269</v>
      </c>
      <c r="K47" t="s">
        <v>243</v>
      </c>
      <c r="L47" t="s">
        <v>288</v>
      </c>
      <c r="M47">
        <v>3746</v>
      </c>
      <c r="N47">
        <v>3746</v>
      </c>
    </row>
    <row r="48" spans="1:14">
      <c r="A48" s="1">
        <f>HYPERLINK("https://lsnyc.legalserver.org/matter/dynamic-profile/view/1856116","18-1856116")</f>
        <v>0</v>
      </c>
      <c r="B48" t="s">
        <v>14</v>
      </c>
      <c r="C48" t="s">
        <v>30</v>
      </c>
      <c r="D48" t="s">
        <v>163</v>
      </c>
      <c r="E48">
        <v>2090</v>
      </c>
      <c r="F48" t="s">
        <v>230</v>
      </c>
      <c r="G48" t="s">
        <v>244</v>
      </c>
      <c r="H48" t="s">
        <v>248</v>
      </c>
      <c r="I48" t="s">
        <v>260</v>
      </c>
      <c r="J48" t="s">
        <v>269</v>
      </c>
      <c r="K48" t="s">
        <v>243</v>
      </c>
      <c r="L48" t="s">
        <v>301</v>
      </c>
      <c r="M48">
        <v>616.13</v>
      </c>
      <c r="N48">
        <v>616.13</v>
      </c>
    </row>
    <row r="49" spans="1:14">
      <c r="A49" s="1">
        <f>HYPERLINK("https://lsnyc.legalserver.org/matter/dynamic-profile/view/1859550","18-1859550")</f>
        <v>0</v>
      </c>
      <c r="B49" t="s">
        <v>14</v>
      </c>
      <c r="C49" t="s">
        <v>58</v>
      </c>
      <c r="D49" t="s">
        <v>164</v>
      </c>
      <c r="E49">
        <v>2090</v>
      </c>
      <c r="F49" t="s">
        <v>230</v>
      </c>
      <c r="G49" t="s">
        <v>237</v>
      </c>
      <c r="H49" t="s">
        <v>248</v>
      </c>
      <c r="I49" t="s">
        <v>260</v>
      </c>
      <c r="J49" t="s">
        <v>269</v>
      </c>
      <c r="K49" t="s">
        <v>243</v>
      </c>
      <c r="L49" t="s">
        <v>312</v>
      </c>
      <c r="M49">
        <v>1840</v>
      </c>
      <c r="N49">
        <v>1840</v>
      </c>
    </row>
    <row r="50" spans="1:14">
      <c r="A50" s="1">
        <f>HYPERLINK("https://lsnyc.legalserver.org/matter/dynamic-profile/view/1864698","18-1864698")</f>
        <v>0</v>
      </c>
      <c r="B50" t="s">
        <v>14</v>
      </c>
      <c r="C50" t="s">
        <v>59</v>
      </c>
      <c r="D50" t="s">
        <v>165</v>
      </c>
      <c r="E50">
        <v>2090</v>
      </c>
      <c r="F50" t="s">
        <v>230</v>
      </c>
      <c r="G50" t="s">
        <v>238</v>
      </c>
      <c r="H50" t="s">
        <v>255</v>
      </c>
      <c r="I50" t="s">
        <v>263</v>
      </c>
      <c r="J50" t="s">
        <v>269</v>
      </c>
      <c r="K50" t="s">
        <v>243</v>
      </c>
      <c r="L50" t="s">
        <v>313</v>
      </c>
      <c r="M50">
        <v>520</v>
      </c>
      <c r="N50">
        <v>0</v>
      </c>
    </row>
    <row r="51" spans="1:14">
      <c r="A51" s="1">
        <f>HYPERLINK("https://lsnyc.legalserver.org/matter/dynamic-profile/view/1873668","18-1873668")</f>
        <v>0</v>
      </c>
      <c r="B51" t="s">
        <v>14</v>
      </c>
      <c r="C51" t="s">
        <v>60</v>
      </c>
      <c r="D51" t="s">
        <v>166</v>
      </c>
      <c r="E51">
        <v>2090</v>
      </c>
      <c r="F51" t="s">
        <v>230</v>
      </c>
      <c r="G51" t="s">
        <v>234</v>
      </c>
      <c r="H51" t="s">
        <v>248</v>
      </c>
      <c r="I51" t="s">
        <v>263</v>
      </c>
      <c r="J51" t="s">
        <v>243</v>
      </c>
      <c r="K51" t="s">
        <v>243</v>
      </c>
      <c r="L51" t="s">
        <v>290</v>
      </c>
      <c r="M51">
        <v>2200</v>
      </c>
      <c r="N51">
        <v>1332.23</v>
      </c>
    </row>
    <row r="52" spans="1:14">
      <c r="A52" s="1">
        <f>HYPERLINK("https://lsnyc.legalserver.org/matter/dynamic-profile/view/1884483","18-1884483")</f>
        <v>0</v>
      </c>
      <c r="B52" t="s">
        <v>14</v>
      </c>
      <c r="C52" t="s">
        <v>61</v>
      </c>
      <c r="D52" t="s">
        <v>167</v>
      </c>
      <c r="E52">
        <v>2090</v>
      </c>
      <c r="F52" t="s">
        <v>230</v>
      </c>
      <c r="G52" t="s">
        <v>235</v>
      </c>
      <c r="H52" t="s">
        <v>248</v>
      </c>
      <c r="I52" t="s">
        <v>260</v>
      </c>
      <c r="J52" t="s">
        <v>243</v>
      </c>
      <c r="K52" t="s">
        <v>243</v>
      </c>
      <c r="L52" t="s">
        <v>314</v>
      </c>
      <c r="M52">
        <v>2930.17</v>
      </c>
      <c r="N52">
        <v>2930.17</v>
      </c>
    </row>
    <row r="53" spans="1:14">
      <c r="A53" s="1">
        <f>HYPERLINK("https://lsnyc.legalserver.org/matter/dynamic-profile/view/1888621","19-1888621")</f>
        <v>0</v>
      </c>
      <c r="B53" t="s">
        <v>14</v>
      </c>
      <c r="C53" t="s">
        <v>62</v>
      </c>
      <c r="D53" t="s">
        <v>168</v>
      </c>
      <c r="E53">
        <v>2090</v>
      </c>
      <c r="F53" t="s">
        <v>230</v>
      </c>
      <c r="G53" t="s">
        <v>245</v>
      </c>
      <c r="H53" t="s">
        <v>243</v>
      </c>
      <c r="I53" t="s">
        <v>263</v>
      </c>
      <c r="J53" t="s">
        <v>243</v>
      </c>
      <c r="K53" t="s">
        <v>243</v>
      </c>
      <c r="L53" t="s">
        <v>243</v>
      </c>
      <c r="M53">
        <v>0</v>
      </c>
      <c r="N53">
        <v>0</v>
      </c>
    </row>
    <row r="54" spans="1:14">
      <c r="A54" s="1">
        <f>HYPERLINK("https://lsnyc.legalserver.org/matter/dynamic-profile/view/1889335","19-1889335")</f>
        <v>0</v>
      </c>
      <c r="B54" t="s">
        <v>14</v>
      </c>
      <c r="C54" t="s">
        <v>63</v>
      </c>
      <c r="D54" t="s">
        <v>169</v>
      </c>
      <c r="E54">
        <v>2090</v>
      </c>
      <c r="F54" t="s">
        <v>230</v>
      </c>
      <c r="G54" t="s">
        <v>244</v>
      </c>
      <c r="H54" t="s">
        <v>248</v>
      </c>
      <c r="I54" t="s">
        <v>260</v>
      </c>
      <c r="J54" t="s">
        <v>269</v>
      </c>
      <c r="K54" t="s">
        <v>243</v>
      </c>
      <c r="L54" t="s">
        <v>315</v>
      </c>
      <c r="M54">
        <v>1200</v>
      </c>
      <c r="N54">
        <v>850</v>
      </c>
    </row>
    <row r="55" spans="1:14">
      <c r="A55" s="1">
        <f>HYPERLINK("https://lsnyc.legalserver.org/matter/dynamic-profile/view/1889887","19-1889887")</f>
        <v>0</v>
      </c>
      <c r="B55" t="s">
        <v>14</v>
      </c>
      <c r="C55" t="s">
        <v>64</v>
      </c>
      <c r="D55" t="s">
        <v>170</v>
      </c>
      <c r="E55">
        <v>2090</v>
      </c>
      <c r="F55" t="s">
        <v>230</v>
      </c>
      <c r="G55" t="s">
        <v>234</v>
      </c>
      <c r="H55" t="s">
        <v>252</v>
      </c>
      <c r="I55" t="s">
        <v>261</v>
      </c>
      <c r="J55" t="s">
        <v>269</v>
      </c>
      <c r="K55" t="s">
        <v>243</v>
      </c>
      <c r="L55" t="s">
        <v>304</v>
      </c>
      <c r="M55">
        <v>3000</v>
      </c>
      <c r="N55">
        <v>2600</v>
      </c>
    </row>
    <row r="56" spans="1:14">
      <c r="A56" s="1">
        <f>HYPERLINK("https://lsnyc.legalserver.org/matter/dynamic-profile/view/1890516","19-1890516")</f>
        <v>0</v>
      </c>
      <c r="B56" t="s">
        <v>14</v>
      </c>
      <c r="C56" t="s">
        <v>65</v>
      </c>
      <c r="D56" t="s">
        <v>171</v>
      </c>
      <c r="E56">
        <v>2090</v>
      </c>
      <c r="F56" t="s">
        <v>230</v>
      </c>
      <c r="G56" t="s">
        <v>236</v>
      </c>
      <c r="H56" t="s">
        <v>256</v>
      </c>
      <c r="I56" t="s">
        <v>261</v>
      </c>
      <c r="J56" t="s">
        <v>269</v>
      </c>
      <c r="K56" t="s">
        <v>243</v>
      </c>
      <c r="L56" t="s">
        <v>316</v>
      </c>
      <c r="M56">
        <v>2180</v>
      </c>
      <c r="N56">
        <v>2180</v>
      </c>
    </row>
    <row r="57" spans="1:14">
      <c r="A57" s="1">
        <f>HYPERLINK("https://lsnyc.legalserver.org/matter/dynamic-profile/view/1891150","19-1891150")</f>
        <v>0</v>
      </c>
      <c r="B57" t="s">
        <v>14</v>
      </c>
      <c r="C57" t="s">
        <v>66</v>
      </c>
      <c r="D57" t="s">
        <v>172</v>
      </c>
      <c r="E57">
        <v>2090</v>
      </c>
      <c r="F57" t="s">
        <v>230</v>
      </c>
      <c r="G57" t="s">
        <v>244</v>
      </c>
      <c r="H57" t="s">
        <v>251</v>
      </c>
      <c r="I57" t="s">
        <v>261</v>
      </c>
      <c r="J57" t="s">
        <v>269</v>
      </c>
      <c r="K57" t="s">
        <v>243</v>
      </c>
      <c r="L57" t="s">
        <v>302</v>
      </c>
      <c r="M57">
        <v>2331</v>
      </c>
      <c r="N57">
        <v>1800</v>
      </c>
    </row>
    <row r="58" spans="1:14">
      <c r="A58" s="1">
        <f>HYPERLINK("https://lsnyc.legalserver.org/matter/dynamic-profile/view/1891247","19-1891247")</f>
        <v>0</v>
      </c>
      <c r="B58" t="s">
        <v>14</v>
      </c>
      <c r="C58" t="s">
        <v>67</v>
      </c>
      <c r="D58" t="s">
        <v>173</v>
      </c>
      <c r="E58">
        <v>2090</v>
      </c>
      <c r="F58" t="s">
        <v>230</v>
      </c>
      <c r="G58" t="s">
        <v>245</v>
      </c>
      <c r="H58" t="s">
        <v>248</v>
      </c>
      <c r="I58" t="s">
        <v>261</v>
      </c>
      <c r="J58" t="s">
        <v>269</v>
      </c>
      <c r="K58" t="s">
        <v>243</v>
      </c>
      <c r="L58" t="s">
        <v>297</v>
      </c>
      <c r="M58">
        <v>2000</v>
      </c>
      <c r="N58">
        <v>2000</v>
      </c>
    </row>
    <row r="59" spans="1:14">
      <c r="A59" s="1">
        <f>HYPERLINK("https://lsnyc.legalserver.org/matter/dynamic-profile/view/1894970","19-1894970")</f>
        <v>0</v>
      </c>
      <c r="B59" t="s">
        <v>14</v>
      </c>
      <c r="C59" t="s">
        <v>68</v>
      </c>
      <c r="D59" t="s">
        <v>174</v>
      </c>
      <c r="E59">
        <v>2090</v>
      </c>
      <c r="F59" t="s">
        <v>230</v>
      </c>
      <c r="G59" t="s">
        <v>243</v>
      </c>
      <c r="H59" t="s">
        <v>243</v>
      </c>
      <c r="I59" t="s">
        <v>243</v>
      </c>
      <c r="J59" t="s">
        <v>243</v>
      </c>
      <c r="K59" t="s">
        <v>243</v>
      </c>
      <c r="L59" t="s">
        <v>243</v>
      </c>
      <c r="M59">
        <v>0</v>
      </c>
      <c r="N59">
        <v>0</v>
      </c>
    </row>
    <row r="60" spans="1:14">
      <c r="A60" s="1">
        <f>HYPERLINK("https://lsnyc.legalserver.org/matter/dynamic-profile/view/1897851","19-1897851")</f>
        <v>0</v>
      </c>
      <c r="B60" t="s">
        <v>14</v>
      </c>
      <c r="C60" t="s">
        <v>69</v>
      </c>
      <c r="D60" t="s">
        <v>175</v>
      </c>
      <c r="E60">
        <v>2090</v>
      </c>
      <c r="F60" t="s">
        <v>230</v>
      </c>
      <c r="G60" t="s">
        <v>234</v>
      </c>
      <c r="H60" t="s">
        <v>248</v>
      </c>
      <c r="I60" t="s">
        <v>267</v>
      </c>
      <c r="J60" t="s">
        <v>271</v>
      </c>
      <c r="K60" t="s">
        <v>243</v>
      </c>
      <c r="L60" t="s">
        <v>304</v>
      </c>
      <c r="M60">
        <v>1712</v>
      </c>
      <c r="N60">
        <v>1145</v>
      </c>
    </row>
    <row r="61" spans="1:14">
      <c r="A61" s="1">
        <f>HYPERLINK("https://lsnyc.legalserver.org/matter/dynamic-profile/view/1899255","19-1899255")</f>
        <v>0</v>
      </c>
      <c r="B61" t="s">
        <v>14</v>
      </c>
      <c r="C61" t="s">
        <v>70</v>
      </c>
      <c r="D61" t="s">
        <v>176</v>
      </c>
      <c r="E61">
        <v>2090</v>
      </c>
      <c r="F61" t="s">
        <v>230</v>
      </c>
      <c r="G61" t="s">
        <v>238</v>
      </c>
      <c r="H61" t="s">
        <v>257</v>
      </c>
      <c r="I61" t="s">
        <v>261</v>
      </c>
      <c r="J61" t="s">
        <v>269</v>
      </c>
      <c r="K61" t="s">
        <v>243</v>
      </c>
      <c r="L61" t="s">
        <v>243</v>
      </c>
      <c r="M61">
        <v>0</v>
      </c>
      <c r="N61">
        <v>0</v>
      </c>
    </row>
    <row r="62" spans="1:14">
      <c r="A62" s="1">
        <f>HYPERLINK("https://lsnyc.legalserver.org/matter/dynamic-profile/view/1898253","19-1898253")</f>
        <v>0</v>
      </c>
      <c r="B62" t="s">
        <v>14</v>
      </c>
      <c r="C62" t="s">
        <v>71</v>
      </c>
      <c r="D62" t="s">
        <v>177</v>
      </c>
      <c r="E62">
        <v>2090</v>
      </c>
      <c r="F62" t="s">
        <v>230</v>
      </c>
      <c r="G62" t="s">
        <v>239</v>
      </c>
      <c r="H62" t="s">
        <v>249</v>
      </c>
      <c r="I62" t="s">
        <v>263</v>
      </c>
      <c r="J62" t="s">
        <v>269</v>
      </c>
      <c r="K62" t="s">
        <v>243</v>
      </c>
      <c r="L62" t="s">
        <v>317</v>
      </c>
      <c r="M62">
        <v>2600</v>
      </c>
      <c r="N62">
        <v>2600</v>
      </c>
    </row>
    <row r="63" spans="1:14">
      <c r="A63" s="1">
        <f>HYPERLINK("https://lsnyc.legalserver.org/matter/dynamic-profile/view/1900170","19-1900170")</f>
        <v>0</v>
      </c>
      <c r="B63" t="s">
        <v>14</v>
      </c>
      <c r="C63" t="s">
        <v>72</v>
      </c>
      <c r="D63" t="s">
        <v>178</v>
      </c>
      <c r="E63">
        <v>2090</v>
      </c>
      <c r="F63" t="s">
        <v>230</v>
      </c>
      <c r="G63" t="s">
        <v>235</v>
      </c>
      <c r="H63" t="s">
        <v>248</v>
      </c>
      <c r="I63" t="s">
        <v>267</v>
      </c>
      <c r="J63" t="s">
        <v>271</v>
      </c>
      <c r="K63" t="s">
        <v>243</v>
      </c>
      <c r="L63" t="s">
        <v>318</v>
      </c>
      <c r="M63">
        <v>1500</v>
      </c>
      <c r="N63">
        <v>1238.23</v>
      </c>
    </row>
    <row r="64" spans="1:14">
      <c r="A64" s="1">
        <f>HYPERLINK("https://lsnyc.legalserver.org/matter/dynamic-profile/view/1901225","19-1901225")</f>
        <v>0</v>
      </c>
      <c r="B64" t="s">
        <v>14</v>
      </c>
      <c r="C64" t="s">
        <v>35</v>
      </c>
      <c r="D64" t="s">
        <v>179</v>
      </c>
      <c r="E64">
        <v>2090</v>
      </c>
      <c r="F64" t="s">
        <v>230</v>
      </c>
      <c r="G64" t="s">
        <v>243</v>
      </c>
      <c r="H64" t="s">
        <v>243</v>
      </c>
      <c r="I64" t="s">
        <v>243</v>
      </c>
      <c r="J64" t="s">
        <v>243</v>
      </c>
      <c r="K64" t="s">
        <v>243</v>
      </c>
      <c r="L64" t="s">
        <v>243</v>
      </c>
      <c r="M64">
        <v>0</v>
      </c>
      <c r="N64">
        <v>0</v>
      </c>
    </row>
    <row r="65" spans="1:14">
      <c r="A65" s="1">
        <f>HYPERLINK("https://lsnyc.legalserver.org/matter/dynamic-profile/view/0814626","16-0814626")</f>
        <v>0</v>
      </c>
      <c r="B65" t="s">
        <v>14</v>
      </c>
      <c r="C65" t="s">
        <v>73</v>
      </c>
      <c r="D65" t="s">
        <v>180</v>
      </c>
      <c r="E65">
        <v>2090</v>
      </c>
      <c r="F65" t="s">
        <v>231</v>
      </c>
      <c r="G65" t="s">
        <v>236</v>
      </c>
      <c r="H65" t="s">
        <v>248</v>
      </c>
      <c r="I65" t="s">
        <v>262</v>
      </c>
      <c r="J65" t="s">
        <v>271</v>
      </c>
      <c r="K65" t="s">
        <v>243</v>
      </c>
      <c r="L65" t="s">
        <v>295</v>
      </c>
      <c r="M65">
        <v>1528.24</v>
      </c>
      <c r="N65">
        <v>1528.24</v>
      </c>
    </row>
    <row r="66" spans="1:14">
      <c r="A66" s="1">
        <f>HYPERLINK("https://lsnyc.legalserver.org/matter/dynamic-profile/view/1881302","18-1881302")</f>
        <v>0</v>
      </c>
      <c r="B66" t="s">
        <v>14</v>
      </c>
      <c r="C66" t="s">
        <v>74</v>
      </c>
      <c r="D66" t="s">
        <v>181</v>
      </c>
      <c r="E66">
        <v>2090</v>
      </c>
      <c r="F66" t="s">
        <v>231</v>
      </c>
      <c r="G66" t="s">
        <v>235</v>
      </c>
      <c r="H66" t="s">
        <v>248</v>
      </c>
      <c r="I66" t="s">
        <v>260</v>
      </c>
      <c r="J66" t="s">
        <v>269</v>
      </c>
      <c r="K66" t="s">
        <v>243</v>
      </c>
      <c r="L66" t="s">
        <v>311</v>
      </c>
      <c r="M66">
        <v>1939.58</v>
      </c>
      <c r="N66">
        <v>0</v>
      </c>
    </row>
    <row r="67" spans="1:14">
      <c r="A67" s="1">
        <f>HYPERLINK("https://lsnyc.legalserver.org/matter/dynamic-profile/view/1860674","18-1860674")</f>
        <v>0</v>
      </c>
      <c r="B67" t="s">
        <v>14</v>
      </c>
      <c r="C67" t="s">
        <v>75</v>
      </c>
      <c r="D67" t="s">
        <v>182</v>
      </c>
      <c r="E67">
        <v>2090</v>
      </c>
      <c r="F67" t="s">
        <v>231</v>
      </c>
      <c r="G67" t="s">
        <v>235</v>
      </c>
      <c r="H67" t="s">
        <v>248</v>
      </c>
      <c r="I67" t="s">
        <v>261</v>
      </c>
      <c r="J67" t="s">
        <v>269</v>
      </c>
      <c r="K67" t="s">
        <v>243</v>
      </c>
      <c r="L67" t="s">
        <v>304</v>
      </c>
      <c r="M67">
        <v>824.95</v>
      </c>
      <c r="N67">
        <v>682.3200000000001</v>
      </c>
    </row>
    <row r="68" spans="1:14">
      <c r="A68" s="1">
        <f>HYPERLINK("https://lsnyc.legalserver.org/matter/dynamic-profile/view/0805921","16-0805921")</f>
        <v>0</v>
      </c>
      <c r="B68" t="s">
        <v>14</v>
      </c>
      <c r="C68" t="s">
        <v>39</v>
      </c>
      <c r="D68" t="s">
        <v>183</v>
      </c>
      <c r="E68">
        <v>2090</v>
      </c>
      <c r="F68" t="s">
        <v>231</v>
      </c>
      <c r="G68" t="s">
        <v>235</v>
      </c>
      <c r="H68" t="s">
        <v>248</v>
      </c>
      <c r="I68" t="s">
        <v>263</v>
      </c>
      <c r="J68" t="s">
        <v>277</v>
      </c>
      <c r="K68" t="s">
        <v>243</v>
      </c>
      <c r="L68" t="s">
        <v>315</v>
      </c>
      <c r="M68">
        <v>1199.4</v>
      </c>
      <c r="N68">
        <v>929.5700000000001</v>
      </c>
    </row>
    <row r="69" spans="1:14">
      <c r="A69" s="1">
        <f>HYPERLINK("https://lsnyc.legalserver.org/matter/dynamic-profile/view/0826606","17-0826606")</f>
        <v>0</v>
      </c>
      <c r="B69" t="s">
        <v>14</v>
      </c>
      <c r="C69" t="s">
        <v>76</v>
      </c>
      <c r="D69" t="s">
        <v>184</v>
      </c>
      <c r="E69">
        <v>2090</v>
      </c>
      <c r="F69" t="s">
        <v>231</v>
      </c>
      <c r="G69" t="s">
        <v>235</v>
      </c>
      <c r="H69" t="s">
        <v>248</v>
      </c>
      <c r="I69" t="s">
        <v>262</v>
      </c>
      <c r="J69" t="s">
        <v>270</v>
      </c>
      <c r="K69" t="s">
        <v>286</v>
      </c>
      <c r="L69" t="s">
        <v>319</v>
      </c>
      <c r="M69">
        <v>2021.21</v>
      </c>
      <c r="N69">
        <v>2021.21</v>
      </c>
    </row>
    <row r="70" spans="1:14">
      <c r="A70" s="1">
        <f>HYPERLINK("https://lsnyc.legalserver.org/matter/dynamic-profile/view/1858786","18-1858786")</f>
        <v>0</v>
      </c>
      <c r="B70" t="s">
        <v>14</v>
      </c>
      <c r="C70" t="s">
        <v>77</v>
      </c>
      <c r="D70" t="s">
        <v>185</v>
      </c>
      <c r="E70">
        <v>2090</v>
      </c>
      <c r="F70" t="s">
        <v>231</v>
      </c>
      <c r="G70" t="s">
        <v>236</v>
      </c>
      <c r="H70" t="s">
        <v>248</v>
      </c>
      <c r="I70" t="s">
        <v>262</v>
      </c>
      <c r="J70" t="s">
        <v>270</v>
      </c>
      <c r="K70" t="s">
        <v>286</v>
      </c>
      <c r="L70" t="s">
        <v>290</v>
      </c>
      <c r="M70">
        <v>1488.34</v>
      </c>
      <c r="N70">
        <v>1141.46</v>
      </c>
    </row>
    <row r="71" spans="1:14">
      <c r="A71" s="1">
        <f>HYPERLINK("https://lsnyc.legalserver.org/matter/dynamic-profile/view/1862217","18-1862217")</f>
        <v>0</v>
      </c>
      <c r="B71" t="s">
        <v>14</v>
      </c>
      <c r="C71" t="s">
        <v>78</v>
      </c>
      <c r="D71" t="s">
        <v>186</v>
      </c>
      <c r="E71">
        <v>2090</v>
      </c>
      <c r="F71" t="s">
        <v>231</v>
      </c>
      <c r="G71" t="s">
        <v>244</v>
      </c>
      <c r="H71" t="s">
        <v>251</v>
      </c>
      <c r="I71" t="s">
        <v>264</v>
      </c>
      <c r="J71" t="s">
        <v>276</v>
      </c>
      <c r="K71" t="s">
        <v>243</v>
      </c>
      <c r="L71" t="s">
        <v>320</v>
      </c>
      <c r="M71">
        <v>1169.79</v>
      </c>
      <c r="N71">
        <v>0</v>
      </c>
    </row>
    <row r="72" spans="1:14">
      <c r="A72" s="1">
        <f>HYPERLINK("https://lsnyc.legalserver.org/matter/dynamic-profile/view/1860467","18-1860467")</f>
        <v>0</v>
      </c>
      <c r="B72" t="s">
        <v>14</v>
      </c>
      <c r="C72" t="s">
        <v>79</v>
      </c>
      <c r="D72" t="s">
        <v>187</v>
      </c>
      <c r="E72">
        <v>2090</v>
      </c>
      <c r="F72" t="s">
        <v>231</v>
      </c>
      <c r="G72" t="s">
        <v>235</v>
      </c>
      <c r="H72" t="s">
        <v>248</v>
      </c>
      <c r="I72" t="s">
        <v>267</v>
      </c>
      <c r="J72" t="s">
        <v>271</v>
      </c>
      <c r="K72" t="s">
        <v>243</v>
      </c>
      <c r="L72" t="s">
        <v>321</v>
      </c>
      <c r="M72">
        <v>1530</v>
      </c>
      <c r="N72">
        <v>0</v>
      </c>
    </row>
    <row r="73" spans="1:14">
      <c r="A73" s="1">
        <f>HYPERLINK("https://lsnyc.legalserver.org/matter/dynamic-profile/view/1864947","18-1864947")</f>
        <v>0</v>
      </c>
      <c r="B73" t="s">
        <v>14</v>
      </c>
      <c r="C73" t="s">
        <v>80</v>
      </c>
      <c r="D73" t="s">
        <v>138</v>
      </c>
      <c r="E73">
        <v>2090</v>
      </c>
      <c r="F73" t="s">
        <v>231</v>
      </c>
      <c r="G73" t="s">
        <v>237</v>
      </c>
      <c r="H73" t="s">
        <v>248</v>
      </c>
      <c r="I73" t="s">
        <v>262</v>
      </c>
      <c r="J73" t="s">
        <v>271</v>
      </c>
      <c r="K73" t="s">
        <v>243</v>
      </c>
      <c r="L73" t="s">
        <v>305</v>
      </c>
      <c r="M73">
        <v>1800</v>
      </c>
      <c r="N73">
        <v>1800</v>
      </c>
    </row>
    <row r="74" spans="1:14">
      <c r="A74" s="1">
        <f>HYPERLINK("https://lsnyc.legalserver.org/matter/dynamic-profile/view/1872382","18-1872382")</f>
        <v>0</v>
      </c>
      <c r="B74" t="s">
        <v>14</v>
      </c>
      <c r="C74" t="s">
        <v>81</v>
      </c>
      <c r="D74" t="s">
        <v>188</v>
      </c>
      <c r="E74">
        <v>2090</v>
      </c>
      <c r="F74" t="s">
        <v>231</v>
      </c>
      <c r="G74" t="s">
        <v>242</v>
      </c>
      <c r="H74" t="s">
        <v>248</v>
      </c>
      <c r="I74" t="s">
        <v>262</v>
      </c>
      <c r="J74" t="s">
        <v>269</v>
      </c>
      <c r="K74" t="s">
        <v>243</v>
      </c>
      <c r="L74" t="s">
        <v>315</v>
      </c>
      <c r="M74">
        <v>1341.65</v>
      </c>
      <c r="N74">
        <v>1341.65</v>
      </c>
    </row>
    <row r="75" spans="1:14">
      <c r="A75" s="1">
        <f>HYPERLINK("https://lsnyc.legalserver.org/matter/dynamic-profile/view/1872301","18-1872301")</f>
        <v>0</v>
      </c>
      <c r="B75" t="s">
        <v>14</v>
      </c>
      <c r="C75" t="s">
        <v>59</v>
      </c>
      <c r="D75" t="s">
        <v>189</v>
      </c>
      <c r="E75">
        <v>2090</v>
      </c>
      <c r="F75" t="s">
        <v>231</v>
      </c>
      <c r="G75" t="s">
        <v>242</v>
      </c>
      <c r="H75" t="s">
        <v>249</v>
      </c>
      <c r="I75" t="s">
        <v>260</v>
      </c>
      <c r="J75" t="s">
        <v>269</v>
      </c>
      <c r="K75" t="s">
        <v>243</v>
      </c>
      <c r="L75" t="s">
        <v>290</v>
      </c>
      <c r="M75">
        <v>0</v>
      </c>
      <c r="N75">
        <v>986.5</v>
      </c>
    </row>
    <row r="76" spans="1:14">
      <c r="A76" s="1">
        <f>HYPERLINK("https://lsnyc.legalserver.org/matter/dynamic-profile/view/1878333","18-1878333")</f>
        <v>0</v>
      </c>
      <c r="B76" t="s">
        <v>14</v>
      </c>
      <c r="C76" t="s">
        <v>82</v>
      </c>
      <c r="D76" t="s">
        <v>190</v>
      </c>
      <c r="E76">
        <v>2090</v>
      </c>
      <c r="F76" t="s">
        <v>231</v>
      </c>
      <c r="G76" t="s">
        <v>238</v>
      </c>
      <c r="H76" t="s">
        <v>248</v>
      </c>
      <c r="I76" t="s">
        <v>262</v>
      </c>
      <c r="J76" t="s">
        <v>269</v>
      </c>
      <c r="K76" t="s">
        <v>243</v>
      </c>
      <c r="L76" t="s">
        <v>319</v>
      </c>
      <c r="M76">
        <v>1810</v>
      </c>
      <c r="N76">
        <v>0</v>
      </c>
    </row>
    <row r="77" spans="1:14">
      <c r="A77" s="1">
        <f>HYPERLINK("https://lsnyc.legalserver.org/matter/dynamic-profile/view/1878825","18-1878825")</f>
        <v>0</v>
      </c>
      <c r="B77" t="s">
        <v>14</v>
      </c>
      <c r="C77" t="s">
        <v>83</v>
      </c>
      <c r="D77" t="s">
        <v>191</v>
      </c>
      <c r="E77">
        <v>2090</v>
      </c>
      <c r="F77" t="s">
        <v>231</v>
      </c>
      <c r="G77" t="s">
        <v>235</v>
      </c>
      <c r="H77" t="s">
        <v>248</v>
      </c>
      <c r="I77" t="s">
        <v>260</v>
      </c>
      <c r="J77" t="s">
        <v>269</v>
      </c>
      <c r="K77" t="s">
        <v>243</v>
      </c>
      <c r="L77" t="s">
        <v>304</v>
      </c>
      <c r="M77">
        <v>1800</v>
      </c>
      <c r="N77">
        <v>1800</v>
      </c>
    </row>
    <row r="78" spans="1:14">
      <c r="A78" s="1">
        <f>HYPERLINK("https://lsnyc.legalserver.org/matter/dynamic-profile/view/1883201","18-1883201")</f>
        <v>0</v>
      </c>
      <c r="B78" t="s">
        <v>14</v>
      </c>
      <c r="C78" t="s">
        <v>73</v>
      </c>
      <c r="D78" t="s">
        <v>192</v>
      </c>
      <c r="E78">
        <v>2090</v>
      </c>
      <c r="F78" t="s">
        <v>231</v>
      </c>
      <c r="G78" t="s">
        <v>245</v>
      </c>
      <c r="H78" t="s">
        <v>248</v>
      </c>
      <c r="I78" t="s">
        <v>260</v>
      </c>
      <c r="J78" t="s">
        <v>269</v>
      </c>
      <c r="K78" t="s">
        <v>243</v>
      </c>
      <c r="L78" t="s">
        <v>297</v>
      </c>
      <c r="M78">
        <v>2812.68</v>
      </c>
      <c r="N78">
        <v>2812.68</v>
      </c>
    </row>
    <row r="79" spans="1:14">
      <c r="A79" s="1">
        <f>HYPERLINK("https://lsnyc.legalserver.org/matter/dynamic-profile/view/1886634","18-1886634")</f>
        <v>0</v>
      </c>
      <c r="B79" t="s">
        <v>14</v>
      </c>
      <c r="C79" t="s">
        <v>84</v>
      </c>
      <c r="D79" t="s">
        <v>193</v>
      </c>
      <c r="E79">
        <v>2090</v>
      </c>
      <c r="F79" t="s">
        <v>231</v>
      </c>
      <c r="G79" t="s">
        <v>242</v>
      </c>
      <c r="H79" t="s">
        <v>249</v>
      </c>
      <c r="I79" t="s">
        <v>263</v>
      </c>
      <c r="J79" t="s">
        <v>280</v>
      </c>
      <c r="K79" t="s">
        <v>243</v>
      </c>
      <c r="L79" t="s">
        <v>297</v>
      </c>
      <c r="M79">
        <v>2440.46</v>
      </c>
      <c r="N79">
        <v>2440.46</v>
      </c>
    </row>
    <row r="80" spans="1:14">
      <c r="A80" s="1">
        <f>HYPERLINK("https://lsnyc.legalserver.org/matter/dynamic-profile/view/1885264","18-1885264")</f>
        <v>0</v>
      </c>
      <c r="B80" t="s">
        <v>14</v>
      </c>
      <c r="C80" t="s">
        <v>85</v>
      </c>
      <c r="D80" t="s">
        <v>194</v>
      </c>
      <c r="E80">
        <v>2090</v>
      </c>
      <c r="F80" t="s">
        <v>231</v>
      </c>
      <c r="G80" t="s">
        <v>234</v>
      </c>
      <c r="H80" t="s">
        <v>248</v>
      </c>
      <c r="I80" t="s">
        <v>263</v>
      </c>
      <c r="J80" t="s">
        <v>269</v>
      </c>
      <c r="K80" t="s">
        <v>243</v>
      </c>
      <c r="L80" t="s">
        <v>298</v>
      </c>
      <c r="M80">
        <v>591.49</v>
      </c>
      <c r="N80">
        <v>591.49</v>
      </c>
    </row>
    <row r="81" spans="1:14">
      <c r="A81" s="1">
        <f>HYPERLINK("https://lsnyc.legalserver.org/matter/dynamic-profile/view/1889744","19-1889744")</f>
        <v>0</v>
      </c>
      <c r="B81" t="s">
        <v>14</v>
      </c>
      <c r="C81" t="s">
        <v>24</v>
      </c>
      <c r="D81" t="s">
        <v>195</v>
      </c>
      <c r="E81">
        <v>2090</v>
      </c>
      <c r="F81" t="s">
        <v>231</v>
      </c>
      <c r="G81" t="s">
        <v>235</v>
      </c>
      <c r="H81" t="s">
        <v>248</v>
      </c>
      <c r="I81" t="s">
        <v>260</v>
      </c>
      <c r="J81" t="s">
        <v>269</v>
      </c>
      <c r="K81" t="s">
        <v>243</v>
      </c>
      <c r="L81" t="s">
        <v>304</v>
      </c>
      <c r="M81">
        <v>1700</v>
      </c>
      <c r="N81">
        <v>1700</v>
      </c>
    </row>
    <row r="82" spans="1:14">
      <c r="A82" s="1">
        <f>HYPERLINK("https://lsnyc.legalserver.org/matter/dynamic-profile/view/1889345","19-1889345")</f>
        <v>0</v>
      </c>
      <c r="B82" t="s">
        <v>14</v>
      </c>
      <c r="C82" t="s">
        <v>86</v>
      </c>
      <c r="D82" t="s">
        <v>196</v>
      </c>
      <c r="E82">
        <v>2090</v>
      </c>
      <c r="F82" t="s">
        <v>231</v>
      </c>
      <c r="G82" t="s">
        <v>236</v>
      </c>
      <c r="H82" t="s">
        <v>248</v>
      </c>
      <c r="I82" t="s">
        <v>260</v>
      </c>
      <c r="J82" t="s">
        <v>269</v>
      </c>
      <c r="K82" t="s">
        <v>243</v>
      </c>
      <c r="L82" t="s">
        <v>322</v>
      </c>
      <c r="M82">
        <v>2050</v>
      </c>
      <c r="N82">
        <v>1900</v>
      </c>
    </row>
    <row r="83" spans="1:14">
      <c r="A83" s="1">
        <f>HYPERLINK("https://lsnyc.legalserver.org/matter/dynamic-profile/view/1897553","19-1897553")</f>
        <v>0</v>
      </c>
      <c r="B83" t="s">
        <v>14</v>
      </c>
      <c r="C83" t="s">
        <v>87</v>
      </c>
      <c r="D83" t="s">
        <v>197</v>
      </c>
      <c r="E83">
        <v>2090</v>
      </c>
      <c r="F83" t="s">
        <v>231</v>
      </c>
      <c r="G83" t="s">
        <v>243</v>
      </c>
      <c r="H83" t="s">
        <v>243</v>
      </c>
      <c r="I83" t="s">
        <v>243</v>
      </c>
      <c r="J83" t="s">
        <v>243</v>
      </c>
      <c r="K83" t="s">
        <v>243</v>
      </c>
      <c r="L83" t="s">
        <v>243</v>
      </c>
      <c r="M83">
        <v>0</v>
      </c>
      <c r="N83">
        <v>0</v>
      </c>
    </row>
    <row r="84" spans="1:14">
      <c r="A84" s="1">
        <f>HYPERLINK("https://lsnyc.legalserver.org/matter/dynamic-profile/view/1884981","18-1884981")</f>
        <v>0</v>
      </c>
      <c r="B84" t="s">
        <v>14</v>
      </c>
      <c r="C84" t="s">
        <v>88</v>
      </c>
      <c r="D84" t="s">
        <v>198</v>
      </c>
      <c r="E84">
        <v>2090</v>
      </c>
      <c r="F84" t="s">
        <v>232</v>
      </c>
      <c r="G84" t="s">
        <v>239</v>
      </c>
      <c r="H84" t="s">
        <v>249</v>
      </c>
      <c r="I84" t="s">
        <v>261</v>
      </c>
      <c r="J84" t="s">
        <v>269</v>
      </c>
      <c r="K84" t="s">
        <v>243</v>
      </c>
      <c r="L84" t="s">
        <v>323</v>
      </c>
      <c r="M84">
        <v>1003</v>
      </c>
      <c r="N84">
        <v>551</v>
      </c>
    </row>
    <row r="85" spans="1:14">
      <c r="A85" s="1">
        <f>HYPERLINK("https://lsnyc.legalserver.org/matter/dynamic-profile/view/1888788","19-1888788")</f>
        <v>0</v>
      </c>
      <c r="B85" t="s">
        <v>14</v>
      </c>
      <c r="C85" t="s">
        <v>89</v>
      </c>
      <c r="D85" t="s">
        <v>199</v>
      </c>
      <c r="E85">
        <v>2090</v>
      </c>
      <c r="F85" t="s">
        <v>232</v>
      </c>
      <c r="G85" t="s">
        <v>235</v>
      </c>
      <c r="H85" t="s">
        <v>248</v>
      </c>
      <c r="I85" t="s">
        <v>263</v>
      </c>
      <c r="J85" t="s">
        <v>269</v>
      </c>
      <c r="K85" t="s">
        <v>243</v>
      </c>
      <c r="L85" t="s">
        <v>304</v>
      </c>
      <c r="M85">
        <v>0</v>
      </c>
      <c r="N85">
        <v>1141.52</v>
      </c>
    </row>
    <row r="86" spans="1:14">
      <c r="A86" s="1">
        <f>HYPERLINK("https://lsnyc.legalserver.org/matter/dynamic-profile/view/0795713","16-0795713")</f>
        <v>0</v>
      </c>
      <c r="B86" t="s">
        <v>14</v>
      </c>
      <c r="C86" t="s">
        <v>90</v>
      </c>
      <c r="D86" t="s">
        <v>200</v>
      </c>
      <c r="E86">
        <v>2090</v>
      </c>
      <c r="F86" t="s">
        <v>232</v>
      </c>
      <c r="G86" t="s">
        <v>246</v>
      </c>
      <c r="H86" t="s">
        <v>248</v>
      </c>
      <c r="I86" t="s">
        <v>264</v>
      </c>
      <c r="J86" t="s">
        <v>269</v>
      </c>
      <c r="K86" t="s">
        <v>243</v>
      </c>
      <c r="L86" t="s">
        <v>324</v>
      </c>
      <c r="M86">
        <v>1660.6</v>
      </c>
      <c r="N86">
        <v>0</v>
      </c>
    </row>
    <row r="87" spans="1:14">
      <c r="A87" s="1">
        <f>HYPERLINK("https://lsnyc.legalserver.org/matter/dynamic-profile/view/1842225","17-1842225")</f>
        <v>0</v>
      </c>
      <c r="B87" t="s">
        <v>14</v>
      </c>
      <c r="C87" t="s">
        <v>91</v>
      </c>
      <c r="D87" t="s">
        <v>112</v>
      </c>
      <c r="E87">
        <v>2090</v>
      </c>
      <c r="F87" t="s">
        <v>232</v>
      </c>
      <c r="G87" t="s">
        <v>238</v>
      </c>
      <c r="H87" t="s">
        <v>248</v>
      </c>
      <c r="I87" t="s">
        <v>262</v>
      </c>
      <c r="J87" t="s">
        <v>269</v>
      </c>
      <c r="K87" t="s">
        <v>243</v>
      </c>
      <c r="L87" t="s">
        <v>325</v>
      </c>
      <c r="M87">
        <v>486</v>
      </c>
      <c r="N87">
        <v>0</v>
      </c>
    </row>
    <row r="88" spans="1:14">
      <c r="A88" s="1">
        <f>HYPERLINK("https://lsnyc.legalserver.org/matter/dynamic-profile/view/1839704","17-1839704")</f>
        <v>0</v>
      </c>
      <c r="B88" t="s">
        <v>14</v>
      </c>
      <c r="C88" t="s">
        <v>92</v>
      </c>
      <c r="D88" t="s">
        <v>201</v>
      </c>
      <c r="E88">
        <v>2090</v>
      </c>
      <c r="F88" t="s">
        <v>232</v>
      </c>
      <c r="G88" t="s">
        <v>234</v>
      </c>
      <c r="H88" t="s">
        <v>248</v>
      </c>
      <c r="I88" t="s">
        <v>268</v>
      </c>
      <c r="J88" t="s">
        <v>281</v>
      </c>
      <c r="K88" t="s">
        <v>287</v>
      </c>
      <c r="L88" t="s">
        <v>315</v>
      </c>
      <c r="M88">
        <v>1734.89</v>
      </c>
      <c r="N88">
        <v>1734.89</v>
      </c>
    </row>
    <row r="89" spans="1:14">
      <c r="A89" s="1">
        <f>HYPERLINK("https://lsnyc.legalserver.org/matter/dynamic-profile/view/1880624","18-1880624")</f>
        <v>0</v>
      </c>
      <c r="B89" t="s">
        <v>14</v>
      </c>
      <c r="C89" t="s">
        <v>93</v>
      </c>
      <c r="D89" t="s">
        <v>202</v>
      </c>
      <c r="E89">
        <v>2090</v>
      </c>
      <c r="F89" t="s">
        <v>232</v>
      </c>
      <c r="G89" t="s">
        <v>235</v>
      </c>
      <c r="H89" t="s">
        <v>248</v>
      </c>
      <c r="I89" t="s">
        <v>260</v>
      </c>
      <c r="J89" t="s">
        <v>243</v>
      </c>
      <c r="K89" t="s">
        <v>243</v>
      </c>
      <c r="L89" t="s">
        <v>305</v>
      </c>
      <c r="M89">
        <v>1296</v>
      </c>
      <c r="N89">
        <v>1296</v>
      </c>
    </row>
    <row r="90" spans="1:14">
      <c r="A90" s="1">
        <f>HYPERLINK("https://lsnyc.legalserver.org/matter/dynamic-profile/view/1886072","18-1886072")</f>
        <v>0</v>
      </c>
      <c r="B90" t="s">
        <v>14</v>
      </c>
      <c r="C90" t="s">
        <v>94</v>
      </c>
      <c r="D90" t="s">
        <v>203</v>
      </c>
      <c r="E90">
        <v>2090</v>
      </c>
      <c r="F90" t="s">
        <v>232</v>
      </c>
      <c r="G90" t="s">
        <v>235</v>
      </c>
      <c r="H90" t="s">
        <v>248</v>
      </c>
      <c r="I90" t="s">
        <v>261</v>
      </c>
      <c r="J90" t="s">
        <v>269</v>
      </c>
      <c r="K90" t="s">
        <v>243</v>
      </c>
      <c r="L90" t="s">
        <v>289</v>
      </c>
      <c r="M90">
        <v>1900</v>
      </c>
      <c r="N90">
        <v>1416.1</v>
      </c>
    </row>
    <row r="91" spans="1:14">
      <c r="A91" s="1">
        <f>HYPERLINK("https://lsnyc.legalserver.org/matter/dynamic-profile/view/1887034","19-1887034")</f>
        <v>0</v>
      </c>
      <c r="B91" t="s">
        <v>14</v>
      </c>
      <c r="C91" t="s">
        <v>95</v>
      </c>
      <c r="D91" t="s">
        <v>204</v>
      </c>
      <c r="E91">
        <v>2090</v>
      </c>
      <c r="F91" t="s">
        <v>232</v>
      </c>
      <c r="G91" t="s">
        <v>244</v>
      </c>
      <c r="H91" t="s">
        <v>258</v>
      </c>
      <c r="I91" t="s">
        <v>261</v>
      </c>
      <c r="J91" t="s">
        <v>243</v>
      </c>
      <c r="K91" t="s">
        <v>243</v>
      </c>
      <c r="L91" t="s">
        <v>258</v>
      </c>
      <c r="M91">
        <v>0</v>
      </c>
      <c r="N91">
        <v>0</v>
      </c>
    </row>
    <row r="92" spans="1:14">
      <c r="A92" s="1">
        <f>HYPERLINK("https://lsnyc.legalserver.org/matter/dynamic-profile/view/1887585","19-1887585")</f>
        <v>0</v>
      </c>
      <c r="B92" t="s">
        <v>14</v>
      </c>
      <c r="C92" t="s">
        <v>83</v>
      </c>
      <c r="D92" t="s">
        <v>205</v>
      </c>
      <c r="E92">
        <v>2090</v>
      </c>
      <c r="F92" t="s">
        <v>232</v>
      </c>
      <c r="G92" t="s">
        <v>238</v>
      </c>
      <c r="H92" t="s">
        <v>248</v>
      </c>
      <c r="I92" t="s">
        <v>260</v>
      </c>
      <c r="J92" t="s">
        <v>243</v>
      </c>
      <c r="K92" t="s">
        <v>243</v>
      </c>
      <c r="L92" t="s">
        <v>289</v>
      </c>
      <c r="M92">
        <v>0</v>
      </c>
      <c r="N92">
        <v>1418.76</v>
      </c>
    </row>
    <row r="93" spans="1:14">
      <c r="A93" s="1">
        <f>HYPERLINK("https://lsnyc.legalserver.org/matter/dynamic-profile/view/1894882","19-1894882")</f>
        <v>0</v>
      </c>
      <c r="B93" t="s">
        <v>14</v>
      </c>
      <c r="C93" t="s">
        <v>96</v>
      </c>
      <c r="D93" t="s">
        <v>206</v>
      </c>
      <c r="E93">
        <v>2090</v>
      </c>
      <c r="F93" t="s">
        <v>232</v>
      </c>
      <c r="G93" t="s">
        <v>244</v>
      </c>
      <c r="H93" t="s">
        <v>248</v>
      </c>
      <c r="I93" t="s">
        <v>267</v>
      </c>
      <c r="J93" t="s">
        <v>271</v>
      </c>
      <c r="K93" t="s">
        <v>243</v>
      </c>
      <c r="L93" t="s">
        <v>314</v>
      </c>
      <c r="M93">
        <v>2024</v>
      </c>
      <c r="N93">
        <v>1622.49</v>
      </c>
    </row>
    <row r="94" spans="1:14">
      <c r="A94" s="1">
        <f>HYPERLINK("https://lsnyc.legalserver.org/matter/dynamic-profile/view/1894989","19-1894989")</f>
        <v>0</v>
      </c>
      <c r="B94" t="s">
        <v>14</v>
      </c>
      <c r="C94" t="s">
        <v>97</v>
      </c>
      <c r="D94" t="s">
        <v>207</v>
      </c>
      <c r="E94">
        <v>2090</v>
      </c>
      <c r="F94" t="s">
        <v>232</v>
      </c>
      <c r="G94" t="s">
        <v>243</v>
      </c>
      <c r="H94" t="s">
        <v>243</v>
      </c>
      <c r="I94" t="s">
        <v>243</v>
      </c>
      <c r="J94" t="s">
        <v>243</v>
      </c>
      <c r="K94" t="s">
        <v>243</v>
      </c>
      <c r="L94" t="s">
        <v>243</v>
      </c>
      <c r="M94">
        <v>0</v>
      </c>
      <c r="N94">
        <v>0</v>
      </c>
    </row>
    <row r="95" spans="1:14">
      <c r="A95" s="1">
        <f>HYPERLINK("https://lsnyc.legalserver.org/matter/dynamic-profile/view/1897270","19-1897270")</f>
        <v>0</v>
      </c>
      <c r="B95" t="s">
        <v>14</v>
      </c>
      <c r="C95" t="s">
        <v>98</v>
      </c>
      <c r="D95" t="s">
        <v>208</v>
      </c>
      <c r="E95">
        <v>2090</v>
      </c>
      <c r="F95" t="s">
        <v>232</v>
      </c>
      <c r="G95" t="s">
        <v>242</v>
      </c>
      <c r="H95" t="s">
        <v>259</v>
      </c>
      <c r="I95" t="s">
        <v>260</v>
      </c>
      <c r="J95" t="s">
        <v>243</v>
      </c>
      <c r="K95" t="s">
        <v>243</v>
      </c>
      <c r="L95" t="s">
        <v>297</v>
      </c>
      <c r="M95">
        <v>2326.1</v>
      </c>
      <c r="N95">
        <v>1770.61</v>
      </c>
    </row>
    <row r="96" spans="1:14">
      <c r="A96" s="1">
        <f>HYPERLINK("https://lsnyc.legalserver.org/matter/dynamic-profile/view/1900314","19-1900314")</f>
        <v>0</v>
      </c>
      <c r="B96" t="s">
        <v>14</v>
      </c>
      <c r="C96" t="s">
        <v>99</v>
      </c>
      <c r="D96" t="s">
        <v>209</v>
      </c>
      <c r="E96">
        <v>2090</v>
      </c>
      <c r="F96" t="s">
        <v>232</v>
      </c>
      <c r="G96" t="s">
        <v>243</v>
      </c>
      <c r="H96" t="s">
        <v>243</v>
      </c>
      <c r="I96" t="s">
        <v>243</v>
      </c>
      <c r="J96" t="s">
        <v>243</v>
      </c>
      <c r="K96" t="s">
        <v>243</v>
      </c>
      <c r="L96" t="s">
        <v>243</v>
      </c>
      <c r="M96">
        <v>0</v>
      </c>
      <c r="N96">
        <v>0</v>
      </c>
    </row>
    <row r="97" spans="1:14">
      <c r="A97" s="1">
        <f>HYPERLINK("https://lsnyc.legalserver.org/matter/dynamic-profile/view/0754437","14-0754437")</f>
        <v>0</v>
      </c>
      <c r="B97" t="s">
        <v>14</v>
      </c>
      <c r="C97" t="s">
        <v>48</v>
      </c>
      <c r="D97" t="s">
        <v>210</v>
      </c>
      <c r="E97">
        <v>2090</v>
      </c>
      <c r="F97" t="s">
        <v>233</v>
      </c>
      <c r="G97" t="s">
        <v>235</v>
      </c>
      <c r="H97" t="s">
        <v>248</v>
      </c>
      <c r="I97" t="s">
        <v>264</v>
      </c>
      <c r="J97" t="s">
        <v>269</v>
      </c>
      <c r="K97" t="s">
        <v>285</v>
      </c>
      <c r="L97" t="s">
        <v>290</v>
      </c>
      <c r="M97">
        <v>1150</v>
      </c>
      <c r="N97">
        <v>1802.67</v>
      </c>
    </row>
    <row r="98" spans="1:14">
      <c r="A98" s="1">
        <f>HYPERLINK("https://lsnyc.legalserver.org/matter/dynamic-profile/view/0803424","16-0803424")</f>
        <v>0</v>
      </c>
      <c r="B98" t="s">
        <v>14</v>
      </c>
      <c r="C98" t="s">
        <v>100</v>
      </c>
      <c r="D98" t="s">
        <v>211</v>
      </c>
      <c r="E98">
        <v>2090</v>
      </c>
      <c r="F98" t="s">
        <v>233</v>
      </c>
      <c r="G98" t="s">
        <v>239</v>
      </c>
      <c r="H98" t="s">
        <v>250</v>
      </c>
      <c r="I98" t="s">
        <v>262</v>
      </c>
      <c r="J98" t="s">
        <v>277</v>
      </c>
      <c r="K98" t="s">
        <v>243</v>
      </c>
      <c r="L98" t="s">
        <v>326</v>
      </c>
      <c r="M98">
        <v>861</v>
      </c>
      <c r="N98">
        <v>255</v>
      </c>
    </row>
    <row r="99" spans="1:14">
      <c r="A99" s="1">
        <f>HYPERLINK("https://lsnyc.legalserver.org/matter/dynamic-profile/view/0827887","17-0827887")</f>
        <v>0</v>
      </c>
      <c r="B99" t="s">
        <v>14</v>
      </c>
      <c r="C99" t="s">
        <v>23</v>
      </c>
      <c r="D99" t="s">
        <v>212</v>
      </c>
      <c r="E99">
        <v>2090</v>
      </c>
      <c r="F99" t="s">
        <v>233</v>
      </c>
      <c r="G99" t="s">
        <v>241</v>
      </c>
      <c r="H99" t="s">
        <v>248</v>
      </c>
      <c r="I99" t="s">
        <v>267</v>
      </c>
      <c r="J99" t="s">
        <v>271</v>
      </c>
      <c r="K99" t="s">
        <v>243</v>
      </c>
      <c r="L99" t="s">
        <v>309</v>
      </c>
      <c r="M99">
        <v>1500</v>
      </c>
      <c r="N99">
        <v>1500</v>
      </c>
    </row>
    <row r="100" spans="1:14">
      <c r="A100" s="1">
        <f>HYPERLINK("https://lsnyc.legalserver.org/matter/dynamic-profile/view/1838670","17-1838670")</f>
        <v>0</v>
      </c>
      <c r="B100" t="s">
        <v>14</v>
      </c>
      <c r="C100" t="s">
        <v>101</v>
      </c>
      <c r="D100" t="s">
        <v>179</v>
      </c>
      <c r="E100">
        <v>2090</v>
      </c>
      <c r="F100" t="s">
        <v>233</v>
      </c>
      <c r="G100" t="s">
        <v>247</v>
      </c>
      <c r="H100" t="s">
        <v>248</v>
      </c>
      <c r="I100" t="s">
        <v>262</v>
      </c>
      <c r="J100" t="s">
        <v>280</v>
      </c>
      <c r="K100" t="s">
        <v>243</v>
      </c>
      <c r="L100" t="s">
        <v>302</v>
      </c>
      <c r="M100">
        <v>1700</v>
      </c>
      <c r="N100">
        <v>1700</v>
      </c>
    </row>
    <row r="101" spans="1:14">
      <c r="A101" s="1">
        <f>HYPERLINK("https://lsnyc.legalserver.org/matter/dynamic-profile/view/1839777","17-1839777")</f>
        <v>0</v>
      </c>
      <c r="B101" t="s">
        <v>14</v>
      </c>
      <c r="C101" t="s">
        <v>49</v>
      </c>
      <c r="D101" t="s">
        <v>213</v>
      </c>
      <c r="E101">
        <v>2090</v>
      </c>
      <c r="F101" t="s">
        <v>233</v>
      </c>
      <c r="G101" t="s">
        <v>235</v>
      </c>
      <c r="H101" t="s">
        <v>248</v>
      </c>
      <c r="I101" t="s">
        <v>262</v>
      </c>
      <c r="J101" t="s">
        <v>271</v>
      </c>
      <c r="K101" t="s">
        <v>287</v>
      </c>
      <c r="L101" t="s">
        <v>297</v>
      </c>
      <c r="M101">
        <v>2407.68</v>
      </c>
      <c r="N101">
        <v>2407.68</v>
      </c>
    </row>
    <row r="102" spans="1:14">
      <c r="A102" s="1">
        <f>HYPERLINK("https://lsnyc.legalserver.org/matter/dynamic-profile/view/1840194","17-1840194")</f>
        <v>0</v>
      </c>
      <c r="B102" t="s">
        <v>14</v>
      </c>
      <c r="C102" t="s">
        <v>35</v>
      </c>
      <c r="D102" t="s">
        <v>214</v>
      </c>
      <c r="E102">
        <v>2090</v>
      </c>
      <c r="F102" t="s">
        <v>233</v>
      </c>
      <c r="G102" t="s">
        <v>236</v>
      </c>
      <c r="H102" t="s">
        <v>248</v>
      </c>
      <c r="I102" t="s">
        <v>262</v>
      </c>
      <c r="J102" t="s">
        <v>269</v>
      </c>
      <c r="K102" t="s">
        <v>287</v>
      </c>
      <c r="L102" t="s">
        <v>317</v>
      </c>
      <c r="M102">
        <v>1965.41</v>
      </c>
      <c r="N102">
        <v>1578.4</v>
      </c>
    </row>
    <row r="103" spans="1:14">
      <c r="A103" s="1">
        <f>HYPERLINK("https://lsnyc.legalserver.org/matter/dynamic-profile/view/1859296","18-1859296")</f>
        <v>0</v>
      </c>
      <c r="B103" t="s">
        <v>14</v>
      </c>
      <c r="C103" t="s">
        <v>102</v>
      </c>
      <c r="D103" t="s">
        <v>215</v>
      </c>
      <c r="E103">
        <v>2090</v>
      </c>
      <c r="F103" t="s">
        <v>233</v>
      </c>
      <c r="G103" t="s">
        <v>242</v>
      </c>
      <c r="H103" t="s">
        <v>248</v>
      </c>
      <c r="I103" t="s">
        <v>267</v>
      </c>
      <c r="J103" t="s">
        <v>271</v>
      </c>
      <c r="K103" t="s">
        <v>243</v>
      </c>
      <c r="L103" t="s">
        <v>326</v>
      </c>
      <c r="M103">
        <v>409</v>
      </c>
      <c r="N103">
        <v>0</v>
      </c>
    </row>
    <row r="104" spans="1:14">
      <c r="A104" s="1">
        <f>HYPERLINK("https://lsnyc.legalserver.org/matter/dynamic-profile/view/1875883","18-1875883")</f>
        <v>0</v>
      </c>
      <c r="B104" t="s">
        <v>14</v>
      </c>
      <c r="C104" t="s">
        <v>103</v>
      </c>
      <c r="D104" t="s">
        <v>216</v>
      </c>
      <c r="E104">
        <v>2090</v>
      </c>
      <c r="F104" t="s">
        <v>233</v>
      </c>
      <c r="G104" t="s">
        <v>239</v>
      </c>
      <c r="H104" t="s">
        <v>248</v>
      </c>
      <c r="I104" t="s">
        <v>260</v>
      </c>
      <c r="J104" t="s">
        <v>243</v>
      </c>
      <c r="K104" t="s">
        <v>243</v>
      </c>
      <c r="L104" t="s">
        <v>327</v>
      </c>
      <c r="M104">
        <v>400</v>
      </c>
      <c r="N104">
        <v>0</v>
      </c>
    </row>
    <row r="105" spans="1:14">
      <c r="A105" s="1">
        <f>HYPERLINK("https://lsnyc.legalserver.org/matter/dynamic-profile/view/1876770","18-1876770")</f>
        <v>0</v>
      </c>
      <c r="B105" t="s">
        <v>14</v>
      </c>
      <c r="C105" t="s">
        <v>104</v>
      </c>
      <c r="D105" t="s">
        <v>217</v>
      </c>
      <c r="E105">
        <v>2090</v>
      </c>
      <c r="F105" t="s">
        <v>233</v>
      </c>
      <c r="G105" t="s">
        <v>236</v>
      </c>
      <c r="H105" t="s">
        <v>254</v>
      </c>
      <c r="I105" t="s">
        <v>261</v>
      </c>
      <c r="J105" t="s">
        <v>269</v>
      </c>
      <c r="K105" t="s">
        <v>243</v>
      </c>
      <c r="L105" t="s">
        <v>309</v>
      </c>
      <c r="M105">
        <v>0</v>
      </c>
      <c r="N105">
        <v>0</v>
      </c>
    </row>
    <row r="106" spans="1:14">
      <c r="A106" s="1">
        <f>HYPERLINK("https://lsnyc.legalserver.org/matter/dynamic-profile/view/1878130","18-1878130")</f>
        <v>0</v>
      </c>
      <c r="B106" t="s">
        <v>14</v>
      </c>
      <c r="C106" t="s">
        <v>105</v>
      </c>
      <c r="D106" t="s">
        <v>218</v>
      </c>
      <c r="E106">
        <v>2090</v>
      </c>
      <c r="F106" t="s">
        <v>233</v>
      </c>
      <c r="G106" t="s">
        <v>239</v>
      </c>
      <c r="H106" t="s">
        <v>243</v>
      </c>
      <c r="I106" t="s">
        <v>261</v>
      </c>
      <c r="J106" t="s">
        <v>269</v>
      </c>
      <c r="K106" t="s">
        <v>243</v>
      </c>
      <c r="L106" t="s">
        <v>243</v>
      </c>
      <c r="M106">
        <v>0</v>
      </c>
      <c r="N106">
        <v>0</v>
      </c>
    </row>
    <row r="107" spans="1:14">
      <c r="A107" s="1">
        <f>HYPERLINK("https://lsnyc.legalserver.org/matter/dynamic-profile/view/1880440","18-1880440")</f>
        <v>0</v>
      </c>
      <c r="B107" t="s">
        <v>14</v>
      </c>
      <c r="C107" t="s">
        <v>106</v>
      </c>
      <c r="D107" t="s">
        <v>219</v>
      </c>
      <c r="E107">
        <v>2090</v>
      </c>
      <c r="F107" t="s">
        <v>233</v>
      </c>
      <c r="G107" t="s">
        <v>236</v>
      </c>
      <c r="H107" t="s">
        <v>248</v>
      </c>
      <c r="I107" t="s">
        <v>261</v>
      </c>
      <c r="J107" t="s">
        <v>269</v>
      </c>
      <c r="K107" t="s">
        <v>243</v>
      </c>
      <c r="L107" t="s">
        <v>300</v>
      </c>
      <c r="M107">
        <v>1597</v>
      </c>
      <c r="N107">
        <v>1158.61</v>
      </c>
    </row>
    <row r="108" spans="1:14">
      <c r="A108" s="1">
        <f>HYPERLINK("https://lsnyc.legalserver.org/matter/dynamic-profile/view/1880974","18-1880974")</f>
        <v>0</v>
      </c>
      <c r="B108" t="s">
        <v>14</v>
      </c>
      <c r="C108" t="s">
        <v>107</v>
      </c>
      <c r="D108" t="s">
        <v>220</v>
      </c>
      <c r="E108">
        <v>2090</v>
      </c>
      <c r="F108" t="s">
        <v>233</v>
      </c>
      <c r="G108" t="s">
        <v>240</v>
      </c>
      <c r="H108" t="s">
        <v>248</v>
      </c>
      <c r="I108" t="s">
        <v>260</v>
      </c>
      <c r="J108" t="s">
        <v>269</v>
      </c>
      <c r="K108" t="s">
        <v>243</v>
      </c>
      <c r="L108" t="s">
        <v>304</v>
      </c>
      <c r="M108">
        <v>2606</v>
      </c>
      <c r="N108">
        <v>2008</v>
      </c>
    </row>
    <row r="109" spans="1:14">
      <c r="A109" s="1">
        <f>HYPERLINK("https://lsnyc.legalserver.org/matter/dynamic-profile/view/1885044","18-1885044")</f>
        <v>0</v>
      </c>
      <c r="B109" t="s">
        <v>14</v>
      </c>
      <c r="C109" t="s">
        <v>108</v>
      </c>
      <c r="D109" t="s">
        <v>221</v>
      </c>
      <c r="E109">
        <v>2090</v>
      </c>
      <c r="F109" t="s">
        <v>233</v>
      </c>
      <c r="G109" t="s">
        <v>238</v>
      </c>
      <c r="H109" t="s">
        <v>248</v>
      </c>
      <c r="I109" t="s">
        <v>267</v>
      </c>
      <c r="J109" t="s">
        <v>243</v>
      </c>
      <c r="K109" t="s">
        <v>243</v>
      </c>
      <c r="L109" t="s">
        <v>309</v>
      </c>
      <c r="M109">
        <v>1790</v>
      </c>
      <c r="N109">
        <v>1389.57</v>
      </c>
    </row>
    <row r="110" spans="1:14">
      <c r="A110" s="1">
        <f>HYPERLINK("https://lsnyc.legalserver.org/matter/dynamic-profile/view/1884398","18-1884398")</f>
        <v>0</v>
      </c>
      <c r="B110" t="s">
        <v>14</v>
      </c>
      <c r="C110" t="s">
        <v>109</v>
      </c>
      <c r="D110" t="s">
        <v>222</v>
      </c>
      <c r="E110">
        <v>2090</v>
      </c>
      <c r="F110" t="s">
        <v>233</v>
      </c>
      <c r="G110" t="s">
        <v>235</v>
      </c>
      <c r="H110" t="s">
        <v>248</v>
      </c>
      <c r="I110" t="s">
        <v>263</v>
      </c>
      <c r="J110" t="s">
        <v>243</v>
      </c>
      <c r="K110" t="s">
        <v>282</v>
      </c>
      <c r="L110" t="s">
        <v>298</v>
      </c>
      <c r="M110">
        <v>3607</v>
      </c>
      <c r="N110">
        <v>2894.52</v>
      </c>
    </row>
    <row r="111" spans="1:14">
      <c r="A111" s="1">
        <f>HYPERLINK("https://lsnyc.legalserver.org/matter/dynamic-profile/view/1885627","18-1885627")</f>
        <v>0</v>
      </c>
      <c r="B111" t="s">
        <v>14</v>
      </c>
      <c r="C111" t="s">
        <v>110</v>
      </c>
      <c r="D111" t="s">
        <v>223</v>
      </c>
      <c r="E111">
        <v>2090</v>
      </c>
      <c r="F111" t="s">
        <v>233</v>
      </c>
      <c r="G111" t="s">
        <v>240</v>
      </c>
      <c r="H111" t="s">
        <v>249</v>
      </c>
      <c r="I111" t="s">
        <v>267</v>
      </c>
      <c r="J111" t="s">
        <v>243</v>
      </c>
      <c r="K111" t="s">
        <v>243</v>
      </c>
      <c r="L111" t="s">
        <v>304</v>
      </c>
      <c r="M111">
        <v>2335</v>
      </c>
      <c r="N111">
        <v>0</v>
      </c>
    </row>
    <row r="112" spans="1:14">
      <c r="A112" s="1">
        <f>HYPERLINK("https://lsnyc.legalserver.org/matter/dynamic-profile/view/1886371","18-1886371")</f>
        <v>0</v>
      </c>
      <c r="B112" t="s">
        <v>14</v>
      </c>
      <c r="C112" t="s">
        <v>111</v>
      </c>
      <c r="D112" t="s">
        <v>224</v>
      </c>
      <c r="E112">
        <v>2090</v>
      </c>
      <c r="F112" t="s">
        <v>233</v>
      </c>
      <c r="G112" t="s">
        <v>240</v>
      </c>
      <c r="H112" t="s">
        <v>248</v>
      </c>
      <c r="I112" t="s">
        <v>267</v>
      </c>
      <c r="J112" t="s">
        <v>243</v>
      </c>
      <c r="K112" t="s">
        <v>243</v>
      </c>
      <c r="L112" t="s">
        <v>293</v>
      </c>
      <c r="M112">
        <v>1920</v>
      </c>
      <c r="N112">
        <v>1501.32</v>
      </c>
    </row>
    <row r="113" spans="1:14">
      <c r="A113" s="1">
        <f>HYPERLINK("https://lsnyc.legalserver.org/matter/dynamic-profile/view/1886187","18-1886187")</f>
        <v>0</v>
      </c>
      <c r="B113" t="s">
        <v>14</v>
      </c>
      <c r="C113" t="s">
        <v>112</v>
      </c>
      <c r="D113" t="s">
        <v>18</v>
      </c>
      <c r="E113">
        <v>2090</v>
      </c>
      <c r="F113" t="s">
        <v>233</v>
      </c>
      <c r="G113" t="s">
        <v>239</v>
      </c>
      <c r="H113" t="s">
        <v>253</v>
      </c>
      <c r="I113" t="s">
        <v>260</v>
      </c>
      <c r="J113" t="s">
        <v>243</v>
      </c>
      <c r="K113" t="s">
        <v>243</v>
      </c>
      <c r="L113" t="s">
        <v>288</v>
      </c>
      <c r="M113">
        <v>549</v>
      </c>
      <c r="N113">
        <v>0</v>
      </c>
    </row>
    <row r="114" spans="1:14">
      <c r="A114" s="1">
        <f>HYPERLINK("https://lsnyc.legalserver.org/matter/dynamic-profile/view/1886613","18-1886613")</f>
        <v>0</v>
      </c>
      <c r="B114" t="s">
        <v>14</v>
      </c>
      <c r="C114" t="s">
        <v>63</v>
      </c>
      <c r="D114" t="s">
        <v>225</v>
      </c>
      <c r="E114">
        <v>2090</v>
      </c>
      <c r="F114" t="s">
        <v>233</v>
      </c>
      <c r="G114" t="s">
        <v>235</v>
      </c>
      <c r="H114" t="s">
        <v>248</v>
      </c>
      <c r="I114" t="s">
        <v>263</v>
      </c>
      <c r="J114" t="s">
        <v>243</v>
      </c>
      <c r="K114" t="s">
        <v>243</v>
      </c>
      <c r="L114" t="s">
        <v>300</v>
      </c>
      <c r="M114">
        <v>2065</v>
      </c>
      <c r="N114">
        <v>1610.17</v>
      </c>
    </row>
    <row r="115" spans="1:14">
      <c r="A115" s="1">
        <f>HYPERLINK("https://lsnyc.legalserver.org/matter/dynamic-profile/view/1889844","19-1889844")</f>
        <v>0</v>
      </c>
      <c r="B115" t="s">
        <v>14</v>
      </c>
      <c r="C115" t="s">
        <v>113</v>
      </c>
      <c r="D115" t="s">
        <v>215</v>
      </c>
      <c r="E115">
        <v>2090</v>
      </c>
      <c r="F115" t="s">
        <v>233</v>
      </c>
      <c r="G115" t="s">
        <v>236</v>
      </c>
      <c r="H115" t="s">
        <v>254</v>
      </c>
      <c r="I115" t="s">
        <v>261</v>
      </c>
      <c r="J115" t="s">
        <v>243</v>
      </c>
      <c r="K115" t="s">
        <v>243</v>
      </c>
      <c r="L115" t="s">
        <v>293</v>
      </c>
      <c r="M115">
        <v>0</v>
      </c>
      <c r="N115">
        <v>0</v>
      </c>
    </row>
    <row r="116" spans="1:14">
      <c r="A116" s="1">
        <f>HYPERLINK("https://lsnyc.legalserver.org/matter/dynamic-profile/view/1892674","19-1892674")</f>
        <v>0</v>
      </c>
      <c r="B116" t="s">
        <v>14</v>
      </c>
      <c r="C116" t="s">
        <v>114</v>
      </c>
      <c r="D116" t="s">
        <v>226</v>
      </c>
      <c r="E116">
        <v>2090</v>
      </c>
      <c r="F116" t="s">
        <v>233</v>
      </c>
      <c r="G116" t="s">
        <v>240</v>
      </c>
      <c r="H116" t="s">
        <v>248</v>
      </c>
      <c r="I116" t="s">
        <v>261</v>
      </c>
      <c r="J116" t="s">
        <v>269</v>
      </c>
      <c r="K116" t="s">
        <v>243</v>
      </c>
      <c r="L116" t="s">
        <v>290</v>
      </c>
      <c r="M116">
        <v>1804.94</v>
      </c>
      <c r="N116">
        <v>1804.94</v>
      </c>
    </row>
    <row r="117" spans="1:14">
      <c r="A117" s="1">
        <f>HYPERLINK("https://lsnyc.legalserver.org/matter/dynamic-profile/view/1897826","19-1897826")</f>
        <v>0</v>
      </c>
      <c r="B117" t="s">
        <v>14</v>
      </c>
      <c r="C117" t="s">
        <v>115</v>
      </c>
      <c r="D117" t="s">
        <v>227</v>
      </c>
      <c r="E117">
        <v>2090</v>
      </c>
      <c r="F117" t="s">
        <v>233</v>
      </c>
      <c r="G117" t="s">
        <v>242</v>
      </c>
      <c r="H117" t="s">
        <v>249</v>
      </c>
      <c r="I117" t="s">
        <v>263</v>
      </c>
      <c r="J117" t="s">
        <v>269</v>
      </c>
      <c r="K117" t="s">
        <v>243</v>
      </c>
      <c r="L117" t="s">
        <v>304</v>
      </c>
      <c r="M117">
        <v>1012</v>
      </c>
      <c r="N117">
        <v>1012</v>
      </c>
    </row>
    <row r="118" spans="1:14">
      <c r="A118" s="1">
        <f>HYPERLINK("https://lsnyc.legalserver.org/matter/dynamic-profile/view/1900777","19-1900777")</f>
        <v>0</v>
      </c>
      <c r="B118" t="s">
        <v>14</v>
      </c>
      <c r="C118" t="s">
        <v>116</v>
      </c>
      <c r="D118" t="s">
        <v>228</v>
      </c>
      <c r="E118">
        <v>2090</v>
      </c>
      <c r="F118" t="s">
        <v>233</v>
      </c>
      <c r="G118" t="s">
        <v>235</v>
      </c>
      <c r="H118" t="s">
        <v>257</v>
      </c>
      <c r="I118" t="s">
        <v>260</v>
      </c>
      <c r="J118" t="s">
        <v>243</v>
      </c>
      <c r="K118" t="s">
        <v>243</v>
      </c>
      <c r="L118" t="s">
        <v>328</v>
      </c>
      <c r="M118">
        <v>1375</v>
      </c>
      <c r="N118">
        <v>996.52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2019-07-01T14:55:22Z</dcterms:created>
  <dcterms:modified xsi:type="dcterms:W3CDTF">2019-07-01T14:55:22Z</dcterms:modified>
</cp:coreProperties>
</file>