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ed" sheetId="1" r:id="rId1"/>
    <sheet name="Closed" sheetId="2" r:id="rId2"/>
  </sheets>
  <calcPr calcId="124519" fullCalcOnLoad="1"/>
</workbook>
</file>

<file path=xl/sharedStrings.xml><?xml version="1.0" encoding="utf-8"?>
<sst xmlns="http://schemas.openxmlformats.org/spreadsheetml/2006/main" count="2332" uniqueCount="805">
  <si>
    <t>Hyperlinked Case #</t>
  </si>
  <si>
    <t>DHCI Notes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</si>
  <si>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</si>
  <si>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</si>
  <si>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</si>
  <si>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</si>
  <si>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</si>
  <si>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</si>
  <si>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</si>
  <si>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</si>
  <si>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</si>
  <si>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Referral Source</t>
  </si>
  <si>
    <t>Gen Case Index Number</t>
  </si>
  <si>
    <t>Housing Years Living In Apartment</t>
  </si>
  <si>
    <t>Housing Type Of Case</t>
  </si>
  <si>
    <t>Housing Level of Service</t>
  </si>
  <si>
    <t>Close Reason</t>
  </si>
  <si>
    <t>Real LOS</t>
  </si>
  <si>
    <t>Primary Funding Code</t>
  </si>
  <si>
    <t>Housing Building Case?</t>
  </si>
  <si>
    <t>Secondary Funding Codes</t>
  </si>
  <si>
    <t>Housing Posture of Case on Eligibility Date</t>
  </si>
  <si>
    <t>HAL Eligibility Date</t>
  </si>
  <si>
    <t>Housing Tenant’s Share Of Rent</t>
  </si>
  <si>
    <t>Housing Total Monthly Rent</t>
  </si>
  <si>
    <t>Total Time For Case</t>
  </si>
  <si>
    <t>Assigned Branch/CC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</si>
  <si>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</si>
  <si>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</si>
  <si>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</si>
  <si>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</si>
  <si>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</si>
  <si>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</si>
  <si>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</si>
  <si>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</si>
  <si>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</si>
  <si>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</si>
  <si>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Subsidy Type</t>
  </si>
  <si>
    <t>Language</t>
  </si>
  <si>
    <t xml:space="preserve">Total Annual Income </t>
  </si>
  <si>
    <t>Housing Activity Indicators</t>
  </si>
  <si>
    <t>Housing Services Rendered to Client</t>
  </si>
  <si>
    <t>Housing Outcome</t>
  </si>
  <si>
    <t>Housing Outcome Date</t>
  </si>
  <si>
    <t>Service Date, Month &amp; Day</t>
  </si>
  <si>
    <t>Service Date Year</t>
  </si>
  <si>
    <t>Housing Income Verification</t>
  </si>
  <si>
    <t>Case Disposition</t>
  </si>
  <si>
    <t>HRA Release?</t>
  </si>
  <si>
    <t>Housing Signed DHCI Form</t>
  </si>
  <si>
    <t>Group</t>
  </si>
  <si>
    <t>Outcome</t>
  </si>
  <si>
    <t>Income Types</t>
  </si>
  <si>
    <t>Legal Problem Code</t>
  </si>
  <si>
    <t>Housing HPLP Household Category</t>
  </si>
  <si>
    <t>Housing Proof Public Assistance</t>
  </si>
  <si>
    <t>Housing Verification Of Income</t>
  </si>
  <si>
    <t>Housing Funding Note</t>
  </si>
  <si>
    <t>Caseworker Name</t>
  </si>
  <si>
    <t>Household member count (1A0C) does not match Legal Server income (3A5C), update whichever is incorrect; missing initials, relation, YOB, income if any,  of remaining household members; total annual household income calculation does not match Legal Server income</t>
  </si>
  <si>
    <t>No DHCI form uploaded</t>
  </si>
  <si>
    <t>If PA Case, input complete PA Case #, including letter at end. If not, no DHCI form uploaded.</t>
  </si>
  <si>
    <t>Missing income of any household members and total annual household income calculation, should match Legal Server income</t>
  </si>
  <si>
    <t>Missing updated DHCI form</t>
  </si>
  <si>
    <t>Golden, Tashanna</t>
  </si>
  <si>
    <t>Granfield, Rachel</t>
  </si>
  <si>
    <t>Burns, Erin</t>
  </si>
  <si>
    <t>Puleo Jr, Michael</t>
  </si>
  <si>
    <t>Rave, Helen</t>
  </si>
  <si>
    <t>Montoute, John</t>
  </si>
  <si>
    <t>11/02/2017</t>
  </si>
  <si>
    <t>05/08/2018</t>
  </si>
  <si>
    <t>02/20/2018</t>
  </si>
  <si>
    <t>06/01/2018</t>
  </si>
  <si>
    <t>03/05/2018</t>
  </si>
  <si>
    <t>06/29/2017</t>
  </si>
  <si>
    <t>09/12/2017</t>
  </si>
  <si>
    <t>05/02/2017</t>
  </si>
  <si>
    <t>12/12/2017</t>
  </si>
  <si>
    <t>10/10/2017</t>
  </si>
  <si>
    <t>01/30/2018</t>
  </si>
  <si>
    <t>10/04/2017</t>
  </si>
  <si>
    <t>06/28/2018</t>
  </si>
  <si>
    <t>06/13/2018</t>
  </si>
  <si>
    <t>12/11/2017</t>
  </si>
  <si>
    <t>01/04/2018</t>
  </si>
  <si>
    <t>03/13/2018</t>
  </si>
  <si>
    <t>02/23/2018</t>
  </si>
  <si>
    <t>05/23/2018</t>
  </si>
  <si>
    <t>04/03/2018</t>
  </si>
  <si>
    <t>03/21/2018</t>
  </si>
  <si>
    <t>02/07/2018</t>
  </si>
  <si>
    <t>01/09/2018</t>
  </si>
  <si>
    <t>05/31/2018</t>
  </si>
  <si>
    <t>05/18/2018</t>
  </si>
  <si>
    <t>06/26/2018</t>
  </si>
  <si>
    <t>10/26/2016</t>
  </si>
  <si>
    <t>02/24/2017</t>
  </si>
  <si>
    <t>06/04/2018</t>
  </si>
  <si>
    <t>08/16/2016</t>
  </si>
  <si>
    <t>10/21/2016</t>
  </si>
  <si>
    <t>10/20/2017</t>
  </si>
  <si>
    <t>Lenora</t>
  </si>
  <si>
    <t>Karen</t>
  </si>
  <si>
    <t>Robert</t>
  </si>
  <si>
    <t>Tanya</t>
  </si>
  <si>
    <t>Susan</t>
  </si>
  <si>
    <t>Lavette</t>
  </si>
  <si>
    <t>Ellen</t>
  </si>
  <si>
    <t>Davon</t>
  </si>
  <si>
    <t>Quashana</t>
  </si>
  <si>
    <t>Valerie</t>
  </si>
  <si>
    <t>Brenda</t>
  </si>
  <si>
    <t>Barbara</t>
  </si>
  <si>
    <t>Elizabeth</t>
  </si>
  <si>
    <t>Anastasia</t>
  </si>
  <si>
    <t>Larry</t>
  </si>
  <si>
    <t>Prudence</t>
  </si>
  <si>
    <t>Yazmin</t>
  </si>
  <si>
    <t>Theodore</t>
  </si>
  <si>
    <t>David</t>
  </si>
  <si>
    <t>Laquisha</t>
  </si>
  <si>
    <t>Taneisha</t>
  </si>
  <si>
    <t>Kishca</t>
  </si>
  <si>
    <t>Gloria</t>
  </si>
  <si>
    <t>Thomas</t>
  </si>
  <si>
    <t>Anthony</t>
  </si>
  <si>
    <t>Shareece</t>
  </si>
  <si>
    <t>Bithiah</t>
  </si>
  <si>
    <t>Crystal</t>
  </si>
  <si>
    <t>Esther</t>
  </si>
  <si>
    <t>Sunae</t>
  </si>
  <si>
    <t>Matthews</t>
  </si>
  <si>
    <t>Malone</t>
  </si>
  <si>
    <t>Wooten</t>
  </si>
  <si>
    <t>Kramer</t>
  </si>
  <si>
    <t>Foley</t>
  </si>
  <si>
    <t>Hall</t>
  </si>
  <si>
    <t>Smith</t>
  </si>
  <si>
    <t>Burrus</t>
  </si>
  <si>
    <t>Baldwin</t>
  </si>
  <si>
    <t>Bobb</t>
  </si>
  <si>
    <t>Gadsden</t>
  </si>
  <si>
    <t>Charles</t>
  </si>
  <si>
    <t>Ryant</t>
  </si>
  <si>
    <t>Terry</t>
  </si>
  <si>
    <t>Duvell</t>
  </si>
  <si>
    <t>Mullen</t>
  </si>
  <si>
    <t>Diaz</t>
  </si>
  <si>
    <t>Cerio</t>
  </si>
  <si>
    <t>Baker</t>
  </si>
  <si>
    <t>Jackson</t>
  </si>
  <si>
    <t>Jordan</t>
  </si>
  <si>
    <t>Simmons</t>
  </si>
  <si>
    <t>Braddy</t>
  </si>
  <si>
    <t>Washington</t>
  </si>
  <si>
    <t>Araya Perez</t>
  </si>
  <si>
    <t>Errichiello</t>
  </si>
  <si>
    <t>Rademacher</t>
  </si>
  <si>
    <t>Slayton</t>
  </si>
  <si>
    <t>Witt</t>
  </si>
  <si>
    <t>Mandian</t>
  </si>
  <si>
    <t>Williams</t>
  </si>
  <si>
    <t>24 Skinner Ln</t>
  </si>
  <si>
    <t>25 E Figurea Ave</t>
  </si>
  <si>
    <t>176 Pond Way</t>
  </si>
  <si>
    <t>121 Osgood Ave</t>
  </si>
  <si>
    <t>1742 Richmond Rd</t>
  </si>
  <si>
    <t>145 Cassidy Pl</t>
  </si>
  <si>
    <t>124 Grandview Ave</t>
  </si>
  <si>
    <t>780 Henderson Ave</t>
  </si>
  <si>
    <t>820 Henderson Ave</t>
  </si>
  <si>
    <t>773 Manor Rd</t>
  </si>
  <si>
    <t>240 Lockman Ave</t>
  </si>
  <si>
    <t>361 Grandview Ave</t>
  </si>
  <si>
    <t>81 Newark Ave</t>
  </si>
  <si>
    <t>254 Edgewater St</t>
  </si>
  <si>
    <t>350 Mosel Ave</t>
  </si>
  <si>
    <t>15 Taunton St</t>
  </si>
  <si>
    <t>1290 richmond ave</t>
  </si>
  <si>
    <t>1331 Bay St</t>
  </si>
  <si>
    <t>244 Hooker Pl</t>
  </si>
  <si>
    <t>171 Trantor Pl</t>
  </si>
  <si>
    <t>153 Brabant St</t>
  </si>
  <si>
    <t>55 Holland Ave</t>
  </si>
  <si>
    <t>35 Holland Ave</t>
  </si>
  <si>
    <t>263 Westwood Ave</t>
  </si>
  <si>
    <t>225 Park Hill Ave</t>
  </si>
  <si>
    <t>17 Westbrook Ave</t>
  </si>
  <si>
    <t>201 Continental Pl</t>
  </si>
  <si>
    <t>81 Jersey St</t>
  </si>
  <si>
    <t>51 Hill St</t>
  </si>
  <si>
    <t>131 Jersey St</t>
  </si>
  <si>
    <t>1077 Castleton Ave</t>
  </si>
  <si>
    <t>791 Manor Rd</t>
  </si>
  <si>
    <t>4B</t>
  </si>
  <si>
    <t>First Floor</t>
  </si>
  <si>
    <t>basement</t>
  </si>
  <si>
    <t>A</t>
  </si>
  <si>
    <t>2A</t>
  </si>
  <si>
    <t>3I</t>
  </si>
  <si>
    <t>3H</t>
  </si>
  <si>
    <t>3B</t>
  </si>
  <si>
    <t>4F</t>
  </si>
  <si>
    <t>Apt 2</t>
  </si>
  <si>
    <t>2nd Floor</t>
  </si>
  <si>
    <t>1st floor</t>
  </si>
  <si>
    <t>6B</t>
  </si>
  <si>
    <t>2nd fl.</t>
  </si>
  <si>
    <t>2C</t>
  </si>
  <si>
    <t>3D</t>
  </si>
  <si>
    <t>11C</t>
  </si>
  <si>
    <t>1C</t>
  </si>
  <si>
    <t>4H</t>
  </si>
  <si>
    <t>5C</t>
  </si>
  <si>
    <t>1M</t>
  </si>
  <si>
    <t>GC</t>
  </si>
  <si>
    <t>2B</t>
  </si>
  <si>
    <t>Staten Island</t>
  </si>
  <si>
    <t>Community Organization</t>
  </si>
  <si>
    <t>Court Referral-NON HRA</t>
  </si>
  <si>
    <t>Returning Client</t>
  </si>
  <si>
    <t>Outreach</t>
  </si>
  <si>
    <t>Court</t>
  </si>
  <si>
    <t>Other</t>
  </si>
  <si>
    <t>3-1-1</t>
  </si>
  <si>
    <t>101633/2017</t>
  </si>
  <si>
    <t>LT-050230-18/RI</t>
  </si>
  <si>
    <t>LT-50234-18/RI</t>
  </si>
  <si>
    <t>LT-51521-18/RI</t>
  </si>
  <si>
    <t>L&amp;T 10543-18/RI</t>
  </si>
  <si>
    <t>LT-10873-17/RI</t>
  </si>
  <si>
    <t>LT-52443-17/RI</t>
  </si>
  <si>
    <t>LT 10411-17/RI</t>
  </si>
  <si>
    <t>HP 259/17</t>
  </si>
  <si>
    <t>LT-10924-17/RI</t>
  </si>
  <si>
    <t>LT- 010050-18/RI</t>
  </si>
  <si>
    <t>LT-010048-18/RI</t>
  </si>
  <si>
    <t>LT-52731-17/RI</t>
  </si>
  <si>
    <t>LT-051571-18/RI</t>
  </si>
  <si>
    <t>LT-050750-18/RI</t>
  </si>
  <si>
    <t>LT-011059-17/RI</t>
  </si>
  <si>
    <t>LT-053249-17/RI</t>
  </si>
  <si>
    <t>LT-053507-17/RI</t>
  </si>
  <si>
    <t>LT-50385-18/RI</t>
  </si>
  <si>
    <t>LT-050350-18/RI</t>
  </si>
  <si>
    <t>LT-051415-28/RI</t>
  </si>
  <si>
    <t>LT-10098-18/RI</t>
  </si>
  <si>
    <t>LT-050633-18/RI</t>
  </si>
  <si>
    <t>LT-052752-16/RI</t>
  </si>
  <si>
    <t>LT-11098-17/RI</t>
  </si>
  <si>
    <t>LT 51242-18/RI</t>
  </si>
  <si>
    <t>LT-51329-18/RI</t>
  </si>
  <si>
    <t>LT-010976-16/RI</t>
  </si>
  <si>
    <t>LT-010620-16/RI</t>
  </si>
  <si>
    <t>893449-CR-2018</t>
  </si>
  <si>
    <t>1182/18</t>
  </si>
  <si>
    <t>818906-CR-2016</t>
  </si>
  <si>
    <t>839908-CR-2016</t>
  </si>
  <si>
    <t>LT-010227-18/RI</t>
  </si>
  <si>
    <t>Article 78</t>
  </si>
  <si>
    <t>Holdover</t>
  </si>
  <si>
    <t>HP Action</t>
  </si>
  <si>
    <t>Non-payment</t>
  </si>
  <si>
    <t>NYCHA Housing Grievance</t>
  </si>
  <si>
    <t>NYCHA Housing Termination</t>
  </si>
  <si>
    <t>NYCHA RFM</t>
  </si>
  <si>
    <t>Representation - State Court</t>
  </si>
  <si>
    <t>Representation - Admin. Agency</t>
  </si>
  <si>
    <t>Full Rep</t>
  </si>
  <si>
    <t>3111 HPLP-Homelessness Prevention Law Project</t>
  </si>
  <si>
    <t>3125 Universal Access to Counsel – (UAC)</t>
  </si>
  <si>
    <t>No</t>
  </si>
  <si>
    <t>Yes</t>
  </si>
  <si>
    <t>Post-Judgment, Tenant in Possession-Judgment Due to Other</t>
  </si>
  <si>
    <t>No Stipulation; No Judgment</t>
  </si>
  <si>
    <t>Post-Judgment, Tenant in Possession-Judgment Due to Default</t>
  </si>
  <si>
    <t>05/30/2018</t>
  </si>
  <si>
    <t>07/31/2017</t>
  </si>
  <si>
    <t>12/08/2017</t>
  </si>
  <si>
    <t>05/30/2017</t>
  </si>
  <si>
    <t>02/28/2018</t>
  </si>
  <si>
    <t>10/06/2016</t>
  </si>
  <si>
    <t>Staten Island Legal Services</t>
  </si>
  <si>
    <t>06/13/1976</t>
  </si>
  <si>
    <t>10/04/1956</t>
  </si>
  <si>
    <t>05/31/1953</t>
  </si>
  <si>
    <t>06/10/1975</t>
  </si>
  <si>
    <t>02/20/1951</t>
  </si>
  <si>
    <t>07/11/1966</t>
  </si>
  <si>
    <t>03/24/1970</t>
  </si>
  <si>
    <t>01/11/1988</t>
  </si>
  <si>
    <t>05/11/1986</t>
  </si>
  <si>
    <t>11/13/1977</t>
  </si>
  <si>
    <t>08/15/1963</t>
  </si>
  <si>
    <t>03/07/1952</t>
  </si>
  <si>
    <t>10/13/1963</t>
  </si>
  <si>
    <t>08/28/1979</t>
  </si>
  <si>
    <t>09/05/1980</t>
  </si>
  <si>
    <t>04/12/1962</t>
  </si>
  <si>
    <t>08/14/1974</t>
  </si>
  <si>
    <t>03/24/1947</t>
  </si>
  <si>
    <t>09/09/1986</t>
  </si>
  <si>
    <t>08/10/1949</t>
  </si>
  <si>
    <t>12/27/1991</t>
  </si>
  <si>
    <t>01/28/1985</t>
  </si>
  <si>
    <t>11/04/1986</t>
  </si>
  <si>
    <t>01/29/1971</t>
  </si>
  <si>
    <t>04/05/1977</t>
  </si>
  <si>
    <t>02/21/1984</t>
  </si>
  <si>
    <t>09/08/1987</t>
  </si>
  <si>
    <t>08/04/1969</t>
  </si>
  <si>
    <t>05/01/1981</t>
  </si>
  <si>
    <t>11/20/1959</t>
  </si>
  <si>
    <t>12/12/1974</t>
  </si>
  <si>
    <t>05/05/1998</t>
  </si>
  <si>
    <t>010569156C</t>
  </si>
  <si>
    <t>010752713H</t>
  </si>
  <si>
    <t>008737075F</t>
  </si>
  <si>
    <t>037021818C</t>
  </si>
  <si>
    <t>033722757D</t>
  </si>
  <si>
    <t>000237163B</t>
  </si>
  <si>
    <t>6004868923392773740</t>
  </si>
  <si>
    <t>007287916G</t>
  </si>
  <si>
    <t>8225955H</t>
  </si>
  <si>
    <t>011484568I</t>
  </si>
  <si>
    <t>017531165D</t>
  </si>
  <si>
    <t>0036977823I</t>
  </si>
  <si>
    <t>132-58-6495</t>
  </si>
  <si>
    <t>079-48-5095</t>
  </si>
  <si>
    <t>083-42-4682</t>
  </si>
  <si>
    <t>099-58-9401</t>
  </si>
  <si>
    <t>131-42-2869</t>
  </si>
  <si>
    <t>073-66-3226</t>
  </si>
  <si>
    <t>101-58-6746</t>
  </si>
  <si>
    <t>116-74-1098</t>
  </si>
  <si>
    <t>138-80-9117</t>
  </si>
  <si>
    <t>123-64-6424</t>
  </si>
  <si>
    <t>096-66-0782</t>
  </si>
  <si>
    <t>100-42-2085</t>
  </si>
  <si>
    <t>131-58-0196</t>
  </si>
  <si>
    <t>131-66-0724</t>
  </si>
  <si>
    <t>051-66-2208</t>
  </si>
  <si>
    <t>073-52-5677</t>
  </si>
  <si>
    <t>074-58-0670</t>
  </si>
  <si>
    <t>061-40-4542</t>
  </si>
  <si>
    <t>147-80-2579</t>
  </si>
  <si>
    <t>100-38-8463</t>
  </si>
  <si>
    <t>077-80-2703</t>
  </si>
  <si>
    <t>129-68-6307</t>
  </si>
  <si>
    <t>140-90-3620</t>
  </si>
  <si>
    <t>055-58-7271</t>
  </si>
  <si>
    <t>581-61-7794</t>
  </si>
  <si>
    <t>092-76-4705</t>
  </si>
  <si>
    <t>096-72-1935</t>
  </si>
  <si>
    <t>074-58-2810</t>
  </si>
  <si>
    <t>084-66-0353</t>
  </si>
  <si>
    <t>080-56-7099</t>
  </si>
  <si>
    <t>096-96-8567</t>
  </si>
  <si>
    <t>057-88-2091</t>
  </si>
  <si>
    <t>Rent Stabilized</t>
  </si>
  <si>
    <t>Unregulated</t>
  </si>
  <si>
    <t>Public Housing/NYCHA</t>
  </si>
  <si>
    <t>Public Housing</t>
  </si>
  <si>
    <t>Project-based Sec. 8</t>
  </si>
  <si>
    <t>Section 8</t>
  </si>
  <si>
    <t>None</t>
  </si>
  <si>
    <t>HASA</t>
  </si>
  <si>
    <t>FEPS</t>
  </si>
  <si>
    <t>SEPS</t>
  </si>
  <si>
    <t>LINC</t>
  </si>
  <si>
    <t>English</t>
  </si>
  <si>
    <t>Spanish</t>
  </si>
  <si>
    <t>Filed for an Emergency Order to Show Cause</t>
  </si>
  <si>
    <t>Counsel Assisted in Filing or Refiling of Answer</t>
  </si>
  <si>
    <t>Secured 6 Months or Longer in Residence</t>
  </si>
  <si>
    <t>Case Discontinued/Dismissed/Landlord Fails to Prosecute</t>
  </si>
  <si>
    <t>Case Resolved without Judgment of Eviction Against Client</t>
  </si>
  <si>
    <t>Case Resolved without Judgment of Eviction Against Client, Obtain Ongoing Rent Subsidy, Secured Order or Agreement for Repairs in Apartment/Building</t>
  </si>
  <si>
    <t>Client Required to be Displaced from Residence</t>
  </si>
  <si>
    <t>Client Allowed to Remain in Residence</t>
  </si>
  <si>
    <t>2018-07-17</t>
  </si>
  <si>
    <t>2019-06-30</t>
  </si>
  <si>
    <t>2018-04-30</t>
  </si>
  <si>
    <t>2019-02-28</t>
  </si>
  <si>
    <t>2018-04-03</t>
  </si>
  <si>
    <t>12/10/</t>
  </si>
  <si>
    <t>07/19/</t>
  </si>
  <si>
    <t>09/28/</t>
  </si>
  <si>
    <t>11/01/</t>
  </si>
  <si>
    <t>05/14/</t>
  </si>
  <si>
    <t>06/18/</t>
  </si>
  <si>
    <t>05/22/</t>
  </si>
  <si>
    <t>06/21/</t>
  </si>
  <si>
    <t>06/13/</t>
  </si>
  <si>
    <t>06/30/</t>
  </si>
  <si>
    <t>06/28/</t>
  </si>
  <si>
    <t>05/08/</t>
  </si>
  <si>
    <t>04/29/</t>
  </si>
  <si>
    <t>12/07/</t>
  </si>
  <si>
    <t>04/22/</t>
  </si>
  <si>
    <t>10/16/</t>
  </si>
  <si>
    <t>06/24/</t>
  </si>
  <si>
    <t>09/05/</t>
  </si>
  <si>
    <t>05/06/</t>
  </si>
  <si>
    <t>04/05/</t>
  </si>
  <si>
    <t>03/27/</t>
  </si>
  <si>
    <t>01/16/</t>
  </si>
  <si>
    <t>10/23/</t>
  </si>
  <si>
    <t>01/17/</t>
  </si>
  <si>
    <t>04/18/</t>
  </si>
  <si>
    <t>06/27/</t>
  </si>
  <si>
    <t>01/08/</t>
  </si>
  <si>
    <t>01/18/</t>
  </si>
  <si>
    <t>DHCI Form</t>
  </si>
  <si>
    <t>Open</t>
  </si>
  <si>
    <t xml:space="preserve"> </t>
  </si>
  <si>
    <t>Employment, Food Stamps (SNAP), SSI</t>
  </si>
  <si>
    <t>Social Security</t>
  </si>
  <si>
    <t>Employment, Food Stamps (SNAP), Social Security</t>
  </si>
  <si>
    <t>Employment, Food Stamps (SNAP), Welfare - Fam. Assis.</t>
  </si>
  <si>
    <t>Employment, Employment (Self-Employed), Food Stamps (SNAP), SSI, Unemployment Compensation</t>
  </si>
  <si>
    <t>Food Stamps (SNAP), Welfare - Fam. Assis.</t>
  </si>
  <si>
    <t>Food Stamps (SNAP)</t>
  </si>
  <si>
    <t>Food Stamps (SNAP), Welfare</t>
  </si>
  <si>
    <t>Social Security Disability</t>
  </si>
  <si>
    <t>SSI, Welfare, Welfare - Fam. Assis.</t>
  </si>
  <si>
    <t>Employment, Food Stamps (SNAP), Social Security Disability</t>
  </si>
  <si>
    <t>Employment</t>
  </si>
  <si>
    <t>Employment, Food Stamps (SNAP), TANF</t>
  </si>
  <si>
    <t>Social Security, Welfare</t>
  </si>
  <si>
    <t>Employment, SSI</t>
  </si>
  <si>
    <t>Food Stamps (SNAP), TANF</t>
  </si>
  <si>
    <t>Food Stamps (SNAP), Social Security Disability, SSI</t>
  </si>
  <si>
    <t>SSI</t>
  </si>
  <si>
    <t>Employment (Self-Employed), Social Security Disability</t>
  </si>
  <si>
    <t>Food Stamps (SNAP), Social Security Disability</t>
  </si>
  <si>
    <t>Employment, Food Stamps (SNAP)</t>
  </si>
  <si>
    <t>No Income</t>
  </si>
  <si>
    <t>63 Private Landlord/Tenant</t>
  </si>
  <si>
    <t>64 Public Housing</t>
  </si>
  <si>
    <t>61 Federally Subsidized Housing</t>
  </si>
  <si>
    <t>Household with Minors with Eligible Benefit (Cash Assistance and/or SNAP)</t>
  </si>
  <si>
    <t>Childless Household</t>
  </si>
  <si>
    <t>Household with Minors with No Eligible Benefit</t>
  </si>
  <si>
    <t>Torres, Elizabeth</t>
  </si>
  <si>
    <t>Hoffman, Julienne</t>
  </si>
  <si>
    <t>Nadeau-Rifkind, Al</t>
  </si>
  <si>
    <t>Savinon, Clara</t>
  </si>
  <si>
    <t>Fuentes, Maria</t>
  </si>
  <si>
    <t>Sampert, Monica</t>
  </si>
  <si>
    <t>Smith, Jeanne</t>
  </si>
  <si>
    <t>DHCI notes</t>
  </si>
  <si>
    <t>Service Date Month &amp; Day</t>
  </si>
  <si>
    <t>Total annual household income calculation does not match Legal Server income</t>
  </si>
  <si>
    <t>Missing household member count I header; missing YOB of 3/4 household members; missing total annual household income calculation, should match Legal Server income</t>
  </si>
  <si>
    <t>Missing total annual household income calculation, should match Legal Server income</t>
  </si>
  <si>
    <t>If PA Case, input complete PA Case # with letter at end, if not, total annual household income calculation does not match Legal Server income</t>
  </si>
  <si>
    <t>Missing last name of 2/8 household members; missing total annual household income calculation, should match Legal Server income</t>
  </si>
  <si>
    <t xml:space="preserve">Missing household member count; missing total annual household income calculation, should match Legal Server income; </t>
  </si>
  <si>
    <t>If PA Case, input complete PA Case # with letter at end, if not, missing header count, missing initials, relation, YOB of any remaining household members, missing total annual household income calculation which should match Legal Server income</t>
  </si>
  <si>
    <t>Missing initials, relation, YOB, income if any of 2/3 household members; missing total annual household income calculation, should match Legal Server income</t>
  </si>
  <si>
    <t>If PA Case, input complete PA Case # with letter at end, if not, missing DHCI form upload</t>
  </si>
  <si>
    <t>Missing staff signature</t>
  </si>
  <si>
    <t>Missing household member count in header; missing total annual household income calculation, should match Legal Server income</t>
  </si>
  <si>
    <t>Barney, Darryl</t>
  </si>
  <si>
    <t>Hong, Connie</t>
  </si>
  <si>
    <t>Gurung, Rina</t>
  </si>
  <si>
    <t>Cepeda, Jeanette</t>
  </si>
  <si>
    <t>Closed</t>
  </si>
  <si>
    <t>02/02/2018</t>
  </si>
  <si>
    <t>09/07/2017</t>
  </si>
  <si>
    <t>04/06/2018</t>
  </si>
  <si>
    <t>05/11/2017</t>
  </si>
  <si>
    <t>09/29/2017</t>
  </si>
  <si>
    <t>03/29/2018</t>
  </si>
  <si>
    <t>08/24/2017</t>
  </si>
  <si>
    <t>06/29/2016</t>
  </si>
  <si>
    <t>10/27/2017</t>
  </si>
  <si>
    <t>04/30/2018</t>
  </si>
  <si>
    <t>07/24/2017</t>
  </si>
  <si>
    <t>07/08/2016</t>
  </si>
  <si>
    <t>12/22/2017</t>
  </si>
  <si>
    <t>12/27/2017</t>
  </si>
  <si>
    <t>11/10/2017</t>
  </si>
  <si>
    <t>03/08/2018</t>
  </si>
  <si>
    <t>10/13/2017</t>
  </si>
  <si>
    <t>02/25/2016</t>
  </si>
  <si>
    <t>03/06/2018</t>
  </si>
  <si>
    <t>07/11/2017</t>
  </si>
  <si>
    <t>02/06/2018</t>
  </si>
  <si>
    <t>03/16/2018</t>
  </si>
  <si>
    <t>08/11/2017</t>
  </si>
  <si>
    <t>07/29/2016</t>
  </si>
  <si>
    <t>04/10/2018</t>
  </si>
  <si>
    <t>02/28/2019</t>
  </si>
  <si>
    <t>06/20/2019</t>
  </si>
  <si>
    <t>11/04/2018</t>
  </si>
  <si>
    <t>05/10/2019</t>
  </si>
  <si>
    <t>02/24/2019</t>
  </si>
  <si>
    <t>02/21/2019</t>
  </si>
  <si>
    <t>05/13/2019</t>
  </si>
  <si>
    <t>12/27/2018</t>
  </si>
  <si>
    <t>03/01/2019</t>
  </si>
  <si>
    <t>12/26/2018</t>
  </si>
  <si>
    <t>08/14/2018</t>
  </si>
  <si>
    <t>07/23/2018</t>
  </si>
  <si>
    <t>02/17/2019</t>
  </si>
  <si>
    <t>04/08/2019</t>
  </si>
  <si>
    <t>12/31/2018</t>
  </si>
  <si>
    <t>03/26/2019</t>
  </si>
  <si>
    <t>07/27/2018</t>
  </si>
  <si>
    <t>12/28/2018</t>
  </si>
  <si>
    <t>03/21/2019</t>
  </si>
  <si>
    <t>06/14/2019</t>
  </si>
  <si>
    <t>05/08/2019</t>
  </si>
  <si>
    <t>06/21/2019</t>
  </si>
  <si>
    <t>Patricia</t>
  </si>
  <si>
    <t>Nicole</t>
  </si>
  <si>
    <t>Nilsa</t>
  </si>
  <si>
    <t>Mariela</t>
  </si>
  <si>
    <t>Sheralyn</t>
  </si>
  <si>
    <t>John</t>
  </si>
  <si>
    <t>Kayode</t>
  </si>
  <si>
    <t>Denise</t>
  </si>
  <si>
    <t>Emerson</t>
  </si>
  <si>
    <t>Desiree</t>
  </si>
  <si>
    <t>Muriel</t>
  </si>
  <si>
    <t>Belkiss</t>
  </si>
  <si>
    <t>Mary</t>
  </si>
  <si>
    <t>Ebone</t>
  </si>
  <si>
    <t>Alexa</t>
  </si>
  <si>
    <t>Lea</t>
  </si>
  <si>
    <t>Tina</t>
  </si>
  <si>
    <t>Joseph</t>
  </si>
  <si>
    <t>Rose</t>
  </si>
  <si>
    <t>Cheryl</t>
  </si>
  <si>
    <t>Norma</t>
  </si>
  <si>
    <t>Saidat</t>
  </si>
  <si>
    <t>Sidnie</t>
  </si>
  <si>
    <t>Yasmin</t>
  </si>
  <si>
    <t>Delores</t>
  </si>
  <si>
    <t>Imani</t>
  </si>
  <si>
    <t>Janette</t>
  </si>
  <si>
    <t>Eva</t>
  </si>
  <si>
    <t>Rava</t>
  </si>
  <si>
    <t>Noel</t>
  </si>
  <si>
    <t>Delavalle</t>
  </si>
  <si>
    <t>Ruiz</t>
  </si>
  <si>
    <t>Franklin</t>
  </si>
  <si>
    <t>Guinta</t>
  </si>
  <si>
    <t>Oliyide</t>
  </si>
  <si>
    <t>Holmes</t>
  </si>
  <si>
    <t>Thurman</t>
  </si>
  <si>
    <t>Ahmed</t>
  </si>
  <si>
    <t>Campbell</t>
  </si>
  <si>
    <t>Colucci</t>
  </si>
  <si>
    <t>Badillo</t>
  </si>
  <si>
    <t>Gardner</t>
  </si>
  <si>
    <t>McCloud</t>
  </si>
  <si>
    <t>Tortorello</t>
  </si>
  <si>
    <t>Sealey-Powdar</t>
  </si>
  <si>
    <t>West</t>
  </si>
  <si>
    <t>Fleming</t>
  </si>
  <si>
    <t>McInerney</t>
  </si>
  <si>
    <t>Shearin</t>
  </si>
  <si>
    <t>Vicente</t>
  </si>
  <si>
    <t>Green</t>
  </si>
  <si>
    <t>Flores</t>
  </si>
  <si>
    <t>Yearwood</t>
  </si>
  <si>
    <t>Bowman</t>
  </si>
  <si>
    <t>King-Alexander</t>
  </si>
  <si>
    <t>McCoy</t>
  </si>
  <si>
    <t>Lenihan</t>
  </si>
  <si>
    <t>71 Navigator Ct</t>
  </si>
  <si>
    <t>417 Broadway</t>
  </si>
  <si>
    <t>120 Seneca St</t>
  </si>
  <si>
    <t>46 Grandview Ave</t>
  </si>
  <si>
    <t>34 Rupert Ave</t>
  </si>
  <si>
    <t>220 Heberton Ave</t>
  </si>
  <si>
    <t>256 Livingston Ave</t>
  </si>
  <si>
    <t>573 Watchogue Rd</t>
  </si>
  <si>
    <t>154 Arlington Ave</t>
  </si>
  <si>
    <t>193 South Ave</t>
  </si>
  <si>
    <t>28 Nunzie Ct</t>
  </si>
  <si>
    <t>241 Green Valley Rd</t>
  </si>
  <si>
    <t>363 Union Ave</t>
  </si>
  <si>
    <t>17 Slaight St</t>
  </si>
  <si>
    <t>75 Hill St</t>
  </si>
  <si>
    <t>175 Trantor Pl</t>
  </si>
  <si>
    <t>303 Andros Ave</t>
  </si>
  <si>
    <t>222b Granite Ave</t>
  </si>
  <si>
    <t>276 Jewett Ave</t>
  </si>
  <si>
    <t>43 Idaho Ave</t>
  </si>
  <si>
    <t>212 Broad St</t>
  </si>
  <si>
    <t>27 Warren St</t>
  </si>
  <si>
    <t>77 Hill St</t>
  </si>
  <si>
    <t>456 Richmond Ter</t>
  </si>
  <si>
    <t>2R</t>
  </si>
  <si>
    <t>3rd Fl</t>
  </si>
  <si>
    <t>C (1st floor )</t>
  </si>
  <si>
    <t>2nd floor</t>
  </si>
  <si>
    <t>1 floor</t>
  </si>
  <si>
    <t>9A</t>
  </si>
  <si>
    <t>4K</t>
  </si>
  <si>
    <t>3A</t>
  </si>
  <si>
    <t>Basement</t>
  </si>
  <si>
    <t>6H</t>
  </si>
  <si>
    <t>13L</t>
  </si>
  <si>
    <t>5B</t>
  </si>
  <si>
    <t>8G</t>
  </si>
  <si>
    <t>5D</t>
  </si>
  <si>
    <t>4C</t>
  </si>
  <si>
    <t>1st Floor</t>
  </si>
  <si>
    <t>Friends/Family</t>
  </si>
  <si>
    <t>Elected Official</t>
  </si>
  <si>
    <t>FJC Housing Intake</t>
  </si>
  <si>
    <t>Word of mouth</t>
  </si>
  <si>
    <t>LT-50226-18/RI</t>
  </si>
  <si>
    <t>LT-051492-18/RI</t>
  </si>
  <si>
    <t>LT-052291-17/RI</t>
  </si>
  <si>
    <t>LT-50373-18/RI</t>
  </si>
  <si>
    <t>051073/17</t>
  </si>
  <si>
    <t>LT-52480-17/RI</t>
  </si>
  <si>
    <t>LT-050799-18/RI</t>
  </si>
  <si>
    <t>LT-052228/17-RI</t>
  </si>
  <si>
    <t>LT-53026-17/RI</t>
  </si>
  <si>
    <t>LT-51638-16/RI</t>
  </si>
  <si>
    <t>LT-052534-17/RI</t>
  </si>
  <si>
    <t>LT-052654-16/RI</t>
  </si>
  <si>
    <t>HP-000091-18/RI</t>
  </si>
  <si>
    <t>156/17</t>
  </si>
  <si>
    <t>LT-000144-16/RI</t>
  </si>
  <si>
    <t>LT-11221-17/RI</t>
  </si>
  <si>
    <t>LT-053498-17/RI</t>
  </si>
  <si>
    <t>LT-052996-17/RI</t>
  </si>
  <si>
    <t>LT-052413-17/RI</t>
  </si>
  <si>
    <t>LT-050611-18/RI</t>
  </si>
  <si>
    <t>LT-052244-17/RI</t>
  </si>
  <si>
    <t>LT-50198-16/RI</t>
  </si>
  <si>
    <t>LT-11141-17/RI</t>
  </si>
  <si>
    <t>LT-010563-17/RI</t>
  </si>
  <si>
    <t>LT-50487-17/RI</t>
  </si>
  <si>
    <t>LT-10031-18/RI</t>
  </si>
  <si>
    <t>LT-11156-17/RI</t>
  </si>
  <si>
    <t>880891-AN-2017</t>
  </si>
  <si>
    <t>734176-TD-2013</t>
  </si>
  <si>
    <t>RI-801911-CR-2015</t>
  </si>
  <si>
    <t>no case</t>
  </si>
  <si>
    <t>PA Issue: City FEPS/SEPS</t>
  </si>
  <si>
    <t>Out-of-Court Advocacy</t>
  </si>
  <si>
    <t>G - Negotiated Settlement with Litigation</t>
  </si>
  <si>
    <t>IA - Uncontested Court Decision</t>
  </si>
  <si>
    <t>L - Extensive Service (not resulting in Settlement of Court or Administrative Action)</t>
  </si>
  <si>
    <t>H - Administrative Agency Decision</t>
  </si>
  <si>
    <t>69 Other Housing</t>
  </si>
  <si>
    <t>05/10/2017</t>
  </si>
  <si>
    <t>08/10/2016</t>
  </si>
  <si>
    <t>11/27/2017</t>
  </si>
  <si>
    <t>11/06/2017</t>
  </si>
  <si>
    <t>11/13/2017</t>
  </si>
  <si>
    <t>03/18/2018</t>
  </si>
  <si>
    <t>02/24/2018</t>
  </si>
  <si>
    <t>07/12/2017</t>
  </si>
  <si>
    <t>02/01/2018</t>
  </si>
  <si>
    <t>10/12/2016</t>
  </si>
  <si>
    <t>04/15/1936</t>
  </si>
  <si>
    <t>10/24/1990</t>
  </si>
  <si>
    <t>02/22/1969</t>
  </si>
  <si>
    <t>09/22/1978</t>
  </si>
  <si>
    <t>05/26/1964</t>
  </si>
  <si>
    <t>01/24/1973</t>
  </si>
  <si>
    <t>08/18/1960</t>
  </si>
  <si>
    <t>02/09/1987</t>
  </si>
  <si>
    <t>02/03/1955</t>
  </si>
  <si>
    <t>12/24/1991</t>
  </si>
  <si>
    <t>10/08/1954</t>
  </si>
  <si>
    <t>08/03/1953</t>
  </si>
  <si>
    <t>05/14/1985</t>
  </si>
  <si>
    <t>09/09/1935</t>
  </si>
  <si>
    <t>01/15/1988</t>
  </si>
  <si>
    <t>07/27/1988</t>
  </si>
  <si>
    <t>06/11/1973</t>
  </si>
  <si>
    <t>10/27/1970</t>
  </si>
  <si>
    <t>01/27/1966</t>
  </si>
  <si>
    <t>10/16/1978</t>
  </si>
  <si>
    <t>05/23/1975</t>
  </si>
  <si>
    <t>09/30/1973</t>
  </si>
  <si>
    <t>02/08/1997</t>
  </si>
  <si>
    <t>11/16/1987</t>
  </si>
  <si>
    <t>02/27/1946</t>
  </si>
  <si>
    <t>07/02/1977</t>
  </si>
  <si>
    <t>11/17/1989</t>
  </si>
  <si>
    <t>08/05/1963</t>
  </si>
  <si>
    <t>05108683H</t>
  </si>
  <si>
    <t>001326408A</t>
  </si>
  <si>
    <t>04703472D</t>
  </si>
  <si>
    <t>082-28-5768</t>
  </si>
  <si>
    <t>069-78-4670</t>
  </si>
  <si>
    <t>124-52-3729</t>
  </si>
  <si>
    <t>582-67-1077</t>
  </si>
  <si>
    <t>417-88-7038</t>
  </si>
  <si>
    <t>067-58-0508</t>
  </si>
  <si>
    <t>069-80-1572</t>
  </si>
  <si>
    <t>072-72-8880</t>
  </si>
  <si>
    <t>116-44-5145</t>
  </si>
  <si>
    <t>226-63-2129</t>
  </si>
  <si>
    <t>101-50-1256</t>
  </si>
  <si>
    <t>105-46-5265</t>
  </si>
  <si>
    <t>089-70-7666</t>
  </si>
  <si>
    <t>183-28-9597</t>
  </si>
  <si>
    <t>067-74-8116</t>
  </si>
  <si>
    <t>060-78-6858</t>
  </si>
  <si>
    <t>115-62-4779</t>
  </si>
  <si>
    <t>130-62-1739</t>
  </si>
  <si>
    <t>097-54-9703</t>
  </si>
  <si>
    <t>078-64-5287</t>
  </si>
  <si>
    <t>237-29-1412</t>
  </si>
  <si>
    <t>084-60-4770</t>
  </si>
  <si>
    <t>188-82-0810</t>
  </si>
  <si>
    <t>488-86-8906</t>
  </si>
  <si>
    <t>079-78-7576</t>
  </si>
  <si>
    <t>109-42-1908</t>
  </si>
  <si>
    <t>322-66-9406</t>
  </si>
  <si>
    <t>097-76-5501</t>
  </si>
  <si>
    <t>132-62-6009</t>
  </si>
  <si>
    <t>11/28/2016</t>
  </si>
  <si>
    <t>City FEPS</t>
  </si>
  <si>
    <t>HOMETBRA</t>
  </si>
  <si>
    <t>Counsel Assisted in Filing or Refiling of Answer, Filed/Argued/Supplemented Dispositive or other Substantive Motion, Filed for an Emergency Order to Show Cause</t>
  </si>
  <si>
    <t>Filed/Argued/Supplemented Dispositive or other Substantive Motion</t>
  </si>
  <si>
    <t>Commenced Trial</t>
  </si>
  <si>
    <t>Conducted Evidentiary Hearing</t>
  </si>
  <si>
    <t>Client Discharged Attorney</t>
  </si>
  <si>
    <t>2019-02-15</t>
  </si>
  <si>
    <t>2019-04-30</t>
  </si>
  <si>
    <t>2018-11-04</t>
  </si>
  <si>
    <t>2018-06-30</t>
  </si>
  <si>
    <t>2018-12-01</t>
  </si>
  <si>
    <t>2018-03-02</t>
  </si>
  <si>
    <t>2018-11-30</t>
  </si>
  <si>
    <t>2018-03-19</t>
  </si>
  <si>
    <t>2019-03-01</t>
  </si>
  <si>
    <t>2018-05-08</t>
  </si>
  <si>
    <t>2017-12-31</t>
  </si>
  <si>
    <t>2019-06-20</t>
  </si>
  <si>
    <t>2018-07-23</t>
  </si>
  <si>
    <t>2018-01-16</t>
  </si>
  <si>
    <t>2018-02-19</t>
  </si>
  <si>
    <t>2018-07-25</t>
  </si>
  <si>
    <t>2018-12-04</t>
  </si>
  <si>
    <t>2019-03-26</t>
  </si>
  <si>
    <t>2018-01-10</t>
  </si>
  <si>
    <t>2016-04-14</t>
  </si>
  <si>
    <t>2018-07-27</t>
  </si>
  <si>
    <t>2019-03-21</t>
  </si>
  <si>
    <t>2018-01-18</t>
  </si>
  <si>
    <t>2018-01-12</t>
  </si>
  <si>
    <t>2019-05-08</t>
  </si>
  <si>
    <t>Obtain Ongoing Rent Subsidy, Secured 6 Months or Longer in Residence</t>
  </si>
  <si>
    <t>Secured Order or Agreement for Repairs in Apartment/Building</t>
  </si>
  <si>
    <t>Case Discontinued/Dismissed/Landlord Fails to Prosecute, Obtain Ongoing Rent Subsidy</t>
  </si>
  <si>
    <t>Both SSI and SSD</t>
  </si>
  <si>
    <t>Food Stamps (SNAP), Welfare - Safety Net</t>
  </si>
  <si>
    <t>Disability, Welfare</t>
  </si>
  <si>
    <t>Disability, Food Stamps (SNAP), Workers Compensation</t>
  </si>
  <si>
    <t>Food Stamps (SNAP), Pension/Retirement (Not Soc. Sec.)</t>
  </si>
  <si>
    <t>Employment, Employment (Self-Employed), Spousal Employment</t>
  </si>
  <si>
    <t>Child Support, Employment, Food Stamps (SNAP), Welfare - Fam. Assis.</t>
  </si>
  <si>
    <t>Child Support, Employment, Food Stamps (SNAP)</t>
  </si>
  <si>
    <t>Employment, Food Stamps (SNAP), Social Security, Welfare - Fam. Assis.</t>
  </si>
  <si>
    <t>Food Stamps (SNAP), SSI, Welfare</t>
  </si>
  <si>
    <t>Food Stamps (SNAP), Other, SSI</t>
  </si>
  <si>
    <t>Child Support, Disability, Food Stamps (SNAP), SSI</t>
  </si>
  <si>
    <t>Food Stamps (SNAP), SSI</t>
  </si>
  <si>
    <t>Child Support, SSI</t>
  </si>
  <si>
    <t>Food Stamps (SNAP), SSI, Welfare - Fam. Assis., Welfare - Safety Net</t>
  </si>
  <si>
    <t>02/15/</t>
  </si>
  <si>
    <t>06/20/</t>
  </si>
  <si>
    <t>11/04/</t>
  </si>
  <si>
    <t>05/10/</t>
  </si>
  <si>
    <t>02/24/</t>
  </si>
  <si>
    <t>02/16/</t>
  </si>
  <si>
    <t>12/26/</t>
  </si>
  <si>
    <t>12/27/</t>
  </si>
  <si>
    <t>02/01/</t>
  </si>
  <si>
    <t>11/09/</t>
  </si>
  <si>
    <t>08/14/</t>
  </si>
  <si>
    <t>07/23/</t>
  </si>
  <si>
    <t>02/17/</t>
  </si>
  <si>
    <t>04/08/</t>
  </si>
  <si>
    <t>12/31/</t>
  </si>
  <si>
    <t>11/07/</t>
  </si>
  <si>
    <t>03/21/</t>
  </si>
  <si>
    <t>07/27/</t>
  </si>
  <si>
    <t>03/15/</t>
  </si>
  <si>
    <t>06/14/</t>
  </si>
  <si>
    <t>09/14/</t>
  </si>
  <si>
    <t>6003-Delayed eviction providing time to seek alternative housing</t>
  </si>
  <si>
    <t>6002-Prevented eviction from private housing</t>
  </si>
  <si>
    <t>6014-Obtained advice and counsel on a Housing matter</t>
  </si>
  <si>
    <t>6021-Provided full representation in a Housing matter, but no legal benefit achieved for the client</t>
  </si>
  <si>
    <t>6009-Obtained repairs, Improved housing conditions or otherwise enforced rights to decent, habitable housing</t>
  </si>
  <si>
    <t>6001-Prevented eviction from public housing</t>
  </si>
  <si>
    <t>6018-Prevented eviction from subsidized housing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</si>
</sst>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6"/>
  <sheetViews>
    <sheetView tabSelected="1" workbookViewId="0"/>
  </sheetViews>
  <sheetFormatPr defaultRowHeight="15"/>
  <cols>
    <col min="1" max="1" width="20.7109375" style="1" customWidth="1"/>
  </cols>
  <sheetData>
    <row r="1" spans="1:5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</row>
    <row r="2" spans="1:59">
      <c r="A2" s="1">
        <f>HYPERLINK("https://lsnyc.legalserver.org/matter/dynamic-profile/view/1843048","17-1843048")</f>
        <v>0</v>
      </c>
      <c r="C2" t="s">
        <v>64</v>
      </c>
      <c r="D2" t="s">
        <v>70</v>
      </c>
      <c r="F2" t="s">
        <v>102</v>
      </c>
      <c r="G2" t="s">
        <v>132</v>
      </c>
      <c r="H2" t="s">
        <v>163</v>
      </c>
      <c r="I2" t="s">
        <v>195</v>
      </c>
      <c r="J2" t="s">
        <v>218</v>
      </c>
      <c r="K2">
        <v>10310</v>
      </c>
      <c r="L2" t="s">
        <v>219</v>
      </c>
      <c r="M2" t="s">
        <v>226</v>
      </c>
      <c r="N2">
        <v>6</v>
      </c>
      <c r="O2" t="s">
        <v>260</v>
      </c>
      <c r="P2" t="s">
        <v>267</v>
      </c>
      <c r="R2" t="s">
        <v>269</v>
      </c>
      <c r="S2" t="s">
        <v>270</v>
      </c>
      <c r="T2" t="s">
        <v>272</v>
      </c>
      <c r="W2" t="s">
        <v>70</v>
      </c>
      <c r="X2">
        <v>447</v>
      </c>
      <c r="Y2">
        <v>1025</v>
      </c>
      <c r="Z2">
        <v>29.4</v>
      </c>
      <c r="AA2" t="s">
        <v>283</v>
      </c>
      <c r="AB2" t="s">
        <v>284</v>
      </c>
      <c r="AC2" t="s">
        <v>316</v>
      </c>
      <c r="AD2" t="s">
        <v>328</v>
      </c>
      <c r="AE2">
        <v>12</v>
      </c>
      <c r="AF2" t="s">
        <v>360</v>
      </c>
      <c r="AG2">
        <v>2</v>
      </c>
      <c r="AH2">
        <v>2</v>
      </c>
      <c r="AI2">
        <v>56.21</v>
      </c>
      <c r="AL2" t="s">
        <v>365</v>
      </c>
      <c r="AM2" t="s">
        <v>371</v>
      </c>
      <c r="AN2">
        <v>13828</v>
      </c>
      <c r="AS2" t="s">
        <v>386</v>
      </c>
      <c r="AT2">
        <v>2018</v>
      </c>
      <c r="AV2" t="s">
        <v>415</v>
      </c>
      <c r="AW2" t="s">
        <v>273</v>
      </c>
      <c r="AX2" t="s">
        <v>416</v>
      </c>
      <c r="AY2" t="s">
        <v>272</v>
      </c>
      <c r="BA2" t="s">
        <v>417</v>
      </c>
      <c r="BB2" t="s">
        <v>439</v>
      </c>
      <c r="BC2" t="s">
        <v>442</v>
      </c>
      <c r="BE2" t="s">
        <v>273</v>
      </c>
      <c r="BG2" t="s">
        <v>445</v>
      </c>
    </row>
    <row r="3" spans="1:59">
      <c r="A3" s="1">
        <f>HYPERLINK("https://lsnyc.legalserver.org/matter/dynamic-profile/view/1866197","18-1866197")</f>
        <v>0</v>
      </c>
      <c r="C3" t="s">
        <v>65</v>
      </c>
      <c r="D3" t="s">
        <v>71</v>
      </c>
      <c r="F3" t="s">
        <v>103</v>
      </c>
      <c r="G3" t="s">
        <v>133</v>
      </c>
      <c r="H3" t="s">
        <v>164</v>
      </c>
      <c r="I3" t="s">
        <v>196</v>
      </c>
      <c r="J3" t="s">
        <v>218</v>
      </c>
      <c r="K3">
        <v>10308</v>
      </c>
      <c r="L3" t="s">
        <v>220</v>
      </c>
      <c r="M3" t="s">
        <v>227</v>
      </c>
      <c r="N3">
        <v>5</v>
      </c>
      <c r="O3" t="s">
        <v>261</v>
      </c>
      <c r="P3" t="s">
        <v>267</v>
      </c>
      <c r="R3" t="s">
        <v>269</v>
      </c>
      <c r="S3" t="s">
        <v>270</v>
      </c>
      <c r="T3" t="s">
        <v>272</v>
      </c>
      <c r="V3" t="s">
        <v>274</v>
      </c>
      <c r="W3" t="s">
        <v>71</v>
      </c>
      <c r="X3">
        <v>0</v>
      </c>
      <c r="Y3">
        <v>1100</v>
      </c>
      <c r="Z3">
        <v>24.9</v>
      </c>
      <c r="AA3" t="s">
        <v>283</v>
      </c>
      <c r="AB3" t="s">
        <v>285</v>
      </c>
      <c r="AD3" t="s">
        <v>329</v>
      </c>
      <c r="AE3">
        <v>1</v>
      </c>
      <c r="AF3" t="s">
        <v>361</v>
      </c>
      <c r="AG3">
        <v>2</v>
      </c>
      <c r="AH3">
        <v>0</v>
      </c>
      <c r="AI3">
        <v>182.99</v>
      </c>
      <c r="AL3" t="s">
        <v>366</v>
      </c>
      <c r="AM3" t="s">
        <v>371</v>
      </c>
      <c r="AN3">
        <v>30120</v>
      </c>
      <c r="AO3" t="s">
        <v>373</v>
      </c>
      <c r="AP3" t="s">
        <v>375</v>
      </c>
      <c r="AQ3" t="s">
        <v>379</v>
      </c>
      <c r="AR3" t="s">
        <v>381</v>
      </c>
      <c r="AS3" t="s">
        <v>387</v>
      </c>
      <c r="AT3">
        <v>2018</v>
      </c>
      <c r="AU3" t="s">
        <v>414</v>
      </c>
      <c r="AV3" t="s">
        <v>415</v>
      </c>
      <c r="AW3" t="s">
        <v>273</v>
      </c>
      <c r="AX3" t="s">
        <v>273</v>
      </c>
      <c r="AY3" t="s">
        <v>272</v>
      </c>
      <c r="BA3" t="s">
        <v>418</v>
      </c>
      <c r="BB3" t="s">
        <v>439</v>
      </c>
      <c r="BC3" t="s">
        <v>443</v>
      </c>
      <c r="BG3" t="s">
        <v>445</v>
      </c>
    </row>
    <row r="4" spans="1:59">
      <c r="A4" s="1">
        <f>HYPERLINK("https://lsnyc.legalserver.org/matter/dynamic-profile/view/1858734","18-1858734")</f>
        <v>0</v>
      </c>
      <c r="C4" t="s">
        <v>65</v>
      </c>
      <c r="D4" t="s">
        <v>72</v>
      </c>
      <c r="F4" t="s">
        <v>104</v>
      </c>
      <c r="G4" t="s">
        <v>134</v>
      </c>
      <c r="H4" t="s">
        <v>165</v>
      </c>
      <c r="I4" t="s">
        <v>197</v>
      </c>
      <c r="J4" t="s">
        <v>218</v>
      </c>
      <c r="K4">
        <v>10303</v>
      </c>
      <c r="M4" t="s">
        <v>228</v>
      </c>
      <c r="N4">
        <v>11</v>
      </c>
      <c r="O4" t="s">
        <v>261</v>
      </c>
      <c r="P4" t="s">
        <v>267</v>
      </c>
      <c r="R4" t="s">
        <v>269</v>
      </c>
      <c r="S4" t="s">
        <v>271</v>
      </c>
      <c r="T4" t="s">
        <v>272</v>
      </c>
      <c r="W4" t="s">
        <v>72</v>
      </c>
      <c r="X4">
        <v>305.4</v>
      </c>
      <c r="Y4">
        <v>1140</v>
      </c>
      <c r="Z4">
        <v>32.2</v>
      </c>
      <c r="AA4" t="s">
        <v>283</v>
      </c>
      <c r="AB4" t="s">
        <v>286</v>
      </c>
      <c r="AD4" t="s">
        <v>330</v>
      </c>
      <c r="AE4">
        <v>2</v>
      </c>
      <c r="AF4" t="s">
        <v>361</v>
      </c>
      <c r="AG4">
        <v>2</v>
      </c>
      <c r="AH4">
        <v>0</v>
      </c>
      <c r="AI4">
        <v>166.6</v>
      </c>
      <c r="AL4" t="s">
        <v>367</v>
      </c>
      <c r="AM4" t="s">
        <v>371</v>
      </c>
      <c r="AN4">
        <v>27056</v>
      </c>
      <c r="AS4" t="s">
        <v>388</v>
      </c>
      <c r="AT4">
        <v>2018</v>
      </c>
      <c r="AU4" t="s">
        <v>414</v>
      </c>
      <c r="AV4" t="s">
        <v>415</v>
      </c>
      <c r="AW4" t="s">
        <v>273</v>
      </c>
      <c r="AX4" t="s">
        <v>416</v>
      </c>
      <c r="AY4" t="s">
        <v>272</v>
      </c>
      <c r="BA4" t="s">
        <v>417</v>
      </c>
      <c r="BB4" t="s">
        <v>439</v>
      </c>
      <c r="BC4" t="s">
        <v>443</v>
      </c>
      <c r="BG4" t="s">
        <v>445</v>
      </c>
    </row>
    <row r="5" spans="1:59">
      <c r="A5" s="1">
        <f>HYPERLINK("https://lsnyc.legalserver.org/matter/dynamic-profile/view/1868500","18-1868500")</f>
        <v>0</v>
      </c>
      <c r="B5" t="s">
        <v>59</v>
      </c>
      <c r="C5" t="s">
        <v>64</v>
      </c>
      <c r="D5" t="s">
        <v>73</v>
      </c>
      <c r="F5" t="s">
        <v>105</v>
      </c>
      <c r="G5" t="s">
        <v>135</v>
      </c>
      <c r="H5" t="s">
        <v>166</v>
      </c>
      <c r="I5" t="s">
        <v>198</v>
      </c>
      <c r="J5" t="s">
        <v>218</v>
      </c>
      <c r="K5">
        <v>10304</v>
      </c>
      <c r="L5" t="s">
        <v>221</v>
      </c>
      <c r="M5" t="s">
        <v>229</v>
      </c>
      <c r="N5">
        <v>2</v>
      </c>
      <c r="O5" t="s">
        <v>261</v>
      </c>
      <c r="P5" t="s">
        <v>267</v>
      </c>
      <c r="R5" t="s">
        <v>269</v>
      </c>
      <c r="S5" t="s">
        <v>270</v>
      </c>
      <c r="T5" t="s">
        <v>272</v>
      </c>
      <c r="W5" t="s">
        <v>277</v>
      </c>
      <c r="X5">
        <v>1750</v>
      </c>
      <c r="Y5">
        <v>1750</v>
      </c>
      <c r="Z5">
        <v>7.7</v>
      </c>
      <c r="AA5" t="s">
        <v>283</v>
      </c>
      <c r="AB5" t="s">
        <v>287</v>
      </c>
      <c r="AD5" t="s">
        <v>331</v>
      </c>
      <c r="AE5">
        <v>1</v>
      </c>
      <c r="AF5" t="s">
        <v>361</v>
      </c>
      <c r="AG5">
        <v>3</v>
      </c>
      <c r="AH5">
        <v>5</v>
      </c>
      <c r="AI5">
        <v>63.63</v>
      </c>
      <c r="AL5" t="s">
        <v>366</v>
      </c>
      <c r="AM5" t="s">
        <v>371</v>
      </c>
      <c r="AN5">
        <v>26968</v>
      </c>
      <c r="AS5" t="s">
        <v>389</v>
      </c>
      <c r="AT5">
        <v>2018</v>
      </c>
      <c r="AV5" t="s">
        <v>415</v>
      </c>
      <c r="AW5" t="s">
        <v>273</v>
      </c>
      <c r="AX5" t="s">
        <v>416</v>
      </c>
      <c r="AY5" t="s">
        <v>272</v>
      </c>
      <c r="BA5" t="s">
        <v>419</v>
      </c>
      <c r="BB5" t="s">
        <v>439</v>
      </c>
      <c r="BC5" t="s">
        <v>442</v>
      </c>
      <c r="BG5" t="s">
        <v>445</v>
      </c>
    </row>
    <row r="6" spans="1:59">
      <c r="A6" s="1">
        <f>HYPERLINK("https://lsnyc.legalserver.org/matter/dynamic-profile/view/1860624","18-1860624")</f>
        <v>0</v>
      </c>
      <c r="C6" t="s">
        <v>66</v>
      </c>
      <c r="D6" t="s">
        <v>74</v>
      </c>
      <c r="F6" t="s">
        <v>106</v>
      </c>
      <c r="G6" t="s">
        <v>136</v>
      </c>
      <c r="H6" t="s">
        <v>167</v>
      </c>
      <c r="I6" t="s">
        <v>199</v>
      </c>
      <c r="J6" t="s">
        <v>218</v>
      </c>
      <c r="K6">
        <v>10306</v>
      </c>
      <c r="L6" t="s">
        <v>219</v>
      </c>
      <c r="M6" t="s">
        <v>230</v>
      </c>
      <c r="N6">
        <v>13</v>
      </c>
      <c r="O6" t="s">
        <v>261</v>
      </c>
      <c r="P6" t="s">
        <v>267</v>
      </c>
      <c r="R6" t="s">
        <v>269</v>
      </c>
      <c r="S6" t="s">
        <v>270</v>
      </c>
      <c r="T6" t="s">
        <v>273</v>
      </c>
      <c r="W6" t="s">
        <v>74</v>
      </c>
      <c r="X6">
        <v>485</v>
      </c>
      <c r="Y6">
        <v>485</v>
      </c>
      <c r="Z6">
        <v>39</v>
      </c>
      <c r="AA6" t="s">
        <v>283</v>
      </c>
      <c r="AB6" t="s">
        <v>288</v>
      </c>
      <c r="AD6" t="s">
        <v>332</v>
      </c>
      <c r="AE6">
        <v>0</v>
      </c>
      <c r="AF6" t="s">
        <v>362</v>
      </c>
      <c r="AG6">
        <v>1</v>
      </c>
      <c r="AH6">
        <v>0</v>
      </c>
      <c r="AI6">
        <v>59.31</v>
      </c>
      <c r="AL6" t="s">
        <v>366</v>
      </c>
      <c r="AM6" t="s">
        <v>371</v>
      </c>
      <c r="AN6">
        <v>7200</v>
      </c>
      <c r="AS6" t="s">
        <v>390</v>
      </c>
      <c r="AT6">
        <v>2019</v>
      </c>
      <c r="AV6" t="s">
        <v>415</v>
      </c>
      <c r="AW6" t="s">
        <v>273</v>
      </c>
      <c r="AX6" t="s">
        <v>416</v>
      </c>
      <c r="AY6" t="s">
        <v>272</v>
      </c>
      <c r="BA6" t="s">
        <v>418</v>
      </c>
      <c r="BB6" t="s">
        <v>440</v>
      </c>
      <c r="BC6" t="s">
        <v>443</v>
      </c>
      <c r="BG6" t="s">
        <v>445</v>
      </c>
    </row>
    <row r="7" spans="1:59">
      <c r="A7" s="1">
        <f>HYPERLINK("https://lsnyc.legalserver.org/matter/dynamic-profile/view/1839324","17-1839324")</f>
        <v>0</v>
      </c>
      <c r="C7" t="s">
        <v>64</v>
      </c>
      <c r="D7" t="s">
        <v>75</v>
      </c>
      <c r="F7" t="s">
        <v>107</v>
      </c>
      <c r="G7" t="s">
        <v>137</v>
      </c>
      <c r="H7" t="s">
        <v>168</v>
      </c>
      <c r="I7" t="s">
        <v>200</v>
      </c>
      <c r="J7" t="s">
        <v>218</v>
      </c>
      <c r="K7">
        <v>10301</v>
      </c>
      <c r="L7" t="s">
        <v>222</v>
      </c>
      <c r="M7" t="s">
        <v>231</v>
      </c>
      <c r="N7">
        <v>2</v>
      </c>
      <c r="O7" t="s">
        <v>261</v>
      </c>
      <c r="P7" t="s">
        <v>267</v>
      </c>
      <c r="R7" t="s">
        <v>269</v>
      </c>
      <c r="S7" t="s">
        <v>270</v>
      </c>
      <c r="T7" t="s">
        <v>272</v>
      </c>
      <c r="W7" t="s">
        <v>278</v>
      </c>
      <c r="X7">
        <v>715</v>
      </c>
      <c r="Y7">
        <v>715</v>
      </c>
      <c r="Z7">
        <v>28.4</v>
      </c>
      <c r="AA7" t="s">
        <v>283</v>
      </c>
      <c r="AB7" t="s">
        <v>289</v>
      </c>
      <c r="AC7">
        <v>1857382</v>
      </c>
      <c r="AD7" t="s">
        <v>333</v>
      </c>
      <c r="AE7">
        <v>115</v>
      </c>
      <c r="AF7" t="s">
        <v>363</v>
      </c>
      <c r="AG7">
        <v>2</v>
      </c>
      <c r="AH7">
        <v>0</v>
      </c>
      <c r="AI7">
        <v>126.12</v>
      </c>
      <c r="AL7" t="s">
        <v>365</v>
      </c>
      <c r="AM7" t="s">
        <v>371</v>
      </c>
      <c r="AN7">
        <v>20482</v>
      </c>
      <c r="AS7" t="s">
        <v>391</v>
      </c>
      <c r="AT7">
        <v>2019</v>
      </c>
      <c r="AV7" t="s">
        <v>415</v>
      </c>
      <c r="AW7" t="s">
        <v>273</v>
      </c>
      <c r="AX7" t="s">
        <v>416</v>
      </c>
      <c r="AY7" t="s">
        <v>272</v>
      </c>
      <c r="BA7" t="s">
        <v>420</v>
      </c>
      <c r="BB7" t="s">
        <v>440</v>
      </c>
      <c r="BC7" t="s">
        <v>443</v>
      </c>
      <c r="BG7" t="s">
        <v>445</v>
      </c>
    </row>
    <row r="8" spans="1:59">
      <c r="A8" s="1">
        <f>HYPERLINK("https://lsnyc.legalserver.org/matter/dynamic-profile/view/1845056","17-1845056")</f>
        <v>0</v>
      </c>
      <c r="C8" t="s">
        <v>67</v>
      </c>
      <c r="D8" t="s">
        <v>76</v>
      </c>
      <c r="F8" t="s">
        <v>108</v>
      </c>
      <c r="G8" t="s">
        <v>138</v>
      </c>
      <c r="H8" t="s">
        <v>169</v>
      </c>
      <c r="I8">
        <v>2</v>
      </c>
      <c r="J8" t="s">
        <v>218</v>
      </c>
      <c r="K8">
        <v>10303</v>
      </c>
      <c r="L8" t="s">
        <v>221</v>
      </c>
      <c r="M8" t="s">
        <v>232</v>
      </c>
      <c r="N8">
        <v>4</v>
      </c>
      <c r="O8" t="s">
        <v>261</v>
      </c>
      <c r="P8" t="s">
        <v>267</v>
      </c>
      <c r="R8" t="s">
        <v>269</v>
      </c>
      <c r="S8" t="s">
        <v>271</v>
      </c>
      <c r="T8" t="s">
        <v>272</v>
      </c>
      <c r="V8" t="s">
        <v>275</v>
      </c>
      <c r="W8" t="s">
        <v>76</v>
      </c>
      <c r="X8">
        <v>457</v>
      </c>
      <c r="Y8">
        <v>1545</v>
      </c>
      <c r="Z8">
        <v>53.45</v>
      </c>
      <c r="AA8" t="s">
        <v>283</v>
      </c>
      <c r="AB8" t="s">
        <v>290</v>
      </c>
      <c r="AC8" t="s">
        <v>317</v>
      </c>
      <c r="AD8" t="s">
        <v>334</v>
      </c>
      <c r="AE8">
        <v>2</v>
      </c>
      <c r="AF8" t="s">
        <v>361</v>
      </c>
      <c r="AG8">
        <v>2</v>
      </c>
      <c r="AH8">
        <v>0</v>
      </c>
      <c r="AI8">
        <v>86.75</v>
      </c>
      <c r="AL8" t="s">
        <v>365</v>
      </c>
      <c r="AM8" t="s">
        <v>371</v>
      </c>
      <c r="AN8">
        <v>39184</v>
      </c>
      <c r="AS8" t="s">
        <v>392</v>
      </c>
      <c r="AT8">
        <v>2019</v>
      </c>
      <c r="AV8" t="s">
        <v>415</v>
      </c>
      <c r="AW8" t="s">
        <v>273</v>
      </c>
      <c r="AX8" t="s">
        <v>273</v>
      </c>
      <c r="AY8" t="s">
        <v>272</v>
      </c>
      <c r="BA8" t="s">
        <v>421</v>
      </c>
      <c r="BB8" t="s">
        <v>439</v>
      </c>
      <c r="BC8" t="s">
        <v>443</v>
      </c>
      <c r="BG8" t="s">
        <v>445</v>
      </c>
    </row>
    <row r="9" spans="1:59">
      <c r="A9" s="1">
        <f>HYPERLINK("https://lsnyc.legalserver.org/matter/dynamic-profile/view/1834362","17-1834362")</f>
        <v>0</v>
      </c>
      <c r="C9" t="s">
        <v>67</v>
      </c>
      <c r="D9" t="s">
        <v>77</v>
      </c>
      <c r="F9" t="s">
        <v>109</v>
      </c>
      <c r="G9" t="s">
        <v>139</v>
      </c>
      <c r="H9" t="s">
        <v>170</v>
      </c>
      <c r="J9" t="s">
        <v>218</v>
      </c>
      <c r="K9">
        <v>10310</v>
      </c>
      <c r="L9" t="s">
        <v>222</v>
      </c>
      <c r="M9" t="s">
        <v>233</v>
      </c>
      <c r="N9">
        <v>2</v>
      </c>
      <c r="O9" t="s">
        <v>261</v>
      </c>
      <c r="P9" t="s">
        <v>267</v>
      </c>
      <c r="R9" t="s">
        <v>269</v>
      </c>
      <c r="S9" t="s">
        <v>270</v>
      </c>
      <c r="T9" t="s">
        <v>272</v>
      </c>
      <c r="W9" t="s">
        <v>97</v>
      </c>
      <c r="X9">
        <v>665</v>
      </c>
      <c r="Y9">
        <v>665</v>
      </c>
      <c r="Z9">
        <v>23.35</v>
      </c>
      <c r="AA9" t="s">
        <v>283</v>
      </c>
      <c r="AB9" t="s">
        <v>291</v>
      </c>
      <c r="AC9" t="s">
        <v>318</v>
      </c>
      <c r="AD9" t="s">
        <v>335</v>
      </c>
      <c r="AE9">
        <v>62</v>
      </c>
      <c r="AF9" t="s">
        <v>363</v>
      </c>
      <c r="AG9">
        <v>2</v>
      </c>
      <c r="AH9">
        <v>5</v>
      </c>
      <c r="AI9">
        <v>28</v>
      </c>
      <c r="AM9" t="s">
        <v>371</v>
      </c>
      <c r="AN9">
        <v>10400</v>
      </c>
      <c r="AS9" t="s">
        <v>393</v>
      </c>
      <c r="AT9">
        <v>2019</v>
      </c>
      <c r="AV9" t="s">
        <v>415</v>
      </c>
      <c r="AW9" t="s">
        <v>273</v>
      </c>
      <c r="AX9" t="s">
        <v>416</v>
      </c>
      <c r="AY9" t="s">
        <v>272</v>
      </c>
      <c r="BA9" t="s">
        <v>422</v>
      </c>
      <c r="BB9" t="s">
        <v>440</v>
      </c>
      <c r="BC9" t="s">
        <v>442</v>
      </c>
      <c r="BG9" t="s">
        <v>445</v>
      </c>
    </row>
    <row r="10" spans="1:59">
      <c r="A10" s="1">
        <f>HYPERLINK("https://lsnyc.legalserver.org/matter/dynamic-profile/view/1853477","17-1853477")</f>
        <v>0</v>
      </c>
      <c r="B10" t="s">
        <v>60</v>
      </c>
      <c r="C10" t="s">
        <v>67</v>
      </c>
      <c r="D10" t="s">
        <v>78</v>
      </c>
      <c r="F10" t="s">
        <v>110</v>
      </c>
      <c r="G10" t="s">
        <v>140</v>
      </c>
      <c r="H10" t="s">
        <v>171</v>
      </c>
      <c r="I10" t="s">
        <v>201</v>
      </c>
      <c r="J10" t="s">
        <v>218</v>
      </c>
      <c r="K10">
        <v>10310</v>
      </c>
      <c r="L10" t="s">
        <v>223</v>
      </c>
      <c r="M10" t="s">
        <v>234</v>
      </c>
      <c r="N10">
        <v>1</v>
      </c>
      <c r="O10" t="s">
        <v>262</v>
      </c>
      <c r="P10" t="s">
        <v>267</v>
      </c>
      <c r="R10" t="s">
        <v>269</v>
      </c>
      <c r="S10" t="s">
        <v>270</v>
      </c>
      <c r="T10" t="s">
        <v>272</v>
      </c>
      <c r="V10" t="s">
        <v>275</v>
      </c>
      <c r="W10" t="s">
        <v>78</v>
      </c>
      <c r="X10">
        <v>514</v>
      </c>
      <c r="Y10">
        <v>514</v>
      </c>
      <c r="Z10">
        <v>18.6</v>
      </c>
      <c r="AA10" t="s">
        <v>283</v>
      </c>
      <c r="AB10" t="s">
        <v>292</v>
      </c>
      <c r="AD10" t="s">
        <v>336</v>
      </c>
      <c r="AE10">
        <v>62</v>
      </c>
      <c r="AF10" t="s">
        <v>362</v>
      </c>
      <c r="AG10">
        <v>2</v>
      </c>
      <c r="AH10">
        <v>1</v>
      </c>
      <c r="AI10">
        <v>0</v>
      </c>
      <c r="AL10" t="s">
        <v>366</v>
      </c>
      <c r="AM10" t="s">
        <v>371</v>
      </c>
      <c r="AN10">
        <v>0</v>
      </c>
      <c r="AS10" t="s">
        <v>394</v>
      </c>
      <c r="AT10">
        <v>2019</v>
      </c>
      <c r="AV10" t="s">
        <v>415</v>
      </c>
      <c r="AW10" t="s">
        <v>273</v>
      </c>
      <c r="AX10" t="s">
        <v>273</v>
      </c>
      <c r="AY10" t="s">
        <v>272</v>
      </c>
      <c r="BA10" t="s">
        <v>423</v>
      </c>
      <c r="BB10" t="s">
        <v>440</v>
      </c>
      <c r="BC10" t="s">
        <v>442</v>
      </c>
      <c r="BE10" t="s">
        <v>273</v>
      </c>
      <c r="BG10" t="s">
        <v>445</v>
      </c>
    </row>
    <row r="11" spans="1:59">
      <c r="A11" s="1">
        <f>HYPERLINK("https://lsnyc.legalserver.org/matter/dynamic-profile/view/1847616","17-1847616")</f>
        <v>0</v>
      </c>
      <c r="B11" t="s">
        <v>60</v>
      </c>
      <c r="C11" t="s">
        <v>64</v>
      </c>
      <c r="D11" t="s">
        <v>79</v>
      </c>
      <c r="F11" t="s">
        <v>103</v>
      </c>
      <c r="G11" t="s">
        <v>141</v>
      </c>
      <c r="H11" t="s">
        <v>172</v>
      </c>
      <c r="I11" t="s">
        <v>202</v>
      </c>
      <c r="J11" t="s">
        <v>218</v>
      </c>
      <c r="K11">
        <v>10314</v>
      </c>
      <c r="L11" t="s">
        <v>223</v>
      </c>
      <c r="M11" t="s">
        <v>235</v>
      </c>
      <c r="N11">
        <v>2</v>
      </c>
      <c r="O11" t="s">
        <v>263</v>
      </c>
      <c r="P11" t="s">
        <v>267</v>
      </c>
      <c r="R11" t="s">
        <v>269</v>
      </c>
      <c r="S11" t="s">
        <v>271</v>
      </c>
      <c r="T11" t="s">
        <v>272</v>
      </c>
      <c r="W11" t="s">
        <v>79</v>
      </c>
      <c r="X11">
        <v>1031</v>
      </c>
      <c r="Y11">
        <v>1031</v>
      </c>
      <c r="Z11">
        <v>21.7</v>
      </c>
      <c r="AA11" t="s">
        <v>283</v>
      </c>
      <c r="AB11" t="s">
        <v>293</v>
      </c>
      <c r="AD11" t="s">
        <v>337</v>
      </c>
      <c r="AE11">
        <v>0</v>
      </c>
      <c r="AF11" t="s">
        <v>363</v>
      </c>
      <c r="AG11">
        <v>1</v>
      </c>
      <c r="AH11">
        <v>1</v>
      </c>
      <c r="AI11">
        <v>11.08</v>
      </c>
      <c r="AM11" t="s">
        <v>371</v>
      </c>
      <c r="AN11">
        <v>1800</v>
      </c>
      <c r="AO11" t="s">
        <v>374</v>
      </c>
      <c r="AP11" t="s">
        <v>376</v>
      </c>
      <c r="AQ11" t="s">
        <v>380</v>
      </c>
      <c r="AR11" t="s">
        <v>382</v>
      </c>
      <c r="AS11" t="s">
        <v>395</v>
      </c>
      <c r="AT11">
        <v>2019</v>
      </c>
      <c r="AU11" t="s">
        <v>414</v>
      </c>
      <c r="AV11" t="s">
        <v>415</v>
      </c>
      <c r="AW11" t="s">
        <v>273</v>
      </c>
      <c r="AX11" t="s">
        <v>416</v>
      </c>
      <c r="AY11" t="s">
        <v>272</v>
      </c>
      <c r="BA11" t="s">
        <v>422</v>
      </c>
      <c r="BB11" t="s">
        <v>440</v>
      </c>
      <c r="BC11" t="s">
        <v>442</v>
      </c>
      <c r="BG11" t="s">
        <v>445</v>
      </c>
    </row>
    <row r="12" spans="1:59">
      <c r="A12" s="1">
        <f>HYPERLINK("https://lsnyc.legalserver.org/matter/dynamic-profile/view/1857602","18-1857602")</f>
        <v>0</v>
      </c>
      <c r="C12" t="s">
        <v>64</v>
      </c>
      <c r="D12" t="s">
        <v>80</v>
      </c>
      <c r="F12" t="s">
        <v>111</v>
      </c>
      <c r="G12" t="s">
        <v>142</v>
      </c>
      <c r="H12" t="s">
        <v>173</v>
      </c>
      <c r="I12" t="s">
        <v>202</v>
      </c>
      <c r="J12" t="s">
        <v>218</v>
      </c>
      <c r="K12">
        <v>10303</v>
      </c>
      <c r="L12" t="s">
        <v>223</v>
      </c>
      <c r="M12" t="s">
        <v>236</v>
      </c>
      <c r="N12">
        <v>20</v>
      </c>
      <c r="O12" t="s">
        <v>263</v>
      </c>
      <c r="P12" t="s">
        <v>267</v>
      </c>
      <c r="R12" t="s">
        <v>269</v>
      </c>
      <c r="S12" t="s">
        <v>271</v>
      </c>
      <c r="T12" t="s">
        <v>272</v>
      </c>
      <c r="V12" t="s">
        <v>275</v>
      </c>
      <c r="W12" t="s">
        <v>80</v>
      </c>
      <c r="X12">
        <v>406</v>
      </c>
      <c r="Y12">
        <v>406</v>
      </c>
      <c r="Z12">
        <v>6.85</v>
      </c>
      <c r="AA12" t="s">
        <v>283</v>
      </c>
      <c r="AB12" t="s">
        <v>294</v>
      </c>
      <c r="AC12" t="s">
        <v>319</v>
      </c>
      <c r="AD12" t="s">
        <v>338</v>
      </c>
      <c r="AE12">
        <v>265</v>
      </c>
      <c r="AF12" t="s">
        <v>363</v>
      </c>
      <c r="AG12">
        <v>2</v>
      </c>
      <c r="AH12">
        <v>0</v>
      </c>
      <c r="AI12">
        <v>27.64</v>
      </c>
      <c r="AL12" t="s">
        <v>365</v>
      </c>
      <c r="AM12" t="s">
        <v>371</v>
      </c>
      <c r="AN12">
        <v>4488</v>
      </c>
      <c r="AO12" t="s">
        <v>374</v>
      </c>
      <c r="AP12" t="s">
        <v>377</v>
      </c>
      <c r="AQ12" t="s">
        <v>380</v>
      </c>
      <c r="AR12" t="s">
        <v>382</v>
      </c>
      <c r="AS12" t="s">
        <v>395</v>
      </c>
      <c r="AT12">
        <v>2019</v>
      </c>
      <c r="AU12" t="s">
        <v>414</v>
      </c>
      <c r="AV12" t="s">
        <v>415</v>
      </c>
      <c r="AW12" t="s">
        <v>273</v>
      </c>
      <c r="AX12" t="s">
        <v>416</v>
      </c>
      <c r="AY12" t="s">
        <v>272</v>
      </c>
      <c r="BA12" t="s">
        <v>424</v>
      </c>
      <c r="BB12" t="s">
        <v>440</v>
      </c>
      <c r="BC12" t="s">
        <v>443</v>
      </c>
      <c r="BE12" t="s">
        <v>273</v>
      </c>
      <c r="BG12" t="s">
        <v>446</v>
      </c>
    </row>
    <row r="13" spans="1:59">
      <c r="A13" s="1">
        <f>HYPERLINK("https://lsnyc.legalserver.org/matter/dynamic-profile/view/1857649","18-1857649")</f>
        <v>0</v>
      </c>
      <c r="C13" t="s">
        <v>64</v>
      </c>
      <c r="D13" t="s">
        <v>80</v>
      </c>
      <c r="F13" t="s">
        <v>112</v>
      </c>
      <c r="G13" t="s">
        <v>143</v>
      </c>
      <c r="H13" t="s">
        <v>174</v>
      </c>
      <c r="I13" t="s">
        <v>203</v>
      </c>
      <c r="J13" t="s">
        <v>218</v>
      </c>
      <c r="K13">
        <v>10303</v>
      </c>
      <c r="L13" t="s">
        <v>223</v>
      </c>
      <c r="M13" t="s">
        <v>237</v>
      </c>
      <c r="N13">
        <v>23</v>
      </c>
      <c r="O13" t="s">
        <v>263</v>
      </c>
      <c r="P13" t="s">
        <v>267</v>
      </c>
      <c r="R13" t="s">
        <v>269</v>
      </c>
      <c r="S13" t="s">
        <v>271</v>
      </c>
      <c r="T13" t="s">
        <v>272</v>
      </c>
      <c r="W13" t="s">
        <v>80</v>
      </c>
      <c r="X13">
        <v>375</v>
      </c>
      <c r="Y13">
        <v>375</v>
      </c>
      <c r="Z13">
        <v>2.35</v>
      </c>
      <c r="AA13" t="s">
        <v>283</v>
      </c>
      <c r="AB13" t="s">
        <v>295</v>
      </c>
      <c r="AD13" t="s">
        <v>339</v>
      </c>
      <c r="AE13">
        <v>0</v>
      </c>
      <c r="AF13" t="s">
        <v>363</v>
      </c>
      <c r="AG13">
        <v>1</v>
      </c>
      <c r="AH13">
        <v>0</v>
      </c>
      <c r="AI13">
        <v>101.69</v>
      </c>
      <c r="AL13" t="s">
        <v>365</v>
      </c>
      <c r="AM13" t="s">
        <v>371</v>
      </c>
      <c r="AN13">
        <v>12264</v>
      </c>
      <c r="AO13" t="s">
        <v>374</v>
      </c>
      <c r="AP13" t="s">
        <v>377</v>
      </c>
      <c r="AQ13" t="s">
        <v>380</v>
      </c>
      <c r="AR13" t="s">
        <v>382</v>
      </c>
      <c r="AS13" t="s">
        <v>395</v>
      </c>
      <c r="AT13">
        <v>2019</v>
      </c>
      <c r="AU13" t="s">
        <v>414</v>
      </c>
      <c r="AV13" t="s">
        <v>415</v>
      </c>
      <c r="AW13" t="s">
        <v>273</v>
      </c>
      <c r="AX13" t="s">
        <v>416</v>
      </c>
      <c r="AY13" t="s">
        <v>272</v>
      </c>
      <c r="BA13" t="s">
        <v>425</v>
      </c>
      <c r="BB13" t="s">
        <v>440</v>
      </c>
      <c r="BC13" t="s">
        <v>443</v>
      </c>
      <c r="BE13" t="s">
        <v>273</v>
      </c>
      <c r="BG13" t="s">
        <v>446</v>
      </c>
    </row>
    <row r="14" spans="1:59">
      <c r="A14" s="1">
        <f>HYPERLINK("https://lsnyc.legalserver.org/matter/dynamic-profile/view/1847186","17-1847186")</f>
        <v>0</v>
      </c>
      <c r="C14" t="s">
        <v>65</v>
      </c>
      <c r="D14" t="s">
        <v>81</v>
      </c>
      <c r="F14" t="s">
        <v>113</v>
      </c>
      <c r="G14" t="s">
        <v>144</v>
      </c>
      <c r="H14" t="s">
        <v>175</v>
      </c>
      <c r="I14" t="s">
        <v>204</v>
      </c>
      <c r="J14" t="s">
        <v>218</v>
      </c>
      <c r="K14">
        <v>10302</v>
      </c>
      <c r="L14" t="s">
        <v>222</v>
      </c>
      <c r="M14" t="s">
        <v>238</v>
      </c>
      <c r="N14">
        <v>10</v>
      </c>
      <c r="O14" t="s">
        <v>263</v>
      </c>
      <c r="P14" t="s">
        <v>267</v>
      </c>
      <c r="R14" t="s">
        <v>269</v>
      </c>
      <c r="S14" t="s">
        <v>271</v>
      </c>
      <c r="T14" t="s">
        <v>272</v>
      </c>
      <c r="W14" t="s">
        <v>81</v>
      </c>
      <c r="X14">
        <v>300</v>
      </c>
      <c r="Y14">
        <v>1100</v>
      </c>
      <c r="Z14">
        <v>92.75</v>
      </c>
      <c r="AA14" t="s">
        <v>283</v>
      </c>
      <c r="AB14" t="s">
        <v>296</v>
      </c>
      <c r="AC14" t="s">
        <v>320</v>
      </c>
      <c r="AD14" t="s">
        <v>340</v>
      </c>
      <c r="AE14">
        <v>2</v>
      </c>
      <c r="AF14" t="s">
        <v>361</v>
      </c>
      <c r="AG14">
        <v>4</v>
      </c>
      <c r="AH14">
        <v>2</v>
      </c>
      <c r="AI14">
        <v>68.48</v>
      </c>
      <c r="AL14" t="s">
        <v>368</v>
      </c>
      <c r="AM14" t="s">
        <v>371</v>
      </c>
      <c r="AN14">
        <v>22572</v>
      </c>
      <c r="AO14" t="s">
        <v>374</v>
      </c>
      <c r="AP14" t="s">
        <v>378</v>
      </c>
      <c r="AQ14" t="s">
        <v>380</v>
      </c>
      <c r="AR14" t="s">
        <v>383</v>
      </c>
      <c r="AS14" t="s">
        <v>396</v>
      </c>
      <c r="AT14">
        <v>2019</v>
      </c>
      <c r="AV14" t="s">
        <v>415</v>
      </c>
      <c r="AW14" t="s">
        <v>273</v>
      </c>
      <c r="AX14" t="s">
        <v>416</v>
      </c>
      <c r="AY14" t="s">
        <v>272</v>
      </c>
      <c r="BA14" t="s">
        <v>426</v>
      </c>
      <c r="BB14" t="s">
        <v>439</v>
      </c>
      <c r="BC14" t="s">
        <v>442</v>
      </c>
      <c r="BG14" t="s">
        <v>446</v>
      </c>
    </row>
    <row r="15" spans="1:59">
      <c r="A15" s="1">
        <f>HYPERLINK("https://lsnyc.legalserver.org/matter/dynamic-profile/view/1870942","18-1870942")</f>
        <v>0</v>
      </c>
      <c r="C15" t="s">
        <v>65</v>
      </c>
      <c r="D15" t="s">
        <v>82</v>
      </c>
      <c r="F15" t="s">
        <v>114</v>
      </c>
      <c r="G15" t="s">
        <v>145</v>
      </c>
      <c r="H15" t="s">
        <v>176</v>
      </c>
      <c r="I15" t="s">
        <v>198</v>
      </c>
      <c r="J15" t="s">
        <v>218</v>
      </c>
      <c r="K15">
        <v>10305</v>
      </c>
      <c r="L15" t="s">
        <v>224</v>
      </c>
      <c r="M15" t="s">
        <v>239</v>
      </c>
      <c r="N15">
        <v>1</v>
      </c>
      <c r="O15" t="s">
        <v>263</v>
      </c>
      <c r="P15" t="s">
        <v>267</v>
      </c>
      <c r="R15" t="s">
        <v>269</v>
      </c>
      <c r="S15" t="s">
        <v>270</v>
      </c>
      <c r="T15" t="s">
        <v>272</v>
      </c>
      <c r="V15" t="s">
        <v>275</v>
      </c>
      <c r="W15" t="s">
        <v>95</v>
      </c>
      <c r="X15">
        <v>400</v>
      </c>
      <c r="Y15">
        <v>1200</v>
      </c>
      <c r="Z15">
        <v>15.85</v>
      </c>
      <c r="AA15" t="s">
        <v>283</v>
      </c>
      <c r="AB15" t="s">
        <v>297</v>
      </c>
      <c r="AD15" t="s">
        <v>341</v>
      </c>
      <c r="AE15">
        <v>2</v>
      </c>
      <c r="AF15" t="s">
        <v>361</v>
      </c>
      <c r="AG15">
        <v>1</v>
      </c>
      <c r="AH15">
        <v>0</v>
      </c>
      <c r="AI15">
        <v>0</v>
      </c>
      <c r="AL15" t="s">
        <v>369</v>
      </c>
      <c r="AM15" t="s">
        <v>371</v>
      </c>
      <c r="AN15">
        <v>0</v>
      </c>
      <c r="AO15" t="s">
        <v>374</v>
      </c>
      <c r="AP15" t="s">
        <v>224</v>
      </c>
      <c r="AQ15" t="s">
        <v>380</v>
      </c>
      <c r="AR15" t="s">
        <v>384</v>
      </c>
      <c r="AS15" t="s">
        <v>397</v>
      </c>
      <c r="AT15">
        <v>2019</v>
      </c>
      <c r="AV15" t="s">
        <v>415</v>
      </c>
      <c r="AW15" t="s">
        <v>273</v>
      </c>
      <c r="AX15" t="s">
        <v>273</v>
      </c>
      <c r="AY15" t="s">
        <v>272</v>
      </c>
      <c r="BA15" t="s">
        <v>423</v>
      </c>
      <c r="BB15" t="s">
        <v>439</v>
      </c>
      <c r="BC15" t="s">
        <v>443</v>
      </c>
      <c r="BE15" t="s">
        <v>273</v>
      </c>
      <c r="BG15" t="s">
        <v>447</v>
      </c>
    </row>
    <row r="16" spans="1:59">
      <c r="A16" s="1">
        <f>HYPERLINK("https://lsnyc.legalserver.org/matter/dynamic-profile/view/1869452","18-1869452")</f>
        <v>0</v>
      </c>
      <c r="B16" t="s">
        <v>60</v>
      </c>
      <c r="C16" t="s">
        <v>64</v>
      </c>
      <c r="D16" t="s">
        <v>83</v>
      </c>
      <c r="F16" t="s">
        <v>115</v>
      </c>
      <c r="G16" t="s">
        <v>146</v>
      </c>
      <c r="H16" t="s">
        <v>177</v>
      </c>
      <c r="I16" t="s">
        <v>205</v>
      </c>
      <c r="J16" t="s">
        <v>218</v>
      </c>
      <c r="K16">
        <v>10304</v>
      </c>
      <c r="L16" t="s">
        <v>219</v>
      </c>
      <c r="M16" t="s">
        <v>240</v>
      </c>
      <c r="N16">
        <v>3</v>
      </c>
      <c r="O16" t="s">
        <v>263</v>
      </c>
      <c r="P16" t="s">
        <v>267</v>
      </c>
      <c r="R16" t="s">
        <v>269</v>
      </c>
      <c r="S16" t="s">
        <v>270</v>
      </c>
      <c r="T16" t="s">
        <v>272</v>
      </c>
      <c r="V16" t="s">
        <v>276</v>
      </c>
      <c r="W16" t="s">
        <v>83</v>
      </c>
      <c r="X16">
        <v>0</v>
      </c>
      <c r="Y16">
        <v>1515</v>
      </c>
      <c r="Z16">
        <v>46.15</v>
      </c>
      <c r="AA16" t="s">
        <v>283</v>
      </c>
      <c r="AB16" t="s">
        <v>298</v>
      </c>
      <c r="AD16" t="s">
        <v>342</v>
      </c>
      <c r="AE16">
        <v>2</v>
      </c>
      <c r="AF16" t="s">
        <v>361</v>
      </c>
      <c r="AG16">
        <v>2</v>
      </c>
      <c r="AH16">
        <v>1</v>
      </c>
      <c r="AI16">
        <v>12.7</v>
      </c>
      <c r="AL16" t="s">
        <v>370</v>
      </c>
      <c r="AM16" t="s">
        <v>371</v>
      </c>
      <c r="AN16">
        <v>2640</v>
      </c>
      <c r="AS16" t="s">
        <v>398</v>
      </c>
      <c r="AT16">
        <v>2019</v>
      </c>
      <c r="AV16" t="s">
        <v>415</v>
      </c>
      <c r="AW16" t="s">
        <v>273</v>
      </c>
      <c r="AX16" t="s">
        <v>273</v>
      </c>
      <c r="AY16" t="s">
        <v>272</v>
      </c>
      <c r="BA16" t="s">
        <v>422</v>
      </c>
      <c r="BB16" t="s">
        <v>439</v>
      </c>
      <c r="BC16" t="s">
        <v>442</v>
      </c>
      <c r="BG16" t="s">
        <v>448</v>
      </c>
    </row>
    <row r="17" spans="1:59">
      <c r="A17" s="1">
        <f>HYPERLINK("https://lsnyc.legalserver.org/matter/dynamic-profile/view/1852958","17-1852958")</f>
        <v>0</v>
      </c>
      <c r="C17" t="s">
        <v>67</v>
      </c>
      <c r="D17" t="s">
        <v>84</v>
      </c>
      <c r="F17" t="s">
        <v>110</v>
      </c>
      <c r="G17" t="s">
        <v>140</v>
      </c>
      <c r="H17" t="s">
        <v>171</v>
      </c>
      <c r="I17" t="s">
        <v>201</v>
      </c>
      <c r="J17" t="s">
        <v>218</v>
      </c>
      <c r="K17">
        <v>10310</v>
      </c>
      <c r="L17" t="s">
        <v>223</v>
      </c>
      <c r="M17" t="s">
        <v>241</v>
      </c>
      <c r="N17">
        <v>1</v>
      </c>
      <c r="O17" t="s">
        <v>263</v>
      </c>
      <c r="P17" t="s">
        <v>267</v>
      </c>
      <c r="R17" t="s">
        <v>269</v>
      </c>
      <c r="S17" t="s">
        <v>270</v>
      </c>
      <c r="T17" t="s">
        <v>272</v>
      </c>
      <c r="W17" t="s">
        <v>279</v>
      </c>
      <c r="X17">
        <v>514</v>
      </c>
      <c r="Y17">
        <v>514</v>
      </c>
      <c r="Z17">
        <v>16.1</v>
      </c>
      <c r="AA17" t="s">
        <v>283</v>
      </c>
      <c r="AB17" t="s">
        <v>292</v>
      </c>
      <c r="AC17" t="s">
        <v>321</v>
      </c>
      <c r="AD17" t="s">
        <v>336</v>
      </c>
      <c r="AE17">
        <v>62</v>
      </c>
      <c r="AF17" t="s">
        <v>362</v>
      </c>
      <c r="AG17">
        <v>2</v>
      </c>
      <c r="AH17">
        <v>1</v>
      </c>
      <c r="AI17">
        <v>0</v>
      </c>
      <c r="AL17" t="s">
        <v>366</v>
      </c>
      <c r="AM17" t="s">
        <v>371</v>
      </c>
      <c r="AN17">
        <v>0</v>
      </c>
      <c r="AS17" t="s">
        <v>399</v>
      </c>
      <c r="AT17">
        <v>2018</v>
      </c>
      <c r="AV17" t="s">
        <v>415</v>
      </c>
      <c r="AW17" t="s">
        <v>273</v>
      </c>
      <c r="AX17" t="s">
        <v>416</v>
      </c>
      <c r="AY17" t="s">
        <v>272</v>
      </c>
      <c r="BA17" t="s">
        <v>423</v>
      </c>
      <c r="BB17" t="s">
        <v>440</v>
      </c>
      <c r="BC17" t="s">
        <v>442</v>
      </c>
      <c r="BE17" t="s">
        <v>273</v>
      </c>
      <c r="BG17" t="s">
        <v>445</v>
      </c>
    </row>
    <row r="18" spans="1:59">
      <c r="A18" s="1">
        <f>HYPERLINK("https://lsnyc.legalserver.org/matter/dynamic-profile/view/1853024","17-1853024")</f>
        <v>0</v>
      </c>
      <c r="B18" t="s">
        <v>61</v>
      </c>
      <c r="C18" t="s">
        <v>67</v>
      </c>
      <c r="D18" t="s">
        <v>78</v>
      </c>
      <c r="F18" t="s">
        <v>116</v>
      </c>
      <c r="G18" t="s">
        <v>147</v>
      </c>
      <c r="H18" t="s">
        <v>178</v>
      </c>
      <c r="I18" t="s">
        <v>206</v>
      </c>
      <c r="J18" t="s">
        <v>218</v>
      </c>
      <c r="K18">
        <v>10306</v>
      </c>
      <c r="L18" t="s">
        <v>223</v>
      </c>
      <c r="M18" t="s">
        <v>242</v>
      </c>
      <c r="N18">
        <v>6</v>
      </c>
      <c r="O18" t="s">
        <v>263</v>
      </c>
      <c r="P18" t="s">
        <v>267</v>
      </c>
      <c r="R18" t="s">
        <v>269</v>
      </c>
      <c r="S18" t="s">
        <v>270</v>
      </c>
      <c r="T18" t="s">
        <v>272</v>
      </c>
      <c r="V18" t="s">
        <v>275</v>
      </c>
      <c r="W18" t="s">
        <v>78</v>
      </c>
      <c r="X18">
        <v>1565</v>
      </c>
      <c r="Y18">
        <v>1565</v>
      </c>
      <c r="Z18">
        <v>8</v>
      </c>
      <c r="AA18" t="s">
        <v>283</v>
      </c>
      <c r="AB18" t="s">
        <v>299</v>
      </c>
      <c r="AC18" t="s">
        <v>322</v>
      </c>
      <c r="AD18" t="s">
        <v>343</v>
      </c>
      <c r="AE18">
        <v>2</v>
      </c>
      <c r="AF18" t="s">
        <v>361</v>
      </c>
      <c r="AG18">
        <v>3</v>
      </c>
      <c r="AH18">
        <v>1</v>
      </c>
      <c r="AI18">
        <v>132.11</v>
      </c>
      <c r="AL18" t="s">
        <v>366</v>
      </c>
      <c r="AM18" t="s">
        <v>371</v>
      </c>
      <c r="AN18">
        <v>32500</v>
      </c>
      <c r="AS18" t="s">
        <v>400</v>
      </c>
      <c r="AT18">
        <v>2019</v>
      </c>
      <c r="AV18" t="s">
        <v>415</v>
      </c>
      <c r="AW18" t="s">
        <v>273</v>
      </c>
      <c r="AX18" t="s">
        <v>273</v>
      </c>
      <c r="AY18" t="s">
        <v>272</v>
      </c>
      <c r="BA18" t="s">
        <v>427</v>
      </c>
      <c r="BB18" t="s">
        <v>439</v>
      </c>
      <c r="BC18" t="s">
        <v>442</v>
      </c>
      <c r="BE18" t="s">
        <v>273</v>
      </c>
      <c r="BG18" t="s">
        <v>445</v>
      </c>
    </row>
    <row r="19" spans="1:59">
      <c r="A19" s="1">
        <f>HYPERLINK("https://lsnyc.legalserver.org/matter/dynamic-profile/view/1855180","18-1855180")</f>
        <v>0</v>
      </c>
      <c r="B19" t="s">
        <v>60</v>
      </c>
      <c r="C19" t="s">
        <v>67</v>
      </c>
      <c r="D19" t="s">
        <v>85</v>
      </c>
      <c r="F19" t="s">
        <v>117</v>
      </c>
      <c r="G19" t="s">
        <v>148</v>
      </c>
      <c r="H19" t="s">
        <v>179</v>
      </c>
      <c r="I19" t="s">
        <v>207</v>
      </c>
      <c r="J19" t="s">
        <v>218</v>
      </c>
      <c r="K19">
        <v>10314</v>
      </c>
      <c r="L19" t="s">
        <v>223</v>
      </c>
      <c r="M19" t="s">
        <v>243</v>
      </c>
      <c r="N19">
        <v>7</v>
      </c>
      <c r="O19" t="s">
        <v>263</v>
      </c>
      <c r="P19" t="s">
        <v>267</v>
      </c>
      <c r="R19" t="s">
        <v>269</v>
      </c>
      <c r="S19" t="s">
        <v>271</v>
      </c>
      <c r="T19" t="s">
        <v>272</v>
      </c>
      <c r="V19" t="s">
        <v>275</v>
      </c>
      <c r="W19" t="s">
        <v>85</v>
      </c>
      <c r="X19">
        <v>930</v>
      </c>
      <c r="Y19">
        <v>930</v>
      </c>
      <c r="Z19">
        <v>35</v>
      </c>
      <c r="AA19" t="s">
        <v>283</v>
      </c>
      <c r="AB19" t="s">
        <v>300</v>
      </c>
      <c r="AD19" t="s">
        <v>344</v>
      </c>
      <c r="AE19">
        <v>48</v>
      </c>
      <c r="AF19" t="s">
        <v>360</v>
      </c>
      <c r="AG19">
        <v>1</v>
      </c>
      <c r="AH19">
        <v>2</v>
      </c>
      <c r="AI19">
        <v>176.3</v>
      </c>
      <c r="AL19" t="s">
        <v>366</v>
      </c>
      <c r="AM19" t="s">
        <v>371</v>
      </c>
      <c r="AN19">
        <v>36000</v>
      </c>
      <c r="AS19" t="s">
        <v>393</v>
      </c>
      <c r="AT19">
        <v>2019</v>
      </c>
      <c r="AV19" t="s">
        <v>415</v>
      </c>
      <c r="AW19" t="s">
        <v>273</v>
      </c>
      <c r="AX19" t="s">
        <v>273</v>
      </c>
      <c r="AY19" t="s">
        <v>272</v>
      </c>
      <c r="BA19" t="s">
        <v>428</v>
      </c>
      <c r="BB19" t="s">
        <v>439</v>
      </c>
      <c r="BC19" t="s">
        <v>444</v>
      </c>
      <c r="BE19" t="s">
        <v>273</v>
      </c>
      <c r="BG19" t="s">
        <v>449</v>
      </c>
    </row>
    <row r="20" spans="1:59">
      <c r="A20" s="1">
        <f>HYPERLINK("https://lsnyc.legalserver.org/matter/dynamic-profile/view/1861237","18-1861237")</f>
        <v>0</v>
      </c>
      <c r="C20" t="s">
        <v>66</v>
      </c>
      <c r="D20" t="s">
        <v>86</v>
      </c>
      <c r="F20" t="s">
        <v>104</v>
      </c>
      <c r="G20" t="s">
        <v>149</v>
      </c>
      <c r="H20" t="s">
        <v>180</v>
      </c>
      <c r="I20">
        <v>402</v>
      </c>
      <c r="J20" t="s">
        <v>218</v>
      </c>
      <c r="K20">
        <v>10305</v>
      </c>
      <c r="L20" t="s">
        <v>223</v>
      </c>
      <c r="M20" t="s">
        <v>244</v>
      </c>
      <c r="N20">
        <v>3</v>
      </c>
      <c r="O20" t="s">
        <v>263</v>
      </c>
      <c r="P20" t="s">
        <v>267</v>
      </c>
      <c r="R20" t="s">
        <v>269</v>
      </c>
      <c r="S20" t="s">
        <v>270</v>
      </c>
      <c r="T20" t="s">
        <v>272</v>
      </c>
      <c r="W20" t="s">
        <v>86</v>
      </c>
      <c r="X20">
        <v>784.38</v>
      </c>
      <c r="Y20">
        <v>784.38</v>
      </c>
      <c r="Z20">
        <v>62.45</v>
      </c>
      <c r="AA20" t="s">
        <v>283</v>
      </c>
      <c r="AB20" t="s">
        <v>301</v>
      </c>
      <c r="AD20" t="s">
        <v>345</v>
      </c>
      <c r="AE20">
        <v>85</v>
      </c>
      <c r="AF20" t="s">
        <v>360</v>
      </c>
      <c r="AG20">
        <v>1</v>
      </c>
      <c r="AH20">
        <v>0</v>
      </c>
      <c r="AI20">
        <v>168.04</v>
      </c>
      <c r="AL20" t="s">
        <v>366</v>
      </c>
      <c r="AM20" t="s">
        <v>371</v>
      </c>
      <c r="AN20">
        <v>20400</v>
      </c>
      <c r="AS20" t="s">
        <v>391</v>
      </c>
      <c r="AT20">
        <v>2019</v>
      </c>
      <c r="AV20" t="s">
        <v>415</v>
      </c>
      <c r="AW20" t="s">
        <v>273</v>
      </c>
      <c r="AX20" t="s">
        <v>416</v>
      </c>
      <c r="AY20" t="s">
        <v>272</v>
      </c>
      <c r="BA20" t="s">
        <v>418</v>
      </c>
      <c r="BB20" t="s">
        <v>439</v>
      </c>
      <c r="BC20" t="s">
        <v>443</v>
      </c>
      <c r="BG20" t="s">
        <v>445</v>
      </c>
    </row>
    <row r="21" spans="1:59">
      <c r="A21" s="1">
        <f>HYPERLINK("https://lsnyc.legalserver.org/matter/dynamic-profile/view/1859746","18-1859746")</f>
        <v>0</v>
      </c>
      <c r="B21" t="s">
        <v>62</v>
      </c>
      <c r="C21" t="s">
        <v>64</v>
      </c>
      <c r="D21" t="s">
        <v>87</v>
      </c>
      <c r="F21" t="s">
        <v>118</v>
      </c>
      <c r="G21" t="s">
        <v>150</v>
      </c>
      <c r="H21" t="s">
        <v>181</v>
      </c>
      <c r="I21" t="s">
        <v>208</v>
      </c>
      <c r="J21" t="s">
        <v>218</v>
      </c>
      <c r="K21">
        <v>10303</v>
      </c>
      <c r="L21" t="s">
        <v>223</v>
      </c>
      <c r="M21" t="s">
        <v>245</v>
      </c>
      <c r="N21">
        <v>11</v>
      </c>
      <c r="O21" t="s">
        <v>263</v>
      </c>
      <c r="P21" t="s">
        <v>267</v>
      </c>
      <c r="R21" t="s">
        <v>269</v>
      </c>
      <c r="S21" t="s">
        <v>271</v>
      </c>
      <c r="T21" t="s">
        <v>272</v>
      </c>
      <c r="W21" t="s">
        <v>87</v>
      </c>
      <c r="X21">
        <v>900</v>
      </c>
      <c r="Y21">
        <v>1472</v>
      </c>
      <c r="Z21">
        <v>35.55</v>
      </c>
      <c r="AA21" t="s">
        <v>283</v>
      </c>
      <c r="AB21" t="s">
        <v>302</v>
      </c>
      <c r="AD21" t="s">
        <v>346</v>
      </c>
      <c r="AE21">
        <v>2</v>
      </c>
      <c r="AG21">
        <v>1</v>
      </c>
      <c r="AH21">
        <v>7</v>
      </c>
      <c r="AI21">
        <v>75.27</v>
      </c>
      <c r="AL21" t="s">
        <v>366</v>
      </c>
      <c r="AN21">
        <v>31100.04</v>
      </c>
      <c r="AS21" t="s">
        <v>401</v>
      </c>
      <c r="AT21">
        <v>2018</v>
      </c>
      <c r="AV21" t="s">
        <v>415</v>
      </c>
      <c r="AW21" t="s">
        <v>273</v>
      </c>
      <c r="AX21" t="s">
        <v>416</v>
      </c>
      <c r="AY21" t="s">
        <v>272</v>
      </c>
      <c r="BA21" t="s">
        <v>429</v>
      </c>
      <c r="BB21" t="s">
        <v>439</v>
      </c>
      <c r="BC21" t="s">
        <v>442</v>
      </c>
      <c r="BE21" t="s">
        <v>273</v>
      </c>
      <c r="BG21" t="s">
        <v>449</v>
      </c>
    </row>
    <row r="22" spans="1:59">
      <c r="A22" s="1">
        <f>HYPERLINK("https://lsnyc.legalserver.org/matter/dynamic-profile/view/1868034","18-1868034")</f>
        <v>0</v>
      </c>
      <c r="B22" t="s">
        <v>60</v>
      </c>
      <c r="C22" t="s">
        <v>68</v>
      </c>
      <c r="D22" t="s">
        <v>88</v>
      </c>
      <c r="F22" t="s">
        <v>119</v>
      </c>
      <c r="G22" t="s">
        <v>151</v>
      </c>
      <c r="H22" t="s">
        <v>182</v>
      </c>
      <c r="I22" t="s">
        <v>209</v>
      </c>
      <c r="J22" t="s">
        <v>218</v>
      </c>
      <c r="K22">
        <v>10302</v>
      </c>
      <c r="L22" t="s">
        <v>223</v>
      </c>
      <c r="M22" t="s">
        <v>246</v>
      </c>
      <c r="N22">
        <v>17</v>
      </c>
      <c r="O22" t="s">
        <v>263</v>
      </c>
      <c r="P22" t="s">
        <v>267</v>
      </c>
      <c r="R22" t="s">
        <v>269</v>
      </c>
      <c r="S22" t="s">
        <v>271</v>
      </c>
      <c r="T22" t="s">
        <v>272</v>
      </c>
      <c r="W22" t="s">
        <v>88</v>
      </c>
      <c r="X22">
        <v>753</v>
      </c>
      <c r="Y22">
        <v>1136.23</v>
      </c>
      <c r="Z22">
        <v>38.05</v>
      </c>
      <c r="AA22" t="s">
        <v>283</v>
      </c>
      <c r="AB22" t="s">
        <v>303</v>
      </c>
      <c r="AD22" t="s">
        <v>347</v>
      </c>
      <c r="AE22">
        <v>13</v>
      </c>
      <c r="AF22" t="s">
        <v>360</v>
      </c>
      <c r="AG22">
        <v>2</v>
      </c>
      <c r="AH22">
        <v>1</v>
      </c>
      <c r="AI22">
        <v>85.29000000000001</v>
      </c>
      <c r="AL22" t="s">
        <v>366</v>
      </c>
      <c r="AM22" t="s">
        <v>371</v>
      </c>
      <c r="AN22">
        <v>17724</v>
      </c>
      <c r="AS22" t="s">
        <v>402</v>
      </c>
      <c r="AT22">
        <v>2019</v>
      </c>
      <c r="AV22" t="s">
        <v>415</v>
      </c>
      <c r="AW22" t="s">
        <v>273</v>
      </c>
      <c r="AX22" t="s">
        <v>416</v>
      </c>
      <c r="AY22" t="s">
        <v>272</v>
      </c>
      <c r="BA22" t="s">
        <v>430</v>
      </c>
      <c r="BB22" t="s">
        <v>439</v>
      </c>
      <c r="BC22" t="s">
        <v>442</v>
      </c>
      <c r="BE22" t="s">
        <v>273</v>
      </c>
      <c r="BG22" t="s">
        <v>446</v>
      </c>
    </row>
    <row r="23" spans="1:59">
      <c r="A23" s="1">
        <f>HYPERLINK("https://lsnyc.legalserver.org/matter/dynamic-profile/view/1863374","18-1863374")</f>
        <v>0</v>
      </c>
      <c r="C23" t="s">
        <v>64</v>
      </c>
      <c r="D23" t="s">
        <v>89</v>
      </c>
      <c r="F23" t="s">
        <v>120</v>
      </c>
      <c r="G23" t="s">
        <v>152</v>
      </c>
      <c r="H23" t="s">
        <v>183</v>
      </c>
      <c r="I23" t="s">
        <v>210</v>
      </c>
      <c r="J23" t="s">
        <v>218</v>
      </c>
      <c r="K23">
        <v>10303</v>
      </c>
      <c r="L23" t="s">
        <v>223</v>
      </c>
      <c r="M23" t="s">
        <v>247</v>
      </c>
      <c r="N23">
        <v>1</v>
      </c>
      <c r="O23" t="s">
        <v>263</v>
      </c>
      <c r="P23" t="s">
        <v>267</v>
      </c>
      <c r="R23" t="s">
        <v>269</v>
      </c>
      <c r="S23" t="s">
        <v>271</v>
      </c>
      <c r="T23" t="s">
        <v>272</v>
      </c>
      <c r="W23" t="s">
        <v>89</v>
      </c>
      <c r="X23">
        <v>215</v>
      </c>
      <c r="Y23">
        <v>215</v>
      </c>
      <c r="Z23">
        <v>6.1</v>
      </c>
      <c r="AA23" t="s">
        <v>283</v>
      </c>
      <c r="AB23" t="s">
        <v>304</v>
      </c>
      <c r="AC23">
        <v>37151657</v>
      </c>
      <c r="AD23" t="s">
        <v>348</v>
      </c>
      <c r="AE23">
        <v>36</v>
      </c>
      <c r="AF23" t="s">
        <v>362</v>
      </c>
      <c r="AG23">
        <v>1</v>
      </c>
      <c r="AH23">
        <v>0</v>
      </c>
      <c r="AI23">
        <v>194.89</v>
      </c>
      <c r="AL23" t="s">
        <v>365</v>
      </c>
      <c r="AM23" t="s">
        <v>371</v>
      </c>
      <c r="AN23">
        <v>23660</v>
      </c>
      <c r="AS23" t="s">
        <v>403</v>
      </c>
      <c r="AT23">
        <v>2018</v>
      </c>
      <c r="AV23" t="s">
        <v>415</v>
      </c>
      <c r="AW23" t="s">
        <v>273</v>
      </c>
      <c r="AX23" t="s">
        <v>416</v>
      </c>
      <c r="AY23" t="s">
        <v>272</v>
      </c>
      <c r="BA23" t="s">
        <v>428</v>
      </c>
      <c r="BB23" t="s">
        <v>440</v>
      </c>
      <c r="BC23" t="s">
        <v>443</v>
      </c>
      <c r="BE23" t="s">
        <v>273</v>
      </c>
      <c r="BG23" t="s">
        <v>449</v>
      </c>
    </row>
    <row r="24" spans="1:59">
      <c r="A24" s="1">
        <f>HYPERLINK("https://lsnyc.legalserver.org/matter/dynamic-profile/view/1862222","18-1862222")</f>
        <v>0</v>
      </c>
      <c r="C24" t="s">
        <v>69</v>
      </c>
      <c r="D24" t="s">
        <v>90</v>
      </c>
      <c r="F24" t="s">
        <v>121</v>
      </c>
      <c r="G24" t="s">
        <v>153</v>
      </c>
      <c r="H24" t="s">
        <v>184</v>
      </c>
      <c r="I24" t="s">
        <v>209</v>
      </c>
      <c r="J24" t="s">
        <v>218</v>
      </c>
      <c r="K24">
        <v>10303</v>
      </c>
      <c r="L24" t="s">
        <v>223</v>
      </c>
      <c r="M24" t="s">
        <v>248</v>
      </c>
      <c r="N24">
        <v>6</v>
      </c>
      <c r="O24" t="s">
        <v>263</v>
      </c>
      <c r="P24" t="s">
        <v>267</v>
      </c>
      <c r="R24" t="s">
        <v>269</v>
      </c>
      <c r="S24" t="s">
        <v>271</v>
      </c>
      <c r="T24" t="s">
        <v>272</v>
      </c>
      <c r="W24" t="s">
        <v>90</v>
      </c>
      <c r="X24">
        <v>400</v>
      </c>
      <c r="Y24">
        <v>1688</v>
      </c>
      <c r="Z24">
        <v>27.7</v>
      </c>
      <c r="AA24" t="s">
        <v>283</v>
      </c>
      <c r="AB24" t="s">
        <v>305</v>
      </c>
      <c r="AC24" t="s">
        <v>323</v>
      </c>
      <c r="AD24" t="s">
        <v>349</v>
      </c>
      <c r="AE24">
        <v>80</v>
      </c>
      <c r="AF24" t="s">
        <v>364</v>
      </c>
      <c r="AG24">
        <v>1</v>
      </c>
      <c r="AH24">
        <v>3</v>
      </c>
      <c r="AI24">
        <v>139.44</v>
      </c>
      <c r="AL24" t="s">
        <v>365</v>
      </c>
      <c r="AM24" t="s">
        <v>371</v>
      </c>
      <c r="AN24">
        <v>35000</v>
      </c>
      <c r="AS24" t="s">
        <v>404</v>
      </c>
      <c r="AT24">
        <v>2019</v>
      </c>
      <c r="AV24" t="s">
        <v>415</v>
      </c>
      <c r="AW24" t="s">
        <v>273</v>
      </c>
      <c r="AX24" t="s">
        <v>416</v>
      </c>
      <c r="AY24" t="s">
        <v>272</v>
      </c>
      <c r="BA24" t="s">
        <v>431</v>
      </c>
      <c r="BB24" t="s">
        <v>441</v>
      </c>
      <c r="BC24" t="s">
        <v>442</v>
      </c>
      <c r="BE24" t="s">
        <v>273</v>
      </c>
      <c r="BG24" t="s">
        <v>446</v>
      </c>
    </row>
    <row r="25" spans="1:59">
      <c r="A25" s="1">
        <f>HYPERLINK("https://lsnyc.legalserver.org/matter/dynamic-profile/view/1858381","18-1858381")</f>
        <v>0</v>
      </c>
      <c r="C25" t="s">
        <v>67</v>
      </c>
      <c r="D25" t="s">
        <v>91</v>
      </c>
      <c r="F25" t="s">
        <v>122</v>
      </c>
      <c r="G25" t="s">
        <v>154</v>
      </c>
      <c r="H25" t="s">
        <v>185</v>
      </c>
      <c r="I25" t="s">
        <v>211</v>
      </c>
      <c r="J25" t="s">
        <v>218</v>
      </c>
      <c r="K25">
        <v>10303</v>
      </c>
      <c r="L25" t="s">
        <v>223</v>
      </c>
      <c r="M25" t="s">
        <v>249</v>
      </c>
      <c r="N25">
        <v>3</v>
      </c>
      <c r="O25" t="s">
        <v>263</v>
      </c>
      <c r="P25" t="s">
        <v>267</v>
      </c>
      <c r="R25" t="s">
        <v>269</v>
      </c>
      <c r="S25" t="s">
        <v>271</v>
      </c>
      <c r="T25" t="s">
        <v>272</v>
      </c>
      <c r="W25" t="s">
        <v>91</v>
      </c>
      <c r="X25">
        <v>0</v>
      </c>
      <c r="Y25">
        <v>248</v>
      </c>
      <c r="Z25">
        <v>9.550000000000001</v>
      </c>
      <c r="AA25" t="s">
        <v>283</v>
      </c>
      <c r="AB25" t="s">
        <v>306</v>
      </c>
      <c r="AC25" t="s">
        <v>324</v>
      </c>
      <c r="AD25" t="s">
        <v>350</v>
      </c>
      <c r="AE25">
        <v>0</v>
      </c>
      <c r="AF25" t="s">
        <v>364</v>
      </c>
      <c r="AG25">
        <v>1</v>
      </c>
      <c r="AH25">
        <v>1</v>
      </c>
      <c r="AI25">
        <v>42.45</v>
      </c>
      <c r="AL25" t="s">
        <v>365</v>
      </c>
      <c r="AM25" t="s">
        <v>371</v>
      </c>
      <c r="AN25">
        <v>6894</v>
      </c>
      <c r="AS25" t="s">
        <v>405</v>
      </c>
      <c r="AT25">
        <v>2019</v>
      </c>
      <c r="AV25" t="s">
        <v>415</v>
      </c>
      <c r="AW25" t="s">
        <v>273</v>
      </c>
      <c r="AX25" t="s">
        <v>416</v>
      </c>
      <c r="AY25" t="s">
        <v>272</v>
      </c>
      <c r="BA25" t="s">
        <v>432</v>
      </c>
      <c r="BB25" t="s">
        <v>441</v>
      </c>
      <c r="BC25" t="s">
        <v>442</v>
      </c>
      <c r="BE25" t="s">
        <v>273</v>
      </c>
      <c r="BG25" t="s">
        <v>449</v>
      </c>
    </row>
    <row r="26" spans="1:59">
      <c r="A26" s="1">
        <f>HYPERLINK("https://lsnyc.legalserver.org/matter/dynamic-profile/view/1855485","18-1855485")</f>
        <v>0</v>
      </c>
      <c r="C26" t="s">
        <v>67</v>
      </c>
      <c r="D26" t="s">
        <v>92</v>
      </c>
      <c r="F26" t="s">
        <v>123</v>
      </c>
      <c r="G26" t="s">
        <v>155</v>
      </c>
      <c r="H26" t="s">
        <v>186</v>
      </c>
      <c r="I26" t="s">
        <v>212</v>
      </c>
      <c r="J26" t="s">
        <v>218</v>
      </c>
      <c r="K26">
        <v>10314</v>
      </c>
      <c r="L26" t="s">
        <v>223</v>
      </c>
      <c r="M26" t="s">
        <v>250</v>
      </c>
      <c r="N26">
        <v>9</v>
      </c>
      <c r="O26" t="s">
        <v>263</v>
      </c>
      <c r="P26" t="s">
        <v>267</v>
      </c>
      <c r="R26" t="s">
        <v>269</v>
      </c>
      <c r="S26" t="s">
        <v>271</v>
      </c>
      <c r="T26" t="s">
        <v>272</v>
      </c>
      <c r="V26" t="s">
        <v>275</v>
      </c>
      <c r="W26" t="s">
        <v>92</v>
      </c>
      <c r="X26">
        <v>564</v>
      </c>
      <c r="Y26">
        <v>564</v>
      </c>
      <c r="Z26">
        <v>17.2</v>
      </c>
      <c r="AA26" t="s">
        <v>283</v>
      </c>
      <c r="AB26" t="s">
        <v>307</v>
      </c>
      <c r="AD26" t="s">
        <v>351</v>
      </c>
      <c r="AE26">
        <v>72</v>
      </c>
      <c r="AF26" t="s">
        <v>362</v>
      </c>
      <c r="AG26">
        <v>2</v>
      </c>
      <c r="AH26">
        <v>0</v>
      </c>
      <c r="AI26">
        <v>63.42</v>
      </c>
      <c r="AL26" t="s">
        <v>365</v>
      </c>
      <c r="AM26" t="s">
        <v>371</v>
      </c>
      <c r="AN26">
        <v>10298.6</v>
      </c>
      <c r="AS26" t="s">
        <v>406</v>
      </c>
      <c r="AT26">
        <v>2019</v>
      </c>
      <c r="AV26" t="s">
        <v>415</v>
      </c>
      <c r="AW26" t="s">
        <v>273</v>
      </c>
      <c r="AX26" t="s">
        <v>416</v>
      </c>
      <c r="AY26" t="s">
        <v>272</v>
      </c>
      <c r="BA26" t="s">
        <v>428</v>
      </c>
      <c r="BB26" t="s">
        <v>440</v>
      </c>
      <c r="BC26" t="s">
        <v>443</v>
      </c>
      <c r="BE26" t="s">
        <v>273</v>
      </c>
      <c r="BG26" t="s">
        <v>449</v>
      </c>
    </row>
    <row r="27" spans="1:59">
      <c r="A27" s="1">
        <f>HYPERLINK("https://lsnyc.legalserver.org/matter/dynamic-profile/view/1868422","18-1868422")</f>
        <v>0</v>
      </c>
      <c r="C27" t="s">
        <v>69</v>
      </c>
      <c r="D27" t="s">
        <v>93</v>
      </c>
      <c r="F27" t="s">
        <v>124</v>
      </c>
      <c r="G27" t="s">
        <v>156</v>
      </c>
      <c r="H27" t="s">
        <v>187</v>
      </c>
      <c r="I27" t="s">
        <v>213</v>
      </c>
      <c r="J27" t="s">
        <v>218</v>
      </c>
      <c r="K27">
        <v>10304</v>
      </c>
      <c r="L27" t="s">
        <v>223</v>
      </c>
      <c r="M27" t="s">
        <v>251</v>
      </c>
      <c r="N27">
        <v>15</v>
      </c>
      <c r="O27" t="s">
        <v>263</v>
      </c>
      <c r="P27" t="s">
        <v>267</v>
      </c>
      <c r="R27" t="s">
        <v>269</v>
      </c>
      <c r="S27" t="s">
        <v>270</v>
      </c>
      <c r="T27" t="s">
        <v>273</v>
      </c>
      <c r="W27" t="s">
        <v>93</v>
      </c>
      <c r="X27">
        <v>116</v>
      </c>
      <c r="Y27">
        <v>1904</v>
      </c>
      <c r="Z27">
        <v>2</v>
      </c>
      <c r="AA27" t="s">
        <v>283</v>
      </c>
      <c r="AB27" t="s">
        <v>308</v>
      </c>
      <c r="AD27" t="s">
        <v>352</v>
      </c>
      <c r="AE27">
        <v>100</v>
      </c>
      <c r="AF27" t="s">
        <v>360</v>
      </c>
      <c r="AG27">
        <v>3</v>
      </c>
      <c r="AH27">
        <v>0</v>
      </c>
      <c r="AI27">
        <v>18.14</v>
      </c>
      <c r="AL27" t="s">
        <v>365</v>
      </c>
      <c r="AM27" t="s">
        <v>372</v>
      </c>
      <c r="AN27">
        <v>3770</v>
      </c>
      <c r="AS27" t="s">
        <v>407</v>
      </c>
      <c r="AT27">
        <v>2019</v>
      </c>
      <c r="AV27" t="s">
        <v>415</v>
      </c>
      <c r="AW27" t="s">
        <v>273</v>
      </c>
      <c r="AX27" t="s">
        <v>416</v>
      </c>
      <c r="AY27" t="s">
        <v>272</v>
      </c>
      <c r="BA27" t="s">
        <v>422</v>
      </c>
      <c r="BB27" t="s">
        <v>439</v>
      </c>
      <c r="BC27" t="s">
        <v>442</v>
      </c>
      <c r="BG27" t="s">
        <v>450</v>
      </c>
    </row>
    <row r="28" spans="1:59">
      <c r="A28" s="1">
        <f>HYPERLINK("https://lsnyc.legalserver.org/matter/dynamic-profile/view/1867718","18-1867718")</f>
        <v>0</v>
      </c>
      <c r="C28" t="s">
        <v>64</v>
      </c>
      <c r="D28" t="s">
        <v>94</v>
      </c>
      <c r="F28" t="s">
        <v>125</v>
      </c>
      <c r="G28" t="s">
        <v>157</v>
      </c>
      <c r="H28" t="s">
        <v>188</v>
      </c>
      <c r="J28" t="s">
        <v>218</v>
      </c>
      <c r="K28">
        <v>10303</v>
      </c>
      <c r="L28" t="s">
        <v>223</v>
      </c>
      <c r="M28" t="s">
        <v>252</v>
      </c>
      <c r="N28">
        <v>4</v>
      </c>
      <c r="O28" t="s">
        <v>263</v>
      </c>
      <c r="P28" t="s">
        <v>267</v>
      </c>
      <c r="R28" t="s">
        <v>269</v>
      </c>
      <c r="S28" t="s">
        <v>271</v>
      </c>
      <c r="T28" t="s">
        <v>272</v>
      </c>
      <c r="W28" t="s">
        <v>94</v>
      </c>
      <c r="X28">
        <v>2350</v>
      </c>
      <c r="Y28">
        <v>2350</v>
      </c>
      <c r="Z28">
        <v>24.5</v>
      </c>
      <c r="AA28" t="s">
        <v>283</v>
      </c>
      <c r="AB28" t="s">
        <v>309</v>
      </c>
      <c r="AD28" t="s">
        <v>353</v>
      </c>
      <c r="AE28">
        <v>1</v>
      </c>
      <c r="AG28">
        <v>3</v>
      </c>
      <c r="AH28">
        <v>0</v>
      </c>
      <c r="AI28">
        <v>118.38</v>
      </c>
      <c r="AN28">
        <v>24600</v>
      </c>
      <c r="AS28" t="s">
        <v>408</v>
      </c>
      <c r="AT28">
        <v>2018</v>
      </c>
      <c r="AV28" t="s">
        <v>415</v>
      </c>
      <c r="AW28" t="s">
        <v>273</v>
      </c>
      <c r="AX28" t="s">
        <v>416</v>
      </c>
      <c r="AY28" t="s">
        <v>272</v>
      </c>
      <c r="BA28" t="s">
        <v>433</v>
      </c>
      <c r="BB28" t="s">
        <v>439</v>
      </c>
      <c r="BC28" t="s">
        <v>443</v>
      </c>
      <c r="BE28" t="s">
        <v>273</v>
      </c>
      <c r="BG28" t="s">
        <v>449</v>
      </c>
    </row>
    <row r="29" spans="1:59">
      <c r="A29" s="1">
        <f>HYPERLINK("https://lsnyc.legalserver.org/matter/dynamic-profile/view/1870893","18-1870893")</f>
        <v>0</v>
      </c>
      <c r="C29" t="s">
        <v>65</v>
      </c>
      <c r="D29" t="s">
        <v>95</v>
      </c>
      <c r="F29" t="s">
        <v>126</v>
      </c>
      <c r="G29" t="s">
        <v>158</v>
      </c>
      <c r="H29" t="s">
        <v>189</v>
      </c>
      <c r="I29" t="s">
        <v>199</v>
      </c>
      <c r="J29" t="s">
        <v>218</v>
      </c>
      <c r="K29">
        <v>10303</v>
      </c>
      <c r="L29" t="s">
        <v>223</v>
      </c>
      <c r="M29" t="s">
        <v>253</v>
      </c>
      <c r="N29">
        <v>15</v>
      </c>
      <c r="O29" t="s">
        <v>263</v>
      </c>
      <c r="P29" t="s">
        <v>267</v>
      </c>
      <c r="R29" t="s">
        <v>269</v>
      </c>
      <c r="S29" t="s">
        <v>271</v>
      </c>
      <c r="T29" t="s">
        <v>272</v>
      </c>
      <c r="W29" t="s">
        <v>95</v>
      </c>
      <c r="X29">
        <v>600</v>
      </c>
      <c r="Y29">
        <v>1011</v>
      </c>
      <c r="Z29">
        <v>2.9</v>
      </c>
      <c r="AA29" t="s">
        <v>283</v>
      </c>
      <c r="AB29" t="s">
        <v>310</v>
      </c>
      <c r="AD29" t="s">
        <v>354</v>
      </c>
      <c r="AE29">
        <v>18</v>
      </c>
      <c r="AF29" t="s">
        <v>362</v>
      </c>
      <c r="AG29">
        <v>2</v>
      </c>
      <c r="AH29">
        <v>0</v>
      </c>
      <c r="AI29">
        <v>34.26</v>
      </c>
      <c r="AM29" t="s">
        <v>371</v>
      </c>
      <c r="AN29">
        <v>5640</v>
      </c>
      <c r="AS29" t="s">
        <v>390</v>
      </c>
      <c r="AT29">
        <v>2019</v>
      </c>
      <c r="AV29" t="s">
        <v>415</v>
      </c>
      <c r="AW29" t="s">
        <v>273</v>
      </c>
      <c r="AX29" t="s">
        <v>416</v>
      </c>
      <c r="AY29" t="s">
        <v>272</v>
      </c>
      <c r="BA29" t="s">
        <v>434</v>
      </c>
      <c r="BB29" t="s">
        <v>440</v>
      </c>
      <c r="BC29" t="s">
        <v>443</v>
      </c>
      <c r="BE29" t="s">
        <v>273</v>
      </c>
      <c r="BG29" t="s">
        <v>447</v>
      </c>
    </row>
    <row r="30" spans="1:59">
      <c r="A30" s="1">
        <f>HYPERLINK("https://lsnyc.legalserver.org/matter/dynamic-profile/view/0818535","16-0818535")</f>
        <v>0</v>
      </c>
      <c r="B30" t="s">
        <v>63</v>
      </c>
      <c r="C30" t="s">
        <v>64</v>
      </c>
      <c r="D30" t="s">
        <v>96</v>
      </c>
      <c r="F30" t="s">
        <v>127</v>
      </c>
      <c r="G30" t="s">
        <v>159</v>
      </c>
      <c r="H30" t="s">
        <v>190</v>
      </c>
      <c r="I30" t="s">
        <v>214</v>
      </c>
      <c r="J30" t="s">
        <v>218</v>
      </c>
      <c r="K30">
        <v>10301</v>
      </c>
      <c r="L30" t="s">
        <v>222</v>
      </c>
      <c r="M30" t="s">
        <v>254</v>
      </c>
      <c r="N30">
        <v>6</v>
      </c>
      <c r="O30" t="s">
        <v>263</v>
      </c>
      <c r="P30" t="s">
        <v>267</v>
      </c>
      <c r="R30" t="s">
        <v>269</v>
      </c>
      <c r="S30" t="s">
        <v>270</v>
      </c>
      <c r="W30" t="s">
        <v>280</v>
      </c>
      <c r="X30">
        <v>1533</v>
      </c>
      <c r="Y30">
        <v>1533</v>
      </c>
      <c r="Z30">
        <v>9.75</v>
      </c>
      <c r="AA30" t="s">
        <v>283</v>
      </c>
      <c r="AB30" t="s">
        <v>311</v>
      </c>
      <c r="AD30" t="s">
        <v>355</v>
      </c>
      <c r="AE30">
        <v>0</v>
      </c>
      <c r="AF30" t="s">
        <v>363</v>
      </c>
      <c r="AG30">
        <v>3</v>
      </c>
      <c r="AH30">
        <v>1</v>
      </c>
      <c r="AI30">
        <v>123.46</v>
      </c>
      <c r="AM30" t="s">
        <v>371</v>
      </c>
      <c r="AN30">
        <v>30000</v>
      </c>
      <c r="AS30" t="s">
        <v>409</v>
      </c>
      <c r="AT30">
        <v>2019</v>
      </c>
      <c r="AV30" t="s">
        <v>415</v>
      </c>
      <c r="AW30" t="s">
        <v>273</v>
      </c>
      <c r="AX30" t="s">
        <v>416</v>
      </c>
      <c r="AY30" t="s">
        <v>272</v>
      </c>
      <c r="BA30" t="s">
        <v>428</v>
      </c>
      <c r="BB30" t="s">
        <v>440</v>
      </c>
      <c r="BC30" t="s">
        <v>444</v>
      </c>
      <c r="BG30" t="s">
        <v>445</v>
      </c>
    </row>
    <row r="31" spans="1:59">
      <c r="A31" s="1">
        <f>HYPERLINK("https://lsnyc.legalserver.org/matter/dynamic-profile/view/0828423","17-0828423")</f>
        <v>0</v>
      </c>
      <c r="C31" t="s">
        <v>67</v>
      </c>
      <c r="D31" t="s">
        <v>97</v>
      </c>
      <c r="F31" t="s">
        <v>109</v>
      </c>
      <c r="G31" t="s">
        <v>139</v>
      </c>
      <c r="H31" t="s">
        <v>170</v>
      </c>
      <c r="J31" t="s">
        <v>218</v>
      </c>
      <c r="K31">
        <v>10310</v>
      </c>
      <c r="L31" t="s">
        <v>222</v>
      </c>
      <c r="N31">
        <v>2</v>
      </c>
      <c r="O31" t="s">
        <v>264</v>
      </c>
      <c r="P31" t="s">
        <v>268</v>
      </c>
      <c r="R31" t="s">
        <v>269</v>
      </c>
      <c r="S31" t="s">
        <v>270</v>
      </c>
      <c r="T31" t="s">
        <v>272</v>
      </c>
      <c r="W31" t="s">
        <v>97</v>
      </c>
      <c r="X31">
        <v>665</v>
      </c>
      <c r="Y31">
        <v>665</v>
      </c>
      <c r="Z31">
        <v>74.05</v>
      </c>
      <c r="AA31" t="s">
        <v>283</v>
      </c>
      <c r="AB31" t="s">
        <v>291</v>
      </c>
      <c r="AC31" t="s">
        <v>318</v>
      </c>
      <c r="AD31" t="s">
        <v>335</v>
      </c>
      <c r="AE31">
        <v>62</v>
      </c>
      <c r="AF31" t="s">
        <v>363</v>
      </c>
      <c r="AG31">
        <v>2</v>
      </c>
      <c r="AH31">
        <v>5</v>
      </c>
      <c r="AI31">
        <v>28</v>
      </c>
      <c r="AM31" t="s">
        <v>371</v>
      </c>
      <c r="AN31">
        <v>10400</v>
      </c>
      <c r="AS31" t="s">
        <v>398</v>
      </c>
      <c r="AT31">
        <v>2019</v>
      </c>
      <c r="AV31" t="s">
        <v>415</v>
      </c>
      <c r="AW31" t="s">
        <v>273</v>
      </c>
      <c r="AX31" t="s">
        <v>273</v>
      </c>
      <c r="AY31" t="s">
        <v>272</v>
      </c>
      <c r="BA31" t="s">
        <v>424</v>
      </c>
      <c r="BB31" t="s">
        <v>440</v>
      </c>
      <c r="BC31" t="s">
        <v>442</v>
      </c>
      <c r="BG31" t="s">
        <v>451</v>
      </c>
    </row>
    <row r="32" spans="1:59">
      <c r="A32" s="1">
        <f>HYPERLINK("https://lsnyc.legalserver.org/matter/dynamic-profile/view/1858534","18-1858534")</f>
        <v>0</v>
      </c>
      <c r="C32" t="s">
        <v>67</v>
      </c>
      <c r="D32" t="s">
        <v>91</v>
      </c>
      <c r="F32" t="s">
        <v>128</v>
      </c>
      <c r="G32" t="s">
        <v>160</v>
      </c>
      <c r="H32" t="s">
        <v>191</v>
      </c>
      <c r="I32" t="s">
        <v>215</v>
      </c>
      <c r="J32" t="s">
        <v>218</v>
      </c>
      <c r="K32">
        <v>10304</v>
      </c>
      <c r="L32" t="s">
        <v>221</v>
      </c>
      <c r="M32" t="s">
        <v>255</v>
      </c>
      <c r="N32">
        <v>6</v>
      </c>
      <c r="O32" t="s">
        <v>265</v>
      </c>
      <c r="P32" t="s">
        <v>268</v>
      </c>
      <c r="R32" t="s">
        <v>269</v>
      </c>
      <c r="S32" t="s">
        <v>270</v>
      </c>
      <c r="T32" t="s">
        <v>272</v>
      </c>
      <c r="V32" t="s">
        <v>275</v>
      </c>
      <c r="W32" t="s">
        <v>281</v>
      </c>
      <c r="X32">
        <v>0</v>
      </c>
      <c r="Y32">
        <v>420</v>
      </c>
      <c r="Z32">
        <v>4.75</v>
      </c>
      <c r="AA32" t="s">
        <v>283</v>
      </c>
      <c r="AB32" t="s">
        <v>312</v>
      </c>
      <c r="AC32" t="s">
        <v>325</v>
      </c>
      <c r="AD32" t="s">
        <v>356</v>
      </c>
      <c r="AE32">
        <v>693</v>
      </c>
      <c r="AF32" t="s">
        <v>362</v>
      </c>
      <c r="AG32">
        <v>1</v>
      </c>
      <c r="AH32">
        <v>2</v>
      </c>
      <c r="AI32">
        <v>79.92</v>
      </c>
      <c r="AL32" t="s">
        <v>365</v>
      </c>
      <c r="AM32" t="s">
        <v>371</v>
      </c>
      <c r="AN32">
        <v>16320</v>
      </c>
      <c r="AP32" t="s">
        <v>224</v>
      </c>
      <c r="AQ32" t="s">
        <v>380</v>
      </c>
      <c r="AR32" t="s">
        <v>385</v>
      </c>
      <c r="AS32" t="s">
        <v>410</v>
      </c>
      <c r="AT32">
        <v>2019</v>
      </c>
      <c r="AV32" t="s">
        <v>415</v>
      </c>
      <c r="AW32" t="s">
        <v>273</v>
      </c>
      <c r="AX32" t="s">
        <v>273</v>
      </c>
      <c r="AY32" t="s">
        <v>272</v>
      </c>
      <c r="BA32" t="s">
        <v>435</v>
      </c>
      <c r="BB32" t="s">
        <v>440</v>
      </c>
      <c r="BC32" t="s">
        <v>444</v>
      </c>
      <c r="BG32" t="s">
        <v>445</v>
      </c>
    </row>
    <row r="33" spans="1:59">
      <c r="A33" s="1">
        <f>HYPERLINK("https://lsnyc.legalserver.org/matter/dynamic-profile/view/1867979","18-1867979")</f>
        <v>0</v>
      </c>
      <c r="B33" t="s">
        <v>60</v>
      </c>
      <c r="C33" t="s">
        <v>68</v>
      </c>
      <c r="D33" t="s">
        <v>98</v>
      </c>
      <c r="F33" t="s">
        <v>129</v>
      </c>
      <c r="G33" t="s">
        <v>150</v>
      </c>
      <c r="H33" t="s">
        <v>192</v>
      </c>
      <c r="I33" t="s">
        <v>216</v>
      </c>
      <c r="J33" t="s">
        <v>218</v>
      </c>
      <c r="K33">
        <v>10301</v>
      </c>
      <c r="L33" t="s">
        <v>224</v>
      </c>
      <c r="M33" t="s">
        <v>256</v>
      </c>
      <c r="N33">
        <v>20</v>
      </c>
      <c r="O33" t="s">
        <v>265</v>
      </c>
      <c r="P33" t="s">
        <v>268</v>
      </c>
      <c r="R33" t="s">
        <v>269</v>
      </c>
      <c r="S33" t="s">
        <v>270</v>
      </c>
      <c r="T33" t="s">
        <v>273</v>
      </c>
      <c r="W33" t="s">
        <v>98</v>
      </c>
      <c r="X33">
        <v>0</v>
      </c>
      <c r="Y33">
        <v>240</v>
      </c>
      <c r="Z33">
        <v>18.95</v>
      </c>
      <c r="AA33" t="s">
        <v>283</v>
      </c>
      <c r="AB33" t="s">
        <v>313</v>
      </c>
      <c r="AD33" t="s">
        <v>357</v>
      </c>
      <c r="AE33">
        <v>100</v>
      </c>
      <c r="AF33" t="s">
        <v>362</v>
      </c>
      <c r="AG33">
        <v>3</v>
      </c>
      <c r="AH33">
        <v>2</v>
      </c>
      <c r="AI33">
        <v>29.78</v>
      </c>
      <c r="AL33" t="s">
        <v>366</v>
      </c>
      <c r="AM33" t="s">
        <v>371</v>
      </c>
      <c r="AN33">
        <v>8760</v>
      </c>
      <c r="AS33" t="s">
        <v>411</v>
      </c>
      <c r="AT33">
        <v>2019</v>
      </c>
      <c r="AV33" t="s">
        <v>415</v>
      </c>
      <c r="AW33" t="s">
        <v>273</v>
      </c>
      <c r="AX33" t="s">
        <v>273</v>
      </c>
      <c r="AY33" t="s">
        <v>272</v>
      </c>
      <c r="BA33" t="s">
        <v>436</v>
      </c>
      <c r="BB33" t="s">
        <v>440</v>
      </c>
      <c r="BC33" t="s">
        <v>443</v>
      </c>
      <c r="BG33" t="s">
        <v>445</v>
      </c>
    </row>
    <row r="34" spans="1:59">
      <c r="A34" s="1">
        <f>HYPERLINK("https://lsnyc.legalserver.org/matter/dynamic-profile/view/0811733","16-0811733")</f>
        <v>0</v>
      </c>
      <c r="C34" t="s">
        <v>67</v>
      </c>
      <c r="D34" t="s">
        <v>99</v>
      </c>
      <c r="F34" t="s">
        <v>130</v>
      </c>
      <c r="G34" t="s">
        <v>161</v>
      </c>
      <c r="H34" t="s">
        <v>193</v>
      </c>
      <c r="I34" t="s">
        <v>210</v>
      </c>
      <c r="J34" t="s">
        <v>218</v>
      </c>
      <c r="K34">
        <v>10310</v>
      </c>
      <c r="L34" t="s">
        <v>225</v>
      </c>
      <c r="M34" t="s">
        <v>257</v>
      </c>
      <c r="N34">
        <v>6</v>
      </c>
      <c r="O34" t="s">
        <v>265</v>
      </c>
      <c r="P34" t="s">
        <v>268</v>
      </c>
      <c r="R34" t="s">
        <v>269</v>
      </c>
      <c r="S34" t="s">
        <v>270</v>
      </c>
      <c r="T34" t="s">
        <v>272</v>
      </c>
      <c r="V34" t="s">
        <v>275</v>
      </c>
      <c r="W34" t="s">
        <v>282</v>
      </c>
      <c r="X34">
        <v>0</v>
      </c>
      <c r="Y34">
        <v>450</v>
      </c>
      <c r="Z34">
        <v>33.2</v>
      </c>
      <c r="AA34" t="s">
        <v>283</v>
      </c>
      <c r="AB34" t="s">
        <v>314</v>
      </c>
      <c r="AC34" t="s">
        <v>326</v>
      </c>
      <c r="AD34" t="s">
        <v>358</v>
      </c>
      <c r="AE34">
        <v>62</v>
      </c>
      <c r="AF34" t="s">
        <v>363</v>
      </c>
      <c r="AG34">
        <v>1</v>
      </c>
      <c r="AH34">
        <v>1</v>
      </c>
      <c r="AI34">
        <v>90.89</v>
      </c>
      <c r="AL34" t="s">
        <v>224</v>
      </c>
      <c r="AM34" t="s">
        <v>371</v>
      </c>
      <c r="AN34">
        <v>14560</v>
      </c>
      <c r="AS34" t="s">
        <v>400</v>
      </c>
      <c r="AT34">
        <v>2019</v>
      </c>
      <c r="AV34" t="s">
        <v>415</v>
      </c>
      <c r="AW34" t="s">
        <v>273</v>
      </c>
      <c r="AX34" t="s">
        <v>273</v>
      </c>
      <c r="AY34" t="s">
        <v>272</v>
      </c>
      <c r="BA34" t="s">
        <v>437</v>
      </c>
      <c r="BB34" t="s">
        <v>440</v>
      </c>
      <c r="BC34" t="s">
        <v>442</v>
      </c>
      <c r="BG34" t="s">
        <v>445</v>
      </c>
    </row>
    <row r="35" spans="1:59">
      <c r="A35" s="1">
        <f>HYPERLINK("https://lsnyc.legalserver.org/matter/dynamic-profile/view/0818101","16-0818101")</f>
        <v>0</v>
      </c>
      <c r="B35" t="s">
        <v>60</v>
      </c>
      <c r="C35" t="s">
        <v>64</v>
      </c>
      <c r="D35" t="s">
        <v>100</v>
      </c>
      <c r="F35" t="s">
        <v>127</v>
      </c>
      <c r="G35" t="s">
        <v>159</v>
      </c>
      <c r="H35" t="s">
        <v>190</v>
      </c>
      <c r="I35" t="s">
        <v>214</v>
      </c>
      <c r="J35" t="s">
        <v>218</v>
      </c>
      <c r="K35">
        <v>10301</v>
      </c>
      <c r="L35" t="s">
        <v>222</v>
      </c>
      <c r="M35" t="s">
        <v>258</v>
      </c>
      <c r="N35">
        <v>6</v>
      </c>
      <c r="O35" t="s">
        <v>265</v>
      </c>
      <c r="P35" t="s">
        <v>268</v>
      </c>
      <c r="R35" t="s">
        <v>269</v>
      </c>
      <c r="S35" t="s">
        <v>270</v>
      </c>
      <c r="W35" t="s">
        <v>280</v>
      </c>
      <c r="X35">
        <v>1533</v>
      </c>
      <c r="Y35">
        <v>1533</v>
      </c>
      <c r="Z35">
        <v>31.06</v>
      </c>
      <c r="AA35" t="s">
        <v>283</v>
      </c>
      <c r="AB35" t="s">
        <v>311</v>
      </c>
      <c r="AD35" t="s">
        <v>355</v>
      </c>
      <c r="AE35">
        <v>0</v>
      </c>
      <c r="AF35" t="s">
        <v>363</v>
      </c>
      <c r="AG35">
        <v>3</v>
      </c>
      <c r="AH35">
        <v>1</v>
      </c>
      <c r="AI35">
        <v>123.46</v>
      </c>
      <c r="AM35" t="s">
        <v>371</v>
      </c>
      <c r="AN35">
        <v>30000</v>
      </c>
      <c r="AS35" t="s">
        <v>412</v>
      </c>
      <c r="AT35">
        <v>2019</v>
      </c>
      <c r="AV35" t="s">
        <v>415</v>
      </c>
      <c r="AW35" t="s">
        <v>273</v>
      </c>
      <c r="AX35" t="s">
        <v>416</v>
      </c>
      <c r="AY35" t="s">
        <v>272</v>
      </c>
      <c r="BA35" t="s">
        <v>428</v>
      </c>
      <c r="BB35" t="s">
        <v>440</v>
      </c>
      <c r="BC35" t="s">
        <v>444</v>
      </c>
      <c r="BG35" t="s">
        <v>445</v>
      </c>
    </row>
    <row r="36" spans="1:59">
      <c r="A36" s="1">
        <f>HYPERLINK("https://lsnyc.legalserver.org/matter/dynamic-profile/view/1849281","17-1849281")</f>
        <v>0</v>
      </c>
      <c r="C36" t="s">
        <v>65</v>
      </c>
      <c r="D36" t="s">
        <v>101</v>
      </c>
      <c r="F36" t="s">
        <v>131</v>
      </c>
      <c r="G36" t="s">
        <v>162</v>
      </c>
      <c r="H36" t="s">
        <v>194</v>
      </c>
      <c r="I36" t="s">
        <v>217</v>
      </c>
      <c r="J36" t="s">
        <v>218</v>
      </c>
      <c r="K36">
        <v>10314</v>
      </c>
      <c r="L36" t="s">
        <v>219</v>
      </c>
      <c r="M36" t="s">
        <v>259</v>
      </c>
      <c r="N36">
        <v>2</v>
      </c>
      <c r="O36" t="s">
        <v>266</v>
      </c>
      <c r="P36" t="s">
        <v>267</v>
      </c>
      <c r="R36" t="s">
        <v>269</v>
      </c>
      <c r="S36" t="s">
        <v>270</v>
      </c>
      <c r="T36" t="s">
        <v>272</v>
      </c>
      <c r="W36" t="s">
        <v>101</v>
      </c>
      <c r="X36">
        <v>0</v>
      </c>
      <c r="Y36">
        <v>232</v>
      </c>
      <c r="Z36">
        <v>61.45</v>
      </c>
      <c r="AA36" t="s">
        <v>283</v>
      </c>
      <c r="AB36" t="s">
        <v>315</v>
      </c>
      <c r="AC36" t="s">
        <v>327</v>
      </c>
      <c r="AD36" t="s">
        <v>359</v>
      </c>
      <c r="AE36">
        <v>72</v>
      </c>
      <c r="AF36" t="s">
        <v>363</v>
      </c>
      <c r="AG36">
        <v>1</v>
      </c>
      <c r="AH36">
        <v>0</v>
      </c>
      <c r="AI36">
        <v>0</v>
      </c>
      <c r="AL36" t="s">
        <v>365</v>
      </c>
      <c r="AM36" t="s">
        <v>371</v>
      </c>
      <c r="AN36">
        <v>0</v>
      </c>
      <c r="AS36" t="s">
        <v>413</v>
      </c>
      <c r="AT36">
        <v>2019</v>
      </c>
      <c r="AV36" t="s">
        <v>415</v>
      </c>
      <c r="AW36" t="s">
        <v>273</v>
      </c>
      <c r="AX36" t="s">
        <v>416</v>
      </c>
      <c r="AY36" t="s">
        <v>272</v>
      </c>
      <c r="BA36" t="s">
        <v>438</v>
      </c>
      <c r="BB36" t="s">
        <v>440</v>
      </c>
      <c r="BC36" t="s">
        <v>443</v>
      </c>
      <c r="BE36" t="s">
        <v>273</v>
      </c>
      <c r="BG36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32"/>
  <sheetViews>
    <sheetView workbookViewId="0"/>
  </sheetViews>
  <sheetFormatPr defaultRowHeight="15"/>
  <cols>
    <col min="1" max="1" width="20.7109375" style="1" customWidth="1"/>
  </cols>
  <sheetData>
    <row r="1" spans="1:58">
      <c r="A1" s="2" t="s">
        <v>0</v>
      </c>
      <c r="B1" s="2" t="s">
        <v>452</v>
      </c>
      <c r="C1" s="2" t="s">
        <v>2</v>
      </c>
      <c r="D1" s="2" t="s">
        <v>47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18</v>
      </c>
      <c r="T1" s="2" t="s">
        <v>19</v>
      </c>
      <c r="U1" s="2" t="s">
        <v>20</v>
      </c>
      <c r="V1" s="2" t="s">
        <v>53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42</v>
      </c>
      <c r="AP1" s="2" t="s">
        <v>43</v>
      </c>
      <c r="AQ1" s="2" t="s">
        <v>41</v>
      </c>
      <c r="AR1" s="2" t="s">
        <v>52</v>
      </c>
      <c r="AS1" s="2" t="s">
        <v>453</v>
      </c>
      <c r="AT1" s="2" t="s">
        <v>45</v>
      </c>
      <c r="AU1" s="2" t="s">
        <v>46</v>
      </c>
      <c r="AV1" s="2" t="s">
        <v>48</v>
      </c>
      <c r="AW1" s="2" t="s">
        <v>49</v>
      </c>
      <c r="AX1" s="2" t="s">
        <v>50</v>
      </c>
      <c r="AY1" s="2" t="s">
        <v>25</v>
      </c>
      <c r="AZ1" s="2" t="s">
        <v>26</v>
      </c>
      <c r="BA1" s="2" t="s">
        <v>51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</row>
    <row r="2" spans="1:58">
      <c r="A2" s="1">
        <f>HYPERLINK("https://lsnyc.legalserver.org/matter/dynamic-profile/view/1857995","18-1857995")</f>
        <v>0</v>
      </c>
      <c r="C2" t="s">
        <v>465</v>
      </c>
      <c r="D2" t="s">
        <v>469</v>
      </c>
      <c r="E2" t="s">
        <v>470</v>
      </c>
      <c r="F2" t="s">
        <v>495</v>
      </c>
      <c r="G2" t="s">
        <v>517</v>
      </c>
      <c r="H2" t="s">
        <v>545</v>
      </c>
      <c r="I2" t="s">
        <v>574</v>
      </c>
      <c r="K2" t="s">
        <v>218</v>
      </c>
      <c r="L2">
        <v>10309</v>
      </c>
      <c r="M2" t="s">
        <v>223</v>
      </c>
      <c r="N2" t="s">
        <v>618</v>
      </c>
      <c r="O2">
        <v>4</v>
      </c>
      <c r="P2" t="s">
        <v>261</v>
      </c>
      <c r="Q2" t="s">
        <v>267</v>
      </c>
      <c r="R2" t="s">
        <v>651</v>
      </c>
      <c r="S2" t="s">
        <v>270</v>
      </c>
      <c r="T2" t="s">
        <v>272</v>
      </c>
      <c r="V2" t="s">
        <v>439</v>
      </c>
      <c r="X2" t="s">
        <v>470</v>
      </c>
      <c r="Y2">
        <v>0</v>
      </c>
      <c r="Z2">
        <v>0</v>
      </c>
      <c r="AA2" t="s">
        <v>666</v>
      </c>
      <c r="AC2" t="s">
        <v>697</v>
      </c>
      <c r="AD2">
        <v>1</v>
      </c>
      <c r="AE2" t="s">
        <v>361</v>
      </c>
      <c r="AF2">
        <v>3</v>
      </c>
      <c r="AG2">
        <v>0</v>
      </c>
      <c r="AH2">
        <v>50.36</v>
      </c>
      <c r="AK2" t="s">
        <v>366</v>
      </c>
      <c r="AL2" t="s">
        <v>371</v>
      </c>
      <c r="AM2">
        <v>10284</v>
      </c>
      <c r="AO2" t="s">
        <v>379</v>
      </c>
      <c r="AP2" t="s">
        <v>734</v>
      </c>
      <c r="AQ2" t="s">
        <v>376</v>
      </c>
      <c r="AR2" t="s">
        <v>762</v>
      </c>
      <c r="AS2" t="s">
        <v>777</v>
      </c>
      <c r="AT2">
        <v>2019</v>
      </c>
      <c r="AV2" t="s">
        <v>273</v>
      </c>
      <c r="AW2" t="s">
        <v>273</v>
      </c>
      <c r="AX2" t="s">
        <v>272</v>
      </c>
      <c r="AY2">
        <v>6.2</v>
      </c>
      <c r="AZ2" t="s">
        <v>283</v>
      </c>
      <c r="BA2" t="s">
        <v>798</v>
      </c>
      <c r="BB2" t="s">
        <v>443</v>
      </c>
      <c r="BD2" t="s">
        <v>273</v>
      </c>
      <c r="BF2" t="s">
        <v>449</v>
      </c>
    </row>
    <row r="3" spans="1:58">
      <c r="A3" s="1">
        <f>HYPERLINK("https://lsnyc.legalserver.org/matter/dynamic-profile/view/1869258","18-1869258")</f>
        <v>0</v>
      </c>
      <c r="B3" t="s">
        <v>454</v>
      </c>
      <c r="C3" t="s">
        <v>67</v>
      </c>
      <c r="D3" t="s">
        <v>469</v>
      </c>
      <c r="E3" t="s">
        <v>83</v>
      </c>
      <c r="F3" t="s">
        <v>496</v>
      </c>
      <c r="G3" t="s">
        <v>518</v>
      </c>
      <c r="H3" t="s">
        <v>546</v>
      </c>
      <c r="I3" t="s">
        <v>575</v>
      </c>
      <c r="J3" t="s">
        <v>598</v>
      </c>
      <c r="K3" t="s">
        <v>218</v>
      </c>
      <c r="L3">
        <v>10310</v>
      </c>
      <c r="M3" t="s">
        <v>219</v>
      </c>
      <c r="N3" t="s">
        <v>619</v>
      </c>
      <c r="O3">
        <v>1</v>
      </c>
      <c r="P3" t="s">
        <v>261</v>
      </c>
      <c r="Q3" t="s">
        <v>267</v>
      </c>
      <c r="R3" t="s">
        <v>651</v>
      </c>
      <c r="S3" t="s">
        <v>270</v>
      </c>
      <c r="T3" t="s">
        <v>272</v>
      </c>
      <c r="V3" t="s">
        <v>439</v>
      </c>
      <c r="W3" t="s">
        <v>275</v>
      </c>
      <c r="X3" t="s">
        <v>83</v>
      </c>
      <c r="Y3">
        <v>0</v>
      </c>
      <c r="Z3">
        <v>1515</v>
      </c>
      <c r="AA3" t="s">
        <v>667</v>
      </c>
      <c r="AC3" t="s">
        <v>698</v>
      </c>
      <c r="AD3">
        <v>2</v>
      </c>
      <c r="AF3">
        <v>1</v>
      </c>
      <c r="AG3">
        <v>2</v>
      </c>
      <c r="AH3">
        <v>22.52</v>
      </c>
      <c r="AK3" t="s">
        <v>727</v>
      </c>
      <c r="AL3" t="s">
        <v>371</v>
      </c>
      <c r="AM3">
        <v>4680</v>
      </c>
      <c r="AN3" t="s">
        <v>729</v>
      </c>
      <c r="AO3" t="s">
        <v>379</v>
      </c>
      <c r="AP3" t="s">
        <v>735</v>
      </c>
      <c r="AQ3" t="s">
        <v>759</v>
      </c>
      <c r="AR3" t="s">
        <v>424</v>
      </c>
      <c r="AS3" t="s">
        <v>778</v>
      </c>
      <c r="AT3">
        <v>2019</v>
      </c>
      <c r="AU3" t="s">
        <v>414</v>
      </c>
      <c r="AV3" t="s">
        <v>273</v>
      </c>
      <c r="AW3" t="s">
        <v>273</v>
      </c>
      <c r="AX3" t="s">
        <v>272</v>
      </c>
      <c r="AY3">
        <v>37.05</v>
      </c>
      <c r="AZ3" t="s">
        <v>283</v>
      </c>
      <c r="BA3" t="s">
        <v>798</v>
      </c>
      <c r="BB3" t="s">
        <v>442</v>
      </c>
      <c r="BD3" t="s">
        <v>273</v>
      </c>
      <c r="BF3" t="s">
        <v>450</v>
      </c>
    </row>
    <row r="4" spans="1:58">
      <c r="A4" s="1">
        <f>HYPERLINK("https://lsnyc.legalserver.org/matter/dynamic-profile/view/1844982","17-1844982")</f>
        <v>0</v>
      </c>
      <c r="B4" t="s">
        <v>455</v>
      </c>
      <c r="C4" t="s">
        <v>64</v>
      </c>
      <c r="D4" t="s">
        <v>469</v>
      </c>
      <c r="E4" t="s">
        <v>471</v>
      </c>
      <c r="F4" t="s">
        <v>497</v>
      </c>
      <c r="G4" t="s">
        <v>519</v>
      </c>
      <c r="H4" t="s">
        <v>547</v>
      </c>
      <c r="I4" t="s">
        <v>576</v>
      </c>
      <c r="J4" t="s">
        <v>206</v>
      </c>
      <c r="K4" t="s">
        <v>218</v>
      </c>
      <c r="L4">
        <v>10310</v>
      </c>
      <c r="M4" t="s">
        <v>222</v>
      </c>
      <c r="N4" t="s">
        <v>620</v>
      </c>
      <c r="O4">
        <v>8</v>
      </c>
      <c r="P4" t="s">
        <v>261</v>
      </c>
      <c r="Q4" t="s">
        <v>267</v>
      </c>
      <c r="R4" t="s">
        <v>651</v>
      </c>
      <c r="S4" t="s">
        <v>270</v>
      </c>
      <c r="T4" t="s">
        <v>272</v>
      </c>
      <c r="V4" t="s">
        <v>439</v>
      </c>
      <c r="W4" t="s">
        <v>275</v>
      </c>
      <c r="X4" t="s">
        <v>471</v>
      </c>
      <c r="Y4">
        <v>750</v>
      </c>
      <c r="Z4">
        <v>750</v>
      </c>
      <c r="AA4" t="s">
        <v>668</v>
      </c>
      <c r="AC4" t="s">
        <v>699</v>
      </c>
      <c r="AD4">
        <v>2</v>
      </c>
      <c r="AE4" t="s">
        <v>361</v>
      </c>
      <c r="AF4">
        <v>2</v>
      </c>
      <c r="AG4">
        <v>2</v>
      </c>
      <c r="AH4">
        <v>160.07</v>
      </c>
      <c r="AK4" t="s">
        <v>366</v>
      </c>
      <c r="AL4" t="s">
        <v>371</v>
      </c>
      <c r="AM4">
        <v>39378</v>
      </c>
      <c r="AO4" t="s">
        <v>379</v>
      </c>
      <c r="AP4" t="s">
        <v>736</v>
      </c>
      <c r="AQ4" t="s">
        <v>224</v>
      </c>
      <c r="AR4" t="s">
        <v>428</v>
      </c>
      <c r="AS4" t="s">
        <v>779</v>
      </c>
      <c r="AT4">
        <v>2018</v>
      </c>
      <c r="AV4" t="s">
        <v>273</v>
      </c>
      <c r="AW4" t="s">
        <v>273</v>
      </c>
      <c r="AX4" t="s">
        <v>272</v>
      </c>
      <c r="AY4">
        <v>5.15</v>
      </c>
      <c r="AZ4" t="s">
        <v>283</v>
      </c>
      <c r="BA4" t="s">
        <v>798</v>
      </c>
      <c r="BB4" t="s">
        <v>444</v>
      </c>
      <c r="BF4" t="s">
        <v>446</v>
      </c>
    </row>
    <row r="5" spans="1:58">
      <c r="A5" s="1">
        <f>HYPERLINK("https://lsnyc.legalserver.org/matter/dynamic-profile/view/1863823","18-1863823")</f>
        <v>0</v>
      </c>
      <c r="C5" t="s">
        <v>65</v>
      </c>
      <c r="D5" t="s">
        <v>469</v>
      </c>
      <c r="E5" t="s">
        <v>472</v>
      </c>
      <c r="F5" t="s">
        <v>498</v>
      </c>
      <c r="G5" t="s">
        <v>520</v>
      </c>
      <c r="H5" t="s">
        <v>548</v>
      </c>
      <c r="I5" t="s">
        <v>577</v>
      </c>
      <c r="J5" t="s">
        <v>599</v>
      </c>
      <c r="K5" t="s">
        <v>218</v>
      </c>
      <c r="L5">
        <v>10303</v>
      </c>
      <c r="M5" t="s">
        <v>223</v>
      </c>
      <c r="N5" t="s">
        <v>621</v>
      </c>
      <c r="O5">
        <v>1</v>
      </c>
      <c r="P5" t="s">
        <v>261</v>
      </c>
      <c r="Q5" t="s">
        <v>267</v>
      </c>
      <c r="R5" t="s">
        <v>651</v>
      </c>
      <c r="S5" t="s">
        <v>271</v>
      </c>
      <c r="T5" t="s">
        <v>272</v>
      </c>
      <c r="V5" t="s">
        <v>439</v>
      </c>
      <c r="X5" t="s">
        <v>472</v>
      </c>
      <c r="Y5">
        <v>1100</v>
      </c>
      <c r="Z5">
        <v>1100</v>
      </c>
      <c r="AA5" t="s">
        <v>669</v>
      </c>
      <c r="AC5" t="s">
        <v>700</v>
      </c>
      <c r="AD5">
        <v>3</v>
      </c>
      <c r="AE5" t="s">
        <v>361</v>
      </c>
      <c r="AF5">
        <v>2</v>
      </c>
      <c r="AG5">
        <v>0</v>
      </c>
      <c r="AH5">
        <v>13.12</v>
      </c>
      <c r="AK5" t="s">
        <v>366</v>
      </c>
      <c r="AM5">
        <v>2160</v>
      </c>
      <c r="AO5" t="s">
        <v>379</v>
      </c>
      <c r="AP5" t="s">
        <v>737</v>
      </c>
      <c r="AQ5" t="s">
        <v>224</v>
      </c>
      <c r="AR5" t="s">
        <v>763</v>
      </c>
      <c r="AS5" t="s">
        <v>780</v>
      </c>
      <c r="AT5">
        <v>2019</v>
      </c>
      <c r="AV5" t="s">
        <v>273</v>
      </c>
      <c r="AW5" t="s">
        <v>416</v>
      </c>
      <c r="AX5" t="s">
        <v>272</v>
      </c>
      <c r="AY5">
        <v>8.5</v>
      </c>
      <c r="AZ5" t="s">
        <v>283</v>
      </c>
      <c r="BA5" t="s">
        <v>798</v>
      </c>
      <c r="BB5" t="s">
        <v>443</v>
      </c>
      <c r="BD5" t="s">
        <v>273</v>
      </c>
      <c r="BF5" t="s">
        <v>449</v>
      </c>
    </row>
    <row r="6" spans="1:58">
      <c r="A6" s="1">
        <f>HYPERLINK("https://lsnyc.legalserver.org/matter/dynamic-profile/view/1835137","17-1835137")</f>
        <v>0</v>
      </c>
      <c r="C6" t="s">
        <v>64</v>
      </c>
      <c r="D6" t="s">
        <v>469</v>
      </c>
      <c r="E6" t="s">
        <v>473</v>
      </c>
      <c r="F6" t="s">
        <v>499</v>
      </c>
      <c r="G6" t="s">
        <v>521</v>
      </c>
      <c r="H6" t="s">
        <v>549</v>
      </c>
      <c r="I6" t="s">
        <v>578</v>
      </c>
      <c r="J6" t="s">
        <v>600</v>
      </c>
      <c r="K6" t="s">
        <v>218</v>
      </c>
      <c r="L6">
        <v>10314</v>
      </c>
      <c r="M6" t="s">
        <v>221</v>
      </c>
      <c r="N6" t="s">
        <v>622</v>
      </c>
      <c r="O6">
        <v>1</v>
      </c>
      <c r="P6" t="s">
        <v>261</v>
      </c>
      <c r="Q6" t="s">
        <v>267</v>
      </c>
      <c r="R6" t="s">
        <v>651</v>
      </c>
      <c r="S6" t="s">
        <v>271</v>
      </c>
      <c r="T6" t="s">
        <v>273</v>
      </c>
      <c r="V6" t="s">
        <v>439</v>
      </c>
      <c r="W6" t="s">
        <v>275</v>
      </c>
      <c r="X6" t="s">
        <v>656</v>
      </c>
      <c r="Y6">
        <v>0</v>
      </c>
      <c r="Z6">
        <v>1425</v>
      </c>
      <c r="AA6" t="s">
        <v>670</v>
      </c>
      <c r="AB6" t="s">
        <v>694</v>
      </c>
      <c r="AC6" t="s">
        <v>701</v>
      </c>
      <c r="AD6">
        <v>2</v>
      </c>
      <c r="AE6" t="s">
        <v>361</v>
      </c>
      <c r="AF6">
        <v>1</v>
      </c>
      <c r="AG6">
        <v>1</v>
      </c>
      <c r="AH6">
        <v>139.58</v>
      </c>
      <c r="AK6" t="s">
        <v>224</v>
      </c>
      <c r="AL6" t="s">
        <v>371</v>
      </c>
      <c r="AM6">
        <v>22668</v>
      </c>
      <c r="AN6" t="s">
        <v>373</v>
      </c>
      <c r="AO6" t="s">
        <v>379</v>
      </c>
      <c r="AP6" t="s">
        <v>738</v>
      </c>
      <c r="AQ6" t="s">
        <v>224</v>
      </c>
      <c r="AR6" t="s">
        <v>436</v>
      </c>
      <c r="AS6" t="s">
        <v>781</v>
      </c>
      <c r="AT6">
        <v>2019</v>
      </c>
      <c r="AV6" t="s">
        <v>273</v>
      </c>
      <c r="AW6" t="s">
        <v>273</v>
      </c>
      <c r="AX6" t="s">
        <v>272</v>
      </c>
      <c r="AY6">
        <v>54.4</v>
      </c>
      <c r="AZ6" t="s">
        <v>283</v>
      </c>
      <c r="BA6" t="s">
        <v>798</v>
      </c>
      <c r="BB6" t="s">
        <v>442</v>
      </c>
      <c r="BF6" t="s">
        <v>445</v>
      </c>
    </row>
    <row r="7" spans="1:58">
      <c r="A7" s="1">
        <f>HYPERLINK("https://lsnyc.legalserver.org/matter/dynamic-profile/view/1846986","17-1846986")</f>
        <v>0</v>
      </c>
      <c r="C7" t="s">
        <v>64</v>
      </c>
      <c r="D7" t="s">
        <v>469</v>
      </c>
      <c r="E7" t="s">
        <v>474</v>
      </c>
      <c r="F7" t="s">
        <v>500</v>
      </c>
      <c r="G7" t="s">
        <v>522</v>
      </c>
      <c r="H7" t="s">
        <v>550</v>
      </c>
      <c r="I7" t="s">
        <v>579</v>
      </c>
      <c r="K7" t="s">
        <v>218</v>
      </c>
      <c r="L7">
        <v>10302</v>
      </c>
      <c r="M7" t="s">
        <v>224</v>
      </c>
      <c r="N7" t="s">
        <v>623</v>
      </c>
      <c r="O7">
        <v>3</v>
      </c>
      <c r="P7" t="s">
        <v>261</v>
      </c>
      <c r="Q7" t="s">
        <v>267</v>
      </c>
      <c r="R7" t="s">
        <v>652</v>
      </c>
      <c r="S7" t="s">
        <v>271</v>
      </c>
      <c r="T7" t="s">
        <v>272</v>
      </c>
      <c r="V7" t="s">
        <v>439</v>
      </c>
      <c r="W7" t="s">
        <v>275</v>
      </c>
      <c r="X7" t="s">
        <v>474</v>
      </c>
      <c r="Y7">
        <v>0</v>
      </c>
      <c r="Z7">
        <v>500</v>
      </c>
      <c r="AA7" t="s">
        <v>671</v>
      </c>
      <c r="AC7" t="s">
        <v>702</v>
      </c>
      <c r="AD7">
        <v>0</v>
      </c>
      <c r="AE7" t="s">
        <v>361</v>
      </c>
      <c r="AF7">
        <v>1</v>
      </c>
      <c r="AG7">
        <v>0</v>
      </c>
      <c r="AH7">
        <v>0</v>
      </c>
      <c r="AL7" t="s">
        <v>371</v>
      </c>
      <c r="AM7">
        <v>0</v>
      </c>
      <c r="AN7" t="s">
        <v>730</v>
      </c>
      <c r="AO7" t="s">
        <v>380</v>
      </c>
      <c r="AP7" t="s">
        <v>739</v>
      </c>
      <c r="AQ7" t="s">
        <v>375</v>
      </c>
      <c r="AR7" t="s">
        <v>423</v>
      </c>
      <c r="AS7" t="s">
        <v>782</v>
      </c>
      <c r="AT7">
        <v>2019</v>
      </c>
      <c r="AV7" t="s">
        <v>273</v>
      </c>
      <c r="AW7" t="s">
        <v>273</v>
      </c>
      <c r="AX7" t="s">
        <v>272</v>
      </c>
      <c r="AY7">
        <v>12.1</v>
      </c>
      <c r="AZ7" t="s">
        <v>283</v>
      </c>
      <c r="BA7" t="s">
        <v>799</v>
      </c>
      <c r="BB7" t="s">
        <v>443</v>
      </c>
      <c r="BF7" t="s">
        <v>451</v>
      </c>
    </row>
    <row r="8" spans="1:58">
      <c r="A8" s="1">
        <f>HYPERLINK("https://lsnyc.legalserver.org/matter/dynamic-profile/view/1862972","18-1862972")</f>
        <v>0</v>
      </c>
      <c r="C8" t="s">
        <v>64</v>
      </c>
      <c r="D8" t="s">
        <v>469</v>
      </c>
      <c r="E8" t="s">
        <v>475</v>
      </c>
      <c r="F8" t="s">
        <v>501</v>
      </c>
      <c r="G8" t="s">
        <v>523</v>
      </c>
      <c r="H8" t="s">
        <v>551</v>
      </c>
      <c r="I8" t="s">
        <v>580</v>
      </c>
      <c r="K8" t="s">
        <v>218</v>
      </c>
      <c r="L8">
        <v>10314</v>
      </c>
      <c r="M8" t="s">
        <v>223</v>
      </c>
      <c r="N8" t="s">
        <v>624</v>
      </c>
      <c r="O8">
        <v>7</v>
      </c>
      <c r="P8" t="s">
        <v>261</v>
      </c>
      <c r="Q8" t="s">
        <v>267</v>
      </c>
      <c r="R8" t="s">
        <v>651</v>
      </c>
      <c r="S8" t="s">
        <v>271</v>
      </c>
      <c r="T8" t="s">
        <v>272</v>
      </c>
      <c r="V8" t="s">
        <v>439</v>
      </c>
      <c r="W8" t="s">
        <v>275</v>
      </c>
      <c r="X8" t="s">
        <v>475</v>
      </c>
      <c r="Y8">
        <v>1000</v>
      </c>
      <c r="Z8">
        <v>1000</v>
      </c>
      <c r="AA8" t="s">
        <v>672</v>
      </c>
      <c r="AC8" t="s">
        <v>703</v>
      </c>
      <c r="AD8">
        <v>3</v>
      </c>
      <c r="AF8">
        <v>1</v>
      </c>
      <c r="AG8">
        <v>0</v>
      </c>
      <c r="AH8">
        <v>167.05</v>
      </c>
      <c r="AM8">
        <v>20280</v>
      </c>
      <c r="AO8" t="s">
        <v>379</v>
      </c>
      <c r="AP8" t="s">
        <v>740</v>
      </c>
      <c r="AQ8" t="s">
        <v>375</v>
      </c>
      <c r="AR8" t="s">
        <v>428</v>
      </c>
      <c r="AS8" t="s">
        <v>783</v>
      </c>
      <c r="AT8">
        <v>2018</v>
      </c>
      <c r="AV8" t="s">
        <v>273</v>
      </c>
      <c r="AW8" t="s">
        <v>273</v>
      </c>
      <c r="AX8" t="s">
        <v>272</v>
      </c>
      <c r="AY8">
        <v>4.65</v>
      </c>
      <c r="AZ8" t="s">
        <v>283</v>
      </c>
      <c r="BA8" t="s">
        <v>798</v>
      </c>
      <c r="BB8" t="s">
        <v>443</v>
      </c>
      <c r="BD8" t="s">
        <v>273</v>
      </c>
      <c r="BF8" t="s">
        <v>449</v>
      </c>
    </row>
    <row r="9" spans="1:58">
      <c r="A9" s="1">
        <f>HYPERLINK("https://lsnyc.legalserver.org/matter/dynamic-profile/view/1844346","17-1844346")</f>
        <v>0</v>
      </c>
      <c r="B9" t="s">
        <v>456</v>
      </c>
      <c r="C9" t="s">
        <v>64</v>
      </c>
      <c r="D9" t="s">
        <v>469</v>
      </c>
      <c r="E9" t="s">
        <v>476</v>
      </c>
      <c r="F9" t="s">
        <v>502</v>
      </c>
      <c r="G9" t="s">
        <v>524</v>
      </c>
      <c r="H9" t="s">
        <v>552</v>
      </c>
      <c r="I9" t="s">
        <v>581</v>
      </c>
      <c r="K9" t="s">
        <v>218</v>
      </c>
      <c r="L9">
        <v>10314</v>
      </c>
      <c r="M9" t="s">
        <v>221</v>
      </c>
      <c r="N9" t="s">
        <v>625</v>
      </c>
      <c r="O9">
        <v>1</v>
      </c>
      <c r="P9" t="s">
        <v>261</v>
      </c>
      <c r="Q9" t="s">
        <v>267</v>
      </c>
      <c r="R9" t="s">
        <v>651</v>
      </c>
      <c r="S9" t="s">
        <v>271</v>
      </c>
      <c r="T9" t="s">
        <v>272</v>
      </c>
      <c r="V9" t="s">
        <v>439</v>
      </c>
      <c r="W9" t="s">
        <v>275</v>
      </c>
      <c r="X9" t="s">
        <v>476</v>
      </c>
      <c r="Y9">
        <v>0</v>
      </c>
      <c r="Z9">
        <v>2423</v>
      </c>
      <c r="AA9" t="s">
        <v>673</v>
      </c>
      <c r="AC9" t="s">
        <v>704</v>
      </c>
      <c r="AD9">
        <v>2</v>
      </c>
      <c r="AE9" t="s">
        <v>361</v>
      </c>
      <c r="AF9">
        <v>1</v>
      </c>
      <c r="AG9">
        <v>8</v>
      </c>
      <c r="AH9">
        <v>34.02</v>
      </c>
      <c r="AK9" t="s">
        <v>370</v>
      </c>
      <c r="AL9" t="s">
        <v>371</v>
      </c>
      <c r="AM9">
        <v>15480</v>
      </c>
      <c r="AN9" t="s">
        <v>730</v>
      </c>
      <c r="AO9" t="s">
        <v>380</v>
      </c>
      <c r="AP9" t="s">
        <v>741</v>
      </c>
      <c r="AR9" t="s">
        <v>764</v>
      </c>
      <c r="AS9" t="s">
        <v>784</v>
      </c>
      <c r="AT9">
        <v>2018</v>
      </c>
      <c r="AV9" t="s">
        <v>273</v>
      </c>
      <c r="AW9" t="s">
        <v>273</v>
      </c>
      <c r="AX9" t="s">
        <v>272</v>
      </c>
      <c r="AY9">
        <v>54.3</v>
      </c>
      <c r="AZ9" t="s">
        <v>283</v>
      </c>
      <c r="BA9" t="s">
        <v>798</v>
      </c>
      <c r="BB9" t="s">
        <v>442</v>
      </c>
      <c r="BF9" t="s">
        <v>451</v>
      </c>
    </row>
    <row r="10" spans="1:58">
      <c r="A10" s="1">
        <f>HYPERLINK("https://lsnyc.legalserver.org/matter/dynamic-profile/view/1849914","17-1849914")</f>
        <v>0</v>
      </c>
      <c r="C10" t="s">
        <v>465</v>
      </c>
      <c r="D10" t="s">
        <v>469</v>
      </c>
      <c r="E10" t="s">
        <v>70</v>
      </c>
      <c r="F10" t="s">
        <v>503</v>
      </c>
      <c r="G10" t="s">
        <v>525</v>
      </c>
      <c r="H10" t="s">
        <v>553</v>
      </c>
      <c r="I10" t="s">
        <v>582</v>
      </c>
      <c r="J10" t="s">
        <v>197</v>
      </c>
      <c r="K10" t="s">
        <v>218</v>
      </c>
      <c r="L10">
        <v>10303</v>
      </c>
      <c r="M10" t="s">
        <v>614</v>
      </c>
      <c r="N10" t="s">
        <v>626</v>
      </c>
      <c r="O10">
        <v>1</v>
      </c>
      <c r="P10" t="s">
        <v>261</v>
      </c>
      <c r="Q10" t="s">
        <v>267</v>
      </c>
      <c r="R10" t="s">
        <v>651</v>
      </c>
      <c r="S10" t="s">
        <v>271</v>
      </c>
      <c r="T10" t="s">
        <v>272</v>
      </c>
      <c r="V10" t="s">
        <v>439</v>
      </c>
      <c r="W10" t="s">
        <v>275</v>
      </c>
      <c r="X10" t="s">
        <v>70</v>
      </c>
      <c r="Y10">
        <v>157.5</v>
      </c>
      <c r="Z10">
        <v>800</v>
      </c>
      <c r="AA10" t="s">
        <v>674</v>
      </c>
      <c r="AC10" t="s">
        <v>705</v>
      </c>
      <c r="AD10">
        <v>3</v>
      </c>
      <c r="AE10" t="s">
        <v>361</v>
      </c>
      <c r="AF10">
        <v>1</v>
      </c>
      <c r="AG10">
        <v>0</v>
      </c>
      <c r="AH10">
        <v>127.05</v>
      </c>
      <c r="AK10" t="s">
        <v>370</v>
      </c>
      <c r="AL10" t="s">
        <v>371</v>
      </c>
      <c r="AM10">
        <v>15322</v>
      </c>
      <c r="AO10" t="s">
        <v>379</v>
      </c>
      <c r="AP10" t="s">
        <v>742</v>
      </c>
      <c r="AR10" t="s">
        <v>765</v>
      </c>
      <c r="AS10" t="s">
        <v>785</v>
      </c>
      <c r="AT10">
        <v>2019</v>
      </c>
      <c r="AV10" t="s">
        <v>273</v>
      </c>
      <c r="AW10" t="s">
        <v>273</v>
      </c>
      <c r="AX10" t="s">
        <v>272</v>
      </c>
      <c r="AY10">
        <v>15.2</v>
      </c>
      <c r="AZ10" t="s">
        <v>283</v>
      </c>
      <c r="BA10" t="s">
        <v>800</v>
      </c>
      <c r="BB10" t="s">
        <v>443</v>
      </c>
      <c r="BF10" t="s">
        <v>445</v>
      </c>
    </row>
    <row r="11" spans="1:58">
      <c r="A11" s="1">
        <f>HYPERLINK("https://lsnyc.legalserver.org/matter/dynamic-profile/view/0808947","16-0808947")</f>
        <v>0</v>
      </c>
      <c r="B11" t="s">
        <v>63</v>
      </c>
      <c r="C11" t="s">
        <v>64</v>
      </c>
      <c r="D11" t="s">
        <v>469</v>
      </c>
      <c r="E11" t="s">
        <v>477</v>
      </c>
      <c r="F11" t="s">
        <v>502</v>
      </c>
      <c r="G11" t="s">
        <v>526</v>
      </c>
      <c r="H11" t="s">
        <v>554</v>
      </c>
      <c r="I11" t="s">
        <v>583</v>
      </c>
      <c r="J11" t="s">
        <v>601</v>
      </c>
      <c r="K11" t="s">
        <v>218</v>
      </c>
      <c r="L11">
        <v>10303</v>
      </c>
      <c r="M11" t="s">
        <v>221</v>
      </c>
      <c r="N11" t="s">
        <v>627</v>
      </c>
      <c r="O11">
        <v>1</v>
      </c>
      <c r="P11" t="s">
        <v>261</v>
      </c>
      <c r="Q11" t="s">
        <v>267</v>
      </c>
      <c r="R11" t="s">
        <v>651</v>
      </c>
      <c r="S11" t="s">
        <v>271</v>
      </c>
      <c r="T11" t="s">
        <v>273</v>
      </c>
      <c r="V11" t="s">
        <v>439</v>
      </c>
      <c r="W11" t="s">
        <v>275</v>
      </c>
      <c r="X11" t="s">
        <v>657</v>
      </c>
      <c r="Y11">
        <v>450</v>
      </c>
      <c r="Z11">
        <v>450</v>
      </c>
      <c r="AA11" t="s">
        <v>675</v>
      </c>
      <c r="AC11" t="s">
        <v>706</v>
      </c>
      <c r="AD11">
        <v>0</v>
      </c>
      <c r="AE11" t="s">
        <v>360</v>
      </c>
      <c r="AF11">
        <v>1</v>
      </c>
      <c r="AG11">
        <v>1</v>
      </c>
      <c r="AH11">
        <v>0</v>
      </c>
      <c r="AL11" t="s">
        <v>371</v>
      </c>
      <c r="AM11">
        <v>0</v>
      </c>
      <c r="AN11" t="s">
        <v>731</v>
      </c>
      <c r="AO11" t="s">
        <v>379</v>
      </c>
      <c r="AP11" t="s">
        <v>743</v>
      </c>
      <c r="AR11" t="s">
        <v>423</v>
      </c>
      <c r="AS11" t="s">
        <v>784</v>
      </c>
      <c r="AT11">
        <v>2018</v>
      </c>
      <c r="AV11" t="s">
        <v>273</v>
      </c>
      <c r="AW11" t="s">
        <v>416</v>
      </c>
      <c r="AX11" t="s">
        <v>272</v>
      </c>
      <c r="AY11">
        <v>38.36</v>
      </c>
      <c r="AZ11" t="s">
        <v>283</v>
      </c>
      <c r="BA11" t="s">
        <v>798</v>
      </c>
      <c r="BB11" t="s">
        <v>442</v>
      </c>
      <c r="BF11" t="s">
        <v>445</v>
      </c>
    </row>
    <row r="12" spans="1:58">
      <c r="A12" s="1">
        <f>HYPERLINK("https://lsnyc.legalserver.org/matter/dynamic-profile/view/1849648","17-1849648")</f>
        <v>0</v>
      </c>
      <c r="C12" t="s">
        <v>64</v>
      </c>
      <c r="D12" t="s">
        <v>469</v>
      </c>
      <c r="E12" t="s">
        <v>478</v>
      </c>
      <c r="F12" t="s">
        <v>504</v>
      </c>
      <c r="G12" t="s">
        <v>527</v>
      </c>
      <c r="H12" t="s">
        <v>555</v>
      </c>
      <c r="I12" t="s">
        <v>584</v>
      </c>
      <c r="K12" t="s">
        <v>218</v>
      </c>
      <c r="L12">
        <v>10303</v>
      </c>
      <c r="M12" t="s">
        <v>615</v>
      </c>
      <c r="N12" t="s">
        <v>628</v>
      </c>
      <c r="O12">
        <v>2</v>
      </c>
      <c r="P12" t="s">
        <v>261</v>
      </c>
      <c r="Q12" t="s">
        <v>267</v>
      </c>
      <c r="R12" t="s">
        <v>651</v>
      </c>
      <c r="S12" t="s">
        <v>271</v>
      </c>
      <c r="T12" t="s">
        <v>272</v>
      </c>
      <c r="V12" t="s">
        <v>439</v>
      </c>
      <c r="W12" t="s">
        <v>275</v>
      </c>
      <c r="X12" t="s">
        <v>478</v>
      </c>
      <c r="Y12">
        <v>1600</v>
      </c>
      <c r="Z12">
        <v>1600</v>
      </c>
      <c r="AA12" t="s">
        <v>676</v>
      </c>
      <c r="AC12" t="s">
        <v>707</v>
      </c>
      <c r="AD12">
        <v>1</v>
      </c>
      <c r="AE12" t="s">
        <v>361</v>
      </c>
      <c r="AF12">
        <v>1</v>
      </c>
      <c r="AG12">
        <v>0</v>
      </c>
      <c r="AH12">
        <v>80.8</v>
      </c>
      <c r="AL12" t="s">
        <v>371</v>
      </c>
      <c r="AM12">
        <v>9744</v>
      </c>
      <c r="AN12" t="s">
        <v>373</v>
      </c>
      <c r="AO12" t="s">
        <v>380</v>
      </c>
      <c r="AP12" t="s">
        <v>744</v>
      </c>
      <c r="AR12" t="s">
        <v>766</v>
      </c>
      <c r="AS12" t="s">
        <v>783</v>
      </c>
      <c r="AT12">
        <v>2018</v>
      </c>
      <c r="AV12" t="s">
        <v>273</v>
      </c>
      <c r="AW12" t="s">
        <v>273</v>
      </c>
      <c r="AX12" t="s">
        <v>272</v>
      </c>
      <c r="AY12">
        <v>13.45</v>
      </c>
      <c r="AZ12" t="s">
        <v>283</v>
      </c>
      <c r="BA12" t="s">
        <v>799</v>
      </c>
      <c r="BB12" t="s">
        <v>443</v>
      </c>
      <c r="BF12" t="s">
        <v>451</v>
      </c>
    </row>
    <row r="13" spans="1:58">
      <c r="A13" s="1">
        <f>HYPERLINK("https://lsnyc.legalserver.org/matter/dynamic-profile/view/0818443","16-0818443")</f>
        <v>0</v>
      </c>
      <c r="B13" t="s">
        <v>63</v>
      </c>
      <c r="C13" t="s">
        <v>466</v>
      </c>
      <c r="D13" t="s">
        <v>469</v>
      </c>
      <c r="E13" t="s">
        <v>96</v>
      </c>
      <c r="F13" t="s">
        <v>502</v>
      </c>
      <c r="G13" t="s">
        <v>125</v>
      </c>
      <c r="H13" t="s">
        <v>556</v>
      </c>
      <c r="I13" t="s">
        <v>585</v>
      </c>
      <c r="K13" t="s">
        <v>218</v>
      </c>
      <c r="L13">
        <v>10312</v>
      </c>
      <c r="M13" t="s">
        <v>219</v>
      </c>
      <c r="N13" t="s">
        <v>629</v>
      </c>
      <c r="O13">
        <v>30</v>
      </c>
      <c r="P13" t="s">
        <v>261</v>
      </c>
      <c r="Q13" t="s">
        <v>267</v>
      </c>
      <c r="R13" t="s">
        <v>653</v>
      </c>
      <c r="S13" t="s">
        <v>270</v>
      </c>
      <c r="T13" t="s">
        <v>272</v>
      </c>
      <c r="V13" t="s">
        <v>439</v>
      </c>
      <c r="X13" t="s">
        <v>658</v>
      </c>
      <c r="Y13">
        <v>0</v>
      </c>
      <c r="Z13">
        <v>0</v>
      </c>
      <c r="AA13" t="s">
        <v>677</v>
      </c>
      <c r="AC13" t="s">
        <v>708</v>
      </c>
      <c r="AD13">
        <v>1</v>
      </c>
      <c r="AE13" t="s">
        <v>361</v>
      </c>
      <c r="AF13">
        <v>3</v>
      </c>
      <c r="AG13">
        <v>1</v>
      </c>
      <c r="AH13">
        <v>100.82</v>
      </c>
      <c r="AL13" t="s">
        <v>371</v>
      </c>
      <c r="AM13">
        <v>34500</v>
      </c>
      <c r="AR13" t="s">
        <v>767</v>
      </c>
      <c r="AS13" t="s">
        <v>786</v>
      </c>
      <c r="AT13">
        <v>2018</v>
      </c>
      <c r="AV13" t="s">
        <v>273</v>
      </c>
      <c r="AW13" t="s">
        <v>416</v>
      </c>
      <c r="AX13" t="s">
        <v>272</v>
      </c>
      <c r="AY13">
        <v>39.7</v>
      </c>
      <c r="AZ13" t="s">
        <v>283</v>
      </c>
      <c r="BA13" t="s">
        <v>801</v>
      </c>
      <c r="BB13" t="s">
        <v>442</v>
      </c>
      <c r="BF13" t="s">
        <v>445</v>
      </c>
    </row>
    <row r="14" spans="1:58">
      <c r="A14" s="1">
        <f>HYPERLINK("https://lsnyc.legalserver.org/matter/dynamic-profile/view/1865710","18-1865710")</f>
        <v>0</v>
      </c>
      <c r="B14" t="s">
        <v>457</v>
      </c>
      <c r="C14" t="s">
        <v>67</v>
      </c>
      <c r="D14" t="s">
        <v>469</v>
      </c>
      <c r="E14" t="s">
        <v>479</v>
      </c>
      <c r="F14" t="s">
        <v>496</v>
      </c>
      <c r="G14" t="s">
        <v>528</v>
      </c>
      <c r="H14" t="s">
        <v>557</v>
      </c>
      <c r="I14" t="s">
        <v>586</v>
      </c>
      <c r="J14" t="s">
        <v>602</v>
      </c>
      <c r="K14" t="s">
        <v>218</v>
      </c>
      <c r="L14">
        <v>10303</v>
      </c>
      <c r="M14" t="s">
        <v>223</v>
      </c>
      <c r="N14" t="s">
        <v>630</v>
      </c>
      <c r="O14">
        <v>2</v>
      </c>
      <c r="P14" t="s">
        <v>262</v>
      </c>
      <c r="Q14" t="s">
        <v>267</v>
      </c>
      <c r="R14" t="s">
        <v>651</v>
      </c>
      <c r="S14" t="s">
        <v>270</v>
      </c>
      <c r="T14" t="s">
        <v>272</v>
      </c>
      <c r="V14" t="s">
        <v>439</v>
      </c>
      <c r="W14" t="s">
        <v>275</v>
      </c>
      <c r="X14" t="s">
        <v>479</v>
      </c>
      <c r="Y14">
        <v>22</v>
      </c>
      <c r="Z14">
        <v>1956</v>
      </c>
      <c r="AA14" t="s">
        <v>678</v>
      </c>
      <c r="AB14">
        <v>9495682</v>
      </c>
      <c r="AC14" t="s">
        <v>709</v>
      </c>
      <c r="AD14">
        <v>1</v>
      </c>
      <c r="AE14" t="s">
        <v>361</v>
      </c>
      <c r="AF14">
        <v>2</v>
      </c>
      <c r="AG14">
        <v>3</v>
      </c>
      <c r="AH14">
        <v>69.93000000000001</v>
      </c>
      <c r="AK14" t="s">
        <v>370</v>
      </c>
      <c r="AL14" t="s">
        <v>371</v>
      </c>
      <c r="AM14">
        <v>20574</v>
      </c>
      <c r="AN14" t="s">
        <v>730</v>
      </c>
      <c r="AO14" t="s">
        <v>380</v>
      </c>
      <c r="AP14" t="s">
        <v>745</v>
      </c>
      <c r="AQ14" t="s">
        <v>760</v>
      </c>
      <c r="AR14" t="s">
        <v>768</v>
      </c>
      <c r="AS14" t="s">
        <v>778</v>
      </c>
      <c r="AT14">
        <v>2019</v>
      </c>
      <c r="AU14" t="s">
        <v>414</v>
      </c>
      <c r="AV14" t="s">
        <v>273</v>
      </c>
      <c r="AW14" t="s">
        <v>416</v>
      </c>
      <c r="AX14" t="s">
        <v>272</v>
      </c>
      <c r="AY14">
        <v>15.85</v>
      </c>
      <c r="AZ14" t="s">
        <v>283</v>
      </c>
      <c r="BA14" t="s">
        <v>799</v>
      </c>
      <c r="BB14" t="s">
        <v>442</v>
      </c>
      <c r="BD14" t="s">
        <v>273</v>
      </c>
      <c r="BF14" t="s">
        <v>445</v>
      </c>
    </row>
    <row r="15" spans="1:58">
      <c r="A15" s="1">
        <f>HYPERLINK("https://lsnyc.legalserver.org/matter/dynamic-profile/view/1839869","17-1839869")</f>
        <v>0</v>
      </c>
      <c r="B15" t="s">
        <v>458</v>
      </c>
      <c r="C15" t="s">
        <v>64</v>
      </c>
      <c r="D15" t="s">
        <v>469</v>
      </c>
      <c r="E15" t="s">
        <v>480</v>
      </c>
      <c r="F15" t="s">
        <v>505</v>
      </c>
      <c r="G15" t="s">
        <v>105</v>
      </c>
      <c r="H15" t="s">
        <v>135</v>
      </c>
      <c r="I15" t="s">
        <v>166</v>
      </c>
      <c r="J15" t="s">
        <v>198</v>
      </c>
      <c r="K15" t="s">
        <v>218</v>
      </c>
      <c r="L15">
        <v>10304</v>
      </c>
      <c r="M15" t="s">
        <v>223</v>
      </c>
      <c r="N15" t="s">
        <v>631</v>
      </c>
      <c r="O15">
        <v>1</v>
      </c>
      <c r="P15" t="s">
        <v>262</v>
      </c>
      <c r="Q15" t="s">
        <v>267</v>
      </c>
      <c r="R15" t="s">
        <v>651</v>
      </c>
      <c r="S15" t="s">
        <v>270</v>
      </c>
      <c r="V15" t="s">
        <v>439</v>
      </c>
      <c r="X15" t="s">
        <v>659</v>
      </c>
      <c r="Y15">
        <v>1750</v>
      </c>
      <c r="Z15">
        <v>1750</v>
      </c>
      <c r="AA15" t="s">
        <v>287</v>
      </c>
      <c r="AC15" t="s">
        <v>331</v>
      </c>
      <c r="AD15">
        <v>1</v>
      </c>
      <c r="AE15" t="s">
        <v>361</v>
      </c>
      <c r="AF15">
        <v>3</v>
      </c>
      <c r="AG15">
        <v>5</v>
      </c>
      <c r="AH15">
        <v>65.27</v>
      </c>
      <c r="AK15" t="s">
        <v>366</v>
      </c>
      <c r="AL15" t="s">
        <v>371</v>
      </c>
      <c r="AM15">
        <v>26968</v>
      </c>
      <c r="AR15" t="s">
        <v>419</v>
      </c>
      <c r="AS15" t="s">
        <v>787</v>
      </c>
      <c r="AT15">
        <v>2018</v>
      </c>
      <c r="AV15" t="s">
        <v>273</v>
      </c>
      <c r="AW15" t="s">
        <v>416</v>
      </c>
      <c r="AX15" t="s">
        <v>272</v>
      </c>
      <c r="AY15">
        <v>5.75</v>
      </c>
      <c r="AZ15" t="s">
        <v>283</v>
      </c>
      <c r="BA15" t="s">
        <v>802</v>
      </c>
      <c r="BB15" t="s">
        <v>442</v>
      </c>
      <c r="BD15" t="s">
        <v>273</v>
      </c>
      <c r="BF15" t="s">
        <v>445</v>
      </c>
    </row>
    <row r="16" spans="1:58">
      <c r="A16" s="1">
        <f>HYPERLINK("https://lsnyc.legalserver.org/matter/dynamic-profile/view/0809752","16-0809752")</f>
        <v>0</v>
      </c>
      <c r="C16" t="s">
        <v>467</v>
      </c>
      <c r="D16" t="s">
        <v>469</v>
      </c>
      <c r="E16" t="s">
        <v>481</v>
      </c>
      <c r="F16" t="s">
        <v>506</v>
      </c>
      <c r="G16" t="s">
        <v>529</v>
      </c>
      <c r="H16" t="s">
        <v>558</v>
      </c>
      <c r="I16" t="s">
        <v>587</v>
      </c>
      <c r="J16" t="s">
        <v>603</v>
      </c>
      <c r="K16" t="s">
        <v>218</v>
      </c>
      <c r="L16">
        <v>10302</v>
      </c>
      <c r="M16" t="s">
        <v>222</v>
      </c>
      <c r="N16" t="s">
        <v>632</v>
      </c>
      <c r="O16">
        <v>19</v>
      </c>
      <c r="P16" t="s">
        <v>262</v>
      </c>
      <c r="Q16" t="s">
        <v>267</v>
      </c>
      <c r="R16" t="s">
        <v>651</v>
      </c>
      <c r="S16" t="s">
        <v>270</v>
      </c>
      <c r="T16" t="s">
        <v>273</v>
      </c>
      <c r="V16" t="s">
        <v>439</v>
      </c>
      <c r="X16" t="s">
        <v>481</v>
      </c>
      <c r="Y16">
        <v>239</v>
      </c>
      <c r="Z16">
        <v>654</v>
      </c>
      <c r="AA16" t="s">
        <v>679</v>
      </c>
      <c r="AC16" t="s">
        <v>710</v>
      </c>
      <c r="AD16">
        <v>24</v>
      </c>
      <c r="AE16" t="s">
        <v>360</v>
      </c>
      <c r="AF16">
        <v>1</v>
      </c>
      <c r="AG16">
        <v>0</v>
      </c>
      <c r="AH16">
        <v>79.39</v>
      </c>
      <c r="AK16" t="s">
        <v>365</v>
      </c>
      <c r="AL16" t="s">
        <v>371</v>
      </c>
      <c r="AM16">
        <v>9432</v>
      </c>
      <c r="AO16" t="s">
        <v>380</v>
      </c>
      <c r="AP16" t="s">
        <v>746</v>
      </c>
      <c r="AR16" t="s">
        <v>224</v>
      </c>
      <c r="AS16" t="s">
        <v>788</v>
      </c>
      <c r="AT16">
        <v>2018</v>
      </c>
      <c r="AV16" t="s">
        <v>273</v>
      </c>
      <c r="AW16" t="s">
        <v>416</v>
      </c>
      <c r="AX16" t="s">
        <v>272</v>
      </c>
      <c r="AY16">
        <v>4.75</v>
      </c>
      <c r="AZ16" t="s">
        <v>283</v>
      </c>
      <c r="BA16" t="s">
        <v>799</v>
      </c>
      <c r="BB16" t="s">
        <v>443</v>
      </c>
      <c r="BD16" t="s">
        <v>273</v>
      </c>
      <c r="BF16" t="s">
        <v>445</v>
      </c>
    </row>
    <row r="17" spans="1:58">
      <c r="A17" s="1">
        <f>HYPERLINK("https://lsnyc.legalserver.org/matter/dynamic-profile/view/1852818","17-1852818")</f>
        <v>0</v>
      </c>
      <c r="B17" t="s">
        <v>459</v>
      </c>
      <c r="C17" t="s">
        <v>64</v>
      </c>
      <c r="D17" t="s">
        <v>469</v>
      </c>
      <c r="E17" t="s">
        <v>279</v>
      </c>
      <c r="F17" t="s">
        <v>507</v>
      </c>
      <c r="G17" t="s">
        <v>530</v>
      </c>
      <c r="H17" t="s">
        <v>559</v>
      </c>
      <c r="I17" t="s">
        <v>588</v>
      </c>
      <c r="J17" t="s">
        <v>604</v>
      </c>
      <c r="K17" t="s">
        <v>218</v>
      </c>
      <c r="L17">
        <v>10304</v>
      </c>
      <c r="N17" t="s">
        <v>633</v>
      </c>
      <c r="O17">
        <v>29</v>
      </c>
      <c r="P17" t="s">
        <v>263</v>
      </c>
      <c r="Q17" t="s">
        <v>267</v>
      </c>
      <c r="R17" t="s">
        <v>651</v>
      </c>
      <c r="S17" t="s">
        <v>270</v>
      </c>
      <c r="T17" t="s">
        <v>272</v>
      </c>
      <c r="V17" t="s">
        <v>440</v>
      </c>
      <c r="W17" t="s">
        <v>275</v>
      </c>
      <c r="X17" t="s">
        <v>279</v>
      </c>
      <c r="Y17">
        <v>477</v>
      </c>
      <c r="Z17">
        <v>477</v>
      </c>
      <c r="AA17" t="s">
        <v>680</v>
      </c>
      <c r="AC17" t="s">
        <v>711</v>
      </c>
      <c r="AD17">
        <v>0</v>
      </c>
      <c r="AE17" t="s">
        <v>363</v>
      </c>
      <c r="AF17">
        <v>1</v>
      </c>
      <c r="AG17">
        <v>4</v>
      </c>
      <c r="AH17">
        <v>47.52</v>
      </c>
      <c r="AK17" t="s">
        <v>366</v>
      </c>
      <c r="AL17" t="s">
        <v>371</v>
      </c>
      <c r="AM17">
        <v>13676</v>
      </c>
      <c r="AN17" t="s">
        <v>374</v>
      </c>
      <c r="AO17" t="s">
        <v>380</v>
      </c>
      <c r="AP17" t="s">
        <v>747</v>
      </c>
      <c r="AQ17" t="s">
        <v>376</v>
      </c>
      <c r="AR17" t="s">
        <v>769</v>
      </c>
      <c r="AS17" t="s">
        <v>789</v>
      </c>
      <c r="AT17">
        <v>2019</v>
      </c>
      <c r="AV17" t="s">
        <v>273</v>
      </c>
      <c r="AW17" t="s">
        <v>273</v>
      </c>
      <c r="AX17" t="s">
        <v>272</v>
      </c>
      <c r="AY17">
        <v>4.1</v>
      </c>
      <c r="AZ17" t="s">
        <v>283</v>
      </c>
      <c r="BA17" t="s">
        <v>803</v>
      </c>
      <c r="BB17" t="s">
        <v>442</v>
      </c>
      <c r="BF17" t="s">
        <v>445</v>
      </c>
    </row>
    <row r="18" spans="1:58">
      <c r="A18" s="1">
        <f>HYPERLINK("https://lsnyc.legalserver.org/matter/dynamic-profile/view/1854359","17-1854359")</f>
        <v>0</v>
      </c>
      <c r="B18" t="s">
        <v>454</v>
      </c>
      <c r="C18" t="s">
        <v>64</v>
      </c>
      <c r="D18" t="s">
        <v>469</v>
      </c>
      <c r="E18" t="s">
        <v>482</v>
      </c>
      <c r="F18" t="s">
        <v>508</v>
      </c>
      <c r="G18" t="s">
        <v>531</v>
      </c>
      <c r="H18" t="s">
        <v>560</v>
      </c>
      <c r="I18" t="s">
        <v>589</v>
      </c>
      <c r="J18" t="s">
        <v>605</v>
      </c>
      <c r="K18" t="s">
        <v>218</v>
      </c>
      <c r="L18">
        <v>10302</v>
      </c>
      <c r="M18" t="s">
        <v>223</v>
      </c>
      <c r="N18" t="s">
        <v>634</v>
      </c>
      <c r="O18">
        <v>8</v>
      </c>
      <c r="P18" t="s">
        <v>263</v>
      </c>
      <c r="Q18" t="s">
        <v>267</v>
      </c>
      <c r="R18" t="s">
        <v>651</v>
      </c>
      <c r="S18" t="s">
        <v>271</v>
      </c>
      <c r="T18" t="s">
        <v>272</v>
      </c>
      <c r="V18" t="s">
        <v>439</v>
      </c>
      <c r="X18" t="s">
        <v>482</v>
      </c>
      <c r="Y18">
        <v>1264</v>
      </c>
      <c r="Z18">
        <v>1264</v>
      </c>
      <c r="AA18" t="s">
        <v>681</v>
      </c>
      <c r="AC18" t="s">
        <v>712</v>
      </c>
      <c r="AD18">
        <v>10</v>
      </c>
      <c r="AE18" t="s">
        <v>360</v>
      </c>
      <c r="AF18">
        <v>1</v>
      </c>
      <c r="AG18">
        <v>3</v>
      </c>
      <c r="AH18">
        <v>68.29000000000001</v>
      </c>
      <c r="AK18" t="s">
        <v>366</v>
      </c>
      <c r="AL18" t="s">
        <v>371</v>
      </c>
      <c r="AM18">
        <v>16800</v>
      </c>
      <c r="AN18" t="s">
        <v>374</v>
      </c>
      <c r="AO18" t="s">
        <v>380</v>
      </c>
      <c r="AP18" t="s">
        <v>748</v>
      </c>
      <c r="AQ18" t="s">
        <v>376</v>
      </c>
      <c r="AR18" t="s">
        <v>437</v>
      </c>
      <c r="AS18" t="s">
        <v>790</v>
      </c>
      <c r="AT18">
        <v>2019</v>
      </c>
      <c r="AV18" t="s">
        <v>273</v>
      </c>
      <c r="AW18" t="s">
        <v>273</v>
      </c>
      <c r="AX18" t="s">
        <v>272</v>
      </c>
      <c r="AY18">
        <v>4.15</v>
      </c>
      <c r="AZ18" t="s">
        <v>283</v>
      </c>
      <c r="BA18" t="s">
        <v>799</v>
      </c>
      <c r="BB18" t="s">
        <v>442</v>
      </c>
      <c r="BD18" t="s">
        <v>272</v>
      </c>
      <c r="BF18" t="s">
        <v>446</v>
      </c>
    </row>
    <row r="19" spans="1:58">
      <c r="A19" s="1">
        <f>HYPERLINK("https://lsnyc.legalserver.org/matter/dynamic-profile/view/1853066","17-1853066")</f>
        <v>0</v>
      </c>
      <c r="B19" t="s">
        <v>460</v>
      </c>
      <c r="C19" t="s">
        <v>64</v>
      </c>
      <c r="D19" t="s">
        <v>469</v>
      </c>
      <c r="E19" t="s">
        <v>483</v>
      </c>
      <c r="F19" t="s">
        <v>509</v>
      </c>
      <c r="G19" t="s">
        <v>532</v>
      </c>
      <c r="H19" t="s">
        <v>561</v>
      </c>
      <c r="I19" t="s">
        <v>590</v>
      </c>
      <c r="K19" t="s">
        <v>218</v>
      </c>
      <c r="L19">
        <v>10303</v>
      </c>
      <c r="M19" t="s">
        <v>222</v>
      </c>
      <c r="N19" t="s">
        <v>635</v>
      </c>
      <c r="O19">
        <v>10</v>
      </c>
      <c r="P19" t="s">
        <v>263</v>
      </c>
      <c r="Q19" t="s">
        <v>267</v>
      </c>
      <c r="R19" t="s">
        <v>651</v>
      </c>
      <c r="S19" t="s">
        <v>271</v>
      </c>
      <c r="T19" t="s">
        <v>272</v>
      </c>
      <c r="V19" t="s">
        <v>439</v>
      </c>
      <c r="W19" t="s">
        <v>275</v>
      </c>
      <c r="X19" t="s">
        <v>483</v>
      </c>
      <c r="Y19">
        <v>880</v>
      </c>
      <c r="Z19">
        <v>1600</v>
      </c>
      <c r="AA19" t="s">
        <v>682</v>
      </c>
      <c r="AB19">
        <v>9850216</v>
      </c>
      <c r="AC19" t="s">
        <v>713</v>
      </c>
      <c r="AD19">
        <v>1</v>
      </c>
      <c r="AE19" t="s">
        <v>361</v>
      </c>
      <c r="AF19">
        <v>3</v>
      </c>
      <c r="AG19">
        <v>1</v>
      </c>
      <c r="AH19">
        <v>198.88</v>
      </c>
      <c r="AK19" t="s">
        <v>365</v>
      </c>
      <c r="AL19" t="s">
        <v>371</v>
      </c>
      <c r="AM19">
        <v>48924</v>
      </c>
      <c r="AN19" t="s">
        <v>373</v>
      </c>
      <c r="AO19" t="s">
        <v>380</v>
      </c>
      <c r="AP19" t="s">
        <v>749</v>
      </c>
      <c r="AQ19" t="s">
        <v>376</v>
      </c>
      <c r="AR19" t="s">
        <v>770</v>
      </c>
      <c r="AS19" t="s">
        <v>791</v>
      </c>
      <c r="AT19">
        <v>2018</v>
      </c>
      <c r="AV19" t="s">
        <v>273</v>
      </c>
      <c r="AW19" t="s">
        <v>273</v>
      </c>
      <c r="AX19" t="s">
        <v>272</v>
      </c>
      <c r="AY19">
        <v>32.05</v>
      </c>
      <c r="AZ19" t="s">
        <v>283</v>
      </c>
      <c r="BA19" t="s">
        <v>799</v>
      </c>
      <c r="BB19" t="s">
        <v>442</v>
      </c>
      <c r="BD19" t="s">
        <v>273</v>
      </c>
      <c r="BF19" t="s">
        <v>445</v>
      </c>
    </row>
    <row r="20" spans="1:58">
      <c r="A20" s="1">
        <f>HYPERLINK("https://lsnyc.legalserver.org/matter/dynamic-profile/view/1849963","17-1849963")</f>
        <v>0</v>
      </c>
      <c r="C20" t="s">
        <v>67</v>
      </c>
      <c r="D20" t="s">
        <v>469</v>
      </c>
      <c r="E20" t="s">
        <v>484</v>
      </c>
      <c r="F20" t="s">
        <v>510</v>
      </c>
      <c r="G20" t="s">
        <v>533</v>
      </c>
      <c r="H20" t="s">
        <v>562</v>
      </c>
      <c r="I20" t="s">
        <v>591</v>
      </c>
      <c r="K20" t="s">
        <v>218</v>
      </c>
      <c r="L20">
        <v>10303</v>
      </c>
      <c r="M20" t="s">
        <v>222</v>
      </c>
      <c r="N20" t="s">
        <v>636</v>
      </c>
      <c r="O20">
        <v>1</v>
      </c>
      <c r="P20" t="s">
        <v>263</v>
      </c>
      <c r="Q20" t="s">
        <v>267</v>
      </c>
      <c r="R20" t="s">
        <v>651</v>
      </c>
      <c r="S20" t="s">
        <v>271</v>
      </c>
      <c r="T20" t="s">
        <v>272</v>
      </c>
      <c r="V20" t="s">
        <v>439</v>
      </c>
      <c r="W20" t="s">
        <v>275</v>
      </c>
      <c r="X20" t="s">
        <v>660</v>
      </c>
      <c r="Y20">
        <v>136</v>
      </c>
      <c r="Z20">
        <v>2122</v>
      </c>
      <c r="AA20" t="s">
        <v>683</v>
      </c>
      <c r="AB20" t="s">
        <v>695</v>
      </c>
      <c r="AC20" t="s">
        <v>714</v>
      </c>
      <c r="AD20">
        <v>1</v>
      </c>
      <c r="AE20" t="s">
        <v>361</v>
      </c>
      <c r="AF20">
        <v>3</v>
      </c>
      <c r="AG20">
        <v>1</v>
      </c>
      <c r="AH20">
        <v>79.41</v>
      </c>
      <c r="AK20" t="s">
        <v>728</v>
      </c>
      <c r="AL20" t="s">
        <v>371</v>
      </c>
      <c r="AM20">
        <v>19536</v>
      </c>
      <c r="AN20" t="s">
        <v>373</v>
      </c>
      <c r="AO20" t="s">
        <v>380</v>
      </c>
      <c r="AP20" t="s">
        <v>750</v>
      </c>
      <c r="AQ20" t="s">
        <v>761</v>
      </c>
      <c r="AR20" t="s">
        <v>771</v>
      </c>
      <c r="AS20" t="s">
        <v>410</v>
      </c>
      <c r="AT20">
        <v>2019</v>
      </c>
      <c r="AV20" t="s">
        <v>273</v>
      </c>
      <c r="AW20" t="s">
        <v>273</v>
      </c>
      <c r="AX20" t="s">
        <v>272</v>
      </c>
      <c r="AY20">
        <v>127.55</v>
      </c>
      <c r="AZ20" t="s">
        <v>283</v>
      </c>
      <c r="BA20" t="s">
        <v>798</v>
      </c>
      <c r="BB20" t="s">
        <v>442</v>
      </c>
      <c r="BD20" t="s">
        <v>273</v>
      </c>
      <c r="BF20" t="s">
        <v>446</v>
      </c>
    </row>
    <row r="21" spans="1:58">
      <c r="A21" s="1">
        <f>HYPERLINK("https://lsnyc.legalserver.org/matter/dynamic-profile/view/1860965","18-1860965")</f>
        <v>0</v>
      </c>
      <c r="C21" t="s">
        <v>465</v>
      </c>
      <c r="D21" t="s">
        <v>469</v>
      </c>
      <c r="E21" t="s">
        <v>485</v>
      </c>
      <c r="F21" t="s">
        <v>510</v>
      </c>
      <c r="G21" t="s">
        <v>534</v>
      </c>
      <c r="H21" t="s">
        <v>563</v>
      </c>
      <c r="I21" t="s">
        <v>592</v>
      </c>
      <c r="J21" t="s">
        <v>606</v>
      </c>
      <c r="K21" t="s">
        <v>218</v>
      </c>
      <c r="L21">
        <v>10302</v>
      </c>
      <c r="M21" t="s">
        <v>223</v>
      </c>
      <c r="N21" t="s">
        <v>637</v>
      </c>
      <c r="O21">
        <v>2</v>
      </c>
      <c r="P21" t="s">
        <v>263</v>
      </c>
      <c r="Q21" t="s">
        <v>267</v>
      </c>
      <c r="R21" t="s">
        <v>651</v>
      </c>
      <c r="S21" t="s">
        <v>271</v>
      </c>
      <c r="T21" t="s">
        <v>272</v>
      </c>
      <c r="V21" t="s">
        <v>439</v>
      </c>
      <c r="X21" t="s">
        <v>661</v>
      </c>
      <c r="Y21">
        <v>266</v>
      </c>
      <c r="Z21">
        <v>1000</v>
      </c>
      <c r="AA21" t="s">
        <v>684</v>
      </c>
      <c r="AC21" t="s">
        <v>715</v>
      </c>
      <c r="AD21">
        <v>2</v>
      </c>
      <c r="AE21" t="s">
        <v>361</v>
      </c>
      <c r="AF21">
        <v>1</v>
      </c>
      <c r="AG21">
        <v>0</v>
      </c>
      <c r="AH21">
        <v>82.73</v>
      </c>
      <c r="AK21" t="s">
        <v>224</v>
      </c>
      <c r="AL21" t="s">
        <v>371</v>
      </c>
      <c r="AM21">
        <v>10044</v>
      </c>
      <c r="AO21" t="s">
        <v>380</v>
      </c>
      <c r="AP21" t="s">
        <v>751</v>
      </c>
      <c r="AQ21" t="s">
        <v>761</v>
      </c>
      <c r="AR21" t="s">
        <v>772</v>
      </c>
      <c r="AS21" t="s">
        <v>792</v>
      </c>
      <c r="AT21">
        <v>2018</v>
      </c>
      <c r="AV21" t="s">
        <v>273</v>
      </c>
      <c r="AW21" t="s">
        <v>273</v>
      </c>
      <c r="AX21" t="s">
        <v>272</v>
      </c>
      <c r="AY21">
        <v>11.65</v>
      </c>
      <c r="AZ21" t="s">
        <v>283</v>
      </c>
      <c r="BA21" t="s">
        <v>799</v>
      </c>
      <c r="BB21" t="s">
        <v>443</v>
      </c>
      <c r="BD21" t="s">
        <v>273</v>
      </c>
      <c r="BF21" t="s">
        <v>446</v>
      </c>
    </row>
    <row r="22" spans="1:58">
      <c r="A22" s="1">
        <f>HYPERLINK("https://lsnyc.legalserver.org/matter/dynamic-profile/view/1848488","17-1848488")</f>
        <v>0</v>
      </c>
      <c r="B22" t="s">
        <v>461</v>
      </c>
      <c r="C22" t="s">
        <v>64</v>
      </c>
      <c r="D22" t="s">
        <v>469</v>
      </c>
      <c r="E22" t="s">
        <v>486</v>
      </c>
      <c r="F22" t="s">
        <v>499</v>
      </c>
      <c r="G22" t="s">
        <v>535</v>
      </c>
      <c r="H22" t="s">
        <v>564</v>
      </c>
      <c r="I22" t="s">
        <v>593</v>
      </c>
      <c r="K22" t="s">
        <v>218</v>
      </c>
      <c r="L22">
        <v>10309</v>
      </c>
      <c r="M22" t="s">
        <v>220</v>
      </c>
      <c r="N22" t="s">
        <v>638</v>
      </c>
      <c r="O22">
        <v>2</v>
      </c>
      <c r="P22" t="s">
        <v>263</v>
      </c>
      <c r="Q22" t="s">
        <v>267</v>
      </c>
      <c r="R22" t="s">
        <v>653</v>
      </c>
      <c r="S22" t="s">
        <v>270</v>
      </c>
      <c r="T22" t="s">
        <v>272</v>
      </c>
      <c r="V22" t="s">
        <v>439</v>
      </c>
      <c r="W22" t="s">
        <v>275</v>
      </c>
      <c r="X22" t="s">
        <v>662</v>
      </c>
      <c r="Y22">
        <v>0</v>
      </c>
      <c r="Z22">
        <v>1800</v>
      </c>
      <c r="AA22" t="s">
        <v>685</v>
      </c>
      <c r="AC22" t="s">
        <v>716</v>
      </c>
      <c r="AD22">
        <v>0</v>
      </c>
      <c r="AE22" t="s">
        <v>361</v>
      </c>
      <c r="AF22">
        <v>1</v>
      </c>
      <c r="AG22">
        <v>2</v>
      </c>
      <c r="AH22">
        <v>101.25</v>
      </c>
      <c r="AK22" t="s">
        <v>366</v>
      </c>
      <c r="AL22" t="s">
        <v>371</v>
      </c>
      <c r="AM22">
        <v>20676</v>
      </c>
      <c r="AN22" t="s">
        <v>373</v>
      </c>
      <c r="AO22" t="s">
        <v>733</v>
      </c>
      <c r="AP22" t="s">
        <v>752</v>
      </c>
      <c r="AQ22" t="s">
        <v>224</v>
      </c>
      <c r="AR22" t="s">
        <v>773</v>
      </c>
      <c r="AS22" t="s">
        <v>781</v>
      </c>
      <c r="AT22">
        <v>2019</v>
      </c>
      <c r="AV22" t="s">
        <v>273</v>
      </c>
      <c r="AW22" t="s">
        <v>273</v>
      </c>
      <c r="AX22" t="s">
        <v>272</v>
      </c>
      <c r="AY22">
        <v>5.7</v>
      </c>
      <c r="AZ22" t="s">
        <v>283</v>
      </c>
      <c r="BA22" t="s">
        <v>800</v>
      </c>
      <c r="BB22" t="s">
        <v>442</v>
      </c>
      <c r="BF22" t="s">
        <v>445</v>
      </c>
    </row>
    <row r="23" spans="1:58">
      <c r="A23" s="1">
        <f>HYPERLINK("https://lsnyc.legalserver.org/matter/dynamic-profile/view/0799308","16-0799308")</f>
        <v>0</v>
      </c>
      <c r="B23" t="s">
        <v>462</v>
      </c>
      <c r="C23" t="s">
        <v>64</v>
      </c>
      <c r="D23" t="s">
        <v>469</v>
      </c>
      <c r="E23" t="s">
        <v>487</v>
      </c>
      <c r="F23" t="s">
        <v>502</v>
      </c>
      <c r="G23" t="s">
        <v>526</v>
      </c>
      <c r="H23" t="s">
        <v>554</v>
      </c>
      <c r="I23" t="s">
        <v>583</v>
      </c>
      <c r="J23" t="s">
        <v>601</v>
      </c>
      <c r="K23" t="s">
        <v>218</v>
      </c>
      <c r="L23">
        <v>10303</v>
      </c>
      <c r="M23" t="s">
        <v>223</v>
      </c>
      <c r="N23" t="s">
        <v>639</v>
      </c>
      <c r="O23">
        <v>1</v>
      </c>
      <c r="P23" t="s">
        <v>263</v>
      </c>
      <c r="Q23" t="s">
        <v>267</v>
      </c>
      <c r="R23" t="s">
        <v>651</v>
      </c>
      <c r="S23" t="s">
        <v>271</v>
      </c>
      <c r="V23" t="s">
        <v>439</v>
      </c>
      <c r="X23" t="s">
        <v>657</v>
      </c>
      <c r="Y23">
        <v>450</v>
      </c>
      <c r="Z23">
        <v>450</v>
      </c>
      <c r="AA23" t="s">
        <v>675</v>
      </c>
      <c r="AC23" t="s">
        <v>706</v>
      </c>
      <c r="AD23">
        <v>0</v>
      </c>
      <c r="AE23" t="s">
        <v>360</v>
      </c>
      <c r="AF23">
        <v>1</v>
      </c>
      <c r="AG23">
        <v>1</v>
      </c>
      <c r="AH23">
        <v>0</v>
      </c>
      <c r="AL23" t="s">
        <v>371</v>
      </c>
      <c r="AM23">
        <v>0</v>
      </c>
      <c r="AN23" t="s">
        <v>730</v>
      </c>
      <c r="AO23" t="s">
        <v>380</v>
      </c>
      <c r="AP23" t="s">
        <v>753</v>
      </c>
      <c r="AQ23" t="s">
        <v>375</v>
      </c>
      <c r="AR23" t="s">
        <v>423</v>
      </c>
      <c r="AS23" t="s">
        <v>784</v>
      </c>
      <c r="AT23">
        <v>2018</v>
      </c>
      <c r="AV23" t="s">
        <v>273</v>
      </c>
      <c r="AW23" t="s">
        <v>416</v>
      </c>
      <c r="AX23" t="s">
        <v>272</v>
      </c>
      <c r="AY23">
        <v>21.4</v>
      </c>
      <c r="AZ23" t="s">
        <v>283</v>
      </c>
      <c r="BA23" t="s">
        <v>799</v>
      </c>
      <c r="BB23" t="s">
        <v>442</v>
      </c>
      <c r="BF23" t="s">
        <v>445</v>
      </c>
    </row>
    <row r="24" spans="1:58">
      <c r="A24" s="1">
        <f>HYPERLINK("https://lsnyc.legalserver.org/matter/dynamic-profile/view/1860220","18-1860220")</f>
        <v>0</v>
      </c>
      <c r="B24" t="s">
        <v>463</v>
      </c>
      <c r="C24" t="s">
        <v>465</v>
      </c>
      <c r="D24" t="s">
        <v>469</v>
      </c>
      <c r="E24" t="s">
        <v>488</v>
      </c>
      <c r="F24" t="s">
        <v>510</v>
      </c>
      <c r="G24" t="s">
        <v>536</v>
      </c>
      <c r="H24" t="s">
        <v>565</v>
      </c>
      <c r="I24" t="s">
        <v>594</v>
      </c>
      <c r="J24" t="s">
        <v>607</v>
      </c>
      <c r="K24" t="s">
        <v>218</v>
      </c>
      <c r="L24">
        <v>10304</v>
      </c>
      <c r="M24" t="s">
        <v>223</v>
      </c>
      <c r="N24" t="s">
        <v>640</v>
      </c>
      <c r="O24">
        <v>8</v>
      </c>
      <c r="P24" t="s">
        <v>263</v>
      </c>
      <c r="Q24" t="s">
        <v>267</v>
      </c>
      <c r="R24" t="s">
        <v>651</v>
      </c>
      <c r="S24" t="s">
        <v>270</v>
      </c>
      <c r="T24" t="s">
        <v>273</v>
      </c>
      <c r="V24" t="s">
        <v>440</v>
      </c>
      <c r="X24" t="s">
        <v>488</v>
      </c>
      <c r="Y24">
        <v>182</v>
      </c>
      <c r="Z24">
        <v>182</v>
      </c>
      <c r="AA24" t="s">
        <v>293</v>
      </c>
      <c r="AC24" t="s">
        <v>717</v>
      </c>
      <c r="AD24">
        <v>200</v>
      </c>
      <c r="AE24" t="s">
        <v>362</v>
      </c>
      <c r="AF24">
        <v>1</v>
      </c>
      <c r="AG24">
        <v>1</v>
      </c>
      <c r="AH24">
        <v>49.51</v>
      </c>
      <c r="AK24" t="s">
        <v>366</v>
      </c>
      <c r="AL24" t="s">
        <v>371</v>
      </c>
      <c r="AM24">
        <v>8040</v>
      </c>
      <c r="AO24" t="s">
        <v>380</v>
      </c>
      <c r="AP24" t="s">
        <v>751</v>
      </c>
      <c r="AR24" t="s">
        <v>774</v>
      </c>
      <c r="AS24" t="s">
        <v>793</v>
      </c>
      <c r="AT24">
        <v>2019</v>
      </c>
      <c r="AV24" t="s">
        <v>273</v>
      </c>
      <c r="AW24" t="s">
        <v>273</v>
      </c>
      <c r="AX24" t="s">
        <v>272</v>
      </c>
      <c r="AY24">
        <v>7.3</v>
      </c>
      <c r="AZ24" t="s">
        <v>283</v>
      </c>
      <c r="BA24" t="s">
        <v>803</v>
      </c>
      <c r="BB24" t="s">
        <v>443</v>
      </c>
      <c r="BD24" t="s">
        <v>273</v>
      </c>
      <c r="BF24" t="s">
        <v>448</v>
      </c>
    </row>
    <row r="25" spans="1:58">
      <c r="A25" s="1">
        <f>HYPERLINK("https://lsnyc.legalserver.org/matter/dynamic-profile/view/1838720","17-1838720")</f>
        <v>0</v>
      </c>
      <c r="C25" t="s">
        <v>467</v>
      </c>
      <c r="D25" t="s">
        <v>469</v>
      </c>
      <c r="E25" t="s">
        <v>489</v>
      </c>
      <c r="F25" t="s">
        <v>511</v>
      </c>
      <c r="G25" t="s">
        <v>537</v>
      </c>
      <c r="H25" t="s">
        <v>566</v>
      </c>
      <c r="I25" t="s">
        <v>170</v>
      </c>
      <c r="J25" t="s">
        <v>199</v>
      </c>
      <c r="K25" t="s">
        <v>218</v>
      </c>
      <c r="L25">
        <v>10310</v>
      </c>
      <c r="M25" t="s">
        <v>222</v>
      </c>
      <c r="N25" t="s">
        <v>641</v>
      </c>
      <c r="O25">
        <v>10</v>
      </c>
      <c r="P25" t="s">
        <v>263</v>
      </c>
      <c r="Q25" t="s">
        <v>267</v>
      </c>
      <c r="R25" t="s">
        <v>651</v>
      </c>
      <c r="S25" t="s">
        <v>270</v>
      </c>
      <c r="T25" t="s">
        <v>272</v>
      </c>
      <c r="V25" t="s">
        <v>440</v>
      </c>
      <c r="X25" t="s">
        <v>663</v>
      </c>
      <c r="Y25">
        <v>544</v>
      </c>
      <c r="Z25">
        <v>544</v>
      </c>
      <c r="AA25" t="s">
        <v>686</v>
      </c>
      <c r="AB25" t="s">
        <v>696</v>
      </c>
      <c r="AC25" t="s">
        <v>718</v>
      </c>
      <c r="AD25">
        <v>634</v>
      </c>
      <c r="AE25" t="s">
        <v>363</v>
      </c>
      <c r="AF25">
        <v>2</v>
      </c>
      <c r="AG25">
        <v>3</v>
      </c>
      <c r="AH25">
        <v>0</v>
      </c>
      <c r="AK25" t="s">
        <v>224</v>
      </c>
      <c r="AL25" t="s">
        <v>371</v>
      </c>
      <c r="AM25">
        <v>0</v>
      </c>
      <c r="AO25" t="s">
        <v>380</v>
      </c>
      <c r="AP25" t="s">
        <v>754</v>
      </c>
      <c r="AR25" t="s">
        <v>423</v>
      </c>
      <c r="AS25" t="s">
        <v>794</v>
      </c>
      <c r="AT25">
        <v>2018</v>
      </c>
      <c r="AV25" t="s">
        <v>273</v>
      </c>
      <c r="AW25" t="s">
        <v>416</v>
      </c>
      <c r="AX25" t="s">
        <v>272</v>
      </c>
      <c r="AY25">
        <v>21.6</v>
      </c>
      <c r="AZ25" t="s">
        <v>283</v>
      </c>
      <c r="BA25" t="s">
        <v>803</v>
      </c>
      <c r="BB25" t="s">
        <v>442</v>
      </c>
      <c r="BD25" t="s">
        <v>273</v>
      </c>
      <c r="BF25" t="s">
        <v>451</v>
      </c>
    </row>
    <row r="26" spans="1:58">
      <c r="A26" s="1">
        <f>HYPERLINK("https://lsnyc.legalserver.org/matter/dynamic-profile/view/1852969","17-1852969")</f>
        <v>0</v>
      </c>
      <c r="C26" t="s">
        <v>65</v>
      </c>
      <c r="D26" t="s">
        <v>469</v>
      </c>
      <c r="E26" t="s">
        <v>78</v>
      </c>
      <c r="F26" t="s">
        <v>512</v>
      </c>
      <c r="G26" t="s">
        <v>538</v>
      </c>
      <c r="H26" t="s">
        <v>567</v>
      </c>
      <c r="I26" t="s">
        <v>185</v>
      </c>
      <c r="J26" t="s">
        <v>608</v>
      </c>
      <c r="K26" t="s">
        <v>218</v>
      </c>
      <c r="L26">
        <v>10303</v>
      </c>
      <c r="M26" t="s">
        <v>222</v>
      </c>
      <c r="N26" t="s">
        <v>642</v>
      </c>
      <c r="O26">
        <v>4</v>
      </c>
      <c r="P26" t="s">
        <v>263</v>
      </c>
      <c r="Q26" t="s">
        <v>267</v>
      </c>
      <c r="R26" t="s">
        <v>651</v>
      </c>
      <c r="S26" t="s">
        <v>271</v>
      </c>
      <c r="T26" t="s">
        <v>272</v>
      </c>
      <c r="V26" t="s">
        <v>441</v>
      </c>
      <c r="X26" t="s">
        <v>78</v>
      </c>
      <c r="Y26">
        <v>495</v>
      </c>
      <c r="Z26">
        <v>495</v>
      </c>
      <c r="AA26" t="s">
        <v>687</v>
      </c>
      <c r="AC26" t="s">
        <v>719</v>
      </c>
      <c r="AD26">
        <v>0</v>
      </c>
      <c r="AE26" t="s">
        <v>364</v>
      </c>
      <c r="AF26">
        <v>2</v>
      </c>
      <c r="AG26">
        <v>0</v>
      </c>
      <c r="AH26">
        <v>112.07</v>
      </c>
      <c r="AK26" t="s">
        <v>365</v>
      </c>
      <c r="AL26" t="s">
        <v>371</v>
      </c>
      <c r="AM26">
        <v>18200</v>
      </c>
      <c r="AO26" t="s">
        <v>380</v>
      </c>
      <c r="AR26" t="s">
        <v>428</v>
      </c>
      <c r="AS26" t="s">
        <v>412</v>
      </c>
      <c r="AT26">
        <v>2019</v>
      </c>
      <c r="AV26" t="s">
        <v>273</v>
      </c>
      <c r="AW26" t="s">
        <v>416</v>
      </c>
      <c r="AX26" t="s">
        <v>272</v>
      </c>
      <c r="AY26">
        <v>11.8</v>
      </c>
      <c r="AZ26" t="s">
        <v>283</v>
      </c>
      <c r="BA26" t="s">
        <v>804</v>
      </c>
      <c r="BB26" t="s">
        <v>443</v>
      </c>
      <c r="BF26" t="s">
        <v>446</v>
      </c>
    </row>
    <row r="27" spans="1:58">
      <c r="A27" s="1">
        <f>HYPERLINK("https://lsnyc.legalserver.org/matter/dynamic-profile/view/1856291","18-1856291")</f>
        <v>0</v>
      </c>
      <c r="C27" t="s">
        <v>465</v>
      </c>
      <c r="D27" t="s">
        <v>469</v>
      </c>
      <c r="E27" t="s">
        <v>490</v>
      </c>
      <c r="F27" t="s">
        <v>513</v>
      </c>
      <c r="G27" t="s">
        <v>539</v>
      </c>
      <c r="H27" t="s">
        <v>568</v>
      </c>
      <c r="I27" t="s">
        <v>595</v>
      </c>
      <c r="J27" t="s">
        <v>609</v>
      </c>
      <c r="K27" t="s">
        <v>218</v>
      </c>
      <c r="L27">
        <v>10304</v>
      </c>
      <c r="M27" t="s">
        <v>221</v>
      </c>
      <c r="N27" t="s">
        <v>643</v>
      </c>
      <c r="O27">
        <v>5</v>
      </c>
      <c r="P27" t="s">
        <v>263</v>
      </c>
      <c r="Q27" t="s">
        <v>267</v>
      </c>
      <c r="R27" t="s">
        <v>651</v>
      </c>
      <c r="S27" t="s">
        <v>270</v>
      </c>
      <c r="T27" t="s">
        <v>272</v>
      </c>
      <c r="V27" t="s">
        <v>440</v>
      </c>
      <c r="X27" t="s">
        <v>664</v>
      </c>
      <c r="Y27">
        <v>83</v>
      </c>
      <c r="Z27">
        <v>1777</v>
      </c>
      <c r="AA27" t="s">
        <v>688</v>
      </c>
      <c r="AC27" t="s">
        <v>720</v>
      </c>
      <c r="AD27">
        <v>500</v>
      </c>
      <c r="AE27" t="s">
        <v>362</v>
      </c>
      <c r="AF27">
        <v>1</v>
      </c>
      <c r="AG27">
        <v>0</v>
      </c>
      <c r="AH27">
        <v>49.8</v>
      </c>
      <c r="AK27" t="s">
        <v>365</v>
      </c>
      <c r="AL27" t="s">
        <v>371</v>
      </c>
      <c r="AM27">
        <v>6006</v>
      </c>
      <c r="AO27" t="s">
        <v>380</v>
      </c>
      <c r="AP27" t="s">
        <v>755</v>
      </c>
      <c r="AR27" t="s">
        <v>420</v>
      </c>
      <c r="AS27" t="s">
        <v>795</v>
      </c>
      <c r="AT27">
        <v>2019</v>
      </c>
      <c r="AV27" t="s">
        <v>273</v>
      </c>
      <c r="AW27" t="s">
        <v>416</v>
      </c>
      <c r="AX27" t="s">
        <v>272</v>
      </c>
      <c r="AY27">
        <v>21.65</v>
      </c>
      <c r="AZ27" t="s">
        <v>283</v>
      </c>
      <c r="BA27" t="s">
        <v>803</v>
      </c>
      <c r="BB27" t="s">
        <v>443</v>
      </c>
      <c r="BF27" t="s">
        <v>445</v>
      </c>
    </row>
    <row r="28" spans="1:58">
      <c r="A28" s="1">
        <f>HYPERLINK("https://lsnyc.legalserver.org/matter/dynamic-profile/view/1861333","18-1861333")</f>
        <v>0</v>
      </c>
      <c r="B28" t="s">
        <v>454</v>
      </c>
      <c r="C28" t="s">
        <v>66</v>
      </c>
      <c r="D28" t="s">
        <v>469</v>
      </c>
      <c r="E28" t="s">
        <v>491</v>
      </c>
      <c r="F28" t="s">
        <v>514</v>
      </c>
      <c r="G28" t="s">
        <v>540</v>
      </c>
      <c r="H28" t="s">
        <v>569</v>
      </c>
      <c r="I28" t="s">
        <v>596</v>
      </c>
      <c r="J28" t="s">
        <v>610</v>
      </c>
      <c r="K28" t="s">
        <v>218</v>
      </c>
      <c r="L28">
        <v>10304</v>
      </c>
      <c r="M28" t="s">
        <v>616</v>
      </c>
      <c r="N28" t="s">
        <v>644</v>
      </c>
      <c r="O28">
        <v>7</v>
      </c>
      <c r="P28" t="s">
        <v>263</v>
      </c>
      <c r="Q28" t="s">
        <v>267</v>
      </c>
      <c r="R28" t="s">
        <v>651</v>
      </c>
      <c r="S28" t="s">
        <v>270</v>
      </c>
      <c r="V28" t="s">
        <v>440</v>
      </c>
      <c r="X28" t="s">
        <v>491</v>
      </c>
      <c r="Y28">
        <v>825</v>
      </c>
      <c r="Z28">
        <v>0</v>
      </c>
      <c r="AA28" t="s">
        <v>689</v>
      </c>
      <c r="AC28" t="s">
        <v>721</v>
      </c>
      <c r="AD28">
        <v>112</v>
      </c>
      <c r="AE28" t="s">
        <v>363</v>
      </c>
      <c r="AF28">
        <v>1</v>
      </c>
      <c r="AG28">
        <v>3</v>
      </c>
      <c r="AH28">
        <v>43.32</v>
      </c>
      <c r="AI28" t="s">
        <v>726</v>
      </c>
      <c r="AK28" t="s">
        <v>365</v>
      </c>
      <c r="AL28" t="s">
        <v>371</v>
      </c>
      <c r="AM28">
        <v>10873</v>
      </c>
      <c r="AR28" t="s">
        <v>775</v>
      </c>
      <c r="AS28" t="s">
        <v>796</v>
      </c>
      <c r="AT28">
        <v>2019</v>
      </c>
      <c r="AU28" t="s">
        <v>414</v>
      </c>
      <c r="AV28" t="s">
        <v>273</v>
      </c>
      <c r="AW28" t="s">
        <v>416</v>
      </c>
      <c r="AX28" t="s">
        <v>272</v>
      </c>
      <c r="AY28">
        <v>37.05</v>
      </c>
      <c r="AZ28" t="s">
        <v>283</v>
      </c>
      <c r="BA28" t="s">
        <v>801</v>
      </c>
      <c r="BB28" t="s">
        <v>444</v>
      </c>
      <c r="BF28" t="s">
        <v>445</v>
      </c>
    </row>
    <row r="29" spans="1:58">
      <c r="A29" s="1">
        <f>HYPERLINK("https://lsnyc.legalserver.org/matter/dynamic-profile/view/1852736","17-1852736")</f>
        <v>0</v>
      </c>
      <c r="B29" t="s">
        <v>464</v>
      </c>
      <c r="C29" t="s">
        <v>64</v>
      </c>
      <c r="D29" t="s">
        <v>469</v>
      </c>
      <c r="E29" t="s">
        <v>279</v>
      </c>
      <c r="F29" t="s">
        <v>507</v>
      </c>
      <c r="G29" t="s">
        <v>541</v>
      </c>
      <c r="H29" t="s">
        <v>570</v>
      </c>
      <c r="I29" t="s">
        <v>597</v>
      </c>
      <c r="J29" t="s">
        <v>212</v>
      </c>
      <c r="K29" t="s">
        <v>218</v>
      </c>
      <c r="L29">
        <v>10301</v>
      </c>
      <c r="N29" t="s">
        <v>645</v>
      </c>
      <c r="O29">
        <v>11</v>
      </c>
      <c r="P29" t="s">
        <v>265</v>
      </c>
      <c r="Q29" t="s">
        <v>268</v>
      </c>
      <c r="R29" t="s">
        <v>654</v>
      </c>
      <c r="S29" t="s">
        <v>270</v>
      </c>
      <c r="V29" t="s">
        <v>440</v>
      </c>
      <c r="W29" t="s">
        <v>275</v>
      </c>
      <c r="X29" t="s">
        <v>279</v>
      </c>
      <c r="Y29">
        <v>0</v>
      </c>
      <c r="Z29">
        <v>195</v>
      </c>
      <c r="AA29" t="s">
        <v>690</v>
      </c>
      <c r="AC29" t="s">
        <v>722</v>
      </c>
      <c r="AD29">
        <v>0</v>
      </c>
      <c r="AE29" t="s">
        <v>362</v>
      </c>
      <c r="AF29">
        <v>3</v>
      </c>
      <c r="AG29">
        <v>3</v>
      </c>
      <c r="AH29">
        <v>100.36</v>
      </c>
      <c r="AL29" t="s">
        <v>371</v>
      </c>
      <c r="AM29">
        <v>33080</v>
      </c>
      <c r="AN29" t="s">
        <v>732</v>
      </c>
      <c r="AO29" t="s">
        <v>380</v>
      </c>
      <c r="AP29" t="s">
        <v>756</v>
      </c>
      <c r="AQ29" t="s">
        <v>376</v>
      </c>
      <c r="AR29" t="s">
        <v>431</v>
      </c>
      <c r="AS29" t="s">
        <v>789</v>
      </c>
      <c r="AT29">
        <v>2019</v>
      </c>
      <c r="AV29" t="s">
        <v>273</v>
      </c>
      <c r="AW29" t="s">
        <v>273</v>
      </c>
      <c r="AX29" t="s">
        <v>272</v>
      </c>
      <c r="AY29">
        <v>4.75</v>
      </c>
      <c r="AZ29" t="s">
        <v>283</v>
      </c>
      <c r="BA29" t="s">
        <v>803</v>
      </c>
      <c r="BB29" t="s">
        <v>444</v>
      </c>
      <c r="BF29" t="s">
        <v>445</v>
      </c>
    </row>
    <row r="30" spans="1:58">
      <c r="A30" s="1">
        <f>HYPERLINK("https://lsnyc.legalserver.org/matter/dynamic-profile/view/1842214","17-1842214")</f>
        <v>0</v>
      </c>
      <c r="B30" t="s">
        <v>454</v>
      </c>
      <c r="C30" t="s">
        <v>64</v>
      </c>
      <c r="D30" t="s">
        <v>469</v>
      </c>
      <c r="E30" t="s">
        <v>492</v>
      </c>
      <c r="F30" t="s">
        <v>507</v>
      </c>
      <c r="G30" t="s">
        <v>542</v>
      </c>
      <c r="H30" t="s">
        <v>571</v>
      </c>
      <c r="I30" t="s">
        <v>595</v>
      </c>
      <c r="J30" t="s">
        <v>611</v>
      </c>
      <c r="K30" t="s">
        <v>218</v>
      </c>
      <c r="L30">
        <v>10304</v>
      </c>
      <c r="M30" t="s">
        <v>617</v>
      </c>
      <c r="N30" t="s">
        <v>646</v>
      </c>
      <c r="O30">
        <v>8</v>
      </c>
      <c r="P30" t="s">
        <v>265</v>
      </c>
      <c r="Q30" t="s">
        <v>268</v>
      </c>
      <c r="R30" t="s">
        <v>654</v>
      </c>
      <c r="S30" t="s">
        <v>270</v>
      </c>
      <c r="V30" t="s">
        <v>440</v>
      </c>
      <c r="W30" t="s">
        <v>275</v>
      </c>
      <c r="X30" t="s">
        <v>492</v>
      </c>
      <c r="Y30">
        <v>870</v>
      </c>
      <c r="Z30">
        <v>870</v>
      </c>
      <c r="AA30" t="s">
        <v>691</v>
      </c>
      <c r="AC30" t="s">
        <v>723</v>
      </c>
      <c r="AD30">
        <v>0</v>
      </c>
      <c r="AE30" t="s">
        <v>363</v>
      </c>
      <c r="AF30">
        <v>1</v>
      </c>
      <c r="AG30">
        <v>4</v>
      </c>
      <c r="AH30">
        <v>125.63</v>
      </c>
      <c r="AL30" t="s">
        <v>371</v>
      </c>
      <c r="AM30">
        <v>36156</v>
      </c>
      <c r="AN30" t="s">
        <v>732</v>
      </c>
      <c r="AO30" t="s">
        <v>379</v>
      </c>
      <c r="AP30" t="s">
        <v>757</v>
      </c>
      <c r="AQ30" t="s">
        <v>224</v>
      </c>
      <c r="AR30" t="s">
        <v>427</v>
      </c>
      <c r="AS30" t="s">
        <v>410</v>
      </c>
      <c r="AT30">
        <v>2019</v>
      </c>
      <c r="AV30" t="s">
        <v>273</v>
      </c>
      <c r="AW30" t="s">
        <v>273</v>
      </c>
      <c r="AX30" t="s">
        <v>272</v>
      </c>
      <c r="AY30">
        <v>27.25</v>
      </c>
      <c r="AZ30" t="s">
        <v>283</v>
      </c>
      <c r="BA30" t="s">
        <v>803</v>
      </c>
      <c r="BB30" t="s">
        <v>444</v>
      </c>
      <c r="BF30" t="s">
        <v>445</v>
      </c>
    </row>
    <row r="31" spans="1:58">
      <c r="A31" s="1">
        <f>HYPERLINK("https://lsnyc.legalserver.org/matter/dynamic-profile/view/0811324","16-0811324")</f>
        <v>0</v>
      </c>
      <c r="B31" t="s">
        <v>60</v>
      </c>
      <c r="C31" t="s">
        <v>468</v>
      </c>
      <c r="D31" t="s">
        <v>469</v>
      </c>
      <c r="E31" t="s">
        <v>493</v>
      </c>
      <c r="F31" t="s">
        <v>515</v>
      </c>
      <c r="G31" t="s">
        <v>543</v>
      </c>
      <c r="H31" t="s">
        <v>572</v>
      </c>
      <c r="I31" t="s">
        <v>171</v>
      </c>
      <c r="J31" t="s">
        <v>612</v>
      </c>
      <c r="K31" t="s">
        <v>218</v>
      </c>
      <c r="L31">
        <v>10310</v>
      </c>
      <c r="M31" t="s">
        <v>222</v>
      </c>
      <c r="N31" t="s">
        <v>647</v>
      </c>
      <c r="O31">
        <v>13</v>
      </c>
      <c r="P31" t="s">
        <v>265</v>
      </c>
      <c r="Q31" t="s">
        <v>268</v>
      </c>
      <c r="R31" t="s">
        <v>654</v>
      </c>
      <c r="S31" t="s">
        <v>270</v>
      </c>
      <c r="V31" t="s">
        <v>440</v>
      </c>
      <c r="X31" t="s">
        <v>665</v>
      </c>
      <c r="Y31">
        <v>287</v>
      </c>
      <c r="Z31">
        <v>287</v>
      </c>
      <c r="AA31" t="s">
        <v>692</v>
      </c>
      <c r="AC31" t="s">
        <v>724</v>
      </c>
      <c r="AD31">
        <v>100</v>
      </c>
      <c r="AE31" t="s">
        <v>363</v>
      </c>
      <c r="AF31">
        <v>3</v>
      </c>
      <c r="AG31">
        <v>1</v>
      </c>
      <c r="AH31">
        <v>0</v>
      </c>
      <c r="AK31" t="s">
        <v>366</v>
      </c>
      <c r="AL31" t="s">
        <v>371</v>
      </c>
      <c r="AM31">
        <v>0</v>
      </c>
      <c r="AO31" t="s">
        <v>380</v>
      </c>
      <c r="AP31" t="s">
        <v>758</v>
      </c>
      <c r="AR31" t="s">
        <v>423</v>
      </c>
      <c r="AS31" t="s">
        <v>797</v>
      </c>
      <c r="AT31">
        <v>2018</v>
      </c>
      <c r="AV31" t="s">
        <v>273</v>
      </c>
      <c r="AW31" t="s">
        <v>416</v>
      </c>
      <c r="AX31" t="s">
        <v>272</v>
      </c>
      <c r="AY31">
        <v>27.8</v>
      </c>
      <c r="AZ31" t="s">
        <v>283</v>
      </c>
      <c r="BA31" t="s">
        <v>803</v>
      </c>
      <c r="BB31" t="s">
        <v>442</v>
      </c>
      <c r="BF31" t="s">
        <v>445</v>
      </c>
    </row>
    <row r="32" spans="1:58">
      <c r="A32" s="1">
        <f>HYPERLINK("https://lsnyc.legalserver.org/matter/dynamic-profile/view/1864206","18-1864206")</f>
        <v>0</v>
      </c>
      <c r="C32" t="s">
        <v>65</v>
      </c>
      <c r="D32" t="s">
        <v>469</v>
      </c>
      <c r="E32" t="s">
        <v>494</v>
      </c>
      <c r="F32" t="s">
        <v>516</v>
      </c>
      <c r="G32" t="s">
        <v>544</v>
      </c>
      <c r="H32" t="s">
        <v>573</v>
      </c>
      <c r="I32" t="s">
        <v>181</v>
      </c>
      <c r="J32" t="s">
        <v>613</v>
      </c>
      <c r="K32" t="s">
        <v>218</v>
      </c>
      <c r="L32">
        <v>10303</v>
      </c>
      <c r="M32" t="s">
        <v>221</v>
      </c>
      <c r="N32" t="s">
        <v>648</v>
      </c>
      <c r="O32">
        <v>6</v>
      </c>
      <c r="P32" t="s">
        <v>649</v>
      </c>
      <c r="Q32" t="s">
        <v>650</v>
      </c>
      <c r="R32" t="s">
        <v>653</v>
      </c>
      <c r="S32" t="s">
        <v>270</v>
      </c>
      <c r="T32" t="s">
        <v>272</v>
      </c>
      <c r="V32" t="s">
        <v>655</v>
      </c>
      <c r="X32" t="s">
        <v>494</v>
      </c>
      <c r="Y32">
        <v>220.5</v>
      </c>
      <c r="Z32">
        <v>1200</v>
      </c>
      <c r="AA32" t="s">
        <v>693</v>
      </c>
      <c r="AC32" t="s">
        <v>725</v>
      </c>
      <c r="AD32">
        <v>2</v>
      </c>
      <c r="AE32" t="s">
        <v>361</v>
      </c>
      <c r="AF32">
        <v>2</v>
      </c>
      <c r="AG32">
        <v>0</v>
      </c>
      <c r="AH32">
        <v>67.97</v>
      </c>
      <c r="AK32" t="s">
        <v>369</v>
      </c>
      <c r="AL32" t="s">
        <v>371</v>
      </c>
      <c r="AM32">
        <v>13268</v>
      </c>
      <c r="AR32" t="s">
        <v>776</v>
      </c>
      <c r="AS32" t="s">
        <v>393</v>
      </c>
      <c r="AT32">
        <v>2019</v>
      </c>
      <c r="AV32" t="s">
        <v>273</v>
      </c>
      <c r="AW32" t="s">
        <v>416</v>
      </c>
      <c r="AX32" t="s">
        <v>272</v>
      </c>
      <c r="AY32">
        <v>12.6</v>
      </c>
      <c r="AZ32" t="s">
        <v>283</v>
      </c>
      <c r="BA32" t="s">
        <v>801</v>
      </c>
      <c r="BB32" t="s">
        <v>443</v>
      </c>
      <c r="BF3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Opened</vt:lpstr>
      <vt:lpstr>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2019-07-09T17:10:04Z</dcterms:created>
  <dcterms:modified xsi:type="dcterms:W3CDTF">2019-07-09T17:10:04Z</dcterms:modified>
</cp:coreProperties>
</file>