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<sst xmlns="http://schemas.openxmlformats.org/spreadsheetml/2006/main" count="7461" uniqueCount="1968">
  <si>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</si>
  <si>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</si>
  <si>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</si>
  <si>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</si>
  <si>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</si>
  <si>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</si>
  <si>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</si>
  <si>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 xml:space="preserve">Unit 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</si>
  <si>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</si>
  <si>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</si>
  <si>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</si>
  <si>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</si>
  <si>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</si>
  <si>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</si>
  <si>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</si>
  <si>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Eligibility Date</t>
  </si>
  <si>
    <t>Primary Funding Code</t>
  </si>
  <si>
    <t>Housing Building Case?</t>
  </si>
  <si>
    <t>Legal Problem Code</t>
  </si>
  <si>
    <t>Housing Posture of Case on Eligibility Date</t>
  </si>
  <si>
    <t>Date of Birth</t>
  </si>
  <si>
    <t>Gen Pub Assist Case Number</t>
  </si>
  <si>
    <t>Social Security #</t>
  </si>
  <si>
    <t>Referral Source</t>
  </si>
  <si>
    <t>Housing Total Monthly Rent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</si>
  <si>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</si>
  <si>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</si>
  <si>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</si>
  <si>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</si>
  <si>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</si>
  <si>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</si>
  <si>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</si>
  <si>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</si>
  <si>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</si>
  <si>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</si>
  <si>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</si>
  <si>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</si>
  <si>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</si>
  <si>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</si>
  <si>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</si>
  <si>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</si>
  <si>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</si>
  <si>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Caseworker Name</t>
  </si>
  <si>
    <t>Retainer on File Compliance</t>
  </si>
  <si>
    <t>Retainer on File</t>
  </si>
  <si>
    <t>Bailey, Michael</t>
  </si>
  <si>
    <t>Chew, Thomas</t>
  </si>
  <si>
    <t>Cisneros, Marisol</t>
  </si>
  <si>
    <t>Costa, Stephanie</t>
  </si>
  <si>
    <t>Crisona, Kathryn</t>
  </si>
  <si>
    <t>DeLong, Sarah</t>
  </si>
  <si>
    <t>Farrell, Emily</t>
  </si>
  <si>
    <t>Goncharov-Cruickshnk, Natalie</t>
  </si>
  <si>
    <t>Hardy, Le`Shera</t>
  </si>
  <si>
    <t>Hecht-Felella, Laura</t>
  </si>
  <si>
    <t>Ijaz, Kulsoom</t>
  </si>
  <si>
    <t>Katnani, Samar</t>
  </si>
  <si>
    <t>Kelly, Dawn</t>
  </si>
  <si>
    <t>Landry-Reyes, Jane</t>
  </si>
  <si>
    <t>Marchena, Ivan</t>
  </si>
  <si>
    <t>McCormick, James</t>
  </si>
  <si>
    <t>McCowen, Tamella</t>
  </si>
  <si>
    <t>Patel, Mona</t>
  </si>
  <si>
    <t>Reardon, Elizabeth</t>
  </si>
  <si>
    <t>Roman, Melissa</t>
  </si>
  <si>
    <t>St. Louis, Bianca</t>
  </si>
  <si>
    <t>Wong, Humbert</t>
  </si>
  <si>
    <t>Xie, Vivian</t>
  </si>
  <si>
    <t>05/15/2019</t>
  </si>
  <si>
    <t>09/09/2019</t>
  </si>
  <si>
    <t>08/23/2019</t>
  </si>
  <si>
    <t>08/30/2019</t>
  </si>
  <si>
    <t>10/25/2019</t>
  </si>
  <si>
    <t>06/18/2019</t>
  </si>
  <si>
    <t>10/03/2019</t>
  </si>
  <si>
    <t>09/30/2019</t>
  </si>
  <si>
    <t>10/01/2019</t>
  </si>
  <si>
    <t>10/04/2019</t>
  </si>
  <si>
    <t>07/13/2015</t>
  </si>
  <si>
    <t>07/18/2019</t>
  </si>
  <si>
    <t>06/27/2019</t>
  </si>
  <si>
    <t>08/05/2019</t>
  </si>
  <si>
    <t>09/03/2019</t>
  </si>
  <si>
    <t>07/22/2019</t>
  </si>
  <si>
    <t>10/15/2019</t>
  </si>
  <si>
    <t>08/01/2019</t>
  </si>
  <si>
    <t>08/07/2019</t>
  </si>
  <si>
    <t>07/11/2019</t>
  </si>
  <si>
    <t>06/26/2019</t>
  </si>
  <si>
    <t>10/31/2019</t>
  </si>
  <si>
    <t>07/12/2019</t>
  </si>
  <si>
    <t>08/13/2019</t>
  </si>
  <si>
    <t>08/20/2019</t>
  </si>
  <si>
    <t>08/19/2019</t>
  </si>
  <si>
    <t>08/27/2019</t>
  </si>
  <si>
    <t>08/14/2019</t>
  </si>
  <si>
    <t>10/11/2019</t>
  </si>
  <si>
    <t>07/03/2019</t>
  </si>
  <si>
    <t>05/02/2019</t>
  </si>
  <si>
    <t>06/06/2019</t>
  </si>
  <si>
    <t>07/17/2019</t>
  </si>
  <si>
    <t>07/23/2019</t>
  </si>
  <si>
    <t>07/30/2019</t>
  </si>
  <si>
    <t>08/15/2019</t>
  </si>
  <si>
    <t>09/12/2019</t>
  </si>
  <si>
    <t>09/26/2019</t>
  </si>
  <si>
    <t>10/10/2019</t>
  </si>
  <si>
    <t>10/16/2019</t>
  </si>
  <si>
    <t>10/08/2019</t>
  </si>
  <si>
    <t>10/22/2019</t>
  </si>
  <si>
    <t>10/07/2019</t>
  </si>
  <si>
    <t>07/24/2019</t>
  </si>
  <si>
    <t>10/30/2019</t>
  </si>
  <si>
    <t>06/21/2019</t>
  </si>
  <si>
    <t>10/24/2019</t>
  </si>
  <si>
    <t>10/02/2019</t>
  </si>
  <si>
    <t>09/06/2019</t>
  </si>
  <si>
    <t>06/07/2019</t>
  </si>
  <si>
    <t>06/24/2019</t>
  </si>
  <si>
    <t>06/28/2019</t>
  </si>
  <si>
    <t>08/02/2019</t>
  </si>
  <si>
    <t>10/29/2018</t>
  </si>
  <si>
    <t>07/31/2019</t>
  </si>
  <si>
    <t>08/08/2019</t>
  </si>
  <si>
    <t>08/22/2019</t>
  </si>
  <si>
    <t>09/05/2019</t>
  </si>
  <si>
    <t>07/08/2019</t>
  </si>
  <si>
    <t>09/11/2019</t>
  </si>
  <si>
    <t>09/17/2019</t>
  </si>
  <si>
    <t>09/20/2019</t>
  </si>
  <si>
    <t>10/17/2019</t>
  </si>
  <si>
    <t>08/28/2019</t>
  </si>
  <si>
    <t>08/09/2019</t>
  </si>
  <si>
    <t>09/18/2019</t>
  </si>
  <si>
    <t>07/01/2019</t>
  </si>
  <si>
    <t>07/29/2019</t>
  </si>
  <si>
    <t>08/26/2019</t>
  </si>
  <si>
    <t>09/19/2019</t>
  </si>
  <si>
    <t>04/12/2019</t>
  </si>
  <si>
    <t>07/10/2019</t>
  </si>
  <si>
    <t>10/28/2019</t>
  </si>
  <si>
    <t>08/27/2018</t>
  </si>
  <si>
    <t>08/24/2018</t>
  </si>
  <si>
    <t>01/11/2019</t>
  </si>
  <si>
    <t>03/29/2019</t>
  </si>
  <si>
    <t>08/21/2018</t>
  </si>
  <si>
    <t>06/01/2018</t>
  </si>
  <si>
    <t>03/27/2017</t>
  </si>
  <si>
    <t>07/02/2019</t>
  </si>
  <si>
    <t>07/09/2019</t>
  </si>
  <si>
    <t>09/05/2018</t>
  </si>
  <si>
    <t>04/17/2017</t>
  </si>
  <si>
    <t>10/16/2018</t>
  </si>
  <si>
    <t>05/29/2015</t>
  </si>
  <si>
    <t>10/29/2019</t>
  </si>
  <si>
    <t>06/12/2019</t>
  </si>
  <si>
    <t>06/13/2019</t>
  </si>
  <si>
    <t>01/15/2019</t>
  </si>
  <si>
    <t>07/05/2019</t>
  </si>
  <si>
    <t>07/26/2019</t>
  </si>
  <si>
    <t>09/10/2019</t>
  </si>
  <si>
    <t>10/02/2018</t>
  </si>
  <si>
    <t>11/27/2018</t>
  </si>
  <si>
    <t>06/20/2018</t>
  </si>
  <si>
    <t>08/23/2018</t>
  </si>
  <si>
    <t>11/15/2018</t>
  </si>
  <si>
    <t>12/28/2017</t>
  </si>
  <si>
    <t>06/07/2018</t>
  </si>
  <si>
    <t>09/18/2018</t>
  </si>
  <si>
    <t>09/04/2019</t>
  </si>
  <si>
    <t>06/14/2018</t>
  </si>
  <si>
    <t>04/03/2018</t>
  </si>
  <si>
    <t>08/09/2018</t>
  </si>
  <si>
    <t>11/30/2018</t>
  </si>
  <si>
    <t>08/16/2019</t>
  </si>
  <si>
    <t>05/27/2017</t>
  </si>
  <si>
    <t>09/16/2019</t>
  </si>
  <si>
    <t>08/12/2019</t>
  </si>
  <si>
    <t>06/04/2019</t>
  </si>
  <si>
    <t>07/19/2019</t>
  </si>
  <si>
    <t>08/21/2019</t>
  </si>
  <si>
    <t>09/24/2019</t>
  </si>
  <si>
    <t>03/28/2019</t>
  </si>
  <si>
    <t>10/09/2019</t>
  </si>
  <si>
    <t>04/11/2019</t>
  </si>
  <si>
    <t>09/25/2019</t>
  </si>
  <si>
    <t>10/23/2019</t>
  </si>
  <si>
    <t>09/23/2019</t>
  </si>
  <si>
    <t>10/21/2019</t>
  </si>
  <si>
    <t>02/05/2018</t>
  </si>
  <si>
    <t>10/18/2019</t>
  </si>
  <si>
    <t>03/09/2018</t>
  </si>
  <si>
    <t>02/01/2017</t>
  </si>
  <si>
    <t>10/04/2018</t>
  </si>
  <si>
    <t>09/10/2018</t>
  </si>
  <si>
    <t>12/15/2018</t>
  </si>
  <si>
    <t>05/02/2018</t>
  </si>
  <si>
    <t>07/16/2019</t>
  </si>
  <si>
    <t>04/16/2019</t>
  </si>
  <si>
    <t>08/29/2019</t>
  </si>
  <si>
    <t>09/27/2019</t>
  </si>
  <si>
    <t>01/29/2019</t>
  </si>
  <si>
    <t>03/14/2019</t>
  </si>
  <si>
    <t>11/04/2019</t>
  </si>
  <si>
    <t>11/01/2019</t>
  </si>
  <si>
    <t>08/06/2019</t>
  </si>
  <si>
    <t>11/03/2019</t>
  </si>
  <si>
    <t>09/13/2019</t>
  </si>
  <si>
    <t>09/15/2019</t>
  </si>
  <si>
    <t>11/06/2019</t>
  </si>
  <si>
    <t>11/12/2019</t>
  </si>
  <si>
    <t>07/25/2019</t>
  </si>
  <si>
    <t>Kyianna</t>
  </si>
  <si>
    <t>Ramona</t>
  </si>
  <si>
    <t>Arthur</t>
  </si>
  <si>
    <t>Rosemae</t>
  </si>
  <si>
    <t>Rosa</t>
  </si>
  <si>
    <t>Marquise</t>
  </si>
  <si>
    <t>Blanca</t>
  </si>
  <si>
    <t>Dawna</t>
  </si>
  <si>
    <t>Naomi</t>
  </si>
  <si>
    <t>Selwyn</t>
  </si>
  <si>
    <t>Marva</t>
  </si>
  <si>
    <t>Kezira</t>
  </si>
  <si>
    <t>Julio</t>
  </si>
  <si>
    <t>Oluwatosin</t>
  </si>
  <si>
    <t>Bart</t>
  </si>
  <si>
    <t>Whitney</t>
  </si>
  <si>
    <t>Abielene</t>
  </si>
  <si>
    <t>Eula</t>
  </si>
  <si>
    <t>Crystal</t>
  </si>
  <si>
    <t>Andres</t>
  </si>
  <si>
    <t>Nicole</t>
  </si>
  <si>
    <t>Celia</t>
  </si>
  <si>
    <t>Francisaca</t>
  </si>
  <si>
    <t>Natalie</t>
  </si>
  <si>
    <t>Louis</t>
  </si>
  <si>
    <t>Hamdaani</t>
  </si>
  <si>
    <t>Frank</t>
  </si>
  <si>
    <t>Nijha</t>
  </si>
  <si>
    <t>Sharena</t>
  </si>
  <si>
    <t>Beryl</t>
  </si>
  <si>
    <t>Nedra</t>
  </si>
  <si>
    <t>Ryanna</t>
  </si>
  <si>
    <t>Stephanie</t>
  </si>
  <si>
    <t>Shelly Ann</t>
  </si>
  <si>
    <t>Paulette</t>
  </si>
  <si>
    <t>Yolanda</t>
  </si>
  <si>
    <t>Sekou</t>
  </si>
  <si>
    <t>Valerine</t>
  </si>
  <si>
    <t>Kim</t>
  </si>
  <si>
    <t>Betty</t>
  </si>
  <si>
    <t>Tamika</t>
  </si>
  <si>
    <t>Jennifer</t>
  </si>
  <si>
    <t>Keith</t>
  </si>
  <si>
    <t>Vere</t>
  </si>
  <si>
    <t>Theresa</t>
  </si>
  <si>
    <t>Roberta</t>
  </si>
  <si>
    <t>Prestina</t>
  </si>
  <si>
    <t>Rosalind</t>
  </si>
  <si>
    <t>Gloria</t>
  </si>
  <si>
    <t>Rosita</t>
  </si>
  <si>
    <t>Julisa</t>
  </si>
  <si>
    <t>Santa</t>
  </si>
  <si>
    <t>Donald</t>
  </si>
  <si>
    <t>Gwendolyn</t>
  </si>
  <si>
    <t>Raquel</t>
  </si>
  <si>
    <t>Justin</t>
  </si>
  <si>
    <t>Shakirah</t>
  </si>
  <si>
    <t>Dianna</t>
  </si>
  <si>
    <t>Juanne</t>
  </si>
  <si>
    <t>Takisha</t>
  </si>
  <si>
    <t>Christina</t>
  </si>
  <si>
    <t>Myra</t>
  </si>
  <si>
    <t>Bernarda</t>
  </si>
  <si>
    <t>Tshura</t>
  </si>
  <si>
    <t>Deshawn</t>
  </si>
  <si>
    <t>Cassandra</t>
  </si>
  <si>
    <t>Maurenee</t>
  </si>
  <si>
    <t>Marcia</t>
  </si>
  <si>
    <t>Dazil</t>
  </si>
  <si>
    <t>Malana</t>
  </si>
  <si>
    <t>Heather</t>
  </si>
  <si>
    <t>Tyrone</t>
  </si>
  <si>
    <t>Tumininu</t>
  </si>
  <si>
    <t>Avian</t>
  </si>
  <si>
    <t>Kameeka</t>
  </si>
  <si>
    <t>Fatima</t>
  </si>
  <si>
    <t>Dylan</t>
  </si>
  <si>
    <t>Antoine</t>
  </si>
  <si>
    <t>Juan</t>
  </si>
  <si>
    <t>Sheena</t>
  </si>
  <si>
    <t>Vernice</t>
  </si>
  <si>
    <t>Tiffany</t>
  </si>
  <si>
    <t>Yahaira</t>
  </si>
  <si>
    <t>Michelle</t>
  </si>
  <si>
    <t>Damaris</t>
  </si>
  <si>
    <t>Austin</t>
  </si>
  <si>
    <t>Angela</t>
  </si>
  <si>
    <t>Miguel</t>
  </si>
  <si>
    <t>David</t>
  </si>
  <si>
    <t>Elaine</t>
  </si>
  <si>
    <t>Rodriene</t>
  </si>
  <si>
    <t>Xinque</t>
  </si>
  <si>
    <t>Monirul</t>
  </si>
  <si>
    <t>Ariel</t>
  </si>
  <si>
    <t>April</t>
  </si>
  <si>
    <t>Eric</t>
  </si>
  <si>
    <t>Jacqueline</t>
  </si>
  <si>
    <t>Danesha</t>
  </si>
  <si>
    <t>Megnal</t>
  </si>
  <si>
    <t>Victoria</t>
  </si>
  <si>
    <t>Marilyn</t>
  </si>
  <si>
    <t>Timothy</t>
  </si>
  <si>
    <t>Karen</t>
  </si>
  <si>
    <t>Maureen</t>
  </si>
  <si>
    <t>Gregory</t>
  </si>
  <si>
    <t>Carrie</t>
  </si>
  <si>
    <t>Angel</t>
  </si>
  <si>
    <t>Samuel</t>
  </si>
  <si>
    <t>Ruth</t>
  </si>
  <si>
    <t>Morenike</t>
  </si>
  <si>
    <t>Donna</t>
  </si>
  <si>
    <t>Kevin</t>
  </si>
  <si>
    <t>Janean</t>
  </si>
  <si>
    <t>Sonia</t>
  </si>
  <si>
    <t>Sheila</t>
  </si>
  <si>
    <t>Antonio</t>
  </si>
  <si>
    <t>Andrej</t>
  </si>
  <si>
    <t>Anthony</t>
  </si>
  <si>
    <t>Jonathan</t>
  </si>
  <si>
    <t>Shelease</t>
  </si>
  <si>
    <t>Jaime</t>
  </si>
  <si>
    <t>Robert</t>
  </si>
  <si>
    <t>Jere</t>
  </si>
  <si>
    <t>Luis</t>
  </si>
  <si>
    <t>Albert</t>
  </si>
  <si>
    <t>Mary</t>
  </si>
  <si>
    <t>Maryline</t>
  </si>
  <si>
    <t>Imelda</t>
  </si>
  <si>
    <t>Dane</t>
  </si>
  <si>
    <t>Yukie</t>
  </si>
  <si>
    <t>Jodi</t>
  </si>
  <si>
    <t>Tonia</t>
  </si>
  <si>
    <t>Bukola</t>
  </si>
  <si>
    <t>Lakisha</t>
  </si>
  <si>
    <t>Jose</t>
  </si>
  <si>
    <t>Marisol</t>
  </si>
  <si>
    <t>Clyde</t>
  </si>
  <si>
    <t>Deborah</t>
  </si>
  <si>
    <t>Denise</t>
  </si>
  <si>
    <t>Tiyanna</t>
  </si>
  <si>
    <t>Brender</t>
  </si>
  <si>
    <t>Angellica</t>
  </si>
  <si>
    <t>Shemaine</t>
  </si>
  <si>
    <t>John</t>
  </si>
  <si>
    <t>Maria</t>
  </si>
  <si>
    <t>Cristal</t>
  </si>
  <si>
    <t>Nedia</t>
  </si>
  <si>
    <t>Alexandria</t>
  </si>
  <si>
    <t>Khmari</t>
  </si>
  <si>
    <t>Samantha</t>
  </si>
  <si>
    <t>Teresa</t>
  </si>
  <si>
    <t>Emily</t>
  </si>
  <si>
    <t>Christian</t>
  </si>
  <si>
    <t>Frantonya</t>
  </si>
  <si>
    <t>Metania</t>
  </si>
  <si>
    <t>Thomas</t>
  </si>
  <si>
    <t>Luz</t>
  </si>
  <si>
    <t>Lila</t>
  </si>
  <si>
    <t>Ralph</t>
  </si>
  <si>
    <t>Marta</t>
  </si>
  <si>
    <t>Charles</t>
  </si>
  <si>
    <t>Bonnie</t>
  </si>
  <si>
    <t>Esther</t>
  </si>
  <si>
    <t>Miriam</t>
  </si>
  <si>
    <t>Abeda</t>
  </si>
  <si>
    <t>Mariana</t>
  </si>
  <si>
    <t>Sajjad</t>
  </si>
  <si>
    <t>Anselma</t>
  </si>
  <si>
    <t>Yuriy</t>
  </si>
  <si>
    <t>Daelee</t>
  </si>
  <si>
    <t>Afiya</t>
  </si>
  <si>
    <t>Mayleen</t>
  </si>
  <si>
    <t>Madeline</t>
  </si>
  <si>
    <t>Deanna</t>
  </si>
  <si>
    <t>Marien</t>
  </si>
  <si>
    <t>Brooke</t>
  </si>
  <si>
    <t>Rachel</t>
  </si>
  <si>
    <t>Sabrina</t>
  </si>
  <si>
    <t>Felesha</t>
  </si>
  <si>
    <t>Tori</t>
  </si>
  <si>
    <t>Marvilin</t>
  </si>
  <si>
    <t>Kenneth</t>
  </si>
  <si>
    <t>Tammie</t>
  </si>
  <si>
    <t>Nina</t>
  </si>
  <si>
    <t>Darren</t>
  </si>
  <si>
    <t>Emma</t>
  </si>
  <si>
    <t>Elsie</t>
  </si>
  <si>
    <t>Archie</t>
  </si>
  <si>
    <t>Julien</t>
  </si>
  <si>
    <t>Tameca</t>
  </si>
  <si>
    <t>Erica</t>
  </si>
  <si>
    <t>Gladys</t>
  </si>
  <si>
    <t>Trent</t>
  </si>
  <si>
    <t>Sidi</t>
  </si>
  <si>
    <t>Anderson</t>
  </si>
  <si>
    <t>Armanda</t>
  </si>
  <si>
    <t>Moduju</t>
  </si>
  <si>
    <t>Nadine</t>
  </si>
  <si>
    <t>Alexander</t>
  </si>
  <si>
    <t>Richard</t>
  </si>
  <si>
    <t>Viola</t>
  </si>
  <si>
    <t>Shakira</t>
  </si>
  <si>
    <t>Louise</t>
  </si>
  <si>
    <t>Lorraine</t>
  </si>
  <si>
    <t>Hazel</t>
  </si>
  <si>
    <t>Charisse</t>
  </si>
  <si>
    <t>Wakina</t>
  </si>
  <si>
    <t>Deyaniris</t>
  </si>
  <si>
    <t>Socorro</t>
  </si>
  <si>
    <t>Barbara</t>
  </si>
  <si>
    <t>Loretta</t>
  </si>
  <si>
    <t>Kenneshea</t>
  </si>
  <si>
    <t>Christopher</t>
  </si>
  <si>
    <t>Elizabeth</t>
  </si>
  <si>
    <t>Marsha</t>
  </si>
  <si>
    <t>Nastassja</t>
  </si>
  <si>
    <t>Kathy</t>
  </si>
  <si>
    <t>Virginia</t>
  </si>
  <si>
    <t>Isha</t>
  </si>
  <si>
    <t>Harry</t>
  </si>
  <si>
    <t>Deonna</t>
  </si>
  <si>
    <t>Latoya</t>
  </si>
  <si>
    <t>Devora-Orit</t>
  </si>
  <si>
    <t>Michael</t>
  </si>
  <si>
    <t>Mabel</t>
  </si>
  <si>
    <t>Akira</t>
  </si>
  <si>
    <t>Sylvia</t>
  </si>
  <si>
    <t>Carmel</t>
  </si>
  <si>
    <t>Linda</t>
  </si>
  <si>
    <t>Joan</t>
  </si>
  <si>
    <t>Hilton</t>
  </si>
  <si>
    <t>Danielle</t>
  </si>
  <si>
    <t>Franklin</t>
  </si>
  <si>
    <t>Carmen</t>
  </si>
  <si>
    <t>Michele</t>
  </si>
  <si>
    <t>Felia</t>
  </si>
  <si>
    <t>Jenaire</t>
  </si>
  <si>
    <t>Marcel</t>
  </si>
  <si>
    <t>Renee</t>
  </si>
  <si>
    <t>Karla</t>
  </si>
  <si>
    <t>Carla</t>
  </si>
  <si>
    <t>Rebecca</t>
  </si>
  <si>
    <t>Debra</t>
  </si>
  <si>
    <t>Blondy</t>
  </si>
  <si>
    <t>Sade</t>
  </si>
  <si>
    <t>Destiny</t>
  </si>
  <si>
    <t>Lovasia</t>
  </si>
  <si>
    <t>Joshua</t>
  </si>
  <si>
    <t>Isi</t>
  </si>
  <si>
    <t>Latesha</t>
  </si>
  <si>
    <t>Sherrie</t>
  </si>
  <si>
    <t>Tara</t>
  </si>
  <si>
    <t>Vicente</t>
  </si>
  <si>
    <t>Karyn</t>
  </si>
  <si>
    <t>Murray</t>
  </si>
  <si>
    <t>McClendon</t>
  </si>
  <si>
    <t>Conway</t>
  </si>
  <si>
    <t>Aristomene</t>
  </si>
  <si>
    <t>Sanchez</t>
  </si>
  <si>
    <t>Blowe</t>
  </si>
  <si>
    <t>Caballero</t>
  </si>
  <si>
    <t>Denis</t>
  </si>
  <si>
    <t>Ogutu</t>
  </si>
  <si>
    <t>Cumberbatch</t>
  </si>
  <si>
    <t>Bishop</t>
  </si>
  <si>
    <t>Chavarria</t>
  </si>
  <si>
    <t>Olabiwonnu</t>
  </si>
  <si>
    <t>Vecchione</t>
  </si>
  <si>
    <t>Brown</t>
  </si>
  <si>
    <t>Khan</t>
  </si>
  <si>
    <t>Ward</t>
  </si>
  <si>
    <t>Stone</t>
  </si>
  <si>
    <t>Rodriguez</t>
  </si>
  <si>
    <t>Decarmine</t>
  </si>
  <si>
    <t>Martinez</t>
  </si>
  <si>
    <t>Filion</t>
  </si>
  <si>
    <t>Rosello</t>
  </si>
  <si>
    <t>Birney</t>
  </si>
  <si>
    <t>Ousmane</t>
  </si>
  <si>
    <t>Pittman</t>
  </si>
  <si>
    <t>Harley</t>
  </si>
  <si>
    <t>Kevelier</t>
  </si>
  <si>
    <t>Stewart</t>
  </si>
  <si>
    <t>Thompson</t>
  </si>
  <si>
    <t>McDowell-Butts</t>
  </si>
  <si>
    <t>Lucas</t>
  </si>
  <si>
    <t>Wright</t>
  </si>
  <si>
    <t>Newkirk</t>
  </si>
  <si>
    <t>Turner-Matos</t>
  </si>
  <si>
    <t>Fofana</t>
  </si>
  <si>
    <t>Cruz</t>
  </si>
  <si>
    <t>Gittens</t>
  </si>
  <si>
    <t>Suru</t>
  </si>
  <si>
    <t>Tuitt</t>
  </si>
  <si>
    <t>Jones</t>
  </si>
  <si>
    <t>Joseph</t>
  </si>
  <si>
    <t>Lotmore</t>
  </si>
  <si>
    <t>Edwards-Joseph</t>
  </si>
  <si>
    <t>Butler</t>
  </si>
  <si>
    <t>Washington</t>
  </si>
  <si>
    <t>Speller</t>
  </si>
  <si>
    <t>Coletta</t>
  </si>
  <si>
    <t>Trigueno</t>
  </si>
  <si>
    <t>Roman</t>
  </si>
  <si>
    <t>Brea</t>
  </si>
  <si>
    <t>Smith</t>
  </si>
  <si>
    <t>Tucker</t>
  </si>
  <si>
    <t>Salcedo</t>
  </si>
  <si>
    <t>Spring</t>
  </si>
  <si>
    <t>Watkins</t>
  </si>
  <si>
    <t>Wilson</t>
  </si>
  <si>
    <t>Adams</t>
  </si>
  <si>
    <t>Sexton</t>
  </si>
  <si>
    <t>Jolley</t>
  </si>
  <si>
    <t>Mahon</t>
  </si>
  <si>
    <t>Gomez</t>
  </si>
  <si>
    <t>Williams</t>
  </si>
  <si>
    <t>Lisbon</t>
  </si>
  <si>
    <t>Lawrence</t>
  </si>
  <si>
    <t>Cousin</t>
  </si>
  <si>
    <t>Cousins</t>
  </si>
  <si>
    <t>Moss</t>
  </si>
  <si>
    <t>George</t>
  </si>
  <si>
    <t>Reese</t>
  </si>
  <si>
    <t>Curley</t>
  </si>
  <si>
    <t>Walsh</t>
  </si>
  <si>
    <t>Adesanya</t>
  </si>
  <si>
    <t>Bailey</t>
  </si>
  <si>
    <t>Pope</t>
  </si>
  <si>
    <t>Khatib</t>
  </si>
  <si>
    <t>Lewis</t>
  </si>
  <si>
    <t>Castro</t>
  </si>
  <si>
    <t>Mullings</t>
  </si>
  <si>
    <t>Santiago</t>
  </si>
  <si>
    <t>Turner</t>
  </si>
  <si>
    <t>Bernal</t>
  </si>
  <si>
    <t>Silverio</t>
  </si>
  <si>
    <t>Ajumobi-Obe</t>
  </si>
  <si>
    <t>Barfield</t>
  </si>
  <si>
    <t>Hill</t>
  </si>
  <si>
    <t>Brooks</t>
  </si>
  <si>
    <t>Noel</t>
  </si>
  <si>
    <t>Daux</t>
  </si>
  <si>
    <t>Islam</t>
  </si>
  <si>
    <t>Munzer</t>
  </si>
  <si>
    <t>Sumler</t>
  </si>
  <si>
    <t>Shea</t>
  </si>
  <si>
    <t>Johnson</t>
  </si>
  <si>
    <t>Francis</t>
  </si>
  <si>
    <t>Dennis</t>
  </si>
  <si>
    <t>Lowery</t>
  </si>
  <si>
    <t>Coleman</t>
  </si>
  <si>
    <t>Jackson</t>
  </si>
  <si>
    <t>Nicholas</t>
  </si>
  <si>
    <t>Jeffrey</t>
  </si>
  <si>
    <t>Perez</t>
  </si>
  <si>
    <t>Fernanders</t>
  </si>
  <si>
    <t>Lambert</t>
  </si>
  <si>
    <t>Matthews</t>
  </si>
  <si>
    <t>Glenn</t>
  </si>
  <si>
    <t>Foster</t>
  </si>
  <si>
    <t>Cruz Lopez</t>
  </si>
  <si>
    <t>Stribling</t>
  </si>
  <si>
    <t>Klewicki</t>
  </si>
  <si>
    <t>Banks</t>
  </si>
  <si>
    <t>Campbell</t>
  </si>
  <si>
    <t>Ortiz</t>
  </si>
  <si>
    <t>Frizzelle</t>
  </si>
  <si>
    <t>Caraballo</t>
  </si>
  <si>
    <t>Gatling</t>
  </si>
  <si>
    <t>Taylor</t>
  </si>
  <si>
    <t>Holland Upsher</t>
  </si>
  <si>
    <t>Santos</t>
  </si>
  <si>
    <t>Marcano</t>
  </si>
  <si>
    <t>Wells</t>
  </si>
  <si>
    <t>Alexis</t>
  </si>
  <si>
    <t>Morain</t>
  </si>
  <si>
    <t>Matty</t>
  </si>
  <si>
    <t>Jack</t>
  </si>
  <si>
    <t>Knight</t>
  </si>
  <si>
    <t>Gibson</t>
  </si>
  <si>
    <t>Hucey</t>
  </si>
  <si>
    <t>Makinde</t>
  </si>
  <si>
    <t>Stubbs</t>
  </si>
  <si>
    <t>Hernandez</t>
  </si>
  <si>
    <t>Adames</t>
  </si>
  <si>
    <t>Reid</t>
  </si>
  <si>
    <t>Creighton</t>
  </si>
  <si>
    <t>Mayo</t>
  </si>
  <si>
    <t>Fogarty</t>
  </si>
  <si>
    <t>Cameron</t>
  </si>
  <si>
    <t>Piedrahita</t>
  </si>
  <si>
    <t>James</t>
  </si>
  <si>
    <t>Cheeks</t>
  </si>
  <si>
    <t>Cardenas</t>
  </si>
  <si>
    <t>Calderon</t>
  </si>
  <si>
    <t>Rivera</t>
  </si>
  <si>
    <t>Rosado</t>
  </si>
  <si>
    <t>Alvarez</t>
  </si>
  <si>
    <t>Nazario</t>
  </si>
  <si>
    <t>Holmes</t>
  </si>
  <si>
    <t>Ruzzo</t>
  </si>
  <si>
    <t>Spencer</t>
  </si>
  <si>
    <t>Machuca</t>
  </si>
  <si>
    <t>Whyte</t>
  </si>
  <si>
    <t>Blyden</t>
  </si>
  <si>
    <t>Virella</t>
  </si>
  <si>
    <t>Evans</t>
  </si>
  <si>
    <t>Best</t>
  </si>
  <si>
    <t>Tanco</t>
  </si>
  <si>
    <t>Ruebenstahl</t>
  </si>
  <si>
    <t>Sultana</t>
  </si>
  <si>
    <t>Cardena</t>
  </si>
  <si>
    <t>Akbar</t>
  </si>
  <si>
    <t>Sayers Joseph</t>
  </si>
  <si>
    <t>Suissa</t>
  </si>
  <si>
    <t>Lyashchenko</t>
  </si>
  <si>
    <t>Weche</t>
  </si>
  <si>
    <t>Hinkson</t>
  </si>
  <si>
    <t>Hamilton</t>
  </si>
  <si>
    <t>Woolford</t>
  </si>
  <si>
    <t>Mercado</t>
  </si>
  <si>
    <t>Patterson</t>
  </si>
  <si>
    <t>Halberstam</t>
  </si>
  <si>
    <t>Medrano</t>
  </si>
  <si>
    <t>Dowdell</t>
  </si>
  <si>
    <t>Carbonell</t>
  </si>
  <si>
    <t>Elmore</t>
  </si>
  <si>
    <t>White</t>
  </si>
  <si>
    <t>Jouvert</t>
  </si>
  <si>
    <t>Davila</t>
  </si>
  <si>
    <t>Muller</t>
  </si>
  <si>
    <t>Wanko</t>
  </si>
  <si>
    <t>Kinoo</t>
  </si>
  <si>
    <t>Shaw</t>
  </si>
  <si>
    <t>Lemelin</t>
  </si>
  <si>
    <t>Henry</t>
  </si>
  <si>
    <t>Somorin</t>
  </si>
  <si>
    <t>Barlon</t>
  </si>
  <si>
    <t>Furs</t>
  </si>
  <si>
    <t>Brewer</t>
  </si>
  <si>
    <t>Adigun</t>
  </si>
  <si>
    <t>Dor</t>
  </si>
  <si>
    <t>Phillips</t>
  </si>
  <si>
    <t>Felix</t>
  </si>
  <si>
    <t>Bibins</t>
  </si>
  <si>
    <t>Grimes</t>
  </si>
  <si>
    <t>Dargan</t>
  </si>
  <si>
    <t>Hazell</t>
  </si>
  <si>
    <t>Hierro</t>
  </si>
  <si>
    <t>Riley</t>
  </si>
  <si>
    <t>Allums</t>
  </si>
  <si>
    <t>Manning</t>
  </si>
  <si>
    <t>Borrero</t>
  </si>
  <si>
    <t>Grayson</t>
  </si>
  <si>
    <t>Jimenez Perez</t>
  </si>
  <si>
    <t>Dotson</t>
  </si>
  <si>
    <t>Gary</t>
  </si>
  <si>
    <t>Miller</t>
  </si>
  <si>
    <t>Pagan</t>
  </si>
  <si>
    <t>Wiggins</t>
  </si>
  <si>
    <t>Ahfor</t>
  </si>
  <si>
    <t>Howard</t>
  </si>
  <si>
    <t>Rosario</t>
  </si>
  <si>
    <t>Pacheco</t>
  </si>
  <si>
    <t>Woodall</t>
  </si>
  <si>
    <t>Torres</t>
  </si>
  <si>
    <t>Mitchell</t>
  </si>
  <si>
    <t>Montanaro</t>
  </si>
  <si>
    <t>Pratt</t>
  </si>
  <si>
    <t>Morton</t>
  </si>
  <si>
    <t>St.Hill</t>
  </si>
  <si>
    <t>Mann</t>
  </si>
  <si>
    <t>Sepulveda</t>
  </si>
  <si>
    <t>Frazier</t>
  </si>
  <si>
    <t>Santana</t>
  </si>
  <si>
    <t>Pestano</t>
  </si>
  <si>
    <t>Carrington</t>
  </si>
  <si>
    <t>Davis</t>
  </si>
  <si>
    <t>Villanueva</t>
  </si>
  <si>
    <t>Pierre</t>
  </si>
  <si>
    <t>Sullivan</t>
  </si>
  <si>
    <t>Brazell</t>
  </si>
  <si>
    <t>Fernandez</t>
  </si>
  <si>
    <t>Summers</t>
  </si>
  <si>
    <t>Ebanks</t>
  </si>
  <si>
    <t>Collins</t>
  </si>
  <si>
    <t>Casteneda</t>
  </si>
  <si>
    <t>63 Rockaway Pkwy</t>
  </si>
  <si>
    <t>1873 Park Pl</t>
  </si>
  <si>
    <t>506 Decatur St</t>
  </si>
  <si>
    <t>91 Junius St</t>
  </si>
  <si>
    <t>603 Mother Gaston Blvd</t>
  </si>
  <si>
    <t>562 Bainbridge St</t>
  </si>
  <si>
    <t>1003 Willmohr St</t>
  </si>
  <si>
    <t>1460 Sterling Pl</t>
  </si>
  <si>
    <t>289 Vermont St</t>
  </si>
  <si>
    <t>178 Rockaway Pkwy</t>
  </si>
  <si>
    <t>391 Rockaway Pkwy</t>
  </si>
  <si>
    <t>263 Prospect Park W</t>
  </si>
  <si>
    <t>1782 Bergen st</t>
  </si>
  <si>
    <t>39 Hegeman Ave</t>
  </si>
  <si>
    <t>1315 Eastern Pkwy</t>
  </si>
  <si>
    <t>271 Arlington Ave</t>
  </si>
  <si>
    <t>959 Hegeman Ave</t>
  </si>
  <si>
    <t>241 Schenck Ave</t>
  </si>
  <si>
    <t>479 Pennsylvania Ave</t>
  </si>
  <si>
    <t>1132 Loring Ave</t>
  </si>
  <si>
    <t>395 Autumn Ave</t>
  </si>
  <si>
    <t>984 Halsey St</t>
  </si>
  <si>
    <t>1920 Union ST</t>
  </si>
  <si>
    <t>222 Sheridan Ave</t>
  </si>
  <si>
    <t>984 Glenmore Ave</t>
  </si>
  <si>
    <t>1150 E 100th St</t>
  </si>
  <si>
    <t>1411 Linden Blvd</t>
  </si>
  <si>
    <t>353 Chester St</t>
  </si>
  <si>
    <t>9427 Kings Hwy</t>
  </si>
  <si>
    <t>792 Sterling Pl</t>
  </si>
  <si>
    <t>327 Franklin Ave</t>
  </si>
  <si>
    <t>899 Montgomery St</t>
  </si>
  <si>
    <t>233 E 92nd St</t>
  </si>
  <si>
    <t>257 Mother Gaston Blvd</t>
  </si>
  <si>
    <t>501 Hegeman Ave</t>
  </si>
  <si>
    <t>1206 Bergen St</t>
  </si>
  <si>
    <t>675 Lincoln Ave</t>
  </si>
  <si>
    <t>790 Eldert Ln</t>
  </si>
  <si>
    <t>1661 Saint Johns Pl</t>
  </si>
  <si>
    <t>1920 Union St</t>
  </si>
  <si>
    <t>1165 Elton St</t>
  </si>
  <si>
    <t>145 Elmira Loop</t>
  </si>
  <si>
    <t>1711 Fulton St</t>
  </si>
  <si>
    <t>110 Chauncey st</t>
  </si>
  <si>
    <t>216 Rockaway Ave</t>
  </si>
  <si>
    <t>9507 Kings Hwy</t>
  </si>
  <si>
    <t>295A Bainbridge St</t>
  </si>
  <si>
    <t>466 Alabama Ave</t>
  </si>
  <si>
    <t>419 Montauk Ave</t>
  </si>
  <si>
    <t>430 New Jersey Ave</t>
  </si>
  <si>
    <t>433 Halsey St</t>
  </si>
  <si>
    <t>1044 E 93rd St</t>
  </si>
  <si>
    <t>205 Boerum st</t>
  </si>
  <si>
    <t>250 E 96th St</t>
  </si>
  <si>
    <t>316 Stuyvesant ave</t>
  </si>
  <si>
    <t>1570 Eastern Pkwy</t>
  </si>
  <si>
    <t>394 E 98th St</t>
  </si>
  <si>
    <t>175 Ardsley Loop</t>
  </si>
  <si>
    <t>499 Linwood St</t>
  </si>
  <si>
    <t>903 Drew St</t>
  </si>
  <si>
    <t>37 Utica Ave</t>
  </si>
  <si>
    <t>205 Boerum St</t>
  </si>
  <si>
    <t>414 E 94th St</t>
  </si>
  <si>
    <t>404 Williams Ave</t>
  </si>
  <si>
    <t>1940 Pacific St</t>
  </si>
  <si>
    <t>168 E 93rd St</t>
  </si>
  <si>
    <t>785 Belmont Ave</t>
  </si>
  <si>
    <t>642 Eldert Ln</t>
  </si>
  <si>
    <t>624 Howard Ave</t>
  </si>
  <si>
    <t>393 Montauk Ave</t>
  </si>
  <si>
    <t>1933 Fulton St</t>
  </si>
  <si>
    <t>174 Riverdale Ave</t>
  </si>
  <si>
    <t>666 Dumont Ave</t>
  </si>
  <si>
    <t>985 Halsey St</t>
  </si>
  <si>
    <t>985 Halsey st</t>
  </si>
  <si>
    <t>420 Watkins St</t>
  </si>
  <si>
    <t>498 Vermont St</t>
  </si>
  <si>
    <t>381 Sumpter St</t>
  </si>
  <si>
    <t>409 Saratoga Ave</t>
  </si>
  <si>
    <t>54 Bristol St</t>
  </si>
  <si>
    <t>2070 Union St</t>
  </si>
  <si>
    <t>1500 Hornell Loop</t>
  </si>
  <si>
    <t>1460 Pennsylvania Ave</t>
  </si>
  <si>
    <t>550 Snediker Ave</t>
  </si>
  <si>
    <t>549 Cleveland St</t>
  </si>
  <si>
    <t>167 Newport St</t>
  </si>
  <si>
    <t>1015 Washington Ave</t>
  </si>
  <si>
    <t>74 Eldert st</t>
  </si>
  <si>
    <t>385 Chestnut St</t>
  </si>
  <si>
    <t>558 Ralph Ave</t>
  </si>
  <si>
    <t>1118 Winthrop St</t>
  </si>
  <si>
    <t>232 Schenectady Ave</t>
  </si>
  <si>
    <t>536 E 96th St</t>
  </si>
  <si>
    <t>156 Vernon Ave</t>
  </si>
  <si>
    <t>115 Ocean Ave</t>
  </si>
  <si>
    <t>315 Pulaski St</t>
  </si>
  <si>
    <t>2099 Bergen St</t>
  </si>
  <si>
    <t>205 Sumpter St</t>
  </si>
  <si>
    <t>975 42nd St</t>
  </si>
  <si>
    <t>1336 Herkimer St</t>
  </si>
  <si>
    <t>478 Herzl St</t>
  </si>
  <si>
    <t>312 Sheridan Ave</t>
  </si>
  <si>
    <t>86 Forbell St</t>
  </si>
  <si>
    <t>643 Central Ave</t>
  </si>
  <si>
    <t>1004 Montgomery st</t>
  </si>
  <si>
    <t>2092 Dean St</t>
  </si>
  <si>
    <t>21 Truxton St</t>
  </si>
  <si>
    <t>163 Madison St</t>
  </si>
  <si>
    <t>1074 Eastern Pkwy</t>
  </si>
  <si>
    <t>1074 Eastern PKWY</t>
  </si>
  <si>
    <t>5706 Farragut Rd</t>
  </si>
  <si>
    <t>699 Pennsylvania Ave</t>
  </si>
  <si>
    <t>74 5th ave</t>
  </si>
  <si>
    <t>200 Schermerhorn St</t>
  </si>
  <si>
    <t>540 E 23rd St</t>
  </si>
  <si>
    <t>1036 President St</t>
  </si>
  <si>
    <t>68 MacDougal St</t>
  </si>
  <si>
    <t>711 Herkimer St</t>
  </si>
  <si>
    <t>2160 dean st</t>
  </si>
  <si>
    <t>372 New York Ave</t>
  </si>
  <si>
    <t>1314 Eastern Pkwy</t>
  </si>
  <si>
    <t>4513 10th Ave</t>
  </si>
  <si>
    <t>6623 Ridge Blvd</t>
  </si>
  <si>
    <t>25 utica Ave</t>
  </si>
  <si>
    <t>509 Flatbush Ave</t>
  </si>
  <si>
    <t>961 42nd St</t>
  </si>
  <si>
    <t>1743 Prospect Pl</t>
  </si>
  <si>
    <t>249 Thomas S Boyland St</t>
  </si>
  <si>
    <t>572 Manhattan Ave</t>
  </si>
  <si>
    <t>455 101st St</t>
  </si>
  <si>
    <t>450 Schenck Ave</t>
  </si>
  <si>
    <t>1120 Loring Ave</t>
  </si>
  <si>
    <t>412 Thomas S Boyland St</t>
  </si>
  <si>
    <t>1465 Geneva Loop</t>
  </si>
  <si>
    <t>566 Parkside Ave</t>
  </si>
  <si>
    <t>235 Ralph Ave</t>
  </si>
  <si>
    <t>28 Hill St</t>
  </si>
  <si>
    <t>731 LInden blvd</t>
  </si>
  <si>
    <t>48 Van Siclen Ave</t>
  </si>
  <si>
    <t>2024 Bergen St</t>
  </si>
  <si>
    <t>108 Central Ave</t>
  </si>
  <si>
    <t>2168 Fulton St</t>
  </si>
  <si>
    <t>1122 Herkimer st</t>
  </si>
  <si>
    <t>1360 Eastern Pkwy</t>
  </si>
  <si>
    <t>890 Flushing Ave</t>
  </si>
  <si>
    <t>750 Rockaway Ave</t>
  </si>
  <si>
    <t>301 100th St</t>
  </si>
  <si>
    <t>274 Forbell St</t>
  </si>
  <si>
    <t>1392 Sterling Pl</t>
  </si>
  <si>
    <t>2545 Linden Blvd</t>
  </si>
  <si>
    <t>1132 Halsey St</t>
  </si>
  <si>
    <t>604 Lincoln Ave</t>
  </si>
  <si>
    <t>1752 Sterling Pl</t>
  </si>
  <si>
    <t>422 Avenue U</t>
  </si>
  <si>
    <t>40 N 4th St</t>
  </si>
  <si>
    <t>1786 Brooklyn Ave</t>
  </si>
  <si>
    <t>656 Howard Ave</t>
  </si>
  <si>
    <t>624 Riverdale Ave</t>
  </si>
  <si>
    <t>682 Alabama Ave</t>
  </si>
  <si>
    <t>720 Belmont Ave</t>
  </si>
  <si>
    <t>294 Sumpter St</t>
  </si>
  <si>
    <t>1490 Ocean Ave</t>
  </si>
  <si>
    <t>1617 Eastern Pkwy</t>
  </si>
  <si>
    <t>1740 Prospect Pl</t>
  </si>
  <si>
    <t>246 Bainbridge St</t>
  </si>
  <si>
    <t>147 Rockaway Pkwy</t>
  </si>
  <si>
    <t>902 Drew St</t>
  </si>
  <si>
    <t>19 Hill St</t>
  </si>
  <si>
    <t>1639 Saint Marks Ave</t>
  </si>
  <si>
    <t>1566 Eastern Pkwy</t>
  </si>
  <si>
    <t>906 Mother Gaston Blvd</t>
  </si>
  <si>
    <t>284 Cooper St</t>
  </si>
  <si>
    <t>316 Stuyvesant Ave</t>
  </si>
  <si>
    <t>800 Hancock St</t>
  </si>
  <si>
    <t>96 Linwood St</t>
  </si>
  <si>
    <t>765 Lincoln Ave</t>
  </si>
  <si>
    <t>11245 Sea View Ave</t>
  </si>
  <si>
    <t>605 Liberty Ave</t>
  </si>
  <si>
    <t>641 New Jersey Ave</t>
  </si>
  <si>
    <t>1018 Eastern Pkwy</t>
  </si>
  <si>
    <t>777 Macdonough St</t>
  </si>
  <si>
    <t>216 Rockaway ave</t>
  </si>
  <si>
    <t>249 Thomas S Boyland st</t>
  </si>
  <si>
    <t>437 Wyona St</t>
  </si>
  <si>
    <t>149 Watkins St</t>
  </si>
  <si>
    <t>671 Halsey St</t>
  </si>
  <si>
    <t>392 Rockaway Pkwy</t>
  </si>
  <si>
    <t>1350 Park Pl</t>
  </si>
  <si>
    <t>604 Sutter Ave</t>
  </si>
  <si>
    <t>35 Sheridan Ave</t>
  </si>
  <si>
    <t>63 E 95th St</t>
  </si>
  <si>
    <t>140 Ralph Ave</t>
  </si>
  <si>
    <t>1553 Dekalb Ave</t>
  </si>
  <si>
    <t>85 Bristol St</t>
  </si>
  <si>
    <t>434 Warwick St</t>
  </si>
  <si>
    <t>200 Highland Blvd</t>
  </si>
  <si>
    <t>180 Grafton St</t>
  </si>
  <si>
    <t>520 Hegeman Ave</t>
  </si>
  <si>
    <t>766 Miller Ave</t>
  </si>
  <si>
    <t>214 E 94th St</t>
  </si>
  <si>
    <t>618 Livonia Ave</t>
  </si>
  <si>
    <t>1898 Bergen St</t>
  </si>
  <si>
    <t>1936 Prospect Pl</t>
  </si>
  <si>
    <t>671 Decatur St</t>
  </si>
  <si>
    <t>12 Gunther Pl</t>
  </si>
  <si>
    <t>180 Bainbridge st</t>
  </si>
  <si>
    <t>73 E 96th St</t>
  </si>
  <si>
    <t>1441 Bushwick Ave</t>
  </si>
  <si>
    <t>350 Snediker Ave</t>
  </si>
  <si>
    <t>300 E 93rd St</t>
  </si>
  <si>
    <t>73 Crystal St</t>
  </si>
  <si>
    <t>1967 Bergen St</t>
  </si>
  <si>
    <t>2351 Pacific St</t>
  </si>
  <si>
    <t>343 Herzl St</t>
  </si>
  <si>
    <t>461 Dean St</t>
  </si>
  <si>
    <t>1805 Pitkin Ave</t>
  </si>
  <si>
    <t>1325 Eastern Pkwy</t>
  </si>
  <si>
    <t>588 Decatur St</t>
  </si>
  <si>
    <t>364 Stuyvesant Ave</t>
  </si>
  <si>
    <t>996 Hegeman Ave</t>
  </si>
  <si>
    <t>321 Milford St</t>
  </si>
  <si>
    <t>1305 Delmar Loope</t>
  </si>
  <si>
    <t>82 Rockaway Pkwy</t>
  </si>
  <si>
    <t>765 Lincon Ave</t>
  </si>
  <si>
    <t>446 E 98th St</t>
  </si>
  <si>
    <t>675 Lincoln ave</t>
  </si>
  <si>
    <t>131 Eldert St</t>
  </si>
  <si>
    <t>481 Williams Ave</t>
  </si>
  <si>
    <t>858 Blake Ave</t>
  </si>
  <si>
    <t>272 Pennsylvania Ave</t>
  </si>
  <si>
    <t>532 Bradford St</t>
  </si>
  <si>
    <t>108 Rockaway Ave</t>
  </si>
  <si>
    <t>177 Sheffield Ave</t>
  </si>
  <si>
    <t>2F</t>
  </si>
  <si>
    <t>3 FL</t>
  </si>
  <si>
    <t>2R</t>
  </si>
  <si>
    <t>8A</t>
  </si>
  <si>
    <t>3A</t>
  </si>
  <si>
    <t>1F</t>
  </si>
  <si>
    <t>4L</t>
  </si>
  <si>
    <t>8C</t>
  </si>
  <si>
    <t>1st Floor</t>
  </si>
  <si>
    <t>1B</t>
  </si>
  <si>
    <t>2L</t>
  </si>
  <si>
    <t>6A</t>
  </si>
  <si>
    <t>14C</t>
  </si>
  <si>
    <t>B</t>
  </si>
  <si>
    <t>5T</t>
  </si>
  <si>
    <t>5G</t>
  </si>
  <si>
    <t>3F</t>
  </si>
  <si>
    <t>5H</t>
  </si>
  <si>
    <t>3D</t>
  </si>
  <si>
    <t>2A</t>
  </si>
  <si>
    <t>D5C</t>
  </si>
  <si>
    <t>6R</t>
  </si>
  <si>
    <t>#2H</t>
  </si>
  <si>
    <t>2b</t>
  </si>
  <si>
    <t>1E</t>
  </si>
  <si>
    <t>4G</t>
  </si>
  <si>
    <t>5F</t>
  </si>
  <si>
    <t>6yy</t>
  </si>
  <si>
    <t>6B</t>
  </si>
  <si>
    <t>3H</t>
  </si>
  <si>
    <t>4B</t>
  </si>
  <si>
    <t>2nd Fl</t>
  </si>
  <si>
    <t>1R</t>
  </si>
  <si>
    <t>1A</t>
  </si>
  <si>
    <t>D5</t>
  </si>
  <si>
    <t>3B</t>
  </si>
  <si>
    <t>2D</t>
  </si>
  <si>
    <t>2nd Floor</t>
  </si>
  <si>
    <t>A2</t>
  </si>
  <si>
    <t>5E</t>
  </si>
  <si>
    <t>18G</t>
  </si>
  <si>
    <t>Apt 4</t>
  </si>
  <si>
    <t>2G</t>
  </si>
  <si>
    <t>2P</t>
  </si>
  <si>
    <t>7E</t>
  </si>
  <si>
    <t>10E</t>
  </si>
  <si>
    <t>1 Rm 2</t>
  </si>
  <si>
    <t>2K</t>
  </si>
  <si>
    <t>A4</t>
  </si>
  <si>
    <t>3E</t>
  </si>
  <si>
    <t>5K</t>
  </si>
  <si>
    <t>PBH</t>
  </si>
  <si>
    <t>1L</t>
  </si>
  <si>
    <t>6G</t>
  </si>
  <si>
    <t>4H</t>
  </si>
  <si>
    <t>4E</t>
  </si>
  <si>
    <t>4A</t>
  </si>
  <si>
    <t>E4</t>
  </si>
  <si>
    <t>C15</t>
  </si>
  <si>
    <t>C4</t>
  </si>
  <si>
    <t>Apt 3D</t>
  </si>
  <si>
    <t>2nd floor</t>
  </si>
  <si>
    <t>Apt A4</t>
  </si>
  <si>
    <t>#8C</t>
  </si>
  <si>
    <t>#2D</t>
  </si>
  <si>
    <t>Privat house</t>
  </si>
  <si>
    <t>#3B</t>
  </si>
  <si>
    <t>1b</t>
  </si>
  <si>
    <t>6E</t>
  </si>
  <si>
    <t>#8H</t>
  </si>
  <si>
    <t>D9</t>
  </si>
  <si>
    <t>18J</t>
  </si>
  <si>
    <t>Apt 3</t>
  </si>
  <si>
    <t>2B</t>
  </si>
  <si>
    <t>4C</t>
  </si>
  <si>
    <t>Apt A6</t>
  </si>
  <si>
    <t>BSMT</t>
  </si>
  <si>
    <t>3I</t>
  </si>
  <si>
    <t>3C</t>
  </si>
  <si>
    <t>7C</t>
  </si>
  <si>
    <t>Apt 2R</t>
  </si>
  <si>
    <t>4D</t>
  </si>
  <si>
    <t>1floor</t>
  </si>
  <si>
    <t>apt 2F</t>
  </si>
  <si>
    <t>13G</t>
  </si>
  <si>
    <t>2C</t>
  </si>
  <si>
    <t>Apt 6A</t>
  </si>
  <si>
    <t>3rd FL</t>
  </si>
  <si>
    <t>17K</t>
  </si>
  <si>
    <t>7R</t>
  </si>
  <si>
    <t>5L</t>
  </si>
  <si>
    <t>5M</t>
  </si>
  <si>
    <t>14L</t>
  </si>
  <si>
    <t>2nd FL</t>
  </si>
  <si>
    <t>22K</t>
  </si>
  <si>
    <t>23M</t>
  </si>
  <si>
    <t>3R</t>
  </si>
  <si>
    <t>10-O</t>
  </si>
  <si>
    <t>Apt;. 2E</t>
  </si>
  <si>
    <t>1st Fl</t>
  </si>
  <si>
    <t>3G</t>
  </si>
  <si>
    <t>23K</t>
  </si>
  <si>
    <t>First Floor</t>
  </si>
  <si>
    <t>Apt 203</t>
  </si>
  <si>
    <t>7B</t>
  </si>
  <si>
    <t>3L</t>
  </si>
  <si>
    <t>12F</t>
  </si>
  <si>
    <t>11B</t>
  </si>
  <si>
    <t>Unit 1</t>
  </si>
  <si>
    <t>#1F</t>
  </si>
  <si>
    <t>14B</t>
  </si>
  <si>
    <t>1D</t>
  </si>
  <si>
    <t>4T</t>
  </si>
  <si>
    <t>#6A</t>
  </si>
  <si>
    <t>5N</t>
  </si>
  <si>
    <t>1M</t>
  </si>
  <si>
    <t>Yes</t>
  </si>
  <si>
    <t>No</t>
  </si>
  <si>
    <t xml:space="preserve"> </t>
  </si>
  <si>
    <t>DHCI Form</t>
  </si>
  <si>
    <t>Active CA/SNAP</t>
  </si>
  <si>
    <t>None</t>
  </si>
  <si>
    <t>LT-066319-19/KI</t>
  </si>
  <si>
    <t>LT-075654-19/KI</t>
  </si>
  <si>
    <t>LT-058694-19/KI</t>
  </si>
  <si>
    <t>LT-077604-19/KI</t>
  </si>
  <si>
    <t>LT-074202-19/KI</t>
  </si>
  <si>
    <t>LT-069755-19/KI</t>
  </si>
  <si>
    <t>GP-210025-R</t>
  </si>
  <si>
    <t>LT-073824-19/KI</t>
  </si>
  <si>
    <t>No case</t>
  </si>
  <si>
    <t>LT-074317-19/KI</t>
  </si>
  <si>
    <t>LT-076759-19/KI</t>
  </si>
  <si>
    <t>2013/2015</t>
  </si>
  <si>
    <t>LT-071983-19/KI</t>
  </si>
  <si>
    <t>No Case</t>
  </si>
  <si>
    <t>LT-054927-19/KI</t>
  </si>
  <si>
    <t>none</t>
  </si>
  <si>
    <t>LT-067136-19/KI</t>
  </si>
  <si>
    <t>LT-076747-19/KI</t>
  </si>
  <si>
    <t>LT-050642-19/KI</t>
  </si>
  <si>
    <t>LT-072500-19/KI</t>
  </si>
  <si>
    <t>LT-078894-19/KI</t>
  </si>
  <si>
    <t>Unknown</t>
  </si>
  <si>
    <t>LT-071849-19/KI</t>
  </si>
  <si>
    <t>LT-059006-19/KI</t>
  </si>
  <si>
    <t>LT-093193-18/KI</t>
  </si>
  <si>
    <t>LT-054825-19/KI</t>
  </si>
  <si>
    <t>LT-069638-19/KI</t>
  </si>
  <si>
    <t>LT-052666-19/KI</t>
  </si>
  <si>
    <t>LT-055726-19/KI</t>
  </si>
  <si>
    <t>LT-067539-19/KI</t>
  </si>
  <si>
    <t>LT-050261-19/KI</t>
  </si>
  <si>
    <t>LT-075189-19/KI</t>
  </si>
  <si>
    <t>LT-068984-19/KI</t>
  </si>
  <si>
    <t>LT-075388-19/KI</t>
  </si>
  <si>
    <t>LT-077105-19/KI</t>
  </si>
  <si>
    <t>LT-077394-19/KI</t>
  </si>
  <si>
    <t>LT-064080-19/KI</t>
  </si>
  <si>
    <t>LT-074207-19/KI</t>
  </si>
  <si>
    <t>LT-068559-19/KI</t>
  </si>
  <si>
    <t>LT-080728-19/KI</t>
  </si>
  <si>
    <t>LT-077440-19/KI</t>
  </si>
  <si>
    <t>LT-077952-19/KI</t>
  </si>
  <si>
    <t>LT-078379-19/KI</t>
  </si>
  <si>
    <t>LT-077476-19/KI</t>
  </si>
  <si>
    <t>LT-054459-19/KI</t>
  </si>
  <si>
    <t>LT-077003-19/KI</t>
  </si>
  <si>
    <t>LT-073248-19/KI</t>
  </si>
  <si>
    <t>LT-075894-19/KI</t>
  </si>
  <si>
    <t>LT-074239-19/KI</t>
  </si>
  <si>
    <t>LT-065317-19/KI</t>
  </si>
  <si>
    <t>LT-073946-19/KI</t>
  </si>
  <si>
    <t>LT-069535-19/KI</t>
  </si>
  <si>
    <t>LT-069112-19/KI</t>
  </si>
  <si>
    <t>LT-094403-17/KI</t>
  </si>
  <si>
    <t>LT-071995-19/KI</t>
  </si>
  <si>
    <t>LT-056474-19/KI</t>
  </si>
  <si>
    <t>LT-067366-19/KI</t>
  </si>
  <si>
    <t>LT-094957-18/KI</t>
  </si>
  <si>
    <t>LT-058093-19/KI</t>
  </si>
  <si>
    <t>LT-074475-19/KI</t>
  </si>
  <si>
    <t>LT-067359-19/KI</t>
  </si>
  <si>
    <t>LT-073440-19/KI</t>
  </si>
  <si>
    <t>LT-072171-19/KI</t>
  </si>
  <si>
    <t>LT-085791-18/KI</t>
  </si>
  <si>
    <t>LT-071177-19/KI</t>
  </si>
  <si>
    <t>LT-072591-19/KI</t>
  </si>
  <si>
    <t>LT-078069-19/KI</t>
  </si>
  <si>
    <t>LT-080971-19/KI</t>
  </si>
  <si>
    <t>LT-081367-19/KI</t>
  </si>
  <si>
    <t>LT-080097-19/KI</t>
  </si>
  <si>
    <t>LT-080838-19/KI</t>
  </si>
  <si>
    <t>LT-063661-19/KI</t>
  </si>
  <si>
    <t>LT-077612-19/KI</t>
  </si>
  <si>
    <t>002704/2018</t>
  </si>
  <si>
    <t>LT-077664-19/KI</t>
  </si>
  <si>
    <t>040820/2019</t>
  </si>
  <si>
    <t>LT-074234-19/KI</t>
  </si>
  <si>
    <t>LT-078066-19/KI</t>
  </si>
  <si>
    <t>LT-001218-19/KI</t>
  </si>
  <si>
    <t>no case</t>
  </si>
  <si>
    <t>LT-051247-17/KI</t>
  </si>
  <si>
    <t>LT-096258-18/KI</t>
  </si>
  <si>
    <t>LT-070975-19/KI</t>
  </si>
  <si>
    <t>LT-077855-19/KI</t>
  </si>
  <si>
    <t>LT-079371-19/KI</t>
  </si>
  <si>
    <t>LT-055593-18/KI</t>
  </si>
  <si>
    <t>LT-071393-19/KI</t>
  </si>
  <si>
    <t>LT-074634-18/KI</t>
  </si>
  <si>
    <t>LT-090138-14/KI</t>
  </si>
  <si>
    <t>LT-001433-19/KI</t>
  </si>
  <si>
    <t>LT-001631-19/KI</t>
  </si>
  <si>
    <t>LT-061783-19/KI</t>
  </si>
  <si>
    <t>LT-063667-19/KI</t>
  </si>
  <si>
    <t>LT-069790-19/KI</t>
  </si>
  <si>
    <t>LT-071824-19/KI</t>
  </si>
  <si>
    <t>LT-073240-19/KI</t>
  </si>
  <si>
    <t>LT-051869-19/KI</t>
  </si>
  <si>
    <t>LT-089593-18/KI</t>
  </si>
  <si>
    <t>LT-073109-19/KI</t>
  </si>
  <si>
    <t>LT-065327-19/KI</t>
  </si>
  <si>
    <t>LT-075190-19/KI</t>
  </si>
  <si>
    <t>LT-075205-19/KI</t>
  </si>
  <si>
    <t>LT-076797-19/KI</t>
  </si>
  <si>
    <t>LT-077712-19/KI</t>
  </si>
  <si>
    <t>LT-077591-19/KI</t>
  </si>
  <si>
    <t>LT-079487-18/KI</t>
  </si>
  <si>
    <t>LT-080269-19/KI</t>
  </si>
  <si>
    <t>LT-002378-19/KI</t>
  </si>
  <si>
    <t>LT-081766-19/KI</t>
  </si>
  <si>
    <t>LT-079777-18/KI</t>
  </si>
  <si>
    <t>LT-059492-19/KI</t>
  </si>
  <si>
    <t>LT-062212-17/KI</t>
  </si>
  <si>
    <t>LT-075062-19/KI</t>
  </si>
  <si>
    <t>LT-062844-19/KI</t>
  </si>
  <si>
    <t>LT-066296-18/KI</t>
  </si>
  <si>
    <t>LT-055797-19/KI</t>
  </si>
  <si>
    <t>LT-075409-18/KI</t>
  </si>
  <si>
    <t>LT-005984-19/KI</t>
  </si>
  <si>
    <t>LT-075956-18/KI</t>
  </si>
  <si>
    <t>LT-073674-19/KI</t>
  </si>
  <si>
    <t>LT-076809-19/KI</t>
  </si>
  <si>
    <t>No Case Yet</t>
  </si>
  <si>
    <t>LT-066745-18/KI</t>
  </si>
  <si>
    <t>055797/19</t>
  </si>
  <si>
    <t>LT-069320-19/KI</t>
  </si>
  <si>
    <t>GS-210008-OD</t>
  </si>
  <si>
    <t>LT-077755-19/KI</t>
  </si>
  <si>
    <t>040822/2019</t>
  </si>
  <si>
    <t>LT-081444-19/KI</t>
  </si>
  <si>
    <t>521089/2017</t>
  </si>
  <si>
    <t>LT-057620-19/KI</t>
  </si>
  <si>
    <t>LT-071469-19/KI</t>
  </si>
  <si>
    <t>LT-066271-19/KI</t>
  </si>
  <si>
    <t>LT-056490-19/KI</t>
  </si>
  <si>
    <t>LT-069358-19/KI</t>
  </si>
  <si>
    <t>LT-066112-19/KI</t>
  </si>
  <si>
    <t>LT-072237-19/KI</t>
  </si>
  <si>
    <t>LT-063191-19/KI</t>
  </si>
  <si>
    <t>LT-075243-19/KI</t>
  </si>
  <si>
    <t>LT-077157-19/KI</t>
  </si>
  <si>
    <t>LT-076038-19/KI</t>
  </si>
  <si>
    <t>LT-082555-17/KI</t>
  </si>
  <si>
    <t>LT-077969-19/KI</t>
  </si>
  <si>
    <t>LT-054080-19/KI</t>
  </si>
  <si>
    <t>LT-081216-18/KI</t>
  </si>
  <si>
    <t>LT-079142-19/KI</t>
  </si>
  <si>
    <t>LT-079168-19/KI</t>
  </si>
  <si>
    <t>LT-086504-18/KI</t>
  </si>
  <si>
    <t>LT-058048-19/KI</t>
  </si>
  <si>
    <t>LT-072141-19/KI</t>
  </si>
  <si>
    <t>Holdover</t>
  </si>
  <si>
    <t>Non-payment</t>
  </si>
  <si>
    <t>DHCR Administrative Action</t>
  </si>
  <si>
    <t>HP Action</t>
  </si>
  <si>
    <t>Non-Litigation Advocacy</t>
  </si>
  <si>
    <t>Tenant Rights</t>
  </si>
  <si>
    <t>PA Issue: LINC</t>
  </si>
  <si>
    <t>SCRIE/DRIE</t>
  </si>
  <si>
    <t>Affirmative Litigation Supreme</t>
  </si>
  <si>
    <t>PA Issue: Other</t>
  </si>
  <si>
    <t>Article 78</t>
  </si>
  <si>
    <t>PA Issue: FEPS</t>
  </si>
  <si>
    <t>PA Issue: RAU</t>
  </si>
  <si>
    <t>Sec. 8 Termination</t>
  </si>
  <si>
    <t>Section 8 other</t>
  </si>
  <si>
    <t>PA Issue: City FEPS/SEPS</t>
  </si>
  <si>
    <t>Other Civil Court</t>
  </si>
  <si>
    <t>Representation - State Court</t>
  </si>
  <si>
    <t>Hold For Review</t>
  </si>
  <si>
    <t>Representation - Admin. Agency</t>
  </si>
  <si>
    <t>Brief Service</t>
  </si>
  <si>
    <t>Advice</t>
  </si>
  <si>
    <t>Representation - Federal Court</t>
  </si>
  <si>
    <t>Out-of-Court Advocacy</t>
  </si>
  <si>
    <t>B - Limited Action (Brief Service)</t>
  </si>
  <si>
    <t>A - Counsel and Advice</t>
  </si>
  <si>
    <t>G - Negotiated Settlement with Litigation</t>
  </si>
  <si>
    <t>F - Negotiated Settlement w/out Litigation</t>
  </si>
  <si>
    <t>H - Administrative Agency Decision</t>
  </si>
  <si>
    <t>09/01/2019</t>
  </si>
  <si>
    <t>11/08/2019</t>
  </si>
  <si>
    <t>08/03/2019</t>
  </si>
  <si>
    <t>11/30/2019</t>
  </si>
  <si>
    <t>3018 Tenant Rights Coalition (TRC)</t>
  </si>
  <si>
    <t>Prefer Not To Answer</t>
  </si>
  <si>
    <t>63 Private Landlord/Tenant</t>
  </si>
  <si>
    <t>01 Bankruptcy/Debtor Relief</t>
  </si>
  <si>
    <t>69 Other Housing</t>
  </si>
  <si>
    <t>71 TANF</t>
  </si>
  <si>
    <t>79 Other Income Maintenence</t>
  </si>
  <si>
    <t>39 Other Family</t>
  </si>
  <si>
    <t>67 Mortgage Foreclosures (Not Predatory Lending/Practices)</t>
  </si>
  <si>
    <t>No Stipulation; No Judgment</t>
  </si>
  <si>
    <t>Post-Judgment, Tenant in Possession-Judgment Due to Other</t>
  </si>
  <si>
    <t>Post-Judgment, Tenant in Possession-Judgment Due to Default</t>
  </si>
  <si>
    <t>Post-Stipulation, No Judgment</t>
  </si>
  <si>
    <t>On for Trial</t>
  </si>
  <si>
    <t>Post-Judgment, Tenant Out of Possession</t>
  </si>
  <si>
    <t>07/01/1994</t>
  </si>
  <si>
    <t>09/08/1977</t>
  </si>
  <si>
    <t>04/15/1945</t>
  </si>
  <si>
    <t>10/06/1986</t>
  </si>
  <si>
    <t>12/23/1980</t>
  </si>
  <si>
    <t>10/02/1995</t>
  </si>
  <si>
    <t>08/18/1982</t>
  </si>
  <si>
    <t>07/16/1978</t>
  </si>
  <si>
    <t>12/29/1973</t>
  </si>
  <si>
    <t>11/05/1948</t>
  </si>
  <si>
    <t>08/25/1952</t>
  </si>
  <si>
    <t>01/31/1981</t>
  </si>
  <si>
    <t>01/01/1945</t>
  </si>
  <si>
    <t>04/19/1996</t>
  </si>
  <si>
    <t>09/29/1962</t>
  </si>
  <si>
    <t>04/22/1985</t>
  </si>
  <si>
    <t>02/01/1972</t>
  </si>
  <si>
    <t>10/11/1955</t>
  </si>
  <si>
    <t>11/26/1987</t>
  </si>
  <si>
    <t>10/20/1962</t>
  </si>
  <si>
    <t>02/27/1989</t>
  </si>
  <si>
    <t>06/11/1967</t>
  </si>
  <si>
    <t>04/06/1959</t>
  </si>
  <si>
    <t>09/21/1976</t>
  </si>
  <si>
    <t>06/25/1940</t>
  </si>
  <si>
    <t>07/08/1989</t>
  </si>
  <si>
    <t>09/21/1945</t>
  </si>
  <si>
    <t>12/19/1975</t>
  </si>
  <si>
    <t>02/15/1978</t>
  </si>
  <si>
    <t>03/02/1937</t>
  </si>
  <si>
    <t>05/12/1976</t>
  </si>
  <si>
    <t>03/08/1993</t>
  </si>
  <si>
    <t>09/09/1966</t>
  </si>
  <si>
    <t>05/09/1978</t>
  </si>
  <si>
    <t>03/25/1958</t>
  </si>
  <si>
    <t>07/25/1979</t>
  </si>
  <si>
    <t>09/14/1965</t>
  </si>
  <si>
    <t>08/13/1973</t>
  </si>
  <si>
    <t>12/15/1964</t>
  </si>
  <si>
    <t>08/02/1978</t>
  </si>
  <si>
    <t>03/12/1978</t>
  </si>
  <si>
    <t>09/06/1968</t>
  </si>
  <si>
    <t>02/04/1956</t>
  </si>
  <si>
    <t>04/27/1990</t>
  </si>
  <si>
    <t>03/12/1971</t>
  </si>
  <si>
    <t>07/10/1960</t>
  </si>
  <si>
    <t>08/31/1976</t>
  </si>
  <si>
    <t>05/17/1964</t>
  </si>
  <si>
    <t>08/06/1952</t>
  </si>
  <si>
    <t>07/27/1967</t>
  </si>
  <si>
    <t>10/08/1981</t>
  </si>
  <si>
    <t>10/31/1981</t>
  </si>
  <si>
    <t>07/10/1961</t>
  </si>
  <si>
    <t>09/02/1971</t>
  </si>
  <si>
    <t>10/24/1959</t>
  </si>
  <si>
    <t>05/26/1985</t>
  </si>
  <si>
    <t>09/30/1972</t>
  </si>
  <si>
    <t>06/26/1978</t>
  </si>
  <si>
    <t>12/14/1959</t>
  </si>
  <si>
    <t>06/19/1975</t>
  </si>
  <si>
    <t>02/26/1977</t>
  </si>
  <si>
    <t>11/04/1984</t>
  </si>
  <si>
    <t>11/08/1974</t>
  </si>
  <si>
    <t>04/12/1957</t>
  </si>
  <si>
    <t>05/25/1975</t>
  </si>
  <si>
    <t>10/13/1972</t>
  </si>
  <si>
    <t>04/14/1996</t>
  </si>
  <si>
    <t>02/08/1967</t>
  </si>
  <si>
    <t>08/20/1948</t>
  </si>
  <si>
    <t>07/03/1960</t>
  </si>
  <si>
    <t>06/06/1971</t>
  </si>
  <si>
    <t>06/10/1970</t>
  </si>
  <si>
    <t>03/19/1989</t>
  </si>
  <si>
    <t>06/05/1965</t>
  </si>
  <si>
    <t>01/01/1964</t>
  </si>
  <si>
    <t>04/29/1974</t>
  </si>
  <si>
    <t>03/21/1989</t>
  </si>
  <si>
    <t>10/05/1993</t>
  </si>
  <si>
    <t>03/01/1993</t>
  </si>
  <si>
    <t>10/15/1983</t>
  </si>
  <si>
    <t>06/25/1956</t>
  </si>
  <si>
    <t>06/25/1984</t>
  </si>
  <si>
    <t>04/04/1967</t>
  </si>
  <si>
    <t>04/21/1986</t>
  </si>
  <si>
    <t>09/29/1985</t>
  </si>
  <si>
    <t>03/22/1993</t>
  </si>
  <si>
    <t>12/04/1955</t>
  </si>
  <si>
    <t>04/13/1959</t>
  </si>
  <si>
    <t>11/03/1968</t>
  </si>
  <si>
    <t>03/29/1947</t>
  </si>
  <si>
    <t>09/07/1990</t>
  </si>
  <si>
    <t>06/22/1967</t>
  </si>
  <si>
    <t>09/17/1975</t>
  </si>
  <si>
    <t>06/11/1980</t>
  </si>
  <si>
    <t>05/05/1983</t>
  </si>
  <si>
    <t>06/26/1988</t>
  </si>
  <si>
    <t>04/06/1970</t>
  </si>
  <si>
    <t>01/10/1989</t>
  </si>
  <si>
    <t>09/23/1975</t>
  </si>
  <si>
    <t>01/22/1993</t>
  </si>
  <si>
    <t>04/24/1950</t>
  </si>
  <si>
    <t>11/03/1966</t>
  </si>
  <si>
    <t>12/24/1954</t>
  </si>
  <si>
    <t>10/02/1956</t>
  </si>
  <si>
    <t>07/14/1954</t>
  </si>
  <si>
    <t>12/18/1963</t>
  </si>
  <si>
    <t>10/26/1957</t>
  </si>
  <si>
    <t>12/09/1964</t>
  </si>
  <si>
    <t>03/01/1972</t>
  </si>
  <si>
    <t>07/16/1977</t>
  </si>
  <si>
    <t>07/22/1986</t>
  </si>
  <si>
    <t>01/01/1954</t>
  </si>
  <si>
    <t>04/07/1970</t>
  </si>
  <si>
    <t>03/22/1978</t>
  </si>
  <si>
    <t>01/14/1980</t>
  </si>
  <si>
    <t>03/17/1961</t>
  </si>
  <si>
    <t>08/10/1951</t>
  </si>
  <si>
    <t>02/29/1960</t>
  </si>
  <si>
    <t>04/28/1959</t>
  </si>
  <si>
    <t>03/19/1960</t>
  </si>
  <si>
    <t>09/28/1990</t>
  </si>
  <si>
    <t>11/29/1972</t>
  </si>
  <si>
    <t>01/25/1963</t>
  </si>
  <si>
    <t>11/23/1942</t>
  </si>
  <si>
    <t>02/23/1967</t>
  </si>
  <si>
    <t>02/17/1981</t>
  </si>
  <si>
    <t>12/25/1979</t>
  </si>
  <si>
    <t>11/16/1931</t>
  </si>
  <si>
    <t>06/07/1944</t>
  </si>
  <si>
    <t>02/26/1965</t>
  </si>
  <si>
    <t>06/19/1968</t>
  </si>
  <si>
    <t>05/08/1960</t>
  </si>
  <si>
    <t>10/06/1974</t>
  </si>
  <si>
    <t>09/13/1983</t>
  </si>
  <si>
    <t>09/14/1969</t>
  </si>
  <si>
    <t>03/10/1971</t>
  </si>
  <si>
    <t>09/04/1959</t>
  </si>
  <si>
    <t>08/13/1975</t>
  </si>
  <si>
    <t>06/23/1984</t>
  </si>
  <si>
    <t>05/03/1968</t>
  </si>
  <si>
    <t>09/08/1962</t>
  </si>
  <si>
    <t>10/11/1969</t>
  </si>
  <si>
    <t>10/15/1950</t>
  </si>
  <si>
    <t>02/15/1962</t>
  </si>
  <si>
    <t>08/31/1973</t>
  </si>
  <si>
    <t>04/19/1995</t>
  </si>
  <si>
    <t>12/09/1950</t>
  </si>
  <si>
    <t>07/08/1967</t>
  </si>
  <si>
    <t>05/09/1993</t>
  </si>
  <si>
    <t>07/27/1964</t>
  </si>
  <si>
    <t>11/29/1963</t>
  </si>
  <si>
    <t>02/12/1986</t>
  </si>
  <si>
    <t>07/24/1973</t>
  </si>
  <si>
    <t>09/02/1961</t>
  </si>
  <si>
    <t>04/10/1967</t>
  </si>
  <si>
    <t>09/18/1990</t>
  </si>
  <si>
    <t>09/20/1989</t>
  </si>
  <si>
    <t>09/19/1967</t>
  </si>
  <si>
    <t>06/23/1978</t>
  </si>
  <si>
    <t>12/15/1991</t>
  </si>
  <si>
    <t>01/13/1985</t>
  </si>
  <si>
    <t>04/17/1978</t>
  </si>
  <si>
    <t>02/18/1990</t>
  </si>
  <si>
    <t>10/10/1961</t>
  </si>
  <si>
    <t>01/10/1963</t>
  </si>
  <si>
    <t>08/22/1961</t>
  </si>
  <si>
    <t>01/19/1965</t>
  </si>
  <si>
    <t>06/21/1979</t>
  </si>
  <si>
    <t>07/30/1956</t>
  </si>
  <si>
    <t>04/26/1963</t>
  </si>
  <si>
    <t>08/28/1966</t>
  </si>
  <si>
    <t>10/29/1961</t>
  </si>
  <si>
    <t>02/05/1952</t>
  </si>
  <si>
    <t>01/05/1979</t>
  </si>
  <si>
    <t>03/08/1979</t>
  </si>
  <si>
    <t>01/01/1973</t>
  </si>
  <si>
    <t>04/08/1962</t>
  </si>
  <si>
    <t>03/04/1981</t>
  </si>
  <si>
    <t>09/30/1973</t>
  </si>
  <si>
    <t>02/27/1997</t>
  </si>
  <si>
    <t>12/03/1963</t>
  </si>
  <si>
    <t>07/20/1981</t>
  </si>
  <si>
    <t>08/24/1944</t>
  </si>
  <si>
    <t>06/29/1979</t>
  </si>
  <si>
    <t>11/18/1982</t>
  </si>
  <si>
    <t>08/21/1950</t>
  </si>
  <si>
    <t>03/16/1983</t>
  </si>
  <si>
    <t>03/07/1981</t>
  </si>
  <si>
    <t>12/28/1980</t>
  </si>
  <si>
    <t>02/24/1995</t>
  </si>
  <si>
    <t>07/29/1977</t>
  </si>
  <si>
    <t>06/09/1968</t>
  </si>
  <si>
    <t>04/17/1963</t>
  </si>
  <si>
    <t>09/30/1974</t>
  </si>
  <si>
    <t>12/03/1982</t>
  </si>
  <si>
    <t>07/18/1979</t>
  </si>
  <si>
    <t>04/14/1976</t>
  </si>
  <si>
    <t>10/16/1991</t>
  </si>
  <si>
    <t>03/14/1957</t>
  </si>
  <si>
    <t>01/27/1952</t>
  </si>
  <si>
    <t>04/17/1960</t>
  </si>
  <si>
    <t>03/01/1951</t>
  </si>
  <si>
    <t>07/27/1943</t>
  </si>
  <si>
    <t>02/06/1983</t>
  </si>
  <si>
    <t>02/20/1977</t>
  </si>
  <si>
    <t>05/28/1933</t>
  </si>
  <si>
    <t>02/03/1977</t>
  </si>
  <si>
    <t>07/09/1962</t>
  </si>
  <si>
    <t>10/11/1954</t>
  </si>
  <si>
    <t>12/13/1949</t>
  </si>
  <si>
    <t>12/20/1946</t>
  </si>
  <si>
    <t>08/11/1974</t>
  </si>
  <si>
    <t>01/02/1941</t>
  </si>
  <si>
    <t>08/13/1983</t>
  </si>
  <si>
    <t>11/21/1965</t>
  </si>
  <si>
    <t>01/18/1947</t>
  </si>
  <si>
    <t>06/25/1989</t>
  </si>
  <si>
    <t>12/30/1940</t>
  </si>
  <si>
    <t>06/27/1960</t>
  </si>
  <si>
    <t>05/01/1942</t>
  </si>
  <si>
    <t>05/26/1961</t>
  </si>
  <si>
    <t>01/09/1973</t>
  </si>
  <si>
    <t>04/17/1988</t>
  </si>
  <si>
    <t>02/08/1971</t>
  </si>
  <si>
    <t>08/17/1979</t>
  </si>
  <si>
    <t>06/09/1951</t>
  </si>
  <si>
    <t>10/20/1961</t>
  </si>
  <si>
    <t>01/19/1988</t>
  </si>
  <si>
    <t>07/03/1986</t>
  </si>
  <si>
    <t>08/31/1940</t>
  </si>
  <si>
    <t>04/03/1962</t>
  </si>
  <si>
    <t>01/01/1978</t>
  </si>
  <si>
    <t>06/17/1963</t>
  </si>
  <si>
    <t>08/10/1942</t>
  </si>
  <si>
    <t>01/27/1974</t>
  </si>
  <si>
    <t>06/04/1949</t>
  </si>
  <si>
    <t>12/02/1965</t>
  </si>
  <si>
    <t>08/07/1977</t>
  </si>
  <si>
    <t>07/01/1979</t>
  </si>
  <si>
    <t>10/03/1983</t>
  </si>
  <si>
    <t>01/21/1948</t>
  </si>
  <si>
    <t>05/27/1988</t>
  </si>
  <si>
    <t>02/07/1956</t>
  </si>
  <si>
    <t>02/20/1990</t>
  </si>
  <si>
    <t>07/23/1966</t>
  </si>
  <si>
    <t>01/08/1956</t>
  </si>
  <si>
    <t>02/21/1938</t>
  </si>
  <si>
    <t>11/17/1983</t>
  </si>
  <si>
    <t>02/24/1966</t>
  </si>
  <si>
    <t>06/29/1986</t>
  </si>
  <si>
    <t>04/24/1993</t>
  </si>
  <si>
    <t>07/01/1974</t>
  </si>
  <si>
    <t>12/26/1964</t>
  </si>
  <si>
    <t>08/19/1969</t>
  </si>
  <si>
    <t>10/01/1950</t>
  </si>
  <si>
    <t>01/12/1988</t>
  </si>
  <si>
    <t>11/16/1981</t>
  </si>
  <si>
    <t>11/30/1979</t>
  </si>
  <si>
    <t>12/31/1970</t>
  </si>
  <si>
    <t>11/21/1977</t>
  </si>
  <si>
    <t>10/03/1969</t>
  </si>
  <si>
    <t>10/29/1971</t>
  </si>
  <si>
    <t>06/09/1984</t>
  </si>
  <si>
    <t>09/19/1957</t>
  </si>
  <si>
    <t>12/27/1978</t>
  </si>
  <si>
    <t>06/02/1989</t>
  </si>
  <si>
    <t>08/03/1989</t>
  </si>
  <si>
    <t>09/15/1993</t>
  </si>
  <si>
    <t>10/07/1973</t>
  </si>
  <si>
    <t>08/18/1993</t>
  </si>
  <si>
    <t>03/07/1983</t>
  </si>
  <si>
    <t>02/16/1980</t>
  </si>
  <si>
    <t>09/02/1969</t>
  </si>
  <si>
    <t>03/10/1969</t>
  </si>
  <si>
    <t>05/21/1984</t>
  </si>
  <si>
    <t>08/21/1990</t>
  </si>
  <si>
    <t>not available</t>
  </si>
  <si>
    <t>Not available</t>
  </si>
  <si>
    <t>018800816D</t>
  </si>
  <si>
    <t>037048355E</t>
  </si>
  <si>
    <t>Unavailable</t>
  </si>
  <si>
    <t>008414814H</t>
  </si>
  <si>
    <t>2171609HCL</t>
  </si>
  <si>
    <t>4179881-1</t>
  </si>
  <si>
    <t>16241685D</t>
  </si>
  <si>
    <t>006139334 E</t>
  </si>
  <si>
    <t>245902C</t>
  </si>
  <si>
    <t>00037671577H</t>
  </si>
  <si>
    <t>00037751899 I</t>
  </si>
  <si>
    <t>014236837C</t>
  </si>
  <si>
    <t>037358662H</t>
  </si>
  <si>
    <t>N/a</t>
  </si>
  <si>
    <t>unknown</t>
  </si>
  <si>
    <t>12318083I</t>
  </si>
  <si>
    <t>4647469-1</t>
  </si>
  <si>
    <t>1448589 A</t>
  </si>
  <si>
    <t>036982304C</t>
  </si>
  <si>
    <t>00011517556E</t>
  </si>
  <si>
    <t>9833470-1</t>
  </si>
  <si>
    <t>002548716G</t>
  </si>
  <si>
    <t>00033547058J</t>
  </si>
  <si>
    <t>9230562C-01</t>
  </si>
  <si>
    <t>006100617H</t>
  </si>
  <si>
    <t>00015062587J</t>
  </si>
  <si>
    <t>036812101 I</t>
  </si>
  <si>
    <t>unavailable</t>
  </si>
  <si>
    <t>zz71239p</t>
  </si>
  <si>
    <t>Not Available</t>
  </si>
  <si>
    <t>2915811A</t>
  </si>
  <si>
    <t>011917778A</t>
  </si>
  <si>
    <t>4791837 A</t>
  </si>
  <si>
    <t>00030632229 I</t>
  </si>
  <si>
    <t>00037540753D</t>
  </si>
  <si>
    <t>003761746B</t>
  </si>
  <si>
    <t>8635595-F</t>
  </si>
  <si>
    <t>000345730G</t>
  </si>
  <si>
    <t>37627759G</t>
  </si>
  <si>
    <t>S308506</t>
  </si>
  <si>
    <t>UC08287E</t>
  </si>
  <si>
    <t>1828728E</t>
  </si>
  <si>
    <t>Will provide</t>
  </si>
  <si>
    <t>will provide</t>
  </si>
  <si>
    <t>37572302A</t>
  </si>
  <si>
    <t>zk82756v</t>
  </si>
  <si>
    <t>004483522B</t>
  </si>
  <si>
    <t>000745939J</t>
  </si>
  <si>
    <t>not avail</t>
  </si>
  <si>
    <t>012518875F</t>
  </si>
  <si>
    <t>1018097E</t>
  </si>
  <si>
    <t>034725982C</t>
  </si>
  <si>
    <t>050-84-9419</t>
  </si>
  <si>
    <t>000-00-8902</t>
  </si>
  <si>
    <t>102-62-7314</t>
  </si>
  <si>
    <t>122-70-6748</t>
  </si>
  <si>
    <t>067-82-0067</t>
  </si>
  <si>
    <t>110-84-2407</t>
  </si>
  <si>
    <t>092-90-1180</t>
  </si>
  <si>
    <t>715-26-5027</t>
  </si>
  <si>
    <t>075-82-8008</t>
  </si>
  <si>
    <t>094-02-9016</t>
  </si>
  <si>
    <t>000-00-3666</t>
  </si>
  <si>
    <t>735-38-5204</t>
  </si>
  <si>
    <t>094-56-5789</t>
  </si>
  <si>
    <t>579-19-5115</t>
  </si>
  <si>
    <t>056-86-8691</t>
  </si>
  <si>
    <t>605-03-9992</t>
  </si>
  <si>
    <t>000-00-3449</t>
  </si>
  <si>
    <t>098-76-5308</t>
  </si>
  <si>
    <t>119-84-0074</t>
  </si>
  <si>
    <t>089-62-2962</t>
  </si>
  <si>
    <t>089-32-1335</t>
  </si>
  <si>
    <t>240-68-4145</t>
  </si>
  <si>
    <t>093-58-8081</t>
  </si>
  <si>
    <t>154-72-0727</t>
  </si>
  <si>
    <t>000-00-5374</t>
  </si>
  <si>
    <t>243-75-7400</t>
  </si>
  <si>
    <t>123-56-8341</t>
  </si>
  <si>
    <t>068-88-6285</t>
  </si>
  <si>
    <t>000-00-0301</t>
  </si>
  <si>
    <t>080-64-8187</t>
  </si>
  <si>
    <t>859-21-5813</t>
  </si>
  <si>
    <t>127-96-7620</t>
  </si>
  <si>
    <t>106-80-1752</t>
  </si>
  <si>
    <t>071-60-6177</t>
  </si>
  <si>
    <t>104-56-2006</t>
  </si>
  <si>
    <t>126-76-6025</t>
  </si>
  <si>
    <t>000-00-3670</t>
  </si>
  <si>
    <t>108-54-3993</t>
  </si>
  <si>
    <t>072-60-5573</t>
  </si>
  <si>
    <t>055-58-5672</t>
  </si>
  <si>
    <t>081-44-6643</t>
  </si>
  <si>
    <t>000-00-2360</t>
  </si>
  <si>
    <t>060-66-4045</t>
  </si>
  <si>
    <t>133-58-3032</t>
  </si>
  <si>
    <t>097-56-8616</t>
  </si>
  <si>
    <t>192-54-0241</t>
  </si>
  <si>
    <t>133-70-9471</t>
  </si>
  <si>
    <t>000-00-9115</t>
  </si>
  <si>
    <t>140-86-9516</t>
  </si>
  <si>
    <t>084-54-3623</t>
  </si>
  <si>
    <t>069-90-7973</t>
  </si>
  <si>
    <t>106-60-2025</t>
  </si>
  <si>
    <t>215-27-4993</t>
  </si>
  <si>
    <t>060-58-0998</t>
  </si>
  <si>
    <t>057-88-9987</t>
  </si>
  <si>
    <t>000-00-3685</t>
  </si>
  <si>
    <t>076-62-1553</t>
  </si>
  <si>
    <t>132-92-0502</t>
  </si>
  <si>
    <t>076-58-8477</t>
  </si>
  <si>
    <t>187-70-7024</t>
  </si>
  <si>
    <t>082-60-0855</t>
  </si>
  <si>
    <t>066-76-5444</t>
  </si>
  <si>
    <t>000-00-4219</t>
  </si>
  <si>
    <t>059-76-5877</t>
  </si>
  <si>
    <t>105-82-3029</t>
  </si>
  <si>
    <t>130-76-9259</t>
  </si>
  <si>
    <t>100-54-7668</t>
  </si>
  <si>
    <t>105-96-4969</t>
  </si>
  <si>
    <t>126-55-4980</t>
  </si>
  <si>
    <t>058-72-0224</t>
  </si>
  <si>
    <t>000-00-7454</t>
  </si>
  <si>
    <t>065-82-4071</t>
  </si>
  <si>
    <t>583-44-3866</t>
  </si>
  <si>
    <t>115-66-0820</t>
  </si>
  <si>
    <t>062-78-4582</t>
  </si>
  <si>
    <t>116-58-1811</t>
  </si>
  <si>
    <t>122-64-6511</t>
  </si>
  <si>
    <t>377-88-6199</t>
  </si>
  <si>
    <t>057-86-3392</t>
  </si>
  <si>
    <t>041-84-6055</t>
  </si>
  <si>
    <t>145-76-8212</t>
  </si>
  <si>
    <t>000-00-0303</t>
  </si>
  <si>
    <t>098-88-0607</t>
  </si>
  <si>
    <t>067-72-0783</t>
  </si>
  <si>
    <t>069-56-4280</t>
  </si>
  <si>
    <t>054-48-0009</t>
  </si>
  <si>
    <t>025-46-5873</t>
  </si>
  <si>
    <t>069-46-7647</t>
  </si>
  <si>
    <t>000-00-9201</t>
  </si>
  <si>
    <t>126-48-0614</t>
  </si>
  <si>
    <t>104-40-9953</t>
  </si>
  <si>
    <t>134-58-3988</t>
  </si>
  <si>
    <t>595-43-4951</t>
  </si>
  <si>
    <t>247-52-3269</t>
  </si>
  <si>
    <t>121-72-9088</t>
  </si>
  <si>
    <t>085-58-3440</t>
  </si>
  <si>
    <t>000-00-1064</t>
  </si>
  <si>
    <t>113-64-6007</t>
  </si>
  <si>
    <t>420-96-6005</t>
  </si>
  <si>
    <t>133-58-6816</t>
  </si>
  <si>
    <t>045-04-0378</t>
  </si>
  <si>
    <t>099-58-7158</t>
  </si>
  <si>
    <t>057-56-7231</t>
  </si>
  <si>
    <t>000-00-0000</t>
  </si>
  <si>
    <t>578-06-6739</t>
  </si>
  <si>
    <t>069-58-7163</t>
  </si>
  <si>
    <t>116-56-9672</t>
  </si>
  <si>
    <t>062-68-2973</t>
  </si>
  <si>
    <t>584-73-2683</t>
  </si>
  <si>
    <t>000-00-1684</t>
  </si>
  <si>
    <t>233-76-1052</t>
  </si>
  <si>
    <t>082-58-6054</t>
  </si>
  <si>
    <t>122-78-2974</t>
  </si>
  <si>
    <t>580-21-5981</t>
  </si>
  <si>
    <t>000-00-7480</t>
  </si>
  <si>
    <t>131-68-2755</t>
  </si>
  <si>
    <t>152-68-4308</t>
  </si>
  <si>
    <t>129-60-0035</t>
  </si>
  <si>
    <t>000-00-2160</t>
  </si>
  <si>
    <t>085-58-9145</t>
  </si>
  <si>
    <t>107-68-4705</t>
  </si>
  <si>
    <t>099-72-5450</t>
  </si>
  <si>
    <t>567-71-7821</t>
  </si>
  <si>
    <t>099-42-8739</t>
  </si>
  <si>
    <t>067-70-6245</t>
  </si>
  <si>
    <t>111-72-5519</t>
  </si>
  <si>
    <t>090-84-9289</t>
  </si>
  <si>
    <t>088-42-4781</t>
  </si>
  <si>
    <t>156-49-6673</t>
  </si>
  <si>
    <t>000-00-4307</t>
  </si>
  <si>
    <t>068-58-6529</t>
  </si>
  <si>
    <t>057-60-4094</t>
  </si>
  <si>
    <t>000-00-5432</t>
  </si>
  <si>
    <t>000-00-5113</t>
  </si>
  <si>
    <t>119-84-0064</t>
  </si>
  <si>
    <t>089-52-0390</t>
  </si>
  <si>
    <t>111-86-9048</t>
  </si>
  <si>
    <t>072-82-1692</t>
  </si>
  <si>
    <t>080-70-7528</t>
  </si>
  <si>
    <t>000-00-7776</t>
  </si>
  <si>
    <t>212-35-5398</t>
  </si>
  <si>
    <t>050-70-4957</t>
  </si>
  <si>
    <t>162-64-2046</t>
  </si>
  <si>
    <t>131-76-7675</t>
  </si>
  <si>
    <t>125-56-1738</t>
  </si>
  <si>
    <t>122-56-0080</t>
  </si>
  <si>
    <t>000-00-6323</t>
  </si>
  <si>
    <t>058-58-7195</t>
  </si>
  <si>
    <t>000-00-8192</t>
  </si>
  <si>
    <t>099-48-9821</t>
  </si>
  <si>
    <t>196-54-5104</t>
  </si>
  <si>
    <t>117-56-5975</t>
  </si>
  <si>
    <t>065-96-1561</t>
  </si>
  <si>
    <t>000-00-0349</t>
  </si>
  <si>
    <t>091-86-3756</t>
  </si>
  <si>
    <t>123-94-5000</t>
  </si>
  <si>
    <t>000-00-7844</t>
  </si>
  <si>
    <t>071-66-2037</t>
  </si>
  <si>
    <t>187-87-6083</t>
  </si>
  <si>
    <t>109-96-8791</t>
  </si>
  <si>
    <t>091-64-5796</t>
  </si>
  <si>
    <t>109-68-6315</t>
  </si>
  <si>
    <t>055-64-9501</t>
  </si>
  <si>
    <t>396-84-0330</t>
  </si>
  <si>
    <t>438-49-9018</t>
  </si>
  <si>
    <t>055-54-9671</t>
  </si>
  <si>
    <t>580-27-5785</t>
  </si>
  <si>
    <t>260-39-2242</t>
  </si>
  <si>
    <t>000-00-7429</t>
  </si>
  <si>
    <t>092-84-3259</t>
  </si>
  <si>
    <t>119-76-9003</t>
  </si>
  <si>
    <t>000-00-9077</t>
  </si>
  <si>
    <t>086-62-9196</t>
  </si>
  <si>
    <t>066-50-7724</t>
  </si>
  <si>
    <t>063-58-3885</t>
  </si>
  <si>
    <t>116-66-2535</t>
  </si>
  <si>
    <t>000-00-0427</t>
  </si>
  <si>
    <t>129-58-7495</t>
  </si>
  <si>
    <t>000-00-2744</t>
  </si>
  <si>
    <t>128-48-9058</t>
  </si>
  <si>
    <t>584-54-2387</t>
  </si>
  <si>
    <t>359-58-3514</t>
  </si>
  <si>
    <t>449-94-2903</t>
  </si>
  <si>
    <t>059-42-2516</t>
  </si>
  <si>
    <t>722-13-3343</t>
  </si>
  <si>
    <t>581-46-3019</t>
  </si>
  <si>
    <t>114-96-7528</t>
  </si>
  <si>
    <t>130-48-7994</t>
  </si>
  <si>
    <t>090-68-1494</t>
  </si>
  <si>
    <t>103-84-5400</t>
  </si>
  <si>
    <t>123-60-1188</t>
  </si>
  <si>
    <t>110-70-8949</t>
  </si>
  <si>
    <t>247-74-2787</t>
  </si>
  <si>
    <t>099-52-9805</t>
  </si>
  <si>
    <t>099-44-7045</t>
  </si>
  <si>
    <t>000-00-7216</t>
  </si>
  <si>
    <t>104-58-3968</t>
  </si>
  <si>
    <t>050-92-6559</t>
  </si>
  <si>
    <t>104-80-7661</t>
  </si>
  <si>
    <t>061-80-4181</t>
  </si>
  <si>
    <t>093-82-7646</t>
  </si>
  <si>
    <t>433-73-3540</t>
  </si>
  <si>
    <t>090-72-9973</t>
  </si>
  <si>
    <t>061-34-2606</t>
  </si>
  <si>
    <t>072-92-4190</t>
  </si>
  <si>
    <t>103-70-6917</t>
  </si>
  <si>
    <t>115-36-7644</t>
  </si>
  <si>
    <t>132-60-7715</t>
  </si>
  <si>
    <t>237-76-0635</t>
  </si>
  <si>
    <t>118-60-3216</t>
  </si>
  <si>
    <t>301-80-3584</t>
  </si>
  <si>
    <t>124-74-5429</t>
  </si>
  <si>
    <t>125-50-5459</t>
  </si>
  <si>
    <t>582-45-7111</t>
  </si>
  <si>
    <t>106-46-8617</t>
  </si>
  <si>
    <t>061-50-8985</t>
  </si>
  <si>
    <t>000-00-7800</t>
  </si>
  <si>
    <t>051-84-2585</t>
  </si>
  <si>
    <t>115-70-0759</t>
  </si>
  <si>
    <t>052-82-3332</t>
  </si>
  <si>
    <t>000-00-9129</t>
  </si>
  <si>
    <t>050-58-7243</t>
  </si>
  <si>
    <t>085-52-2717</t>
  </si>
  <si>
    <t>584-22-5295</t>
  </si>
  <si>
    <t>593-64-9081</t>
  </si>
  <si>
    <t>059-66-4834</t>
  </si>
  <si>
    <t>262-93-0699</t>
  </si>
  <si>
    <t>000-00-9649</t>
  </si>
  <si>
    <t>590-26-6788</t>
  </si>
  <si>
    <t>238-47-0292</t>
  </si>
  <si>
    <t>000-00-8489</t>
  </si>
  <si>
    <t>105-68-4147</t>
  </si>
  <si>
    <t>064-48-9922</t>
  </si>
  <si>
    <t>057-92-6427</t>
  </si>
  <si>
    <t>058-80-0591</t>
  </si>
  <si>
    <t>113-84-5029</t>
  </si>
  <si>
    <t>110-82-1239</t>
  </si>
  <si>
    <t>562-39-4465</t>
  </si>
  <si>
    <t>076-82-7319</t>
  </si>
  <si>
    <t>089-88-3569</t>
  </si>
  <si>
    <t>000-00-3535</t>
  </si>
  <si>
    <t>057-60-6611</t>
  </si>
  <si>
    <t>103-60-1837</t>
  </si>
  <si>
    <t>065-70-5629</t>
  </si>
  <si>
    <t>084-78-2051</t>
  </si>
  <si>
    <t>Returning Client</t>
  </si>
  <si>
    <t>Word of mouth</t>
  </si>
  <si>
    <t>Other City Agency</t>
  </si>
  <si>
    <t>Friends/Family</t>
  </si>
  <si>
    <t>In-House</t>
  </si>
  <si>
    <t>Self-referred</t>
  </si>
  <si>
    <t>Court Referral-NON HRA</t>
  </si>
  <si>
    <t>Other</t>
  </si>
  <si>
    <t>HRA</t>
  </si>
  <si>
    <t>3-1-1</t>
  </si>
  <si>
    <t>Community Organization</t>
  </si>
  <si>
    <t>Outreach</t>
  </si>
  <si>
    <t>HRA ELS Part F Brooklyn</t>
  </si>
  <si>
    <t>Tenant Support Unit</t>
  </si>
  <si>
    <t>Elected Official</t>
  </si>
  <si>
    <t>FJC Housing Intake</t>
  </si>
  <si>
    <t>Unregulated</t>
  </si>
  <si>
    <t>Rent Stabilized</t>
  </si>
  <si>
    <t>Other Subsidized Housing</t>
  </si>
  <si>
    <t>Rent Controlled</t>
  </si>
  <si>
    <t>Unregulated – Co-Op</t>
  </si>
  <si>
    <t>Low Income Tax Credit</t>
  </si>
  <si>
    <t>Mitchell-Lama</t>
  </si>
  <si>
    <t>HDFC</t>
  </si>
  <si>
    <t>Project-based Sec. 8</t>
  </si>
  <si>
    <t>Supportive Housing</t>
  </si>
  <si>
    <t>Public Housing</t>
  </si>
  <si>
    <t>LINC</t>
  </si>
  <si>
    <t>Section 8</t>
  </si>
  <si>
    <t>HASA</t>
  </si>
  <si>
    <t>DRIE/SCRIE</t>
  </si>
  <si>
    <t>City FEPS</t>
  </si>
  <si>
    <t>FEPS</t>
  </si>
  <si>
    <t>HUD VASH</t>
  </si>
  <si>
    <t>SEPS</t>
  </si>
  <si>
    <t>SOTA</t>
  </si>
  <si>
    <t>08/04/2017</t>
  </si>
  <si>
    <t>Income Waiver</t>
  </si>
  <si>
    <t>CAT3: Cases Involving Rent-Regulated Housing Or Housing Subsidies Vouchers</t>
  </si>
  <si>
    <t>Zip Code Waiver</t>
  </si>
  <si>
    <t>English</t>
  </si>
  <si>
    <t>Spanish</t>
  </si>
  <si>
    <t>French</t>
  </si>
  <si>
    <t>Polish</t>
  </si>
  <si>
    <t>Bengali</t>
  </si>
  <si>
    <t>need income waiver</t>
  </si>
  <si>
    <t>Client never met with any staff member. Advised over the phone</t>
  </si>
  <si>
    <t>Client never met with any staff member. Advised over the phone.</t>
  </si>
  <si>
    <t>Client never met with any staff members. Advised over the phone</t>
  </si>
  <si>
    <t>Client never met with any staff member. Advised over phone.</t>
  </si>
  <si>
    <t>Client never met with any staff member. Client was advised over the phone.</t>
  </si>
  <si>
    <t>Client never met with sny staff members. Advised over the phone</t>
  </si>
  <si>
    <t>Income waiver needed for participant in building wide initiative</t>
  </si>
  <si>
    <t>Needs income waiver for building wide/group work</t>
  </si>
  <si>
    <t>Need income waiver for non-pay client associated with a building wide initiative.</t>
  </si>
  <si>
    <t>Will require income waiver</t>
  </si>
  <si>
    <t>Unable to get compliance docs from tenant</t>
  </si>
  <si>
    <t>Need income waiver for group action client</t>
  </si>
  <si>
    <t>Compliance forms are in 19-1896778</t>
  </si>
  <si>
    <t>DO-Docs signed and uploaded</t>
  </si>
  <si>
    <t>need income waiver for participant in building wide initiative</t>
  </si>
  <si>
    <t>Releases are in the attestation folder</t>
  </si>
  <si>
    <t>Retainer at 16-0804064</t>
  </si>
  <si>
    <t>Atlantic Towers Group initiative client - needs income waiver</t>
  </si>
  <si>
    <t>Client withdrew/did not attend scheduled HP clinic. No one met with him in person. No docs signed</t>
  </si>
  <si>
    <t>No Releases or Other Compliance docs</t>
  </si>
  <si>
    <t>Client withdrew/did not keep his scheduled HP clinic appt. No one met with him in person and no docs signed.</t>
  </si>
  <si>
    <t>Client didn't show to scheduled HP clinic. No one met with her and no docs obtained, however per notes advice was provided by access line.</t>
  </si>
  <si>
    <t>Client withdrew/did not show up for scheduled HP clinic. No one met with in person and no docs signed</t>
  </si>
  <si>
    <t>Releases in (17-0831758)</t>
  </si>
  <si>
    <t>unable to obtain retainer despite best efforts</t>
  </si>
  <si>
    <t>client received brief advice from access line. She didn't keep her appt, no one met with her in person and no docs were signed.</t>
  </si>
  <si>
    <t>Compliance docs located in Master file #19-1895077</t>
  </si>
  <si>
    <t>This file is part of Housing Court case 19-1904189</t>
  </si>
  <si>
    <t>PA advocacy for index # LT-073674-19/KI</t>
  </si>
  <si>
    <t>PA Advocacy for Index No. LT-059006-19/KI.</t>
  </si>
  <si>
    <t>PA advocacy for index # LT-076809-19/KI</t>
  </si>
  <si>
    <t>This file is a part of Non-pay action File #19-1903654</t>
  </si>
  <si>
    <t>PA advocacy for index # LT-066745-18/KI</t>
  </si>
  <si>
    <t>PA advocacy for index # LT-058694-19/KI</t>
  </si>
  <si>
    <t>Companion file to #19-1907227</t>
  </si>
  <si>
    <t>This file is companion to Eviction case # 19-1899803</t>
  </si>
  <si>
    <t>Atlantic Plaza Towers facial recognition advocacy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</si>
  <si>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</si>
  <si>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</si>
  <si>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</si>
  <si>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</si>
  <si>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</si>
  <si>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Need income waiver for client in a building wide initiative</t>
  </si>
  <si>
    <t>Income waiver needed for this master file of building wide initiative</t>
  </si>
  <si>
    <t>zipcode waiver for NEBHDCO building wide initiative</t>
  </si>
  <si>
    <t>Income waiver required for client in a Duckler building wide initiative</t>
  </si>
  <si>
    <t>needs to be ZZ closed; prior FY</t>
  </si>
  <si>
    <t>Need income waiver for client who is part of a building wide initiative</t>
  </si>
  <si>
    <t>Client withdrew. Noone met with him but notes suggest hotline gave HP advice. Do docs obtained</t>
  </si>
  <si>
    <t>No releases obtained as one met with client in person.</t>
  </si>
  <si>
    <t>No compliance docs. Noone met with him in person and no hard copy file</t>
  </si>
  <si>
    <t>Matter resolved btwn LL &amp; client. No one met with him and no docs obtained</t>
  </si>
  <si>
    <t>Counsel Assisted in Filing or Refiling of Answer</t>
  </si>
  <si>
    <t>Filed for an Emergency Order to Show Cause</t>
  </si>
  <si>
    <t>Secured 6 Months or Longer in Residence</t>
  </si>
  <si>
    <t>Case Discontinued/Dismissed/Landlord Fails to Prosecute</t>
  </si>
  <si>
    <t>Client Required to be Displaced from Residence</t>
  </si>
  <si>
    <t>Client Allowed to Remain in Residence</t>
  </si>
  <si>
    <t>Attorney Withdrew</t>
  </si>
  <si>
    <t>2019-10-04</t>
  </si>
  <si>
    <t>2019-08-20</t>
  </si>
  <si>
    <t>2019-10-31</t>
  </si>
  <si>
    <t>2019-09-01</t>
  </si>
  <si>
    <t>2019-09-18</t>
  </si>
  <si>
    <t>2019-08-08</t>
  </si>
  <si>
    <t>2019-08-06</t>
  </si>
  <si>
    <t>2019-10-21</t>
  </si>
  <si>
    <t>2019-08-29</t>
  </si>
  <si>
    <t>Djourab, Atteib</t>
  </si>
  <si>
    <t>Dong, Sean</t>
  </si>
  <si>
    <t>Amponsah, Oheneba</t>
  </si>
  <si>
    <t>Lane, Diane</t>
  </si>
  <si>
    <t>Baldova, Maria</t>
  </si>
  <si>
    <t>Pierre, Haenley</t>
  </si>
  <si>
    <t>Villanueva, Anthony</t>
  </si>
  <si>
    <t>Guzman Velazquez, Leida</t>
  </si>
  <si>
    <t>Wong, Angela</t>
  </si>
  <si>
    <t>Morales-Robinson, Ana</t>
  </si>
  <si>
    <t>Suriel, Sal</t>
  </si>
  <si>
    <t>Frias De Sosa, Yajaira</t>
  </si>
  <si>
    <t>Oquendo, Joann</t>
  </si>
  <si>
    <t>Tan, Andrea</t>
  </si>
  <si>
    <t>Ortega, Luis</t>
  </si>
  <si>
    <t>Moss, Julieta</t>
  </si>
  <si>
    <t>Hernandez, Elizabeth</t>
  </si>
  <si>
    <t>Zabizhin, Albert</t>
  </si>
  <si>
    <t>Khanam, Aysha</t>
  </si>
  <si>
    <t>Lopez, Gabriel</t>
  </si>
  <si>
    <t>Escobar, Sarah</t>
  </si>
  <si>
    <t>Wilson-Wieland, Cherille</t>
  </si>
  <si>
    <t>Duman, Shirley</t>
  </si>
  <si>
    <t>Barreda, Catherine</t>
  </si>
  <si>
    <t>Deolarte, Stephanie</t>
  </si>
  <si>
    <t>Pujols, Isabel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</si>
</sst>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04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HYPERLINK("https://lsnyc.legalserver.org/matter/dynamic-profile/view/1899803","19-1899803")</f>
        <v>0</v>
      </c>
      <c r="B2" t="s">
        <v>45</v>
      </c>
      <c r="C2" t="s">
        <v>68</v>
      </c>
      <c r="E2" t="s">
        <v>212</v>
      </c>
      <c r="F2" t="s">
        <v>466</v>
      </c>
      <c r="G2" t="s">
        <v>700</v>
      </c>
      <c r="H2" t="s">
        <v>933</v>
      </c>
      <c r="I2">
        <v>11212</v>
      </c>
      <c r="J2" t="s">
        <v>1049</v>
      </c>
      <c r="K2" t="s">
        <v>1052</v>
      </c>
      <c r="L2" t="s">
        <v>1055</v>
      </c>
      <c r="M2" t="s">
        <v>1205</v>
      </c>
      <c r="N2" t="s">
        <v>1222</v>
      </c>
      <c r="P2" t="s">
        <v>134</v>
      </c>
      <c r="Q2" t="s">
        <v>1238</v>
      </c>
      <c r="R2" t="s">
        <v>1050</v>
      </c>
      <c r="S2" t="s">
        <v>1240</v>
      </c>
      <c r="T2" t="s">
        <v>1247</v>
      </c>
      <c r="U2" t="s">
        <v>1253</v>
      </c>
      <c r="W2" t="s">
        <v>1583</v>
      </c>
      <c r="Y2">
        <v>2200</v>
      </c>
      <c r="Z2">
        <v>5</v>
      </c>
      <c r="AA2" t="s">
        <v>1844</v>
      </c>
      <c r="AB2" t="s">
        <v>1054</v>
      </c>
      <c r="AC2">
        <v>1</v>
      </c>
      <c r="AD2">
        <v>3</v>
      </c>
      <c r="AE2">
        <v>1</v>
      </c>
      <c r="AF2">
        <v>227.55</v>
      </c>
      <c r="AG2" t="s">
        <v>69</v>
      </c>
      <c r="AH2" t="s">
        <v>1865</v>
      </c>
      <c r="AI2" t="s">
        <v>1868</v>
      </c>
      <c r="AJ2">
        <v>58595</v>
      </c>
      <c r="AP2">
        <v>39</v>
      </c>
      <c r="AQ2" t="s">
        <v>1942</v>
      </c>
      <c r="AR2" t="s">
        <v>1049</v>
      </c>
      <c r="AS2" t="s">
        <v>1049</v>
      </c>
    </row>
    <row r="3" spans="1:45">
      <c r="A3" s="1">
        <f>HYPERLINK("https://lsnyc.legalserver.org/matter/dynamic-profile/view/1909226","19-1909226")</f>
        <v>0</v>
      </c>
      <c r="B3" t="s">
        <v>45</v>
      </c>
      <c r="C3" t="s">
        <v>69</v>
      </c>
      <c r="E3" t="s">
        <v>213</v>
      </c>
      <c r="F3" t="s">
        <v>467</v>
      </c>
      <c r="G3" t="s">
        <v>701</v>
      </c>
      <c r="H3" t="s">
        <v>934</v>
      </c>
      <c r="I3">
        <v>11233</v>
      </c>
      <c r="J3" t="s">
        <v>1049</v>
      </c>
      <c r="K3" t="s">
        <v>1052</v>
      </c>
      <c r="L3" t="s">
        <v>1056</v>
      </c>
      <c r="M3" t="s">
        <v>1206</v>
      </c>
      <c r="N3" t="s">
        <v>1222</v>
      </c>
      <c r="P3" t="s">
        <v>102</v>
      </c>
      <c r="Q3" t="s">
        <v>1238</v>
      </c>
      <c r="R3" t="s">
        <v>1050</v>
      </c>
      <c r="S3" t="s">
        <v>1240</v>
      </c>
      <c r="T3" t="s">
        <v>1247</v>
      </c>
      <c r="U3" t="s">
        <v>1254</v>
      </c>
      <c r="V3" t="s">
        <v>1054</v>
      </c>
      <c r="W3" t="s">
        <v>1584</v>
      </c>
      <c r="X3" t="s">
        <v>1828</v>
      </c>
      <c r="Y3">
        <v>2300</v>
      </c>
      <c r="Z3">
        <v>3</v>
      </c>
      <c r="AA3" t="s">
        <v>1845</v>
      </c>
      <c r="AB3" t="s">
        <v>1855</v>
      </c>
      <c r="AC3">
        <v>4</v>
      </c>
      <c r="AD3">
        <v>3</v>
      </c>
      <c r="AE3">
        <v>3</v>
      </c>
      <c r="AF3">
        <v>75.17</v>
      </c>
      <c r="AI3" t="s">
        <v>1868</v>
      </c>
      <c r="AJ3">
        <v>26000</v>
      </c>
      <c r="AP3">
        <v>0.4</v>
      </c>
      <c r="AQ3" t="s">
        <v>65</v>
      </c>
      <c r="AR3" t="s">
        <v>1051</v>
      </c>
      <c r="AS3" t="s">
        <v>1051</v>
      </c>
    </row>
    <row r="4" spans="1:45">
      <c r="A4" s="1">
        <f>HYPERLINK("https://lsnyc.legalserver.org/matter/dynamic-profile/view/1908072","19-1908072")</f>
        <v>0</v>
      </c>
      <c r="B4" t="s">
        <v>45</v>
      </c>
      <c r="C4" t="s">
        <v>70</v>
      </c>
      <c r="E4" t="s">
        <v>214</v>
      </c>
      <c r="F4" t="s">
        <v>468</v>
      </c>
      <c r="G4" t="s">
        <v>702</v>
      </c>
      <c r="H4" t="s">
        <v>935</v>
      </c>
      <c r="I4">
        <v>11233</v>
      </c>
      <c r="J4" t="s">
        <v>1049</v>
      </c>
      <c r="K4" t="s">
        <v>1052</v>
      </c>
      <c r="L4" t="s">
        <v>1057</v>
      </c>
      <c r="M4" t="s">
        <v>1206</v>
      </c>
      <c r="N4" t="s">
        <v>1222</v>
      </c>
      <c r="P4" t="s">
        <v>136</v>
      </c>
      <c r="Q4" t="s">
        <v>1238</v>
      </c>
      <c r="R4" t="s">
        <v>1050</v>
      </c>
      <c r="S4" t="s">
        <v>1240</v>
      </c>
      <c r="T4" t="s">
        <v>1248</v>
      </c>
      <c r="U4" t="s">
        <v>1255</v>
      </c>
      <c r="W4" t="s">
        <v>1585</v>
      </c>
      <c r="Y4">
        <v>1132</v>
      </c>
      <c r="Z4">
        <v>6</v>
      </c>
      <c r="AA4" t="s">
        <v>1845</v>
      </c>
      <c r="AC4">
        <v>10</v>
      </c>
      <c r="AD4">
        <v>1</v>
      </c>
      <c r="AE4">
        <v>0</v>
      </c>
      <c r="AF4">
        <v>175.53</v>
      </c>
      <c r="AI4" t="s">
        <v>1868</v>
      </c>
      <c r="AJ4">
        <v>21924</v>
      </c>
      <c r="AP4">
        <v>6.5</v>
      </c>
      <c r="AQ4" t="s">
        <v>1943</v>
      </c>
      <c r="AR4" t="s">
        <v>1051</v>
      </c>
      <c r="AS4" t="s">
        <v>1051</v>
      </c>
    </row>
    <row r="5" spans="1:45">
      <c r="A5" s="1">
        <f>HYPERLINK("https://lsnyc.legalserver.org/matter/dynamic-profile/view/1908630","19-1908630")</f>
        <v>0</v>
      </c>
      <c r="B5" t="s">
        <v>45</v>
      </c>
      <c r="C5" t="s">
        <v>71</v>
      </c>
      <c r="E5" t="s">
        <v>215</v>
      </c>
      <c r="F5" t="s">
        <v>469</v>
      </c>
      <c r="G5" t="s">
        <v>703</v>
      </c>
      <c r="H5">
        <v>219</v>
      </c>
      <c r="I5">
        <v>11212</v>
      </c>
      <c r="J5" t="s">
        <v>1049</v>
      </c>
      <c r="K5" t="s">
        <v>1052</v>
      </c>
      <c r="L5" t="s">
        <v>1058</v>
      </c>
      <c r="M5" t="s">
        <v>1206</v>
      </c>
      <c r="N5" t="s">
        <v>1223</v>
      </c>
      <c r="P5" t="s">
        <v>181</v>
      </c>
      <c r="Q5" t="s">
        <v>1238</v>
      </c>
      <c r="R5" t="s">
        <v>1050</v>
      </c>
      <c r="S5" t="s">
        <v>1240</v>
      </c>
      <c r="T5" t="s">
        <v>1247</v>
      </c>
      <c r="U5" t="s">
        <v>1256</v>
      </c>
      <c r="V5" t="s">
        <v>1529</v>
      </c>
      <c r="W5" t="s">
        <v>1586</v>
      </c>
      <c r="X5" t="s">
        <v>1829</v>
      </c>
      <c r="Y5">
        <v>895.23</v>
      </c>
      <c r="Z5">
        <v>132</v>
      </c>
      <c r="AA5" t="s">
        <v>1845</v>
      </c>
      <c r="AC5">
        <v>1</v>
      </c>
      <c r="AD5">
        <v>1</v>
      </c>
      <c r="AE5">
        <v>0</v>
      </c>
      <c r="AF5">
        <v>38.24</v>
      </c>
      <c r="AI5" t="s">
        <v>1868</v>
      </c>
      <c r="AJ5">
        <v>4776</v>
      </c>
      <c r="AP5">
        <v>2.6</v>
      </c>
      <c r="AQ5" t="s">
        <v>1944</v>
      </c>
      <c r="AR5" t="s">
        <v>1049</v>
      </c>
      <c r="AS5" t="s">
        <v>1049</v>
      </c>
    </row>
    <row r="6" spans="1:45">
      <c r="A6" s="1">
        <f>HYPERLINK("https://lsnyc.legalserver.org/matter/dynamic-profile/view/1912981","19-1912981")</f>
        <v>0</v>
      </c>
      <c r="B6" t="s">
        <v>45</v>
      </c>
      <c r="C6" t="s">
        <v>72</v>
      </c>
      <c r="E6" t="s">
        <v>216</v>
      </c>
      <c r="F6" t="s">
        <v>470</v>
      </c>
      <c r="G6" t="s">
        <v>704</v>
      </c>
      <c r="H6" t="s">
        <v>936</v>
      </c>
      <c r="I6">
        <v>11212</v>
      </c>
      <c r="J6" t="s">
        <v>1049</v>
      </c>
      <c r="K6" t="s">
        <v>1052</v>
      </c>
      <c r="L6" t="s">
        <v>1059</v>
      </c>
      <c r="M6" t="s">
        <v>1206</v>
      </c>
      <c r="P6" t="s">
        <v>109</v>
      </c>
      <c r="Q6" t="s">
        <v>1238</v>
      </c>
      <c r="R6" t="s">
        <v>1050</v>
      </c>
      <c r="S6" t="s">
        <v>1240</v>
      </c>
      <c r="T6" t="s">
        <v>1247</v>
      </c>
      <c r="U6" t="s">
        <v>1257</v>
      </c>
      <c r="V6" t="s">
        <v>1070</v>
      </c>
      <c r="W6" t="s">
        <v>1587</v>
      </c>
      <c r="X6" t="s">
        <v>1830</v>
      </c>
      <c r="Y6">
        <v>1331</v>
      </c>
      <c r="Z6">
        <v>0</v>
      </c>
      <c r="AA6" t="s">
        <v>1845</v>
      </c>
      <c r="AB6" t="s">
        <v>1054</v>
      </c>
      <c r="AC6">
        <v>21</v>
      </c>
      <c r="AD6">
        <v>1</v>
      </c>
      <c r="AE6">
        <v>1</v>
      </c>
      <c r="AF6">
        <v>248.37</v>
      </c>
      <c r="AI6" t="s">
        <v>1868</v>
      </c>
      <c r="AJ6">
        <v>42000</v>
      </c>
      <c r="AK6" t="s">
        <v>1873</v>
      </c>
      <c r="AP6">
        <v>0</v>
      </c>
      <c r="AQ6" t="s">
        <v>65</v>
      </c>
      <c r="AR6" t="s">
        <v>1051</v>
      </c>
      <c r="AS6" t="s">
        <v>1051</v>
      </c>
    </row>
    <row r="7" spans="1:45">
      <c r="A7" s="1">
        <f>HYPERLINK("https://lsnyc.legalserver.org/matter/dynamic-profile/view/1902656","19-1902656")</f>
        <v>0</v>
      </c>
      <c r="B7" t="s">
        <v>45</v>
      </c>
      <c r="C7" t="s">
        <v>73</v>
      </c>
      <c r="E7" t="s">
        <v>217</v>
      </c>
      <c r="F7" t="s">
        <v>471</v>
      </c>
      <c r="G7" t="s">
        <v>705</v>
      </c>
      <c r="H7" t="s">
        <v>937</v>
      </c>
      <c r="I7">
        <v>11233</v>
      </c>
      <c r="J7" t="s">
        <v>1049</v>
      </c>
      <c r="K7" t="s">
        <v>1052</v>
      </c>
      <c r="L7" t="s">
        <v>1054</v>
      </c>
      <c r="M7" t="s">
        <v>1068</v>
      </c>
      <c r="Q7" t="s">
        <v>1238</v>
      </c>
      <c r="R7" t="s">
        <v>1050</v>
      </c>
      <c r="S7" t="s">
        <v>1240</v>
      </c>
      <c r="T7" t="s">
        <v>1247</v>
      </c>
      <c r="U7" t="s">
        <v>1258</v>
      </c>
      <c r="V7" t="s">
        <v>1530</v>
      </c>
      <c r="W7" t="s">
        <v>1588</v>
      </c>
      <c r="X7" t="s">
        <v>1831</v>
      </c>
      <c r="Y7">
        <v>333</v>
      </c>
      <c r="Z7">
        <v>6</v>
      </c>
      <c r="AA7" t="s">
        <v>1844</v>
      </c>
      <c r="AB7" t="s">
        <v>1856</v>
      </c>
      <c r="AC7">
        <v>10</v>
      </c>
      <c r="AD7">
        <v>1</v>
      </c>
      <c r="AE7">
        <v>0</v>
      </c>
      <c r="AF7">
        <v>0</v>
      </c>
      <c r="AI7" t="s">
        <v>1868</v>
      </c>
      <c r="AJ7">
        <v>0</v>
      </c>
      <c r="AP7">
        <v>5</v>
      </c>
      <c r="AQ7" t="s">
        <v>65</v>
      </c>
      <c r="AR7" t="s">
        <v>1051</v>
      </c>
      <c r="AS7" t="s">
        <v>1051</v>
      </c>
    </row>
    <row r="8" spans="1:45">
      <c r="A8" s="1">
        <f>HYPERLINK("https://lsnyc.legalserver.org/matter/dynamic-profile/view/1911183","19-1911183")</f>
        <v>0</v>
      </c>
      <c r="B8" t="s">
        <v>45</v>
      </c>
      <c r="C8" t="s">
        <v>74</v>
      </c>
      <c r="E8" t="s">
        <v>218</v>
      </c>
      <c r="F8" t="s">
        <v>472</v>
      </c>
      <c r="G8" t="s">
        <v>706</v>
      </c>
      <c r="I8">
        <v>11212</v>
      </c>
      <c r="J8" t="s">
        <v>1049</v>
      </c>
      <c r="K8" t="s">
        <v>1052</v>
      </c>
      <c r="L8" t="s">
        <v>1060</v>
      </c>
      <c r="Q8" t="s">
        <v>1238</v>
      </c>
      <c r="S8" t="s">
        <v>1240</v>
      </c>
      <c r="U8" t="s">
        <v>1259</v>
      </c>
      <c r="W8" t="s">
        <v>1589</v>
      </c>
      <c r="X8" t="s">
        <v>1832</v>
      </c>
      <c r="Y8">
        <v>0</v>
      </c>
      <c r="Z8">
        <v>0</v>
      </c>
      <c r="AC8">
        <v>3</v>
      </c>
      <c r="AD8">
        <v>3</v>
      </c>
      <c r="AE8">
        <v>2</v>
      </c>
      <c r="AF8">
        <v>48.54</v>
      </c>
      <c r="AI8" t="s">
        <v>1869</v>
      </c>
      <c r="AJ8">
        <v>14644</v>
      </c>
      <c r="AP8">
        <v>0</v>
      </c>
      <c r="AQ8" t="s">
        <v>1945</v>
      </c>
      <c r="AR8" t="s">
        <v>1051</v>
      </c>
      <c r="AS8" t="s">
        <v>1051</v>
      </c>
    </row>
    <row r="9" spans="1:45">
      <c r="A9" s="1">
        <f>HYPERLINK("https://lsnyc.legalserver.org/matter/dynamic-profile/view/1908106","19-1908106")</f>
        <v>0</v>
      </c>
      <c r="B9" t="s">
        <v>46</v>
      </c>
      <c r="C9" t="s">
        <v>70</v>
      </c>
      <c r="E9" t="s">
        <v>219</v>
      </c>
      <c r="F9" t="s">
        <v>473</v>
      </c>
      <c r="G9" t="s">
        <v>707</v>
      </c>
      <c r="H9" t="s">
        <v>938</v>
      </c>
      <c r="I9">
        <v>11213</v>
      </c>
      <c r="J9" t="s">
        <v>1049</v>
      </c>
      <c r="K9" t="s">
        <v>1052</v>
      </c>
      <c r="L9" t="s">
        <v>1061</v>
      </c>
      <c r="M9" t="s">
        <v>1207</v>
      </c>
      <c r="N9" t="s">
        <v>1224</v>
      </c>
      <c r="P9" t="s">
        <v>70</v>
      </c>
      <c r="Q9" t="s">
        <v>1238</v>
      </c>
      <c r="R9" t="s">
        <v>1050</v>
      </c>
      <c r="S9" t="s">
        <v>1240</v>
      </c>
      <c r="T9" t="s">
        <v>1247</v>
      </c>
      <c r="U9" t="s">
        <v>1260</v>
      </c>
      <c r="X9" t="s">
        <v>1833</v>
      </c>
      <c r="Y9">
        <v>0</v>
      </c>
      <c r="Z9">
        <v>35</v>
      </c>
      <c r="AA9" t="s">
        <v>1845</v>
      </c>
      <c r="AC9">
        <v>0</v>
      </c>
      <c r="AD9">
        <v>3</v>
      </c>
      <c r="AE9">
        <v>1</v>
      </c>
      <c r="AF9">
        <v>24.23</v>
      </c>
      <c r="AI9" t="s">
        <v>1868</v>
      </c>
      <c r="AJ9">
        <v>6240</v>
      </c>
      <c r="AP9">
        <v>12.5</v>
      </c>
      <c r="AQ9" t="s">
        <v>67</v>
      </c>
      <c r="AR9" t="s">
        <v>1051</v>
      </c>
      <c r="AS9" t="s">
        <v>1051</v>
      </c>
    </row>
    <row r="10" spans="1:45">
      <c r="A10" s="1">
        <f>HYPERLINK("https://lsnyc.legalserver.org/matter/dynamic-profile/view/1910829","19-1910829")</f>
        <v>0</v>
      </c>
      <c r="B10" t="s">
        <v>46</v>
      </c>
      <c r="C10" t="s">
        <v>75</v>
      </c>
      <c r="E10" t="s">
        <v>220</v>
      </c>
      <c r="F10" t="s">
        <v>474</v>
      </c>
      <c r="G10" t="s">
        <v>708</v>
      </c>
      <c r="I10">
        <v>11207</v>
      </c>
      <c r="J10" t="s">
        <v>1049</v>
      </c>
      <c r="K10" t="s">
        <v>1053</v>
      </c>
      <c r="L10" t="s">
        <v>1062</v>
      </c>
      <c r="M10" t="s">
        <v>1205</v>
      </c>
      <c r="N10" t="s">
        <v>1225</v>
      </c>
      <c r="P10" t="s">
        <v>200</v>
      </c>
      <c r="Q10" t="s">
        <v>1238</v>
      </c>
      <c r="R10" t="s">
        <v>1050</v>
      </c>
      <c r="S10" t="s">
        <v>1240</v>
      </c>
      <c r="T10" t="s">
        <v>1247</v>
      </c>
      <c r="U10" t="s">
        <v>1261</v>
      </c>
      <c r="V10" t="s">
        <v>1531</v>
      </c>
      <c r="W10" t="s">
        <v>1590</v>
      </c>
      <c r="X10" t="s">
        <v>1834</v>
      </c>
      <c r="Y10">
        <v>2400</v>
      </c>
      <c r="Z10">
        <v>3</v>
      </c>
      <c r="AA10" t="s">
        <v>1844</v>
      </c>
      <c r="AB10" t="s">
        <v>1054</v>
      </c>
      <c r="AC10">
        <v>8</v>
      </c>
      <c r="AD10">
        <v>1</v>
      </c>
      <c r="AE10">
        <v>2</v>
      </c>
      <c r="AF10">
        <v>168.78</v>
      </c>
      <c r="AI10" t="s">
        <v>1868</v>
      </c>
      <c r="AJ10">
        <v>36000</v>
      </c>
      <c r="AP10">
        <v>2.5</v>
      </c>
      <c r="AQ10" t="s">
        <v>65</v>
      </c>
      <c r="AR10" t="s">
        <v>1051</v>
      </c>
      <c r="AS10" t="s">
        <v>1051</v>
      </c>
    </row>
    <row r="11" spans="1:45">
      <c r="A11" s="1">
        <f>HYPERLINK("https://lsnyc.legalserver.org/matter/dynamic-profile/view/1910889","19-1910889")</f>
        <v>0</v>
      </c>
      <c r="B11" t="s">
        <v>46</v>
      </c>
      <c r="C11" t="s">
        <v>76</v>
      </c>
      <c r="E11" t="s">
        <v>221</v>
      </c>
      <c r="F11" t="s">
        <v>355</v>
      </c>
      <c r="G11" t="s">
        <v>709</v>
      </c>
      <c r="I11">
        <v>11212</v>
      </c>
      <c r="J11" t="s">
        <v>1049</v>
      </c>
      <c r="K11" t="s">
        <v>1052</v>
      </c>
      <c r="L11" t="s">
        <v>1063</v>
      </c>
      <c r="M11" t="s">
        <v>1068</v>
      </c>
      <c r="N11" t="s">
        <v>1225</v>
      </c>
      <c r="P11" t="s">
        <v>75</v>
      </c>
      <c r="Q11" t="s">
        <v>1238</v>
      </c>
      <c r="R11" t="s">
        <v>1050</v>
      </c>
      <c r="S11" t="s">
        <v>1240</v>
      </c>
      <c r="T11" t="s">
        <v>1247</v>
      </c>
      <c r="U11" t="s">
        <v>1262</v>
      </c>
      <c r="V11" t="s">
        <v>1070</v>
      </c>
      <c r="W11" t="s">
        <v>1591</v>
      </c>
      <c r="X11" t="s">
        <v>1835</v>
      </c>
      <c r="Y11">
        <v>911.8</v>
      </c>
      <c r="Z11">
        <v>71</v>
      </c>
      <c r="AA11" t="s">
        <v>1845</v>
      </c>
      <c r="AB11" t="s">
        <v>1054</v>
      </c>
      <c r="AC11">
        <v>30</v>
      </c>
      <c r="AD11">
        <v>2</v>
      </c>
      <c r="AE11">
        <v>0</v>
      </c>
      <c r="AF11">
        <v>157.89</v>
      </c>
      <c r="AI11" t="s">
        <v>1868</v>
      </c>
      <c r="AJ11">
        <v>26700</v>
      </c>
      <c r="AP11">
        <v>6</v>
      </c>
      <c r="AQ11" t="s">
        <v>65</v>
      </c>
      <c r="AR11" t="s">
        <v>1049</v>
      </c>
      <c r="AS11" t="s">
        <v>1049</v>
      </c>
    </row>
    <row r="12" spans="1:45">
      <c r="A12" s="1">
        <f>HYPERLINK("https://lsnyc.legalserver.org/matter/dynamic-profile/view/1911212","19-1911212")</f>
        <v>0</v>
      </c>
      <c r="B12" t="s">
        <v>46</v>
      </c>
      <c r="C12" t="s">
        <v>77</v>
      </c>
      <c r="E12" t="s">
        <v>222</v>
      </c>
      <c r="F12" t="s">
        <v>475</v>
      </c>
      <c r="G12" t="s">
        <v>707</v>
      </c>
      <c r="I12">
        <v>11213</v>
      </c>
      <c r="J12" t="s">
        <v>1049</v>
      </c>
      <c r="K12" t="s">
        <v>1052</v>
      </c>
      <c r="L12" t="s">
        <v>1064</v>
      </c>
      <c r="M12" t="s">
        <v>1206</v>
      </c>
      <c r="N12" t="s">
        <v>1222</v>
      </c>
      <c r="P12" t="s">
        <v>115</v>
      </c>
      <c r="Q12" t="s">
        <v>1238</v>
      </c>
      <c r="R12" t="s">
        <v>1050</v>
      </c>
      <c r="S12" t="s">
        <v>1240</v>
      </c>
      <c r="T12" t="s">
        <v>1247</v>
      </c>
      <c r="U12" t="s">
        <v>1263</v>
      </c>
      <c r="V12" t="s">
        <v>1054</v>
      </c>
      <c r="W12" t="s">
        <v>1592</v>
      </c>
      <c r="X12" t="s">
        <v>1828</v>
      </c>
      <c r="Y12">
        <v>761.09</v>
      </c>
      <c r="Z12">
        <v>35</v>
      </c>
      <c r="AA12" t="s">
        <v>1845</v>
      </c>
      <c r="AB12" t="s">
        <v>1054</v>
      </c>
      <c r="AC12">
        <v>22</v>
      </c>
      <c r="AD12">
        <v>1</v>
      </c>
      <c r="AE12">
        <v>0</v>
      </c>
      <c r="AF12">
        <v>160.13</v>
      </c>
      <c r="AI12" t="s">
        <v>1868</v>
      </c>
      <c r="AJ12">
        <v>20000</v>
      </c>
      <c r="AP12">
        <v>15</v>
      </c>
      <c r="AQ12" t="s">
        <v>65</v>
      </c>
      <c r="AR12" t="s">
        <v>1049</v>
      </c>
      <c r="AS12" t="s">
        <v>1049</v>
      </c>
    </row>
    <row r="13" spans="1:45">
      <c r="A13" s="1">
        <f>HYPERLINK("https://lsnyc.legalserver.org/matter/dynamic-profile/view/1911142","19-1911142")</f>
        <v>0</v>
      </c>
      <c r="B13" t="s">
        <v>46</v>
      </c>
      <c r="C13" t="s">
        <v>74</v>
      </c>
      <c r="E13" t="s">
        <v>223</v>
      </c>
      <c r="F13" t="s">
        <v>476</v>
      </c>
      <c r="G13" t="s">
        <v>710</v>
      </c>
      <c r="I13">
        <v>11212</v>
      </c>
      <c r="J13" t="s">
        <v>1049</v>
      </c>
      <c r="K13" t="s">
        <v>1052</v>
      </c>
      <c r="L13" t="s">
        <v>1065</v>
      </c>
      <c r="M13" t="s">
        <v>1205</v>
      </c>
      <c r="Q13" t="s">
        <v>1238</v>
      </c>
      <c r="R13" t="s">
        <v>1050</v>
      </c>
      <c r="S13" t="s">
        <v>1240</v>
      </c>
      <c r="T13" t="s">
        <v>1247</v>
      </c>
      <c r="U13" t="s">
        <v>1264</v>
      </c>
      <c r="W13" t="s">
        <v>1593</v>
      </c>
      <c r="X13" t="s">
        <v>1836</v>
      </c>
      <c r="Y13">
        <v>1500</v>
      </c>
      <c r="Z13">
        <v>4</v>
      </c>
      <c r="AA13" t="s">
        <v>1844</v>
      </c>
      <c r="AB13" t="s">
        <v>1856</v>
      </c>
      <c r="AC13">
        <v>7</v>
      </c>
      <c r="AD13">
        <v>1</v>
      </c>
      <c r="AE13">
        <v>4</v>
      </c>
      <c r="AF13">
        <v>0</v>
      </c>
      <c r="AI13" t="s">
        <v>1868</v>
      </c>
      <c r="AJ13">
        <v>0</v>
      </c>
      <c r="AP13">
        <v>2.5</v>
      </c>
      <c r="AQ13" t="s">
        <v>1945</v>
      </c>
      <c r="AR13" t="s">
        <v>1051</v>
      </c>
      <c r="AS13" t="s">
        <v>1051</v>
      </c>
    </row>
    <row r="14" spans="1:45">
      <c r="A14" s="1">
        <f>HYPERLINK("https://lsnyc.legalserver.org/matter/dynamic-profile/view/0783028","15-0783028")</f>
        <v>0</v>
      </c>
      <c r="B14" t="s">
        <v>46</v>
      </c>
      <c r="C14" t="s">
        <v>78</v>
      </c>
      <c r="E14" t="s">
        <v>224</v>
      </c>
      <c r="F14" t="s">
        <v>477</v>
      </c>
      <c r="G14" t="s">
        <v>711</v>
      </c>
      <c r="H14" t="s">
        <v>939</v>
      </c>
      <c r="I14">
        <v>11215</v>
      </c>
      <c r="J14" t="s">
        <v>1050</v>
      </c>
      <c r="L14" t="s">
        <v>1066</v>
      </c>
      <c r="M14" t="s">
        <v>1208</v>
      </c>
      <c r="N14" t="s">
        <v>1222</v>
      </c>
      <c r="Q14" t="s">
        <v>1238</v>
      </c>
      <c r="S14" t="s">
        <v>1240</v>
      </c>
      <c r="U14" t="s">
        <v>1265</v>
      </c>
      <c r="Y14">
        <v>822</v>
      </c>
      <c r="Z14">
        <v>8</v>
      </c>
      <c r="AA14" t="s">
        <v>1845</v>
      </c>
      <c r="AC14">
        <v>25</v>
      </c>
      <c r="AD14">
        <v>2</v>
      </c>
      <c r="AE14">
        <v>0</v>
      </c>
      <c r="AF14">
        <v>128.06</v>
      </c>
      <c r="AI14" t="s">
        <v>1869</v>
      </c>
      <c r="AJ14">
        <v>20400</v>
      </c>
      <c r="AP14">
        <v>220.6</v>
      </c>
      <c r="AQ14" t="s">
        <v>58</v>
      </c>
      <c r="AR14" t="s">
        <v>1049</v>
      </c>
      <c r="AS14" t="s">
        <v>1049</v>
      </c>
    </row>
    <row r="15" spans="1:45">
      <c r="A15" s="1">
        <f>HYPERLINK("https://lsnyc.legalserver.org/matter/dynamic-profile/view/1905194","19-1905194")</f>
        <v>0</v>
      </c>
      <c r="B15" t="s">
        <v>46</v>
      </c>
      <c r="C15" t="s">
        <v>79</v>
      </c>
      <c r="D15" t="s">
        <v>77</v>
      </c>
      <c r="E15" t="s">
        <v>225</v>
      </c>
      <c r="F15" t="s">
        <v>478</v>
      </c>
      <c r="G15" t="s">
        <v>712</v>
      </c>
      <c r="H15">
        <v>3</v>
      </c>
      <c r="I15">
        <v>11233</v>
      </c>
      <c r="J15" t="s">
        <v>1049</v>
      </c>
      <c r="K15" t="s">
        <v>1052</v>
      </c>
      <c r="L15" t="s">
        <v>1067</v>
      </c>
      <c r="M15" t="s">
        <v>1205</v>
      </c>
      <c r="N15" t="s">
        <v>1225</v>
      </c>
      <c r="O15" t="s">
        <v>1229</v>
      </c>
      <c r="Q15" t="s">
        <v>1238</v>
      </c>
      <c r="R15" t="s">
        <v>1050</v>
      </c>
      <c r="S15" t="s">
        <v>1240</v>
      </c>
      <c r="T15" t="s">
        <v>1247</v>
      </c>
      <c r="U15" t="s">
        <v>1266</v>
      </c>
      <c r="W15" t="s">
        <v>1594</v>
      </c>
      <c r="X15" t="s">
        <v>1835</v>
      </c>
      <c r="Y15">
        <v>870</v>
      </c>
      <c r="Z15">
        <v>3</v>
      </c>
      <c r="AA15" t="s">
        <v>1844</v>
      </c>
      <c r="AB15" t="s">
        <v>1054</v>
      </c>
      <c r="AC15">
        <v>1</v>
      </c>
      <c r="AD15">
        <v>1</v>
      </c>
      <c r="AE15">
        <v>0</v>
      </c>
      <c r="AF15">
        <v>199.84</v>
      </c>
      <c r="AI15" t="s">
        <v>1868</v>
      </c>
      <c r="AJ15">
        <v>24960</v>
      </c>
      <c r="AL15" t="s">
        <v>1926</v>
      </c>
      <c r="AM15" t="s">
        <v>1928</v>
      </c>
      <c r="AN15" t="s">
        <v>1930</v>
      </c>
      <c r="AO15" t="s">
        <v>1933</v>
      </c>
      <c r="AP15">
        <v>2.5</v>
      </c>
      <c r="AQ15" t="s">
        <v>47</v>
      </c>
      <c r="AR15" t="s">
        <v>1049</v>
      </c>
      <c r="AS15" t="s">
        <v>1049</v>
      </c>
    </row>
    <row r="16" spans="1:45">
      <c r="A16" s="1">
        <f>HYPERLINK("https://lsnyc.legalserver.org/matter/dynamic-profile/view/1903507","19-1903507")</f>
        <v>0</v>
      </c>
      <c r="B16" t="s">
        <v>47</v>
      </c>
      <c r="C16" t="s">
        <v>80</v>
      </c>
      <c r="D16" t="s">
        <v>127</v>
      </c>
      <c r="E16" t="s">
        <v>226</v>
      </c>
      <c r="F16" t="s">
        <v>479</v>
      </c>
      <c r="G16" t="s">
        <v>713</v>
      </c>
      <c r="H16">
        <v>402</v>
      </c>
      <c r="I16">
        <v>11212</v>
      </c>
      <c r="J16" t="s">
        <v>1049</v>
      </c>
      <c r="K16" t="s">
        <v>1052</v>
      </c>
      <c r="L16" t="s">
        <v>1068</v>
      </c>
      <c r="M16" t="s">
        <v>1068</v>
      </c>
      <c r="N16" t="s">
        <v>1226</v>
      </c>
      <c r="O16" t="s">
        <v>1230</v>
      </c>
      <c r="P16" t="s">
        <v>134</v>
      </c>
      <c r="Q16" t="s">
        <v>1238</v>
      </c>
      <c r="R16" t="s">
        <v>1050</v>
      </c>
      <c r="S16" t="s">
        <v>1240</v>
      </c>
      <c r="U16" t="s">
        <v>1267</v>
      </c>
      <c r="W16" t="s">
        <v>1595</v>
      </c>
      <c r="X16" t="s">
        <v>1835</v>
      </c>
      <c r="Y16">
        <v>336</v>
      </c>
      <c r="Z16">
        <v>161</v>
      </c>
      <c r="AA16" t="s">
        <v>1846</v>
      </c>
      <c r="AB16" t="s">
        <v>1857</v>
      </c>
      <c r="AC16">
        <v>2</v>
      </c>
      <c r="AD16">
        <v>1</v>
      </c>
      <c r="AE16">
        <v>0</v>
      </c>
      <c r="AF16">
        <v>80.7</v>
      </c>
      <c r="AI16" t="s">
        <v>1868</v>
      </c>
      <c r="AJ16">
        <v>10080</v>
      </c>
      <c r="AP16">
        <v>2</v>
      </c>
      <c r="AQ16" t="s">
        <v>1946</v>
      </c>
      <c r="AR16" t="s">
        <v>1051</v>
      </c>
      <c r="AS16" t="s">
        <v>1050</v>
      </c>
    </row>
    <row r="17" spans="1:45">
      <c r="A17" s="1">
        <f>HYPERLINK("https://lsnyc.legalserver.org/matter/dynamic-profile/view/1906643","19-1906643")</f>
        <v>0</v>
      </c>
      <c r="B17" t="s">
        <v>47</v>
      </c>
      <c r="C17" t="s">
        <v>81</v>
      </c>
      <c r="D17" t="s">
        <v>92</v>
      </c>
      <c r="E17" t="s">
        <v>227</v>
      </c>
      <c r="F17" t="s">
        <v>480</v>
      </c>
      <c r="G17" t="s">
        <v>714</v>
      </c>
      <c r="H17" t="s">
        <v>940</v>
      </c>
      <c r="I17">
        <v>11233</v>
      </c>
      <c r="J17" t="s">
        <v>1050</v>
      </c>
      <c r="K17" t="s">
        <v>1054</v>
      </c>
      <c r="L17" t="s">
        <v>1069</v>
      </c>
      <c r="M17" t="s">
        <v>1206</v>
      </c>
      <c r="N17" t="s">
        <v>1226</v>
      </c>
      <c r="O17" t="s">
        <v>1230</v>
      </c>
      <c r="Q17" t="s">
        <v>1238</v>
      </c>
      <c r="R17" t="s">
        <v>1050</v>
      </c>
      <c r="S17" t="s">
        <v>1240</v>
      </c>
      <c r="U17" t="s">
        <v>1268</v>
      </c>
      <c r="V17" t="s">
        <v>1054</v>
      </c>
      <c r="W17" t="s">
        <v>1596</v>
      </c>
      <c r="Y17">
        <v>1592</v>
      </c>
      <c r="Z17">
        <v>43</v>
      </c>
      <c r="AA17" t="s">
        <v>1845</v>
      </c>
      <c r="AB17" t="s">
        <v>1054</v>
      </c>
      <c r="AC17">
        <v>2</v>
      </c>
      <c r="AD17">
        <v>1</v>
      </c>
      <c r="AE17">
        <v>2</v>
      </c>
      <c r="AF17">
        <v>0</v>
      </c>
      <c r="AI17" t="s">
        <v>1868</v>
      </c>
      <c r="AJ17">
        <v>0</v>
      </c>
      <c r="AK17" t="s">
        <v>1874</v>
      </c>
      <c r="AP17">
        <v>0.1</v>
      </c>
      <c r="AQ17" t="s">
        <v>47</v>
      </c>
      <c r="AR17" t="s">
        <v>1051</v>
      </c>
      <c r="AS17" t="s">
        <v>1051</v>
      </c>
    </row>
    <row r="18" spans="1:45">
      <c r="A18" s="1">
        <f>HYPERLINK("https://lsnyc.legalserver.org/matter/dynamic-profile/view/1906688","19-1906688")</f>
        <v>0</v>
      </c>
      <c r="B18" t="s">
        <v>47</v>
      </c>
      <c r="C18" t="s">
        <v>81</v>
      </c>
      <c r="D18" t="s">
        <v>81</v>
      </c>
      <c r="E18" t="s">
        <v>228</v>
      </c>
      <c r="F18" t="s">
        <v>481</v>
      </c>
      <c r="G18" t="s">
        <v>715</v>
      </c>
      <c r="I18">
        <v>11208</v>
      </c>
      <c r="J18" t="s">
        <v>1050</v>
      </c>
      <c r="K18" t="s">
        <v>1054</v>
      </c>
      <c r="L18" t="s">
        <v>1070</v>
      </c>
      <c r="M18" t="s">
        <v>1068</v>
      </c>
      <c r="N18" t="s">
        <v>1226</v>
      </c>
      <c r="O18" t="s">
        <v>1230</v>
      </c>
      <c r="Q18" t="s">
        <v>1238</v>
      </c>
      <c r="R18" t="s">
        <v>1050</v>
      </c>
      <c r="S18" t="s">
        <v>1240</v>
      </c>
      <c r="U18" t="s">
        <v>1269</v>
      </c>
      <c r="Y18">
        <v>0</v>
      </c>
      <c r="Z18">
        <v>2</v>
      </c>
      <c r="AA18" t="s">
        <v>1844</v>
      </c>
      <c r="AC18">
        <v>42</v>
      </c>
      <c r="AD18">
        <v>1</v>
      </c>
      <c r="AE18">
        <v>0</v>
      </c>
      <c r="AF18">
        <v>0</v>
      </c>
      <c r="AI18" t="s">
        <v>1868</v>
      </c>
      <c r="AJ18">
        <v>0</v>
      </c>
      <c r="AK18" t="s">
        <v>1875</v>
      </c>
      <c r="AP18">
        <v>0.9</v>
      </c>
      <c r="AQ18" t="s">
        <v>1943</v>
      </c>
      <c r="AR18" t="s">
        <v>1051</v>
      </c>
      <c r="AS18" t="s">
        <v>1051</v>
      </c>
    </row>
    <row r="19" spans="1:45">
      <c r="A19" s="1">
        <f>HYPERLINK("https://lsnyc.legalserver.org/matter/dynamic-profile/view/1911176","19-1911176")</f>
        <v>0</v>
      </c>
      <c r="B19" t="s">
        <v>47</v>
      </c>
      <c r="C19" t="s">
        <v>74</v>
      </c>
      <c r="E19" t="s">
        <v>229</v>
      </c>
      <c r="F19" t="s">
        <v>482</v>
      </c>
      <c r="G19" t="s">
        <v>716</v>
      </c>
      <c r="H19" t="s">
        <v>941</v>
      </c>
      <c r="I19">
        <v>11208</v>
      </c>
      <c r="J19" t="s">
        <v>1051</v>
      </c>
      <c r="L19" t="s">
        <v>1054</v>
      </c>
      <c r="M19" t="s">
        <v>1068</v>
      </c>
      <c r="N19" t="s">
        <v>1223</v>
      </c>
      <c r="Q19" t="s">
        <v>1238</v>
      </c>
      <c r="R19" t="s">
        <v>1050</v>
      </c>
      <c r="S19" t="s">
        <v>1240</v>
      </c>
      <c r="U19" t="s">
        <v>1270</v>
      </c>
      <c r="V19" t="s">
        <v>1054</v>
      </c>
      <c r="W19" t="s">
        <v>1597</v>
      </c>
      <c r="X19" t="s">
        <v>1829</v>
      </c>
      <c r="Y19">
        <v>1200</v>
      </c>
      <c r="Z19">
        <v>2</v>
      </c>
      <c r="AA19" t="s">
        <v>1844</v>
      </c>
      <c r="AB19" t="s">
        <v>1054</v>
      </c>
      <c r="AC19">
        <v>11</v>
      </c>
      <c r="AD19">
        <v>3</v>
      </c>
      <c r="AE19">
        <v>1</v>
      </c>
      <c r="AF19">
        <v>0</v>
      </c>
      <c r="AI19" t="s">
        <v>1868</v>
      </c>
      <c r="AJ19">
        <v>0</v>
      </c>
      <c r="AP19">
        <v>0</v>
      </c>
      <c r="AQ19" t="s">
        <v>47</v>
      </c>
      <c r="AR19" t="s">
        <v>1051</v>
      </c>
      <c r="AS19" t="s">
        <v>1051</v>
      </c>
    </row>
    <row r="20" spans="1:45">
      <c r="A20" s="1">
        <f>HYPERLINK("https://lsnyc.legalserver.org/matter/dynamic-profile/view/1908687","19-1908687")</f>
        <v>0</v>
      </c>
      <c r="B20" t="s">
        <v>47</v>
      </c>
      <c r="C20" t="s">
        <v>82</v>
      </c>
      <c r="D20" t="s">
        <v>77</v>
      </c>
      <c r="E20" t="s">
        <v>230</v>
      </c>
      <c r="F20" t="s">
        <v>483</v>
      </c>
      <c r="G20" t="s">
        <v>717</v>
      </c>
      <c r="H20" t="s">
        <v>942</v>
      </c>
      <c r="I20">
        <v>11207</v>
      </c>
      <c r="J20" t="s">
        <v>1050</v>
      </c>
      <c r="K20" t="s">
        <v>1054</v>
      </c>
      <c r="L20" t="s">
        <v>1071</v>
      </c>
      <c r="M20" t="s">
        <v>1205</v>
      </c>
      <c r="N20" t="s">
        <v>1226</v>
      </c>
      <c r="O20" t="s">
        <v>1230</v>
      </c>
      <c r="Q20" t="s">
        <v>1238</v>
      </c>
      <c r="R20" t="s">
        <v>1050</v>
      </c>
      <c r="S20" t="s">
        <v>1240</v>
      </c>
      <c r="U20" t="s">
        <v>1271</v>
      </c>
      <c r="W20" t="s">
        <v>1598</v>
      </c>
      <c r="X20" t="s">
        <v>1833</v>
      </c>
      <c r="Y20">
        <v>1515</v>
      </c>
      <c r="Z20">
        <v>3</v>
      </c>
      <c r="AB20" t="s">
        <v>1855</v>
      </c>
      <c r="AC20">
        <v>3</v>
      </c>
      <c r="AD20">
        <v>2</v>
      </c>
      <c r="AE20">
        <v>4</v>
      </c>
      <c r="AF20">
        <v>0</v>
      </c>
      <c r="AI20" t="s">
        <v>1868</v>
      </c>
      <c r="AJ20">
        <v>0</v>
      </c>
      <c r="AK20" t="s">
        <v>1876</v>
      </c>
      <c r="AP20">
        <v>1</v>
      </c>
      <c r="AQ20" t="s">
        <v>1947</v>
      </c>
      <c r="AR20" t="s">
        <v>1051</v>
      </c>
      <c r="AS20" t="s">
        <v>1050</v>
      </c>
    </row>
    <row r="21" spans="1:45">
      <c r="A21" s="1">
        <f>HYPERLINK("https://lsnyc.legalserver.org/matter/dynamic-profile/view/1905490","19-1905490")</f>
        <v>0</v>
      </c>
      <c r="B21" t="s">
        <v>47</v>
      </c>
      <c r="C21" t="s">
        <v>83</v>
      </c>
      <c r="D21" t="s">
        <v>92</v>
      </c>
      <c r="E21" t="s">
        <v>231</v>
      </c>
      <c r="F21" t="s">
        <v>484</v>
      </c>
      <c r="G21" t="s">
        <v>718</v>
      </c>
      <c r="H21">
        <v>2</v>
      </c>
      <c r="I21">
        <v>11207</v>
      </c>
      <c r="J21" t="s">
        <v>1050</v>
      </c>
      <c r="K21" t="s">
        <v>1054</v>
      </c>
      <c r="L21" t="s">
        <v>1054</v>
      </c>
      <c r="M21" t="s">
        <v>1068</v>
      </c>
      <c r="N21" t="s">
        <v>1226</v>
      </c>
      <c r="O21" t="s">
        <v>1230</v>
      </c>
      <c r="Q21" t="s">
        <v>1238</v>
      </c>
      <c r="R21" t="s">
        <v>1050</v>
      </c>
      <c r="S21" t="s">
        <v>1240</v>
      </c>
      <c r="U21" t="s">
        <v>1272</v>
      </c>
      <c r="W21" t="s">
        <v>1599</v>
      </c>
      <c r="X21" t="s">
        <v>1835</v>
      </c>
      <c r="Y21">
        <v>0</v>
      </c>
      <c r="Z21">
        <v>16</v>
      </c>
      <c r="AA21" t="s">
        <v>1845</v>
      </c>
      <c r="AB21" t="s">
        <v>1054</v>
      </c>
      <c r="AC21">
        <v>1</v>
      </c>
      <c r="AD21">
        <v>1</v>
      </c>
      <c r="AE21">
        <v>0</v>
      </c>
      <c r="AF21">
        <v>0</v>
      </c>
      <c r="AI21" t="s">
        <v>1869</v>
      </c>
      <c r="AJ21">
        <v>0</v>
      </c>
      <c r="AK21" t="s">
        <v>1877</v>
      </c>
      <c r="AP21">
        <v>1</v>
      </c>
      <c r="AQ21" t="s">
        <v>1948</v>
      </c>
      <c r="AR21" t="s">
        <v>1051</v>
      </c>
      <c r="AS21" t="s">
        <v>1050</v>
      </c>
    </row>
    <row r="22" spans="1:45">
      <c r="A22" s="1">
        <f>HYPERLINK("https://lsnyc.legalserver.org/matter/dynamic-profile/view/1902675","19-1902675")</f>
        <v>0</v>
      </c>
      <c r="B22" t="s">
        <v>47</v>
      </c>
      <c r="C22" t="s">
        <v>73</v>
      </c>
      <c r="D22" t="s">
        <v>87</v>
      </c>
      <c r="E22" t="s">
        <v>232</v>
      </c>
      <c r="F22" t="s">
        <v>485</v>
      </c>
      <c r="G22" t="s">
        <v>719</v>
      </c>
      <c r="H22">
        <v>2</v>
      </c>
      <c r="I22">
        <v>11208</v>
      </c>
      <c r="J22" t="s">
        <v>1050</v>
      </c>
      <c r="K22" t="s">
        <v>1054</v>
      </c>
      <c r="L22" t="s">
        <v>1063</v>
      </c>
      <c r="M22" t="s">
        <v>1068</v>
      </c>
      <c r="N22" t="s">
        <v>1226</v>
      </c>
      <c r="O22" t="s">
        <v>1230</v>
      </c>
      <c r="Q22" t="s">
        <v>1238</v>
      </c>
      <c r="R22" t="s">
        <v>1050</v>
      </c>
      <c r="S22" t="s">
        <v>1240</v>
      </c>
      <c r="U22" t="s">
        <v>1273</v>
      </c>
      <c r="W22" t="s">
        <v>1600</v>
      </c>
      <c r="X22" t="s">
        <v>1835</v>
      </c>
      <c r="Y22">
        <v>900</v>
      </c>
      <c r="Z22">
        <v>0</v>
      </c>
      <c r="AA22" t="s">
        <v>1844</v>
      </c>
      <c r="AB22" t="s">
        <v>1054</v>
      </c>
      <c r="AC22">
        <v>3</v>
      </c>
      <c r="AD22">
        <v>1</v>
      </c>
      <c r="AE22">
        <v>2</v>
      </c>
      <c r="AF22">
        <v>33.76</v>
      </c>
      <c r="AI22" t="s">
        <v>1868</v>
      </c>
      <c r="AJ22">
        <v>7200</v>
      </c>
      <c r="AK22" t="s">
        <v>1876</v>
      </c>
      <c r="AP22">
        <v>1</v>
      </c>
      <c r="AQ22" t="s">
        <v>1946</v>
      </c>
      <c r="AR22" t="s">
        <v>1051</v>
      </c>
      <c r="AS22" t="s">
        <v>1051</v>
      </c>
    </row>
    <row r="23" spans="1:45">
      <c r="A23" s="1">
        <f>HYPERLINK("https://lsnyc.legalserver.org/matter/dynamic-profile/view/1911920","19-1911920")</f>
        <v>0</v>
      </c>
      <c r="B23" t="s">
        <v>47</v>
      </c>
      <c r="C23" t="s">
        <v>84</v>
      </c>
      <c r="E23" t="s">
        <v>233</v>
      </c>
      <c r="F23" t="s">
        <v>486</v>
      </c>
      <c r="G23" t="s">
        <v>720</v>
      </c>
      <c r="I23">
        <v>11208</v>
      </c>
      <c r="J23" t="s">
        <v>1051</v>
      </c>
      <c r="L23" t="s">
        <v>1072</v>
      </c>
      <c r="M23" t="s">
        <v>1205</v>
      </c>
      <c r="Q23" t="s">
        <v>1238</v>
      </c>
      <c r="R23" t="s">
        <v>1050</v>
      </c>
      <c r="S23" t="s">
        <v>1240</v>
      </c>
      <c r="U23" t="s">
        <v>1274</v>
      </c>
      <c r="W23" t="s">
        <v>1601</v>
      </c>
      <c r="X23" t="s">
        <v>1837</v>
      </c>
      <c r="Y23">
        <v>1063</v>
      </c>
      <c r="Z23">
        <v>2</v>
      </c>
      <c r="AA23" t="s">
        <v>1844</v>
      </c>
      <c r="AC23">
        <v>14</v>
      </c>
      <c r="AD23">
        <v>2</v>
      </c>
      <c r="AE23">
        <v>0</v>
      </c>
      <c r="AF23">
        <v>55.21</v>
      </c>
      <c r="AI23" t="s">
        <v>1869</v>
      </c>
      <c r="AJ23">
        <v>9336</v>
      </c>
      <c r="AP23">
        <v>0.6</v>
      </c>
      <c r="AQ23" t="s">
        <v>1949</v>
      </c>
      <c r="AR23" t="s">
        <v>1051</v>
      </c>
      <c r="AS23" t="s">
        <v>1051</v>
      </c>
    </row>
    <row r="24" spans="1:45">
      <c r="A24" s="1">
        <f>HYPERLINK("https://lsnyc.legalserver.org/matter/dynamic-profile/view/1906376","19-1906376")</f>
        <v>0</v>
      </c>
      <c r="B24" t="s">
        <v>47</v>
      </c>
      <c r="C24" t="s">
        <v>85</v>
      </c>
      <c r="D24" t="s">
        <v>177</v>
      </c>
      <c r="E24" t="s">
        <v>234</v>
      </c>
      <c r="F24" t="s">
        <v>487</v>
      </c>
      <c r="G24" t="s">
        <v>721</v>
      </c>
      <c r="H24" t="s">
        <v>943</v>
      </c>
      <c r="I24">
        <v>11207</v>
      </c>
      <c r="J24" t="s">
        <v>1050</v>
      </c>
      <c r="K24" t="s">
        <v>1054</v>
      </c>
      <c r="L24" t="s">
        <v>1068</v>
      </c>
      <c r="M24" t="s">
        <v>1068</v>
      </c>
      <c r="N24" t="s">
        <v>1226</v>
      </c>
      <c r="O24" t="s">
        <v>1230</v>
      </c>
      <c r="Q24" t="s">
        <v>1238</v>
      </c>
      <c r="R24" t="s">
        <v>1050</v>
      </c>
      <c r="S24" t="s">
        <v>1240</v>
      </c>
      <c r="U24" t="s">
        <v>1275</v>
      </c>
      <c r="W24" t="s">
        <v>1602</v>
      </c>
      <c r="Y24">
        <v>2400</v>
      </c>
      <c r="Z24">
        <v>8</v>
      </c>
      <c r="AA24" t="s">
        <v>1845</v>
      </c>
      <c r="AB24" t="s">
        <v>1054</v>
      </c>
      <c r="AC24">
        <v>4</v>
      </c>
      <c r="AD24">
        <v>1</v>
      </c>
      <c r="AE24">
        <v>0</v>
      </c>
      <c r="AF24">
        <v>74.94</v>
      </c>
      <c r="AI24" t="s">
        <v>1869</v>
      </c>
      <c r="AJ24">
        <v>9360</v>
      </c>
      <c r="AK24" t="s">
        <v>1878</v>
      </c>
      <c r="AP24">
        <v>1</v>
      </c>
      <c r="AQ24" t="s">
        <v>1943</v>
      </c>
      <c r="AR24" t="s">
        <v>1051</v>
      </c>
      <c r="AS24" t="s">
        <v>1050</v>
      </c>
    </row>
    <row r="25" spans="1:45">
      <c r="A25" s="1">
        <f>HYPERLINK("https://lsnyc.legalserver.org/matter/dynamic-profile/view/1906836","19-1906836")</f>
        <v>0</v>
      </c>
      <c r="B25" t="s">
        <v>47</v>
      </c>
      <c r="C25" t="s">
        <v>86</v>
      </c>
      <c r="D25" t="s">
        <v>123</v>
      </c>
      <c r="E25" t="s">
        <v>229</v>
      </c>
      <c r="F25" t="s">
        <v>482</v>
      </c>
      <c r="G25" t="s">
        <v>716</v>
      </c>
      <c r="H25">
        <v>1</v>
      </c>
      <c r="I25">
        <v>11208</v>
      </c>
      <c r="J25" t="s">
        <v>1050</v>
      </c>
      <c r="K25" t="s">
        <v>1054</v>
      </c>
      <c r="L25" t="s">
        <v>1054</v>
      </c>
      <c r="M25" t="s">
        <v>1068</v>
      </c>
      <c r="N25" t="s">
        <v>1226</v>
      </c>
      <c r="O25" t="s">
        <v>1230</v>
      </c>
      <c r="Q25" t="s">
        <v>1238</v>
      </c>
      <c r="R25" t="s">
        <v>1050</v>
      </c>
      <c r="S25" t="s">
        <v>1240</v>
      </c>
      <c r="U25" t="s">
        <v>1270</v>
      </c>
      <c r="X25" t="s">
        <v>1829</v>
      </c>
      <c r="Y25">
        <v>1400</v>
      </c>
      <c r="Z25">
        <v>2</v>
      </c>
      <c r="AA25" t="s">
        <v>1844</v>
      </c>
      <c r="AB25" t="s">
        <v>1054</v>
      </c>
      <c r="AC25">
        <v>9</v>
      </c>
      <c r="AD25">
        <v>1</v>
      </c>
      <c r="AE25">
        <v>1</v>
      </c>
      <c r="AF25">
        <v>83.34</v>
      </c>
      <c r="AI25" t="s">
        <v>1868</v>
      </c>
      <c r="AJ25">
        <v>14092</v>
      </c>
      <c r="AK25" t="s">
        <v>1876</v>
      </c>
      <c r="AP25">
        <v>0.5</v>
      </c>
      <c r="AQ25" t="s">
        <v>1950</v>
      </c>
      <c r="AR25" t="s">
        <v>1051</v>
      </c>
      <c r="AS25" t="s">
        <v>1051</v>
      </c>
    </row>
    <row r="26" spans="1:45">
      <c r="A26" s="1">
        <f>HYPERLINK("https://lsnyc.legalserver.org/matter/dynamic-profile/view/1904488","19-1904488")</f>
        <v>0</v>
      </c>
      <c r="B26" t="s">
        <v>47</v>
      </c>
      <c r="C26" t="s">
        <v>87</v>
      </c>
      <c r="D26" t="s">
        <v>87</v>
      </c>
      <c r="E26" t="s">
        <v>235</v>
      </c>
      <c r="F26" t="s">
        <v>488</v>
      </c>
      <c r="G26" t="s">
        <v>722</v>
      </c>
      <c r="H26" t="s">
        <v>944</v>
      </c>
      <c r="I26">
        <v>11233</v>
      </c>
      <c r="J26" t="s">
        <v>1050</v>
      </c>
      <c r="K26" t="s">
        <v>1054</v>
      </c>
      <c r="L26" t="s">
        <v>1063</v>
      </c>
      <c r="M26" t="s">
        <v>1068</v>
      </c>
      <c r="N26" t="s">
        <v>1226</v>
      </c>
      <c r="O26" t="s">
        <v>1230</v>
      </c>
      <c r="Q26" t="s">
        <v>1238</v>
      </c>
      <c r="R26" t="s">
        <v>1050</v>
      </c>
      <c r="S26" t="s">
        <v>1240</v>
      </c>
      <c r="U26" t="s">
        <v>1276</v>
      </c>
      <c r="Y26">
        <v>783</v>
      </c>
      <c r="Z26">
        <v>42</v>
      </c>
      <c r="AA26" t="s">
        <v>1847</v>
      </c>
      <c r="AB26" t="s">
        <v>1054</v>
      </c>
      <c r="AC26">
        <v>7</v>
      </c>
      <c r="AD26">
        <v>1</v>
      </c>
      <c r="AE26">
        <v>4</v>
      </c>
      <c r="AF26">
        <v>106.07</v>
      </c>
      <c r="AI26" t="s">
        <v>1868</v>
      </c>
      <c r="AJ26">
        <v>32000</v>
      </c>
      <c r="AK26" t="s">
        <v>1876</v>
      </c>
      <c r="AP26">
        <v>0.5</v>
      </c>
      <c r="AQ26" t="s">
        <v>1951</v>
      </c>
      <c r="AR26" t="s">
        <v>1051</v>
      </c>
      <c r="AS26" t="s">
        <v>1051</v>
      </c>
    </row>
    <row r="27" spans="1:45">
      <c r="A27" s="1">
        <f>HYPERLINK("https://lsnyc.legalserver.org/matter/dynamic-profile/view/1903399","19-1903399")</f>
        <v>0</v>
      </c>
      <c r="B27" t="s">
        <v>47</v>
      </c>
      <c r="C27" t="s">
        <v>88</v>
      </c>
      <c r="D27" t="s">
        <v>87</v>
      </c>
      <c r="E27" t="s">
        <v>236</v>
      </c>
      <c r="F27" t="s">
        <v>489</v>
      </c>
      <c r="G27" t="s">
        <v>723</v>
      </c>
      <c r="I27">
        <v>11208</v>
      </c>
      <c r="J27" t="s">
        <v>1050</v>
      </c>
      <c r="K27" t="s">
        <v>1054</v>
      </c>
      <c r="L27" t="s">
        <v>1068</v>
      </c>
      <c r="M27" t="s">
        <v>1068</v>
      </c>
      <c r="N27" t="s">
        <v>1226</v>
      </c>
      <c r="O27" t="s">
        <v>1230</v>
      </c>
      <c r="Q27" t="s">
        <v>1238</v>
      </c>
      <c r="R27" t="s">
        <v>1050</v>
      </c>
      <c r="S27" t="s">
        <v>1240</v>
      </c>
      <c r="U27" t="s">
        <v>1277</v>
      </c>
      <c r="W27" t="s">
        <v>1603</v>
      </c>
      <c r="X27" t="s">
        <v>1828</v>
      </c>
      <c r="Y27">
        <v>710</v>
      </c>
      <c r="Z27">
        <v>2</v>
      </c>
      <c r="AA27" t="s">
        <v>1844</v>
      </c>
      <c r="AB27" t="s">
        <v>1054</v>
      </c>
      <c r="AC27">
        <v>3</v>
      </c>
      <c r="AD27">
        <v>1</v>
      </c>
      <c r="AE27">
        <v>0</v>
      </c>
      <c r="AF27">
        <v>124.9</v>
      </c>
      <c r="AI27" t="s">
        <v>1868</v>
      </c>
      <c r="AJ27">
        <v>15600</v>
      </c>
      <c r="AK27" t="s">
        <v>1877</v>
      </c>
      <c r="AP27">
        <v>0.5</v>
      </c>
      <c r="AQ27" t="s">
        <v>1942</v>
      </c>
      <c r="AR27" t="s">
        <v>1051</v>
      </c>
      <c r="AS27" t="s">
        <v>1050</v>
      </c>
    </row>
    <row r="28" spans="1:45">
      <c r="A28" s="1">
        <f>HYPERLINK("https://lsnyc.legalserver.org/matter/dynamic-profile/view/1904514","19-1904514")</f>
        <v>0</v>
      </c>
      <c r="B28" t="s">
        <v>47</v>
      </c>
      <c r="C28" t="s">
        <v>87</v>
      </c>
      <c r="D28" t="s">
        <v>123</v>
      </c>
      <c r="E28" t="s">
        <v>237</v>
      </c>
      <c r="F28" t="s">
        <v>490</v>
      </c>
      <c r="G28" t="s">
        <v>724</v>
      </c>
      <c r="H28">
        <v>2</v>
      </c>
      <c r="I28">
        <v>11208</v>
      </c>
      <c r="J28" t="s">
        <v>1050</v>
      </c>
      <c r="K28" t="s">
        <v>1054</v>
      </c>
      <c r="L28" t="s">
        <v>1068</v>
      </c>
      <c r="M28" t="s">
        <v>1068</v>
      </c>
      <c r="N28" t="s">
        <v>1226</v>
      </c>
      <c r="O28" t="s">
        <v>1230</v>
      </c>
      <c r="Q28" t="s">
        <v>1238</v>
      </c>
      <c r="R28" t="s">
        <v>1050</v>
      </c>
      <c r="S28" t="s">
        <v>1240</v>
      </c>
      <c r="U28" t="s">
        <v>1278</v>
      </c>
      <c r="Y28">
        <v>1500</v>
      </c>
      <c r="Z28">
        <v>2</v>
      </c>
      <c r="AC28">
        <v>4</v>
      </c>
      <c r="AD28">
        <v>1</v>
      </c>
      <c r="AE28">
        <v>0</v>
      </c>
      <c r="AF28">
        <v>168.13</v>
      </c>
      <c r="AI28" t="s">
        <v>1868</v>
      </c>
      <c r="AJ28">
        <v>21000</v>
      </c>
      <c r="AK28" t="s">
        <v>1879</v>
      </c>
      <c r="AP28">
        <v>1</v>
      </c>
      <c r="AQ28" t="s">
        <v>1943</v>
      </c>
      <c r="AR28" t="s">
        <v>1051</v>
      </c>
      <c r="AS28" t="s">
        <v>1051</v>
      </c>
    </row>
    <row r="29" spans="1:45">
      <c r="A29" s="1">
        <f>HYPERLINK("https://lsnyc.legalserver.org/matter/dynamic-profile/view/1913414","19-1913414")</f>
        <v>0</v>
      </c>
      <c r="B29" t="s">
        <v>47</v>
      </c>
      <c r="C29" t="s">
        <v>89</v>
      </c>
      <c r="D29" t="s">
        <v>203</v>
      </c>
      <c r="E29" t="s">
        <v>238</v>
      </c>
      <c r="F29" t="s">
        <v>491</v>
      </c>
      <c r="G29" t="s">
        <v>725</v>
      </c>
      <c r="H29">
        <v>2</v>
      </c>
      <c r="I29">
        <v>11236</v>
      </c>
      <c r="J29" t="s">
        <v>1051</v>
      </c>
      <c r="L29" t="s">
        <v>1068</v>
      </c>
      <c r="M29" t="s">
        <v>1068</v>
      </c>
      <c r="O29" t="s">
        <v>1230</v>
      </c>
      <c r="Q29" t="s">
        <v>1238</v>
      </c>
      <c r="R29" t="s">
        <v>1050</v>
      </c>
      <c r="S29" t="s">
        <v>1240</v>
      </c>
      <c r="U29" t="s">
        <v>1279</v>
      </c>
      <c r="W29" t="s">
        <v>1604</v>
      </c>
      <c r="Y29">
        <v>1000</v>
      </c>
      <c r="Z29">
        <v>2</v>
      </c>
      <c r="AA29" t="s">
        <v>1844</v>
      </c>
      <c r="AB29" t="s">
        <v>1054</v>
      </c>
      <c r="AC29">
        <v>27</v>
      </c>
      <c r="AD29">
        <v>2</v>
      </c>
      <c r="AE29">
        <v>0</v>
      </c>
      <c r="AF29">
        <v>192.1</v>
      </c>
      <c r="AI29" t="s">
        <v>1868</v>
      </c>
      <c r="AJ29">
        <v>32484</v>
      </c>
      <c r="AP29">
        <v>0.1</v>
      </c>
      <c r="AQ29" t="s">
        <v>47</v>
      </c>
      <c r="AR29" t="s">
        <v>1051</v>
      </c>
      <c r="AS29" t="s">
        <v>1051</v>
      </c>
    </row>
    <row r="30" spans="1:45">
      <c r="A30" s="1">
        <f>HYPERLINK("https://lsnyc.legalserver.org/matter/dynamic-profile/view/1904640","19-1904640")</f>
        <v>0</v>
      </c>
      <c r="B30" t="s">
        <v>47</v>
      </c>
      <c r="C30" t="s">
        <v>90</v>
      </c>
      <c r="D30" t="s">
        <v>123</v>
      </c>
      <c r="E30" t="s">
        <v>239</v>
      </c>
      <c r="F30" t="s">
        <v>492</v>
      </c>
      <c r="G30" t="s">
        <v>726</v>
      </c>
      <c r="H30" t="s">
        <v>945</v>
      </c>
      <c r="I30">
        <v>11212</v>
      </c>
      <c r="J30" t="s">
        <v>1050</v>
      </c>
      <c r="K30" t="s">
        <v>1054</v>
      </c>
      <c r="L30" t="s">
        <v>1054</v>
      </c>
      <c r="M30" t="s">
        <v>1068</v>
      </c>
      <c r="N30" t="s">
        <v>1226</v>
      </c>
      <c r="O30" t="s">
        <v>1230</v>
      </c>
      <c r="Q30" t="s">
        <v>1238</v>
      </c>
      <c r="R30" t="s">
        <v>1050</v>
      </c>
      <c r="S30" t="s">
        <v>1240</v>
      </c>
      <c r="U30" t="s">
        <v>1280</v>
      </c>
      <c r="W30" t="s">
        <v>1605</v>
      </c>
      <c r="Y30">
        <v>557</v>
      </c>
      <c r="Z30">
        <v>0</v>
      </c>
      <c r="AA30" t="s">
        <v>1848</v>
      </c>
      <c r="AB30" t="s">
        <v>1054</v>
      </c>
      <c r="AC30">
        <v>3</v>
      </c>
      <c r="AD30">
        <v>1</v>
      </c>
      <c r="AE30">
        <v>0</v>
      </c>
      <c r="AF30">
        <v>234.81</v>
      </c>
      <c r="AI30" t="s">
        <v>1868</v>
      </c>
      <c r="AJ30">
        <v>29328</v>
      </c>
      <c r="AK30" t="s">
        <v>1874</v>
      </c>
      <c r="AP30">
        <v>1</v>
      </c>
      <c r="AQ30" t="s">
        <v>1946</v>
      </c>
      <c r="AR30" t="s">
        <v>1051</v>
      </c>
      <c r="AS30" t="s">
        <v>1050</v>
      </c>
    </row>
    <row r="31" spans="1:45">
      <c r="A31" s="1">
        <f>HYPERLINK("https://lsnyc.legalserver.org/matter/dynamic-profile/view/1907266","19-1907266")</f>
        <v>0</v>
      </c>
      <c r="B31" t="s">
        <v>47</v>
      </c>
      <c r="C31" t="s">
        <v>91</v>
      </c>
      <c r="D31" t="s">
        <v>95</v>
      </c>
      <c r="E31" t="s">
        <v>240</v>
      </c>
      <c r="F31" t="s">
        <v>493</v>
      </c>
      <c r="G31" t="s">
        <v>727</v>
      </c>
      <c r="H31" t="s">
        <v>946</v>
      </c>
      <c r="I31">
        <v>11212</v>
      </c>
      <c r="J31" t="s">
        <v>1050</v>
      </c>
      <c r="K31" t="s">
        <v>1054</v>
      </c>
      <c r="L31" t="s">
        <v>1054</v>
      </c>
      <c r="M31" t="s">
        <v>1068</v>
      </c>
      <c r="N31" t="s">
        <v>1226</v>
      </c>
      <c r="O31" t="s">
        <v>1230</v>
      </c>
      <c r="Q31" t="s">
        <v>1238</v>
      </c>
      <c r="R31" t="s">
        <v>1050</v>
      </c>
      <c r="S31" t="s">
        <v>1240</v>
      </c>
      <c r="U31" t="s">
        <v>1281</v>
      </c>
      <c r="X31" t="s">
        <v>1830</v>
      </c>
      <c r="Y31">
        <v>1627</v>
      </c>
      <c r="Z31">
        <v>109</v>
      </c>
      <c r="AA31" t="s">
        <v>1849</v>
      </c>
      <c r="AB31" t="s">
        <v>1054</v>
      </c>
      <c r="AC31">
        <v>1</v>
      </c>
      <c r="AD31">
        <v>2</v>
      </c>
      <c r="AE31">
        <v>1</v>
      </c>
      <c r="AF31">
        <v>304.74</v>
      </c>
      <c r="AI31" t="s">
        <v>1868</v>
      </c>
      <c r="AJ31">
        <v>65000</v>
      </c>
      <c r="AK31" t="s">
        <v>1876</v>
      </c>
      <c r="AP31">
        <v>0.6</v>
      </c>
      <c r="AQ31" t="s">
        <v>1944</v>
      </c>
      <c r="AR31" t="s">
        <v>1051</v>
      </c>
      <c r="AS31" t="s">
        <v>1051</v>
      </c>
    </row>
    <row r="32" spans="1:45">
      <c r="A32" s="1">
        <f>HYPERLINK("https://lsnyc.legalserver.org/matter/dynamic-profile/view/1907759","19-1907759")</f>
        <v>0</v>
      </c>
      <c r="B32" t="s">
        <v>48</v>
      </c>
      <c r="C32" t="s">
        <v>92</v>
      </c>
      <c r="E32" t="s">
        <v>241</v>
      </c>
      <c r="F32" t="s">
        <v>494</v>
      </c>
      <c r="G32" t="s">
        <v>728</v>
      </c>
      <c r="H32" t="s">
        <v>947</v>
      </c>
      <c r="I32">
        <v>11212</v>
      </c>
      <c r="J32" t="s">
        <v>1049</v>
      </c>
      <c r="K32" t="s">
        <v>1052</v>
      </c>
      <c r="L32" t="s">
        <v>1054</v>
      </c>
      <c r="M32" t="s">
        <v>1209</v>
      </c>
      <c r="N32" t="s">
        <v>1225</v>
      </c>
      <c r="P32" t="s">
        <v>135</v>
      </c>
      <c r="Q32" t="s">
        <v>1238</v>
      </c>
      <c r="R32" t="s">
        <v>1049</v>
      </c>
      <c r="S32" t="s">
        <v>1240</v>
      </c>
      <c r="T32" t="s">
        <v>1247</v>
      </c>
      <c r="U32" t="s">
        <v>1282</v>
      </c>
      <c r="W32" t="s">
        <v>1606</v>
      </c>
      <c r="X32" t="s">
        <v>1838</v>
      </c>
      <c r="Y32">
        <v>594.1799999999999</v>
      </c>
      <c r="Z32">
        <v>96</v>
      </c>
      <c r="AA32" t="s">
        <v>1845</v>
      </c>
      <c r="AB32" t="s">
        <v>1858</v>
      </c>
      <c r="AC32">
        <v>35</v>
      </c>
      <c r="AD32">
        <v>1</v>
      </c>
      <c r="AE32">
        <v>0</v>
      </c>
      <c r="AF32">
        <v>80.7</v>
      </c>
      <c r="AI32" t="s">
        <v>1868</v>
      </c>
      <c r="AJ32">
        <v>10080</v>
      </c>
      <c r="AP32">
        <v>106.2</v>
      </c>
      <c r="AQ32" t="s">
        <v>47</v>
      </c>
      <c r="AR32" t="s">
        <v>1049</v>
      </c>
      <c r="AS32" t="s">
        <v>1049</v>
      </c>
    </row>
    <row r="33" spans="1:45">
      <c r="A33" s="1">
        <f>HYPERLINK("https://lsnyc.legalserver.org/matter/dynamic-profile/view/1906367","19-1906367")</f>
        <v>0</v>
      </c>
      <c r="B33" t="s">
        <v>48</v>
      </c>
      <c r="C33" t="s">
        <v>85</v>
      </c>
      <c r="E33" t="s">
        <v>242</v>
      </c>
      <c r="F33" t="s">
        <v>495</v>
      </c>
      <c r="G33" t="s">
        <v>729</v>
      </c>
      <c r="H33" t="s">
        <v>948</v>
      </c>
      <c r="I33">
        <v>11216</v>
      </c>
      <c r="J33" t="s">
        <v>1049</v>
      </c>
      <c r="K33" t="s">
        <v>1052</v>
      </c>
      <c r="L33" t="s">
        <v>1073</v>
      </c>
      <c r="M33" t="s">
        <v>1206</v>
      </c>
      <c r="N33" t="s">
        <v>1222</v>
      </c>
      <c r="P33" t="s">
        <v>122</v>
      </c>
      <c r="Q33" t="s">
        <v>1238</v>
      </c>
      <c r="R33" t="s">
        <v>1049</v>
      </c>
      <c r="S33" t="s">
        <v>1240</v>
      </c>
      <c r="T33" t="s">
        <v>1249</v>
      </c>
      <c r="U33" t="s">
        <v>1283</v>
      </c>
      <c r="V33" t="s">
        <v>1070</v>
      </c>
      <c r="W33" t="s">
        <v>1607</v>
      </c>
      <c r="X33" t="s">
        <v>1839</v>
      </c>
      <c r="Y33">
        <v>1550</v>
      </c>
      <c r="Z33">
        <v>82</v>
      </c>
      <c r="AA33" t="s">
        <v>1845</v>
      </c>
      <c r="AB33" t="s">
        <v>1054</v>
      </c>
      <c r="AC33">
        <v>8</v>
      </c>
      <c r="AD33">
        <v>1</v>
      </c>
      <c r="AE33">
        <v>0</v>
      </c>
      <c r="AF33">
        <v>792.63</v>
      </c>
      <c r="AH33" t="s">
        <v>1865</v>
      </c>
      <c r="AI33" t="s">
        <v>1868</v>
      </c>
      <c r="AJ33">
        <v>99000</v>
      </c>
      <c r="AK33" t="s">
        <v>1880</v>
      </c>
      <c r="AP33">
        <v>43.6</v>
      </c>
      <c r="AQ33" t="s">
        <v>65</v>
      </c>
      <c r="AR33" t="s">
        <v>1049</v>
      </c>
      <c r="AS33" t="s">
        <v>1049</v>
      </c>
    </row>
    <row r="34" spans="1:45">
      <c r="A34" s="1">
        <f>HYPERLINK("https://lsnyc.legalserver.org/matter/dynamic-profile/view/1906363","19-1906363")</f>
        <v>0</v>
      </c>
      <c r="B34" t="s">
        <v>48</v>
      </c>
      <c r="C34" t="s">
        <v>85</v>
      </c>
      <c r="E34" t="s">
        <v>242</v>
      </c>
      <c r="F34" t="s">
        <v>495</v>
      </c>
      <c r="G34" t="s">
        <v>729</v>
      </c>
      <c r="H34" t="s">
        <v>948</v>
      </c>
      <c r="I34">
        <v>11216</v>
      </c>
      <c r="J34" t="s">
        <v>1049</v>
      </c>
      <c r="K34" t="s">
        <v>1052</v>
      </c>
      <c r="L34" t="s">
        <v>1070</v>
      </c>
      <c r="M34" t="s">
        <v>1068</v>
      </c>
      <c r="N34" t="s">
        <v>1225</v>
      </c>
      <c r="P34" t="s">
        <v>103</v>
      </c>
      <c r="Q34" t="s">
        <v>1238</v>
      </c>
      <c r="R34" t="s">
        <v>1049</v>
      </c>
      <c r="S34" t="s">
        <v>1240</v>
      </c>
      <c r="T34" t="s">
        <v>1247</v>
      </c>
      <c r="U34" t="s">
        <v>1283</v>
      </c>
      <c r="V34" t="s">
        <v>1070</v>
      </c>
      <c r="W34" t="s">
        <v>1607</v>
      </c>
      <c r="X34" t="s">
        <v>1839</v>
      </c>
      <c r="Y34">
        <v>1550</v>
      </c>
      <c r="Z34">
        <v>82</v>
      </c>
      <c r="AA34" t="s">
        <v>1845</v>
      </c>
      <c r="AB34" t="s">
        <v>1054</v>
      </c>
      <c r="AC34">
        <v>8</v>
      </c>
      <c r="AD34">
        <v>1</v>
      </c>
      <c r="AE34">
        <v>0</v>
      </c>
      <c r="AF34">
        <v>792.63</v>
      </c>
      <c r="AH34" t="s">
        <v>1865</v>
      </c>
      <c r="AI34" t="s">
        <v>1868</v>
      </c>
      <c r="AJ34">
        <v>99000</v>
      </c>
      <c r="AK34" t="s">
        <v>1881</v>
      </c>
      <c r="AP34">
        <v>0</v>
      </c>
      <c r="AQ34" t="s">
        <v>65</v>
      </c>
      <c r="AR34" t="s">
        <v>1049</v>
      </c>
      <c r="AS34" t="s">
        <v>1049</v>
      </c>
    </row>
    <row r="35" spans="1:45">
      <c r="A35" s="1">
        <f>HYPERLINK("https://lsnyc.legalserver.org/matter/dynamic-profile/view/1907709","19-1907709")</f>
        <v>0</v>
      </c>
      <c r="B35" t="s">
        <v>48</v>
      </c>
      <c r="C35" t="s">
        <v>93</v>
      </c>
      <c r="E35" t="s">
        <v>243</v>
      </c>
      <c r="F35" t="s">
        <v>496</v>
      </c>
      <c r="G35" t="s">
        <v>730</v>
      </c>
      <c r="H35" t="s">
        <v>937</v>
      </c>
      <c r="I35">
        <v>11238</v>
      </c>
      <c r="J35" t="s">
        <v>1049</v>
      </c>
      <c r="K35" t="s">
        <v>1053</v>
      </c>
      <c r="L35" t="s">
        <v>1054</v>
      </c>
      <c r="M35" t="s">
        <v>1209</v>
      </c>
      <c r="N35" t="s">
        <v>1225</v>
      </c>
      <c r="P35" t="s">
        <v>93</v>
      </c>
      <c r="Q35" t="s">
        <v>1238</v>
      </c>
      <c r="R35" t="s">
        <v>1050</v>
      </c>
      <c r="S35" t="s">
        <v>1240</v>
      </c>
      <c r="T35" t="s">
        <v>1247</v>
      </c>
      <c r="U35" t="s">
        <v>1284</v>
      </c>
      <c r="V35" t="s">
        <v>1532</v>
      </c>
      <c r="W35" t="s">
        <v>1608</v>
      </c>
      <c r="X35" t="s">
        <v>1828</v>
      </c>
      <c r="Y35">
        <v>1266.98</v>
      </c>
      <c r="Z35">
        <v>16</v>
      </c>
      <c r="AA35" t="s">
        <v>1845</v>
      </c>
      <c r="AB35" t="s">
        <v>1859</v>
      </c>
      <c r="AC35">
        <v>0</v>
      </c>
      <c r="AD35">
        <v>1</v>
      </c>
      <c r="AE35">
        <v>1</v>
      </c>
      <c r="AF35">
        <v>40.73</v>
      </c>
      <c r="AI35" t="s">
        <v>1868</v>
      </c>
      <c r="AJ35">
        <v>6888</v>
      </c>
      <c r="AP35">
        <v>2.5</v>
      </c>
      <c r="AQ35" t="s">
        <v>65</v>
      </c>
      <c r="AR35" t="s">
        <v>1049</v>
      </c>
      <c r="AS35" t="s">
        <v>1049</v>
      </c>
    </row>
    <row r="36" spans="1:45">
      <c r="A36" s="1">
        <f>HYPERLINK("https://lsnyc.legalserver.org/matter/dynamic-profile/view/1908325","19-1908325")</f>
        <v>0</v>
      </c>
      <c r="B36" t="s">
        <v>48</v>
      </c>
      <c r="C36" t="s">
        <v>94</v>
      </c>
      <c r="E36" t="s">
        <v>244</v>
      </c>
      <c r="F36" t="s">
        <v>497</v>
      </c>
      <c r="G36" t="s">
        <v>731</v>
      </c>
      <c r="H36" t="s">
        <v>949</v>
      </c>
      <c r="I36">
        <v>11213</v>
      </c>
      <c r="J36" t="s">
        <v>1049</v>
      </c>
      <c r="K36" t="s">
        <v>1052</v>
      </c>
      <c r="L36" t="s">
        <v>1054</v>
      </c>
      <c r="M36" t="s">
        <v>1068</v>
      </c>
      <c r="N36" t="s">
        <v>1225</v>
      </c>
      <c r="P36" t="s">
        <v>92</v>
      </c>
      <c r="Q36" t="s">
        <v>1238</v>
      </c>
      <c r="R36" t="s">
        <v>1049</v>
      </c>
      <c r="S36" t="s">
        <v>1240</v>
      </c>
      <c r="T36" t="s">
        <v>1247</v>
      </c>
      <c r="U36" t="s">
        <v>1285</v>
      </c>
      <c r="V36" t="s">
        <v>1533</v>
      </c>
      <c r="W36" t="s">
        <v>1609</v>
      </c>
      <c r="X36" t="s">
        <v>1838</v>
      </c>
      <c r="Y36">
        <v>0</v>
      </c>
      <c r="Z36">
        <v>107</v>
      </c>
      <c r="AA36" t="s">
        <v>1845</v>
      </c>
      <c r="AC36">
        <v>4</v>
      </c>
      <c r="AD36">
        <v>1</v>
      </c>
      <c r="AE36">
        <v>0</v>
      </c>
      <c r="AF36">
        <v>8.789999999999999</v>
      </c>
      <c r="AI36" t="s">
        <v>1868</v>
      </c>
      <c r="AJ36">
        <v>1098</v>
      </c>
      <c r="AP36">
        <v>0</v>
      </c>
      <c r="AQ36" t="s">
        <v>65</v>
      </c>
      <c r="AR36" t="s">
        <v>1049</v>
      </c>
      <c r="AS36" t="s">
        <v>1049</v>
      </c>
    </row>
    <row r="37" spans="1:45">
      <c r="A37" s="1">
        <f>HYPERLINK("https://lsnyc.legalserver.org/matter/dynamic-profile/view/1907402","19-1907402")</f>
        <v>0</v>
      </c>
      <c r="B37" t="s">
        <v>48</v>
      </c>
      <c r="C37" t="s">
        <v>95</v>
      </c>
      <c r="D37" t="s">
        <v>94</v>
      </c>
      <c r="E37" t="s">
        <v>245</v>
      </c>
      <c r="F37" t="s">
        <v>498</v>
      </c>
      <c r="G37" t="s">
        <v>732</v>
      </c>
      <c r="H37" t="s">
        <v>933</v>
      </c>
      <c r="I37">
        <v>11212</v>
      </c>
      <c r="J37" t="s">
        <v>1049</v>
      </c>
      <c r="K37" t="s">
        <v>1052</v>
      </c>
      <c r="L37" t="s">
        <v>1074</v>
      </c>
      <c r="M37" t="s">
        <v>1205</v>
      </c>
      <c r="N37" t="s">
        <v>1225</v>
      </c>
      <c r="O37" t="s">
        <v>1229</v>
      </c>
      <c r="P37" t="s">
        <v>124</v>
      </c>
      <c r="Q37" t="s">
        <v>1238</v>
      </c>
      <c r="R37" t="s">
        <v>1050</v>
      </c>
      <c r="S37" t="s">
        <v>1240</v>
      </c>
      <c r="T37" t="s">
        <v>1247</v>
      </c>
      <c r="U37" t="s">
        <v>1286</v>
      </c>
      <c r="W37" t="s">
        <v>1610</v>
      </c>
      <c r="X37" t="s">
        <v>1835</v>
      </c>
      <c r="Y37">
        <v>1100</v>
      </c>
      <c r="Z37">
        <v>4</v>
      </c>
      <c r="AA37" t="s">
        <v>1844</v>
      </c>
      <c r="AB37" t="s">
        <v>1054</v>
      </c>
      <c r="AC37">
        <v>17</v>
      </c>
      <c r="AD37">
        <v>2</v>
      </c>
      <c r="AE37">
        <v>0</v>
      </c>
      <c r="AF37">
        <v>266.11</v>
      </c>
      <c r="AI37" t="s">
        <v>1868</v>
      </c>
      <c r="AJ37">
        <v>45000</v>
      </c>
      <c r="AP37">
        <v>2.5</v>
      </c>
      <c r="AQ37" t="s">
        <v>47</v>
      </c>
      <c r="AR37" t="s">
        <v>1049</v>
      </c>
      <c r="AS37" t="s">
        <v>1049</v>
      </c>
    </row>
    <row r="38" spans="1:45">
      <c r="A38" s="1">
        <f>HYPERLINK("https://lsnyc.legalserver.org/matter/dynamic-profile/view/1909241","19-1909241")</f>
        <v>0</v>
      </c>
      <c r="B38" t="s">
        <v>48</v>
      </c>
      <c r="C38" t="s">
        <v>69</v>
      </c>
      <c r="E38" t="s">
        <v>246</v>
      </c>
      <c r="F38" t="s">
        <v>499</v>
      </c>
      <c r="G38" t="s">
        <v>728</v>
      </c>
      <c r="H38" t="s">
        <v>950</v>
      </c>
      <c r="I38">
        <v>11212</v>
      </c>
      <c r="J38" t="s">
        <v>1049</v>
      </c>
      <c r="K38" t="s">
        <v>1052</v>
      </c>
      <c r="L38" t="s">
        <v>1070</v>
      </c>
      <c r="M38" t="s">
        <v>1068</v>
      </c>
      <c r="N38" t="s">
        <v>1225</v>
      </c>
      <c r="P38" t="s">
        <v>1234</v>
      </c>
      <c r="Q38" t="s">
        <v>1238</v>
      </c>
      <c r="R38" t="s">
        <v>1050</v>
      </c>
      <c r="S38" t="s">
        <v>1240</v>
      </c>
      <c r="T38" t="s">
        <v>1247</v>
      </c>
      <c r="U38" t="s">
        <v>1287</v>
      </c>
      <c r="V38" t="s">
        <v>1529</v>
      </c>
      <c r="W38" t="s">
        <v>1611</v>
      </c>
      <c r="X38" t="s">
        <v>1838</v>
      </c>
      <c r="Y38">
        <v>200</v>
      </c>
      <c r="Z38">
        <v>96</v>
      </c>
      <c r="AA38" t="s">
        <v>1845</v>
      </c>
      <c r="AB38" t="s">
        <v>1054</v>
      </c>
      <c r="AC38">
        <v>4</v>
      </c>
      <c r="AD38">
        <v>1</v>
      </c>
      <c r="AE38">
        <v>0</v>
      </c>
      <c r="AF38">
        <v>56.2</v>
      </c>
      <c r="AI38" t="s">
        <v>1868</v>
      </c>
      <c r="AJ38">
        <v>7020</v>
      </c>
      <c r="AP38">
        <v>0</v>
      </c>
      <c r="AQ38" t="s">
        <v>65</v>
      </c>
      <c r="AR38" t="s">
        <v>1049</v>
      </c>
      <c r="AS38" t="s">
        <v>1049</v>
      </c>
    </row>
    <row r="39" spans="1:45">
      <c r="A39" s="1">
        <f>HYPERLINK("https://lsnyc.legalserver.org/matter/dynamic-profile/view/1911193","19-1911193")</f>
        <v>0</v>
      </c>
      <c r="B39" t="s">
        <v>48</v>
      </c>
      <c r="C39" t="s">
        <v>74</v>
      </c>
      <c r="E39" t="s">
        <v>243</v>
      </c>
      <c r="F39" t="s">
        <v>496</v>
      </c>
      <c r="G39" t="s">
        <v>730</v>
      </c>
      <c r="H39" t="s">
        <v>937</v>
      </c>
      <c r="I39">
        <v>11238</v>
      </c>
      <c r="J39" t="s">
        <v>1049</v>
      </c>
      <c r="K39" t="s">
        <v>1052</v>
      </c>
      <c r="M39" t="s">
        <v>1209</v>
      </c>
      <c r="N39" t="s">
        <v>1225</v>
      </c>
      <c r="P39" t="s">
        <v>115</v>
      </c>
      <c r="Q39" t="s">
        <v>1238</v>
      </c>
      <c r="R39" t="s">
        <v>1049</v>
      </c>
      <c r="S39" t="s">
        <v>1240</v>
      </c>
      <c r="T39" t="s">
        <v>1247</v>
      </c>
      <c r="U39" t="s">
        <v>1284</v>
      </c>
      <c r="V39" t="s">
        <v>1532</v>
      </c>
      <c r="W39" t="s">
        <v>1608</v>
      </c>
      <c r="X39" t="s">
        <v>1828</v>
      </c>
      <c r="Y39">
        <v>0</v>
      </c>
      <c r="Z39">
        <v>16</v>
      </c>
      <c r="AA39" t="s">
        <v>1845</v>
      </c>
      <c r="AB39" t="s">
        <v>1859</v>
      </c>
      <c r="AC39">
        <v>0</v>
      </c>
      <c r="AD39">
        <v>1</v>
      </c>
      <c r="AE39">
        <v>1</v>
      </c>
      <c r="AF39">
        <v>40.73</v>
      </c>
      <c r="AI39" t="s">
        <v>1868</v>
      </c>
      <c r="AJ39">
        <v>6888</v>
      </c>
      <c r="AP39">
        <v>16</v>
      </c>
      <c r="AQ39" t="s">
        <v>65</v>
      </c>
      <c r="AR39" t="s">
        <v>1049</v>
      </c>
      <c r="AS39" t="s">
        <v>1049</v>
      </c>
    </row>
    <row r="40" spans="1:45">
      <c r="A40" s="1">
        <f>HYPERLINK("https://lsnyc.legalserver.org/matter/dynamic-profile/view/1911874","19-1911874")</f>
        <v>0</v>
      </c>
      <c r="B40" t="s">
        <v>48</v>
      </c>
      <c r="C40" t="s">
        <v>96</v>
      </c>
      <c r="E40" t="s">
        <v>247</v>
      </c>
      <c r="F40" t="s">
        <v>500</v>
      </c>
      <c r="G40" t="s">
        <v>730</v>
      </c>
      <c r="H40" t="s">
        <v>951</v>
      </c>
      <c r="I40">
        <v>11238</v>
      </c>
      <c r="J40" t="s">
        <v>1049</v>
      </c>
      <c r="K40" t="s">
        <v>1052</v>
      </c>
      <c r="L40" t="s">
        <v>1075</v>
      </c>
      <c r="M40" t="s">
        <v>1206</v>
      </c>
      <c r="N40" t="s">
        <v>1222</v>
      </c>
      <c r="P40" t="s">
        <v>106</v>
      </c>
      <c r="Q40" t="s">
        <v>1238</v>
      </c>
      <c r="R40" t="s">
        <v>1050</v>
      </c>
      <c r="S40" t="s">
        <v>1240</v>
      </c>
      <c r="T40" t="s">
        <v>1247</v>
      </c>
      <c r="U40" t="s">
        <v>1288</v>
      </c>
      <c r="V40" t="s">
        <v>1054</v>
      </c>
      <c r="W40" t="s">
        <v>1612</v>
      </c>
      <c r="Y40">
        <v>1048.29</v>
      </c>
      <c r="Z40">
        <v>16</v>
      </c>
      <c r="AA40" t="s">
        <v>1845</v>
      </c>
      <c r="AB40" t="s">
        <v>1054</v>
      </c>
      <c r="AC40">
        <v>0</v>
      </c>
      <c r="AD40">
        <v>2</v>
      </c>
      <c r="AE40">
        <v>0</v>
      </c>
      <c r="AF40">
        <v>413.96</v>
      </c>
      <c r="AI40" t="s">
        <v>1868</v>
      </c>
      <c r="AJ40">
        <v>70000</v>
      </c>
      <c r="AK40" t="s">
        <v>1882</v>
      </c>
      <c r="AP40">
        <v>0.8</v>
      </c>
      <c r="AQ40" t="s">
        <v>65</v>
      </c>
      <c r="AR40" t="s">
        <v>1049</v>
      </c>
      <c r="AS40" t="s">
        <v>1049</v>
      </c>
    </row>
    <row r="41" spans="1:45">
      <c r="A41" s="1">
        <f>HYPERLINK("https://lsnyc.legalserver.org/matter/dynamic-profile/view/1903977","19-1903977")</f>
        <v>0</v>
      </c>
      <c r="B41" t="s">
        <v>48</v>
      </c>
      <c r="C41" t="s">
        <v>97</v>
      </c>
      <c r="E41" t="s">
        <v>248</v>
      </c>
      <c r="F41" t="s">
        <v>501</v>
      </c>
      <c r="G41" t="s">
        <v>733</v>
      </c>
      <c r="H41" t="s">
        <v>952</v>
      </c>
      <c r="I41">
        <v>11212</v>
      </c>
      <c r="J41" t="s">
        <v>1049</v>
      </c>
      <c r="K41" t="s">
        <v>1052</v>
      </c>
      <c r="L41" t="s">
        <v>1076</v>
      </c>
      <c r="M41" t="s">
        <v>1210</v>
      </c>
      <c r="N41" t="s">
        <v>1227</v>
      </c>
      <c r="Q41" t="s">
        <v>1238</v>
      </c>
      <c r="R41" t="s">
        <v>1049</v>
      </c>
      <c r="S41" t="s">
        <v>1241</v>
      </c>
      <c r="T41" t="s">
        <v>1247</v>
      </c>
      <c r="U41" t="s">
        <v>1289</v>
      </c>
      <c r="V41" t="s">
        <v>1076</v>
      </c>
      <c r="X41" t="s">
        <v>1839</v>
      </c>
      <c r="Y41">
        <v>588.1799999999999</v>
      </c>
      <c r="Z41">
        <v>8</v>
      </c>
      <c r="AA41" t="s">
        <v>1845</v>
      </c>
      <c r="AB41" t="s">
        <v>1054</v>
      </c>
      <c r="AC41">
        <v>15</v>
      </c>
      <c r="AD41">
        <v>3</v>
      </c>
      <c r="AE41">
        <v>2</v>
      </c>
      <c r="AF41">
        <v>34.47</v>
      </c>
      <c r="AI41" t="s">
        <v>1870</v>
      </c>
      <c r="AJ41">
        <v>10400</v>
      </c>
      <c r="AP41">
        <v>0</v>
      </c>
      <c r="AQ41" t="s">
        <v>65</v>
      </c>
      <c r="AR41" t="s">
        <v>1051</v>
      </c>
      <c r="AS41" t="s">
        <v>1051</v>
      </c>
    </row>
    <row r="42" spans="1:45">
      <c r="A42" s="1">
        <f>HYPERLINK("https://lsnyc.legalserver.org/matter/dynamic-profile/view/1898702","19-1898702")</f>
        <v>0</v>
      </c>
      <c r="B42" t="s">
        <v>49</v>
      </c>
      <c r="C42" t="s">
        <v>98</v>
      </c>
      <c r="D42" t="s">
        <v>101</v>
      </c>
      <c r="E42" t="s">
        <v>249</v>
      </c>
      <c r="F42" t="s">
        <v>502</v>
      </c>
      <c r="G42" t="s">
        <v>734</v>
      </c>
      <c r="H42">
        <v>1</v>
      </c>
      <c r="I42">
        <v>11207</v>
      </c>
      <c r="J42" t="s">
        <v>1049</v>
      </c>
      <c r="K42" t="s">
        <v>1052</v>
      </c>
      <c r="L42" t="s">
        <v>1068</v>
      </c>
      <c r="M42" t="s">
        <v>1210</v>
      </c>
      <c r="N42" t="s">
        <v>1226</v>
      </c>
      <c r="O42" t="s">
        <v>1230</v>
      </c>
      <c r="P42" t="s">
        <v>134</v>
      </c>
      <c r="Q42" t="s">
        <v>1238</v>
      </c>
      <c r="R42" t="s">
        <v>1050</v>
      </c>
      <c r="S42" t="s">
        <v>1240</v>
      </c>
      <c r="T42" t="s">
        <v>1247</v>
      </c>
      <c r="U42" t="s">
        <v>1290</v>
      </c>
      <c r="X42" t="s">
        <v>1838</v>
      </c>
      <c r="Y42">
        <v>870</v>
      </c>
      <c r="Z42">
        <v>2</v>
      </c>
      <c r="AA42" t="s">
        <v>1844</v>
      </c>
      <c r="AC42">
        <v>2</v>
      </c>
      <c r="AD42">
        <v>3</v>
      </c>
      <c r="AE42">
        <v>1</v>
      </c>
      <c r="AF42">
        <v>149.44</v>
      </c>
      <c r="AI42" t="s">
        <v>1869</v>
      </c>
      <c r="AJ42">
        <v>38480</v>
      </c>
      <c r="AP42">
        <v>0.5</v>
      </c>
      <c r="AQ42" t="s">
        <v>65</v>
      </c>
      <c r="AR42" t="s">
        <v>1049</v>
      </c>
      <c r="AS42" t="s">
        <v>1049</v>
      </c>
    </row>
    <row r="43" spans="1:45">
      <c r="A43" s="1">
        <f>HYPERLINK("https://lsnyc.legalserver.org/matter/dynamic-profile/view/1902677","19-1902677")</f>
        <v>0</v>
      </c>
      <c r="B43" t="s">
        <v>49</v>
      </c>
      <c r="C43" t="s">
        <v>73</v>
      </c>
      <c r="E43" t="s">
        <v>250</v>
      </c>
      <c r="F43" t="s">
        <v>503</v>
      </c>
      <c r="G43" t="s">
        <v>735</v>
      </c>
      <c r="H43" t="s">
        <v>953</v>
      </c>
      <c r="I43">
        <v>11213</v>
      </c>
      <c r="J43" t="s">
        <v>1049</v>
      </c>
      <c r="K43" t="s">
        <v>1052</v>
      </c>
      <c r="L43" t="s">
        <v>1077</v>
      </c>
      <c r="M43" t="s">
        <v>1205</v>
      </c>
      <c r="N43" t="s">
        <v>1222</v>
      </c>
      <c r="P43" t="s">
        <v>148</v>
      </c>
      <c r="Q43" t="s">
        <v>1238</v>
      </c>
      <c r="R43" t="s">
        <v>1050</v>
      </c>
      <c r="S43" t="s">
        <v>1240</v>
      </c>
      <c r="T43" t="s">
        <v>1247</v>
      </c>
      <c r="U43" t="s">
        <v>1291</v>
      </c>
      <c r="V43" t="s">
        <v>1054</v>
      </c>
      <c r="W43" t="s">
        <v>1613</v>
      </c>
      <c r="X43" t="s">
        <v>1836</v>
      </c>
      <c r="Y43">
        <v>831</v>
      </c>
      <c r="Z43">
        <v>200</v>
      </c>
      <c r="AA43" t="s">
        <v>1845</v>
      </c>
      <c r="AB43" t="s">
        <v>1054</v>
      </c>
      <c r="AC43">
        <v>16</v>
      </c>
      <c r="AD43">
        <v>3</v>
      </c>
      <c r="AE43">
        <v>0</v>
      </c>
      <c r="AF43">
        <v>93.76000000000001</v>
      </c>
      <c r="AI43" t="s">
        <v>1868</v>
      </c>
      <c r="AJ43">
        <v>20000</v>
      </c>
      <c r="AP43">
        <v>5</v>
      </c>
      <c r="AQ43" t="s">
        <v>65</v>
      </c>
      <c r="AR43" t="s">
        <v>1049</v>
      </c>
      <c r="AS43" t="s">
        <v>1049</v>
      </c>
    </row>
    <row r="44" spans="1:45">
      <c r="A44" s="1">
        <f>HYPERLINK("https://lsnyc.legalserver.org/matter/dynamic-profile/view/1904669","19-1904669")</f>
        <v>0</v>
      </c>
      <c r="B44" t="s">
        <v>49</v>
      </c>
      <c r="C44" t="s">
        <v>90</v>
      </c>
      <c r="E44" t="s">
        <v>251</v>
      </c>
      <c r="F44" t="s">
        <v>504</v>
      </c>
      <c r="G44" t="s">
        <v>736</v>
      </c>
      <c r="H44" t="s">
        <v>954</v>
      </c>
      <c r="I44">
        <v>11208</v>
      </c>
      <c r="J44" t="s">
        <v>1049</v>
      </c>
      <c r="K44" t="s">
        <v>1053</v>
      </c>
      <c r="L44" t="s">
        <v>1078</v>
      </c>
      <c r="M44" t="s">
        <v>1205</v>
      </c>
      <c r="N44" t="s">
        <v>1222</v>
      </c>
      <c r="P44" t="s">
        <v>87</v>
      </c>
      <c r="Q44" t="s">
        <v>1238</v>
      </c>
      <c r="R44" t="s">
        <v>1050</v>
      </c>
      <c r="S44" t="s">
        <v>1240</v>
      </c>
      <c r="T44" t="s">
        <v>1248</v>
      </c>
      <c r="U44" t="s">
        <v>1292</v>
      </c>
      <c r="V44" t="s">
        <v>1534</v>
      </c>
      <c r="W44" t="s">
        <v>1614</v>
      </c>
      <c r="X44" t="s">
        <v>1840</v>
      </c>
      <c r="Y44">
        <v>0</v>
      </c>
      <c r="Z44">
        <v>319</v>
      </c>
      <c r="AA44" t="s">
        <v>1845</v>
      </c>
      <c r="AB44" t="s">
        <v>1860</v>
      </c>
      <c r="AC44">
        <v>0</v>
      </c>
      <c r="AD44">
        <v>1</v>
      </c>
      <c r="AE44">
        <v>7</v>
      </c>
      <c r="AF44">
        <v>65.98</v>
      </c>
      <c r="AI44" t="s">
        <v>1868</v>
      </c>
      <c r="AJ44">
        <v>28656</v>
      </c>
      <c r="AP44">
        <v>38.5</v>
      </c>
      <c r="AQ44" t="s">
        <v>65</v>
      </c>
      <c r="AR44" t="s">
        <v>1049</v>
      </c>
      <c r="AS44" t="s">
        <v>1049</v>
      </c>
    </row>
    <row r="45" spans="1:45">
      <c r="A45" s="1">
        <f>HYPERLINK("https://lsnyc.legalserver.org/matter/dynamic-profile/view/1905315","19-1905315")</f>
        <v>0</v>
      </c>
      <c r="B45" t="s">
        <v>49</v>
      </c>
      <c r="C45" t="s">
        <v>79</v>
      </c>
      <c r="E45" t="s">
        <v>252</v>
      </c>
      <c r="F45" t="s">
        <v>505</v>
      </c>
      <c r="G45" t="s">
        <v>737</v>
      </c>
      <c r="H45" t="s">
        <v>955</v>
      </c>
      <c r="I45">
        <v>11208</v>
      </c>
      <c r="J45" t="s">
        <v>1049</v>
      </c>
      <c r="K45" t="s">
        <v>1052</v>
      </c>
      <c r="L45" t="s">
        <v>1079</v>
      </c>
      <c r="M45" t="s">
        <v>1206</v>
      </c>
      <c r="N45" t="s">
        <v>1225</v>
      </c>
      <c r="P45" t="s">
        <v>79</v>
      </c>
      <c r="Q45" t="s">
        <v>1238</v>
      </c>
      <c r="R45" t="s">
        <v>1050</v>
      </c>
      <c r="S45" t="s">
        <v>1240</v>
      </c>
      <c r="T45" t="s">
        <v>1249</v>
      </c>
      <c r="U45" t="s">
        <v>1293</v>
      </c>
      <c r="W45" t="s">
        <v>1615</v>
      </c>
      <c r="X45" t="s">
        <v>1832</v>
      </c>
      <c r="Y45">
        <v>1146</v>
      </c>
      <c r="Z45">
        <v>294</v>
      </c>
      <c r="AA45" t="s">
        <v>1845</v>
      </c>
      <c r="AB45" t="s">
        <v>1856</v>
      </c>
      <c r="AC45">
        <v>4</v>
      </c>
      <c r="AD45">
        <v>1</v>
      </c>
      <c r="AE45">
        <v>0</v>
      </c>
      <c r="AF45">
        <v>230.58</v>
      </c>
      <c r="AI45" t="s">
        <v>1868</v>
      </c>
      <c r="AJ45">
        <v>28800</v>
      </c>
      <c r="AP45">
        <v>0.6</v>
      </c>
      <c r="AQ45" t="s">
        <v>1945</v>
      </c>
      <c r="AR45" t="s">
        <v>1049</v>
      </c>
      <c r="AS45" t="s">
        <v>1049</v>
      </c>
    </row>
    <row r="46" spans="1:45">
      <c r="A46" s="1">
        <f>HYPERLINK("https://lsnyc.legalserver.org/matter/dynamic-profile/view/1901836","19-1901836")</f>
        <v>0</v>
      </c>
      <c r="B46" t="s">
        <v>49</v>
      </c>
      <c r="C46" t="s">
        <v>99</v>
      </c>
      <c r="D46" t="s">
        <v>204</v>
      </c>
      <c r="E46" t="s">
        <v>253</v>
      </c>
      <c r="F46" t="s">
        <v>506</v>
      </c>
      <c r="G46" t="s">
        <v>738</v>
      </c>
      <c r="H46" t="s">
        <v>956</v>
      </c>
      <c r="I46">
        <v>11233</v>
      </c>
      <c r="J46" t="s">
        <v>1049</v>
      </c>
      <c r="K46" t="s">
        <v>1053</v>
      </c>
      <c r="L46" t="s">
        <v>1080</v>
      </c>
      <c r="M46" t="s">
        <v>1206</v>
      </c>
      <c r="N46" t="s">
        <v>1222</v>
      </c>
      <c r="O46" t="s">
        <v>1231</v>
      </c>
      <c r="P46" t="s">
        <v>85</v>
      </c>
      <c r="Q46" t="s">
        <v>1238</v>
      </c>
      <c r="R46" t="s">
        <v>1050</v>
      </c>
      <c r="S46" t="s">
        <v>1240</v>
      </c>
      <c r="T46" t="s">
        <v>1248</v>
      </c>
      <c r="U46" t="s">
        <v>1294</v>
      </c>
      <c r="V46" t="s">
        <v>1535</v>
      </c>
      <c r="W46" t="s">
        <v>1616</v>
      </c>
      <c r="X46" t="s">
        <v>1841</v>
      </c>
      <c r="Y46">
        <v>146</v>
      </c>
      <c r="Z46">
        <v>36</v>
      </c>
      <c r="AA46" t="s">
        <v>1845</v>
      </c>
      <c r="AB46" t="s">
        <v>1856</v>
      </c>
      <c r="AC46">
        <v>15</v>
      </c>
      <c r="AD46">
        <v>2</v>
      </c>
      <c r="AE46">
        <v>0</v>
      </c>
      <c r="AF46">
        <v>64.87</v>
      </c>
      <c r="AI46" t="s">
        <v>1868</v>
      </c>
      <c r="AJ46">
        <v>10970.16</v>
      </c>
      <c r="AP46">
        <v>21.5</v>
      </c>
      <c r="AQ46" t="s">
        <v>1944</v>
      </c>
      <c r="AR46" t="s">
        <v>1049</v>
      </c>
      <c r="AS46" t="s">
        <v>1049</v>
      </c>
    </row>
    <row r="47" spans="1:45">
      <c r="A47" s="1">
        <f>HYPERLINK("https://lsnyc.legalserver.org/matter/dynamic-profile/view/1905118","19-1905118")</f>
        <v>0</v>
      </c>
      <c r="B47" t="s">
        <v>49</v>
      </c>
      <c r="C47" t="s">
        <v>100</v>
      </c>
      <c r="E47" t="s">
        <v>254</v>
      </c>
      <c r="F47" t="s">
        <v>507</v>
      </c>
      <c r="G47" t="s">
        <v>739</v>
      </c>
      <c r="H47" t="s">
        <v>957</v>
      </c>
      <c r="I47">
        <v>11233</v>
      </c>
      <c r="J47" t="s">
        <v>1049</v>
      </c>
      <c r="K47" t="s">
        <v>1052</v>
      </c>
      <c r="L47" t="s">
        <v>1081</v>
      </c>
      <c r="M47" t="s">
        <v>1206</v>
      </c>
      <c r="N47" t="s">
        <v>1222</v>
      </c>
      <c r="P47" t="s">
        <v>85</v>
      </c>
      <c r="Q47" t="s">
        <v>1238</v>
      </c>
      <c r="R47" t="s">
        <v>1050</v>
      </c>
      <c r="S47" t="s">
        <v>1240</v>
      </c>
      <c r="T47" t="s">
        <v>1247</v>
      </c>
      <c r="U47" t="s">
        <v>1295</v>
      </c>
      <c r="V47" t="s">
        <v>1070</v>
      </c>
      <c r="W47" t="s">
        <v>1617</v>
      </c>
      <c r="X47" t="s">
        <v>1828</v>
      </c>
      <c r="Y47">
        <v>826</v>
      </c>
      <c r="Z47">
        <v>42</v>
      </c>
      <c r="AA47" t="s">
        <v>1845</v>
      </c>
      <c r="AB47" t="s">
        <v>1858</v>
      </c>
      <c r="AC47">
        <v>14</v>
      </c>
      <c r="AD47">
        <v>1</v>
      </c>
      <c r="AE47">
        <v>0</v>
      </c>
      <c r="AF47">
        <v>68.69</v>
      </c>
      <c r="AI47" t="s">
        <v>1868</v>
      </c>
      <c r="AJ47">
        <v>8580</v>
      </c>
      <c r="AP47">
        <v>3.5</v>
      </c>
      <c r="AQ47" t="s">
        <v>65</v>
      </c>
      <c r="AR47" t="s">
        <v>1049</v>
      </c>
      <c r="AS47" t="s">
        <v>1049</v>
      </c>
    </row>
    <row r="48" spans="1:45">
      <c r="A48" s="1">
        <f>HYPERLINK("https://lsnyc.legalserver.org/matter/dynamic-profile/view/1905577","19-1905577")</f>
        <v>0</v>
      </c>
      <c r="B48" t="s">
        <v>49</v>
      </c>
      <c r="C48" t="s">
        <v>101</v>
      </c>
      <c r="D48" t="s">
        <v>183</v>
      </c>
      <c r="E48" t="s">
        <v>255</v>
      </c>
      <c r="F48" t="s">
        <v>508</v>
      </c>
      <c r="G48" t="s">
        <v>740</v>
      </c>
      <c r="H48" t="s">
        <v>958</v>
      </c>
      <c r="I48">
        <v>11239</v>
      </c>
      <c r="J48" t="s">
        <v>1049</v>
      </c>
      <c r="K48" t="s">
        <v>1052</v>
      </c>
      <c r="L48" t="s">
        <v>1082</v>
      </c>
      <c r="M48" t="s">
        <v>1206</v>
      </c>
      <c r="N48" t="s">
        <v>1226</v>
      </c>
      <c r="O48" t="s">
        <v>1230</v>
      </c>
      <c r="P48" t="s">
        <v>85</v>
      </c>
      <c r="Q48" t="s">
        <v>1238</v>
      </c>
      <c r="R48" t="s">
        <v>1050</v>
      </c>
      <c r="S48" t="s">
        <v>1240</v>
      </c>
      <c r="T48" t="s">
        <v>1247</v>
      </c>
      <c r="U48" t="s">
        <v>1296</v>
      </c>
      <c r="V48" t="s">
        <v>1070</v>
      </c>
      <c r="W48" t="s">
        <v>1618</v>
      </c>
      <c r="X48" t="s">
        <v>1834</v>
      </c>
      <c r="Y48">
        <v>989</v>
      </c>
      <c r="Z48">
        <v>55</v>
      </c>
      <c r="AA48" t="s">
        <v>1076</v>
      </c>
      <c r="AB48" t="s">
        <v>1054</v>
      </c>
      <c r="AC48">
        <v>6</v>
      </c>
      <c r="AD48">
        <v>1</v>
      </c>
      <c r="AE48">
        <v>0</v>
      </c>
      <c r="AF48">
        <v>166.53</v>
      </c>
      <c r="AI48" t="s">
        <v>1868</v>
      </c>
      <c r="AJ48">
        <v>20800</v>
      </c>
      <c r="AP48">
        <v>0.6</v>
      </c>
      <c r="AQ48" t="s">
        <v>1950</v>
      </c>
      <c r="AR48" t="s">
        <v>1051</v>
      </c>
      <c r="AS48" t="s">
        <v>1050</v>
      </c>
    </row>
    <row r="49" spans="1:45">
      <c r="A49" s="1">
        <f>HYPERLINK("https://lsnyc.legalserver.org/matter/dynamic-profile/view/1906449","19-1906449")</f>
        <v>0</v>
      </c>
      <c r="B49" t="s">
        <v>49</v>
      </c>
      <c r="C49" t="s">
        <v>85</v>
      </c>
      <c r="E49" t="s">
        <v>256</v>
      </c>
      <c r="F49" t="s">
        <v>509</v>
      </c>
      <c r="G49" t="s">
        <v>741</v>
      </c>
      <c r="H49" t="s">
        <v>959</v>
      </c>
      <c r="I49">
        <v>11239</v>
      </c>
      <c r="J49" t="s">
        <v>1049</v>
      </c>
      <c r="K49" t="s">
        <v>1052</v>
      </c>
      <c r="L49" t="s">
        <v>1083</v>
      </c>
      <c r="M49" t="s">
        <v>1206</v>
      </c>
      <c r="N49" t="s">
        <v>1222</v>
      </c>
      <c r="P49" t="s">
        <v>123</v>
      </c>
      <c r="Q49" t="s">
        <v>1238</v>
      </c>
      <c r="R49" t="s">
        <v>1050</v>
      </c>
      <c r="S49" t="s">
        <v>1240</v>
      </c>
      <c r="T49" t="s">
        <v>1247</v>
      </c>
      <c r="U49" t="s">
        <v>1297</v>
      </c>
      <c r="V49" t="s">
        <v>1070</v>
      </c>
      <c r="W49" t="s">
        <v>1619</v>
      </c>
      <c r="X49" t="s">
        <v>1837</v>
      </c>
      <c r="Y49">
        <v>1205</v>
      </c>
      <c r="Z49">
        <v>80</v>
      </c>
      <c r="AA49" t="s">
        <v>1845</v>
      </c>
      <c r="AB49" t="s">
        <v>1861</v>
      </c>
      <c r="AC49">
        <v>9</v>
      </c>
      <c r="AD49">
        <v>1</v>
      </c>
      <c r="AE49">
        <v>0</v>
      </c>
      <c r="AF49">
        <v>187.35</v>
      </c>
      <c r="AI49" t="s">
        <v>1868</v>
      </c>
      <c r="AJ49">
        <v>23400</v>
      </c>
      <c r="AP49">
        <v>11.3</v>
      </c>
      <c r="AQ49" t="s">
        <v>1948</v>
      </c>
      <c r="AR49" t="s">
        <v>1049</v>
      </c>
      <c r="AS49" t="s">
        <v>1049</v>
      </c>
    </row>
    <row r="50" spans="1:45">
      <c r="A50" s="1">
        <f>HYPERLINK("https://lsnyc.legalserver.org/matter/dynamic-profile/view/1907358","19-1907358")</f>
        <v>0</v>
      </c>
      <c r="B50" t="s">
        <v>49</v>
      </c>
      <c r="C50" t="s">
        <v>95</v>
      </c>
      <c r="E50" t="s">
        <v>257</v>
      </c>
      <c r="F50" t="s">
        <v>510</v>
      </c>
      <c r="G50" t="s">
        <v>742</v>
      </c>
      <c r="H50" t="s">
        <v>954</v>
      </c>
      <c r="I50">
        <v>11233</v>
      </c>
      <c r="J50" t="s">
        <v>1049</v>
      </c>
      <c r="K50" t="s">
        <v>1052</v>
      </c>
      <c r="L50" t="s">
        <v>1084</v>
      </c>
      <c r="M50" t="s">
        <v>1206</v>
      </c>
      <c r="N50" t="s">
        <v>1222</v>
      </c>
      <c r="P50" t="s">
        <v>103</v>
      </c>
      <c r="Q50" t="s">
        <v>1238</v>
      </c>
      <c r="R50" t="s">
        <v>1050</v>
      </c>
      <c r="S50" t="s">
        <v>1240</v>
      </c>
      <c r="T50" t="s">
        <v>1249</v>
      </c>
      <c r="U50" t="s">
        <v>1298</v>
      </c>
      <c r="W50" t="s">
        <v>1620</v>
      </c>
      <c r="X50" t="s">
        <v>1835</v>
      </c>
      <c r="Y50">
        <v>1542</v>
      </c>
      <c r="Z50">
        <v>287</v>
      </c>
      <c r="AA50" t="s">
        <v>1850</v>
      </c>
      <c r="AB50" t="s">
        <v>1054</v>
      </c>
      <c r="AC50">
        <v>4</v>
      </c>
      <c r="AD50">
        <v>1</v>
      </c>
      <c r="AE50">
        <v>2</v>
      </c>
      <c r="AF50">
        <v>0</v>
      </c>
      <c r="AI50" t="s">
        <v>1868</v>
      </c>
      <c r="AJ50">
        <v>0</v>
      </c>
      <c r="AP50">
        <v>9.4</v>
      </c>
      <c r="AQ50" t="s">
        <v>1943</v>
      </c>
      <c r="AR50" t="s">
        <v>1051</v>
      </c>
      <c r="AS50" t="s">
        <v>1051</v>
      </c>
    </row>
    <row r="51" spans="1:45">
      <c r="A51" s="1">
        <f>HYPERLINK("https://lsnyc.legalserver.org/matter/dynamic-profile/view/1906165","19-1906165")</f>
        <v>0</v>
      </c>
      <c r="B51" t="s">
        <v>49</v>
      </c>
      <c r="C51" t="s">
        <v>102</v>
      </c>
      <c r="E51" t="s">
        <v>258</v>
      </c>
      <c r="F51" t="s">
        <v>511</v>
      </c>
      <c r="G51" t="s">
        <v>743</v>
      </c>
      <c r="H51" t="s">
        <v>960</v>
      </c>
      <c r="I51">
        <v>11233</v>
      </c>
      <c r="J51" t="s">
        <v>1049</v>
      </c>
      <c r="K51" t="s">
        <v>1052</v>
      </c>
      <c r="L51" t="s">
        <v>1085</v>
      </c>
      <c r="M51" t="s">
        <v>1206</v>
      </c>
      <c r="N51" t="s">
        <v>1222</v>
      </c>
      <c r="P51" t="s">
        <v>174</v>
      </c>
      <c r="Q51" t="s">
        <v>1238</v>
      </c>
      <c r="R51" t="s">
        <v>1050</v>
      </c>
      <c r="S51" t="s">
        <v>1240</v>
      </c>
      <c r="T51" t="s">
        <v>1249</v>
      </c>
      <c r="U51" t="s">
        <v>1299</v>
      </c>
      <c r="V51">
        <v>6659617</v>
      </c>
      <c r="W51" t="s">
        <v>1621</v>
      </c>
      <c r="X51" t="s">
        <v>1835</v>
      </c>
      <c r="Y51">
        <v>2100</v>
      </c>
      <c r="Z51">
        <v>287</v>
      </c>
      <c r="AA51" t="s">
        <v>1845</v>
      </c>
      <c r="AB51" t="s">
        <v>1856</v>
      </c>
      <c r="AC51">
        <v>3</v>
      </c>
      <c r="AD51">
        <v>1</v>
      </c>
      <c r="AE51">
        <v>0</v>
      </c>
      <c r="AF51">
        <v>98.8</v>
      </c>
      <c r="AI51" t="s">
        <v>1868</v>
      </c>
      <c r="AJ51">
        <v>12340</v>
      </c>
      <c r="AP51">
        <v>7.1</v>
      </c>
      <c r="AQ51" t="s">
        <v>1943</v>
      </c>
      <c r="AR51" t="s">
        <v>1049</v>
      </c>
      <c r="AS51" t="s">
        <v>1049</v>
      </c>
    </row>
    <row r="52" spans="1:45">
      <c r="A52" s="1">
        <f>HYPERLINK("https://lsnyc.legalserver.org/matter/dynamic-profile/view/1908599","19-1908599")</f>
        <v>0</v>
      </c>
      <c r="B52" t="s">
        <v>49</v>
      </c>
      <c r="C52" t="s">
        <v>71</v>
      </c>
      <c r="D52" t="s">
        <v>185</v>
      </c>
      <c r="E52" t="s">
        <v>259</v>
      </c>
      <c r="F52" t="s">
        <v>297</v>
      </c>
      <c r="G52" t="s">
        <v>744</v>
      </c>
      <c r="H52" t="s">
        <v>961</v>
      </c>
      <c r="I52">
        <v>11233</v>
      </c>
      <c r="J52" t="s">
        <v>1049</v>
      </c>
      <c r="K52" t="s">
        <v>1052</v>
      </c>
      <c r="L52" t="s">
        <v>1086</v>
      </c>
      <c r="M52" t="s">
        <v>1206</v>
      </c>
      <c r="N52" t="s">
        <v>1226</v>
      </c>
      <c r="O52" t="s">
        <v>1230</v>
      </c>
      <c r="P52" t="s">
        <v>71</v>
      </c>
      <c r="Q52" t="s">
        <v>1238</v>
      </c>
      <c r="R52" t="s">
        <v>1050</v>
      </c>
      <c r="S52" t="s">
        <v>1240</v>
      </c>
      <c r="T52" t="s">
        <v>1247</v>
      </c>
      <c r="U52" t="s">
        <v>1300</v>
      </c>
      <c r="V52">
        <v>32751364</v>
      </c>
      <c r="W52" t="s">
        <v>1622</v>
      </c>
      <c r="X52" t="s">
        <v>1828</v>
      </c>
      <c r="Y52">
        <v>827.8200000000001</v>
      </c>
      <c r="Z52">
        <v>359</v>
      </c>
      <c r="AA52" t="s">
        <v>1845</v>
      </c>
      <c r="AB52" t="s">
        <v>1861</v>
      </c>
      <c r="AC52">
        <v>24</v>
      </c>
      <c r="AD52">
        <v>2</v>
      </c>
      <c r="AE52">
        <v>0</v>
      </c>
      <c r="AF52">
        <v>97.98</v>
      </c>
      <c r="AI52" t="s">
        <v>1868</v>
      </c>
      <c r="AJ52">
        <v>16568.3</v>
      </c>
      <c r="AP52">
        <v>1.4</v>
      </c>
      <c r="AQ52" t="s">
        <v>65</v>
      </c>
      <c r="AR52" t="s">
        <v>1049</v>
      </c>
      <c r="AS52" t="s">
        <v>1049</v>
      </c>
    </row>
    <row r="53" spans="1:45">
      <c r="A53" s="1">
        <f>HYPERLINK("https://lsnyc.legalserver.org/matter/dynamic-profile/view/1907496","19-1907496")</f>
        <v>0</v>
      </c>
      <c r="B53" t="s">
        <v>49</v>
      </c>
      <c r="C53" t="s">
        <v>103</v>
      </c>
      <c r="E53" t="s">
        <v>260</v>
      </c>
      <c r="F53" t="s">
        <v>512</v>
      </c>
      <c r="G53" t="s">
        <v>745</v>
      </c>
      <c r="H53" t="s">
        <v>962</v>
      </c>
      <c r="I53">
        <v>11212</v>
      </c>
      <c r="J53" t="s">
        <v>1049</v>
      </c>
      <c r="K53" t="s">
        <v>1052</v>
      </c>
      <c r="L53" t="s">
        <v>1087</v>
      </c>
      <c r="M53" t="s">
        <v>1206</v>
      </c>
      <c r="N53" t="s">
        <v>1222</v>
      </c>
      <c r="P53" t="s">
        <v>125</v>
      </c>
      <c r="Q53" t="s">
        <v>1238</v>
      </c>
      <c r="R53" t="s">
        <v>1050</v>
      </c>
      <c r="S53" t="s">
        <v>1240</v>
      </c>
      <c r="T53" t="s">
        <v>1247</v>
      </c>
      <c r="U53" t="s">
        <v>1301</v>
      </c>
      <c r="W53" t="s">
        <v>1623</v>
      </c>
      <c r="X53" t="s">
        <v>1828</v>
      </c>
      <c r="Y53">
        <v>800.29</v>
      </c>
      <c r="Z53">
        <v>48</v>
      </c>
      <c r="AA53" t="s">
        <v>1845</v>
      </c>
      <c r="AB53" t="s">
        <v>1054</v>
      </c>
      <c r="AC53">
        <v>47</v>
      </c>
      <c r="AD53">
        <v>1</v>
      </c>
      <c r="AE53">
        <v>0</v>
      </c>
      <c r="AF53">
        <v>184.15</v>
      </c>
      <c r="AI53" t="s">
        <v>1868</v>
      </c>
      <c r="AJ53">
        <v>23000</v>
      </c>
      <c r="AP53">
        <v>6.5</v>
      </c>
      <c r="AQ53" t="s">
        <v>47</v>
      </c>
      <c r="AR53" t="s">
        <v>1051</v>
      </c>
      <c r="AS53" t="s">
        <v>1051</v>
      </c>
    </row>
    <row r="54" spans="1:45">
      <c r="A54" s="1">
        <f>HYPERLINK("https://lsnyc.legalserver.org/matter/dynamic-profile/view/1908740","19-1908740")</f>
        <v>0</v>
      </c>
      <c r="B54" t="s">
        <v>49</v>
      </c>
      <c r="C54" t="s">
        <v>82</v>
      </c>
      <c r="D54" t="s">
        <v>204</v>
      </c>
      <c r="E54" t="s">
        <v>253</v>
      </c>
      <c r="F54" t="s">
        <v>513</v>
      </c>
      <c r="G54" t="s">
        <v>746</v>
      </c>
      <c r="H54" t="s">
        <v>963</v>
      </c>
      <c r="I54">
        <v>11233</v>
      </c>
      <c r="J54" t="s">
        <v>1049</v>
      </c>
      <c r="K54" t="s">
        <v>1052</v>
      </c>
      <c r="L54" t="s">
        <v>1088</v>
      </c>
      <c r="M54" t="s">
        <v>1205</v>
      </c>
      <c r="N54" t="s">
        <v>1222</v>
      </c>
      <c r="O54" t="s">
        <v>1231</v>
      </c>
      <c r="P54" t="s">
        <v>137</v>
      </c>
      <c r="Q54" t="s">
        <v>1238</v>
      </c>
      <c r="R54" t="s">
        <v>1050</v>
      </c>
      <c r="S54" t="s">
        <v>1240</v>
      </c>
      <c r="T54" t="s">
        <v>1247</v>
      </c>
      <c r="U54" t="s">
        <v>1302</v>
      </c>
      <c r="V54" t="s">
        <v>1070</v>
      </c>
      <c r="W54" t="s">
        <v>1624</v>
      </c>
      <c r="X54" t="s">
        <v>1829</v>
      </c>
      <c r="Y54">
        <v>1129</v>
      </c>
      <c r="Z54">
        <v>8</v>
      </c>
      <c r="AA54" t="s">
        <v>1845</v>
      </c>
      <c r="AB54" t="s">
        <v>1054</v>
      </c>
      <c r="AC54">
        <v>3</v>
      </c>
      <c r="AD54">
        <v>1</v>
      </c>
      <c r="AE54">
        <v>0</v>
      </c>
      <c r="AF54">
        <v>0</v>
      </c>
      <c r="AI54" t="s">
        <v>1868</v>
      </c>
      <c r="AJ54">
        <v>0</v>
      </c>
      <c r="AP54">
        <v>2.7</v>
      </c>
      <c r="AQ54" t="s">
        <v>65</v>
      </c>
      <c r="AR54" t="s">
        <v>1049</v>
      </c>
      <c r="AS54" t="s">
        <v>1049</v>
      </c>
    </row>
    <row r="55" spans="1:45">
      <c r="A55" s="1">
        <f>HYPERLINK("https://lsnyc.legalserver.org/matter/dynamic-profile/view/1909505","19-1909505")</f>
        <v>0</v>
      </c>
      <c r="B55" t="s">
        <v>49</v>
      </c>
      <c r="C55" t="s">
        <v>104</v>
      </c>
      <c r="E55" t="s">
        <v>261</v>
      </c>
      <c r="F55" t="s">
        <v>514</v>
      </c>
      <c r="G55" t="s">
        <v>747</v>
      </c>
      <c r="H55" t="s">
        <v>942</v>
      </c>
      <c r="I55">
        <v>11207</v>
      </c>
      <c r="J55" t="s">
        <v>1049</v>
      </c>
      <c r="K55" t="s">
        <v>1052</v>
      </c>
      <c r="L55" t="s">
        <v>1089</v>
      </c>
      <c r="M55" t="s">
        <v>1206</v>
      </c>
      <c r="N55" t="s">
        <v>1222</v>
      </c>
      <c r="P55" t="s">
        <v>137</v>
      </c>
      <c r="Q55" t="s">
        <v>1238</v>
      </c>
      <c r="R55" t="s">
        <v>1050</v>
      </c>
      <c r="S55" t="s">
        <v>1240</v>
      </c>
      <c r="T55" t="s">
        <v>1247</v>
      </c>
      <c r="U55" t="s">
        <v>1303</v>
      </c>
      <c r="W55" t="s">
        <v>1625</v>
      </c>
      <c r="X55" t="s">
        <v>1835</v>
      </c>
      <c r="Y55">
        <v>538</v>
      </c>
      <c r="Z55">
        <v>60</v>
      </c>
      <c r="AA55" t="s">
        <v>1851</v>
      </c>
      <c r="AB55" t="s">
        <v>1835</v>
      </c>
      <c r="AC55">
        <v>20</v>
      </c>
      <c r="AD55">
        <v>2</v>
      </c>
      <c r="AE55">
        <v>1</v>
      </c>
      <c r="AF55">
        <v>215.66</v>
      </c>
      <c r="AI55" t="s">
        <v>1868</v>
      </c>
      <c r="AJ55">
        <v>46000</v>
      </c>
      <c r="AP55">
        <v>2.2</v>
      </c>
      <c r="AQ55" t="s">
        <v>47</v>
      </c>
      <c r="AR55" t="s">
        <v>1049</v>
      </c>
      <c r="AS55" t="s">
        <v>1049</v>
      </c>
    </row>
    <row r="56" spans="1:45">
      <c r="A56" s="1">
        <f>HYPERLINK("https://lsnyc.legalserver.org/matter/dynamic-profile/view/1911798","19-1911798")</f>
        <v>0</v>
      </c>
      <c r="B56" t="s">
        <v>49</v>
      </c>
      <c r="C56" t="s">
        <v>96</v>
      </c>
      <c r="D56" t="s">
        <v>96</v>
      </c>
      <c r="E56" t="s">
        <v>262</v>
      </c>
      <c r="F56" t="s">
        <v>515</v>
      </c>
      <c r="G56" t="s">
        <v>748</v>
      </c>
      <c r="I56">
        <v>11208</v>
      </c>
      <c r="J56" t="s">
        <v>1049</v>
      </c>
      <c r="K56" t="s">
        <v>1052</v>
      </c>
      <c r="M56" t="s">
        <v>1211</v>
      </c>
      <c r="N56" t="s">
        <v>1226</v>
      </c>
      <c r="O56" t="s">
        <v>1230</v>
      </c>
      <c r="P56" t="s">
        <v>181</v>
      </c>
      <c r="Q56" t="s">
        <v>1238</v>
      </c>
      <c r="R56" t="s">
        <v>1050</v>
      </c>
      <c r="S56" t="s">
        <v>1240</v>
      </c>
      <c r="U56" t="s">
        <v>1304</v>
      </c>
      <c r="X56" t="s">
        <v>1838</v>
      </c>
      <c r="Y56">
        <v>0</v>
      </c>
      <c r="Z56">
        <v>6</v>
      </c>
      <c r="AC56">
        <v>0</v>
      </c>
      <c r="AD56">
        <v>1</v>
      </c>
      <c r="AE56">
        <v>3</v>
      </c>
      <c r="AF56">
        <v>0</v>
      </c>
      <c r="AI56" t="s">
        <v>1868</v>
      </c>
      <c r="AJ56">
        <v>0</v>
      </c>
      <c r="AP56">
        <v>0.2</v>
      </c>
      <c r="AQ56" t="s">
        <v>65</v>
      </c>
      <c r="AR56" t="s">
        <v>1051</v>
      </c>
      <c r="AS56" t="s">
        <v>1050</v>
      </c>
    </row>
    <row r="57" spans="1:45">
      <c r="A57" s="1">
        <f>HYPERLINK("https://lsnyc.legalserver.org/matter/dynamic-profile/view/1910678","19-1910678")</f>
        <v>0</v>
      </c>
      <c r="B57" t="s">
        <v>49</v>
      </c>
      <c r="C57" t="s">
        <v>105</v>
      </c>
      <c r="D57" t="s">
        <v>204</v>
      </c>
      <c r="E57" t="s">
        <v>263</v>
      </c>
      <c r="F57" t="s">
        <v>516</v>
      </c>
      <c r="G57" t="s">
        <v>749</v>
      </c>
      <c r="I57">
        <v>11207</v>
      </c>
      <c r="J57" t="s">
        <v>1049</v>
      </c>
      <c r="K57" t="s">
        <v>1052</v>
      </c>
      <c r="L57" t="s">
        <v>1068</v>
      </c>
      <c r="M57" t="s">
        <v>1212</v>
      </c>
      <c r="N57" t="s">
        <v>1226</v>
      </c>
      <c r="O57" t="s">
        <v>1230</v>
      </c>
      <c r="P57" t="s">
        <v>105</v>
      </c>
      <c r="Q57" t="s">
        <v>1238</v>
      </c>
      <c r="R57" t="s">
        <v>1050</v>
      </c>
      <c r="S57" t="s">
        <v>1240</v>
      </c>
      <c r="U57" t="s">
        <v>1305</v>
      </c>
      <c r="V57" t="s">
        <v>1536</v>
      </c>
      <c r="W57" t="s">
        <v>1626</v>
      </c>
      <c r="X57" t="s">
        <v>1828</v>
      </c>
      <c r="Y57">
        <v>680</v>
      </c>
      <c r="Z57">
        <v>3</v>
      </c>
      <c r="AA57" t="s">
        <v>1076</v>
      </c>
      <c r="AB57" t="s">
        <v>1858</v>
      </c>
      <c r="AC57">
        <v>34</v>
      </c>
      <c r="AD57">
        <v>1</v>
      </c>
      <c r="AE57">
        <v>0</v>
      </c>
      <c r="AF57">
        <v>83.23</v>
      </c>
      <c r="AI57" t="s">
        <v>1869</v>
      </c>
      <c r="AJ57">
        <v>10396</v>
      </c>
      <c r="AP57">
        <v>0.9</v>
      </c>
      <c r="AQ57" t="s">
        <v>65</v>
      </c>
      <c r="AR57" t="s">
        <v>1051</v>
      </c>
      <c r="AS57" t="s">
        <v>1050</v>
      </c>
    </row>
    <row r="58" spans="1:45">
      <c r="A58" s="1">
        <f>HYPERLINK("https://lsnyc.legalserver.org/matter/dynamic-profile/view/1908285","19-1908285")</f>
        <v>0</v>
      </c>
      <c r="B58" t="s">
        <v>49</v>
      </c>
      <c r="C58" t="s">
        <v>94</v>
      </c>
      <c r="D58" t="s">
        <v>204</v>
      </c>
      <c r="E58" t="s">
        <v>264</v>
      </c>
      <c r="F58" t="s">
        <v>517</v>
      </c>
      <c r="G58" t="s">
        <v>750</v>
      </c>
      <c r="H58" t="s">
        <v>964</v>
      </c>
      <c r="I58">
        <v>11233</v>
      </c>
      <c r="J58" t="s">
        <v>1049</v>
      </c>
      <c r="K58" t="s">
        <v>1052</v>
      </c>
      <c r="L58" t="s">
        <v>1090</v>
      </c>
      <c r="M58" t="s">
        <v>1206</v>
      </c>
      <c r="N58" t="s">
        <v>1222</v>
      </c>
      <c r="O58" t="s">
        <v>1231</v>
      </c>
      <c r="P58" t="s">
        <v>183</v>
      </c>
      <c r="Q58" t="s">
        <v>1238</v>
      </c>
      <c r="R58" t="s">
        <v>1050</v>
      </c>
      <c r="S58" t="s">
        <v>1240</v>
      </c>
      <c r="T58" t="s">
        <v>1247</v>
      </c>
      <c r="U58" t="s">
        <v>1306</v>
      </c>
      <c r="V58" t="s">
        <v>1054</v>
      </c>
      <c r="W58" t="s">
        <v>1627</v>
      </c>
      <c r="X58" t="s">
        <v>1828</v>
      </c>
      <c r="Y58">
        <v>1000</v>
      </c>
      <c r="Z58">
        <v>3</v>
      </c>
      <c r="AA58" t="s">
        <v>1847</v>
      </c>
      <c r="AB58" t="s">
        <v>1054</v>
      </c>
      <c r="AC58">
        <v>7</v>
      </c>
      <c r="AD58">
        <v>2</v>
      </c>
      <c r="AE58">
        <v>2</v>
      </c>
      <c r="AF58">
        <v>174.76</v>
      </c>
      <c r="AI58" t="s">
        <v>1868</v>
      </c>
      <c r="AJ58">
        <v>45000</v>
      </c>
      <c r="AP58">
        <v>2.5</v>
      </c>
      <c r="AQ58" t="s">
        <v>47</v>
      </c>
      <c r="AR58" t="s">
        <v>1049</v>
      </c>
      <c r="AS58" t="s">
        <v>1049</v>
      </c>
    </row>
    <row r="59" spans="1:45">
      <c r="A59" s="1">
        <f>HYPERLINK("https://lsnyc.legalserver.org/matter/dynamic-profile/view/1911683","19-1911683")</f>
        <v>0</v>
      </c>
      <c r="B59" t="s">
        <v>49</v>
      </c>
      <c r="C59" t="s">
        <v>106</v>
      </c>
      <c r="E59" t="s">
        <v>265</v>
      </c>
      <c r="F59" t="s">
        <v>518</v>
      </c>
      <c r="G59" t="s">
        <v>751</v>
      </c>
      <c r="H59" t="s">
        <v>965</v>
      </c>
      <c r="I59">
        <v>11236</v>
      </c>
      <c r="J59" t="s">
        <v>1049</v>
      </c>
      <c r="K59" t="s">
        <v>1052</v>
      </c>
      <c r="L59" t="s">
        <v>1091</v>
      </c>
      <c r="M59" t="s">
        <v>1205</v>
      </c>
      <c r="N59" t="s">
        <v>1222</v>
      </c>
      <c r="P59" t="s">
        <v>106</v>
      </c>
      <c r="Q59" t="s">
        <v>1238</v>
      </c>
      <c r="R59" t="s">
        <v>1050</v>
      </c>
      <c r="S59" t="s">
        <v>1240</v>
      </c>
      <c r="T59" t="s">
        <v>1249</v>
      </c>
      <c r="U59" t="s">
        <v>1307</v>
      </c>
      <c r="W59" t="s">
        <v>1628</v>
      </c>
      <c r="X59" t="s">
        <v>1830</v>
      </c>
      <c r="Y59">
        <v>1600</v>
      </c>
      <c r="Z59">
        <v>3</v>
      </c>
      <c r="AA59" t="s">
        <v>1844</v>
      </c>
      <c r="AB59" t="s">
        <v>1857</v>
      </c>
      <c r="AC59">
        <v>1</v>
      </c>
      <c r="AD59">
        <v>1</v>
      </c>
      <c r="AE59">
        <v>0</v>
      </c>
      <c r="AF59">
        <v>22.1</v>
      </c>
      <c r="AI59" t="s">
        <v>1868</v>
      </c>
      <c r="AJ59">
        <v>2760</v>
      </c>
      <c r="AP59">
        <v>1</v>
      </c>
      <c r="AQ59" t="s">
        <v>47</v>
      </c>
      <c r="AR59" t="s">
        <v>1051</v>
      </c>
      <c r="AS59" t="s">
        <v>1051</v>
      </c>
    </row>
    <row r="60" spans="1:45">
      <c r="A60" s="1">
        <f>HYPERLINK("https://lsnyc.legalserver.org/matter/dynamic-profile/view/1912104","19-1912104")</f>
        <v>0</v>
      </c>
      <c r="B60" t="s">
        <v>49</v>
      </c>
      <c r="C60" t="s">
        <v>107</v>
      </c>
      <c r="E60" t="s">
        <v>266</v>
      </c>
      <c r="F60" t="s">
        <v>519</v>
      </c>
      <c r="G60" t="s">
        <v>752</v>
      </c>
      <c r="H60" t="s">
        <v>966</v>
      </c>
      <c r="I60">
        <v>11206</v>
      </c>
      <c r="J60" t="s">
        <v>1049</v>
      </c>
      <c r="K60" t="s">
        <v>1052</v>
      </c>
      <c r="L60" t="s">
        <v>1092</v>
      </c>
      <c r="M60" t="s">
        <v>1206</v>
      </c>
      <c r="N60" t="s">
        <v>1222</v>
      </c>
      <c r="P60" t="s">
        <v>106</v>
      </c>
      <c r="Q60" t="s">
        <v>1238</v>
      </c>
      <c r="R60" t="s">
        <v>1050</v>
      </c>
      <c r="S60" t="s">
        <v>1240</v>
      </c>
      <c r="U60" t="s">
        <v>1308</v>
      </c>
      <c r="W60" t="s">
        <v>1629</v>
      </c>
      <c r="X60" t="s">
        <v>1835</v>
      </c>
      <c r="Y60">
        <v>711</v>
      </c>
      <c r="Z60">
        <v>82</v>
      </c>
      <c r="AA60" t="s">
        <v>1845</v>
      </c>
      <c r="AB60" t="s">
        <v>1856</v>
      </c>
      <c r="AC60">
        <v>8</v>
      </c>
      <c r="AD60">
        <v>1</v>
      </c>
      <c r="AE60">
        <v>4</v>
      </c>
      <c r="AF60">
        <v>112.03</v>
      </c>
      <c r="AI60" t="s">
        <v>1868</v>
      </c>
      <c r="AJ60">
        <v>33800</v>
      </c>
      <c r="AP60">
        <v>2.5</v>
      </c>
      <c r="AQ60" t="s">
        <v>47</v>
      </c>
      <c r="AR60" t="s">
        <v>1051</v>
      </c>
      <c r="AS60" t="s">
        <v>1051</v>
      </c>
    </row>
    <row r="61" spans="1:45">
      <c r="A61" s="1">
        <f>HYPERLINK("https://lsnyc.legalserver.org/matter/dynamic-profile/view/1911485","19-1911485")</f>
        <v>0</v>
      </c>
      <c r="B61" t="s">
        <v>49</v>
      </c>
      <c r="C61" t="s">
        <v>108</v>
      </c>
      <c r="E61" t="s">
        <v>267</v>
      </c>
      <c r="F61" t="s">
        <v>520</v>
      </c>
      <c r="G61" t="s">
        <v>753</v>
      </c>
      <c r="H61" t="s">
        <v>967</v>
      </c>
      <c r="I61">
        <v>11212</v>
      </c>
      <c r="J61" t="s">
        <v>1049</v>
      </c>
      <c r="K61" t="s">
        <v>1052</v>
      </c>
      <c r="L61" t="s">
        <v>1093</v>
      </c>
      <c r="M61" t="s">
        <v>1206</v>
      </c>
      <c r="N61" t="s">
        <v>1226</v>
      </c>
      <c r="P61" t="s">
        <v>106</v>
      </c>
      <c r="Q61" t="s">
        <v>1238</v>
      </c>
      <c r="R61" t="s">
        <v>1050</v>
      </c>
      <c r="S61" t="s">
        <v>1240</v>
      </c>
      <c r="T61" t="s">
        <v>1249</v>
      </c>
      <c r="U61" t="s">
        <v>1309</v>
      </c>
      <c r="V61" t="s">
        <v>1070</v>
      </c>
      <c r="W61" t="s">
        <v>1630</v>
      </c>
      <c r="X61" t="s">
        <v>1837</v>
      </c>
      <c r="Y61">
        <v>1217</v>
      </c>
      <c r="Z61">
        <v>26</v>
      </c>
      <c r="AA61" t="s">
        <v>1845</v>
      </c>
      <c r="AB61" t="s">
        <v>1054</v>
      </c>
      <c r="AC61">
        <v>11</v>
      </c>
      <c r="AD61">
        <v>1</v>
      </c>
      <c r="AE61">
        <v>0</v>
      </c>
      <c r="AF61">
        <v>332.23</v>
      </c>
      <c r="AI61" t="s">
        <v>1868</v>
      </c>
      <c r="AJ61">
        <v>41496</v>
      </c>
      <c r="AP61">
        <v>2</v>
      </c>
      <c r="AQ61" t="s">
        <v>1948</v>
      </c>
      <c r="AR61" t="s">
        <v>1051</v>
      </c>
      <c r="AS61" t="s">
        <v>1051</v>
      </c>
    </row>
    <row r="62" spans="1:45">
      <c r="A62" s="1">
        <f>HYPERLINK("https://lsnyc.legalserver.org/matter/dynamic-profile/view/1912555","19-1912555")</f>
        <v>0</v>
      </c>
      <c r="B62" t="s">
        <v>49</v>
      </c>
      <c r="C62" t="s">
        <v>109</v>
      </c>
      <c r="E62" t="s">
        <v>268</v>
      </c>
      <c r="F62" t="s">
        <v>521</v>
      </c>
      <c r="G62" t="s">
        <v>754</v>
      </c>
      <c r="H62">
        <v>2</v>
      </c>
      <c r="I62">
        <v>11233</v>
      </c>
      <c r="J62" t="s">
        <v>1049</v>
      </c>
      <c r="K62" t="s">
        <v>1052</v>
      </c>
      <c r="L62" t="s">
        <v>1094</v>
      </c>
      <c r="M62" t="s">
        <v>1206</v>
      </c>
      <c r="N62" t="s">
        <v>1223</v>
      </c>
      <c r="P62" t="s">
        <v>130</v>
      </c>
      <c r="Q62" t="s">
        <v>1238</v>
      </c>
      <c r="R62" t="s">
        <v>1050</v>
      </c>
      <c r="S62" t="s">
        <v>1240</v>
      </c>
      <c r="U62" t="s">
        <v>1310</v>
      </c>
      <c r="V62" t="s">
        <v>1537</v>
      </c>
      <c r="W62" t="s">
        <v>1631</v>
      </c>
      <c r="X62" t="s">
        <v>1834</v>
      </c>
      <c r="Y62">
        <v>2400</v>
      </c>
      <c r="Z62">
        <v>2</v>
      </c>
      <c r="AA62" t="s">
        <v>1844</v>
      </c>
      <c r="AB62" t="s">
        <v>1054</v>
      </c>
      <c r="AC62">
        <v>0</v>
      </c>
      <c r="AD62">
        <v>2</v>
      </c>
      <c r="AE62">
        <v>2</v>
      </c>
      <c r="AF62">
        <v>159.22</v>
      </c>
      <c r="AI62" t="s">
        <v>1868</v>
      </c>
      <c r="AJ62">
        <v>41000</v>
      </c>
      <c r="AP62">
        <v>0</v>
      </c>
      <c r="AQ62" t="s">
        <v>47</v>
      </c>
      <c r="AR62" t="s">
        <v>1051</v>
      </c>
      <c r="AS62" t="s">
        <v>1051</v>
      </c>
    </row>
    <row r="63" spans="1:45">
      <c r="A63" s="1">
        <f>HYPERLINK("https://lsnyc.legalserver.org/matter/dynamic-profile/view/1911428","19-1911428")</f>
        <v>0</v>
      </c>
      <c r="B63" t="s">
        <v>49</v>
      </c>
      <c r="C63" t="s">
        <v>110</v>
      </c>
      <c r="E63" t="s">
        <v>269</v>
      </c>
      <c r="F63" t="s">
        <v>522</v>
      </c>
      <c r="G63" t="s">
        <v>755</v>
      </c>
      <c r="I63">
        <v>11233</v>
      </c>
      <c r="J63" t="s">
        <v>1049</v>
      </c>
      <c r="K63" t="s">
        <v>1052</v>
      </c>
      <c r="L63" t="s">
        <v>1095</v>
      </c>
      <c r="M63" t="s">
        <v>1205</v>
      </c>
      <c r="N63" t="s">
        <v>1225</v>
      </c>
      <c r="P63" t="s">
        <v>114</v>
      </c>
      <c r="Q63" t="s">
        <v>1238</v>
      </c>
      <c r="R63" t="s">
        <v>1050</v>
      </c>
      <c r="S63" t="s">
        <v>1240</v>
      </c>
      <c r="T63" t="s">
        <v>1247</v>
      </c>
      <c r="U63" t="s">
        <v>1311</v>
      </c>
      <c r="V63" t="s">
        <v>1538</v>
      </c>
      <c r="W63" t="s">
        <v>1632</v>
      </c>
      <c r="X63" t="s">
        <v>1834</v>
      </c>
      <c r="Y63">
        <v>2100</v>
      </c>
      <c r="Z63">
        <v>4</v>
      </c>
      <c r="AA63" t="s">
        <v>1844</v>
      </c>
      <c r="AB63" t="s">
        <v>1856</v>
      </c>
      <c r="AC63">
        <v>3</v>
      </c>
      <c r="AD63">
        <v>3</v>
      </c>
      <c r="AE63">
        <v>1</v>
      </c>
      <c r="AF63">
        <v>124.85</v>
      </c>
      <c r="AI63" t="s">
        <v>1868</v>
      </c>
      <c r="AJ63">
        <v>32150</v>
      </c>
      <c r="AP63">
        <v>2</v>
      </c>
      <c r="AQ63" t="s">
        <v>65</v>
      </c>
      <c r="AR63" t="s">
        <v>1051</v>
      </c>
      <c r="AS63" t="s">
        <v>1051</v>
      </c>
    </row>
    <row r="64" spans="1:45">
      <c r="A64" s="1">
        <f>HYPERLINK("https://lsnyc.legalserver.org/matter/dynamic-profile/view/1905677","19-1905677")</f>
        <v>0</v>
      </c>
      <c r="B64" t="s">
        <v>49</v>
      </c>
      <c r="C64" t="s">
        <v>111</v>
      </c>
      <c r="E64" t="s">
        <v>270</v>
      </c>
      <c r="F64" t="s">
        <v>523</v>
      </c>
      <c r="G64" t="s">
        <v>756</v>
      </c>
      <c r="H64" t="s">
        <v>933</v>
      </c>
      <c r="I64">
        <v>11212</v>
      </c>
      <c r="J64" t="s">
        <v>1049</v>
      </c>
      <c r="K64" t="s">
        <v>1052</v>
      </c>
      <c r="L64" t="s">
        <v>1096</v>
      </c>
      <c r="M64" t="s">
        <v>1205</v>
      </c>
      <c r="N64" t="s">
        <v>1226</v>
      </c>
      <c r="P64" t="s">
        <v>114</v>
      </c>
      <c r="Q64" t="s">
        <v>1238</v>
      </c>
      <c r="R64" t="s">
        <v>1050</v>
      </c>
      <c r="S64" t="s">
        <v>1240</v>
      </c>
      <c r="T64" t="s">
        <v>1247</v>
      </c>
      <c r="U64" t="s">
        <v>1312</v>
      </c>
      <c r="V64" t="s">
        <v>1070</v>
      </c>
      <c r="W64" t="s">
        <v>1633</v>
      </c>
      <c r="X64" t="s">
        <v>1829</v>
      </c>
      <c r="Y64">
        <v>1100</v>
      </c>
      <c r="Z64">
        <v>4</v>
      </c>
      <c r="AA64" t="s">
        <v>1844</v>
      </c>
      <c r="AB64" t="s">
        <v>1054</v>
      </c>
      <c r="AC64">
        <v>13</v>
      </c>
      <c r="AD64">
        <v>2</v>
      </c>
      <c r="AE64">
        <v>1</v>
      </c>
      <c r="AF64">
        <v>227.61</v>
      </c>
      <c r="AI64" t="s">
        <v>1868</v>
      </c>
      <c r="AJ64">
        <v>48550</v>
      </c>
      <c r="AK64" t="s">
        <v>1883</v>
      </c>
      <c r="AP64">
        <v>2.75</v>
      </c>
      <c r="AQ64" t="s">
        <v>1950</v>
      </c>
      <c r="AR64" t="s">
        <v>1049</v>
      </c>
      <c r="AS64" t="s">
        <v>1049</v>
      </c>
    </row>
    <row r="65" spans="1:45">
      <c r="A65" s="1">
        <f>HYPERLINK("https://lsnyc.legalserver.org/matter/dynamic-profile/view/1913235","19-1913235")</f>
        <v>0</v>
      </c>
      <c r="B65" t="s">
        <v>49</v>
      </c>
      <c r="C65" t="s">
        <v>112</v>
      </c>
      <c r="E65" t="s">
        <v>271</v>
      </c>
      <c r="F65" t="s">
        <v>524</v>
      </c>
      <c r="G65" t="s">
        <v>757</v>
      </c>
      <c r="H65" t="s">
        <v>950</v>
      </c>
      <c r="I65">
        <v>11239</v>
      </c>
      <c r="J65" t="s">
        <v>1049</v>
      </c>
      <c r="K65" t="s">
        <v>1052</v>
      </c>
      <c r="L65" t="s">
        <v>1097</v>
      </c>
      <c r="M65" t="s">
        <v>1206</v>
      </c>
      <c r="N65" t="s">
        <v>1222</v>
      </c>
      <c r="P65" t="s">
        <v>89</v>
      </c>
      <c r="Q65" t="s">
        <v>1238</v>
      </c>
      <c r="R65" t="s">
        <v>1050</v>
      </c>
      <c r="S65" t="s">
        <v>1240</v>
      </c>
      <c r="T65" t="s">
        <v>1247</v>
      </c>
      <c r="U65" t="s">
        <v>1313</v>
      </c>
      <c r="V65" t="s">
        <v>1070</v>
      </c>
      <c r="W65" t="s">
        <v>1634</v>
      </c>
      <c r="X65" t="s">
        <v>1834</v>
      </c>
      <c r="Y65">
        <v>1200</v>
      </c>
      <c r="Z65">
        <v>1092</v>
      </c>
      <c r="AA65" t="s">
        <v>1852</v>
      </c>
      <c r="AB65" t="s">
        <v>1856</v>
      </c>
      <c r="AC65">
        <v>22</v>
      </c>
      <c r="AD65">
        <v>2</v>
      </c>
      <c r="AE65">
        <v>0</v>
      </c>
      <c r="AF65">
        <v>198.7</v>
      </c>
      <c r="AI65" t="s">
        <v>1868</v>
      </c>
      <c r="AJ65">
        <v>33600</v>
      </c>
      <c r="AP65">
        <v>2</v>
      </c>
      <c r="AQ65" t="s">
        <v>65</v>
      </c>
      <c r="AR65" t="s">
        <v>1049</v>
      </c>
      <c r="AS65" t="s">
        <v>1049</v>
      </c>
    </row>
    <row r="66" spans="1:45">
      <c r="A66" s="1">
        <f>HYPERLINK("https://lsnyc.legalserver.org/matter/dynamic-profile/view/1912566","19-1912566")</f>
        <v>0</v>
      </c>
      <c r="B66" t="s">
        <v>49</v>
      </c>
      <c r="C66" t="s">
        <v>109</v>
      </c>
      <c r="E66" t="s">
        <v>272</v>
      </c>
      <c r="F66" t="s">
        <v>525</v>
      </c>
      <c r="G66" t="s">
        <v>758</v>
      </c>
      <c r="H66">
        <v>2</v>
      </c>
      <c r="I66">
        <v>11208</v>
      </c>
      <c r="J66" t="s">
        <v>1050</v>
      </c>
      <c r="K66" t="s">
        <v>1052</v>
      </c>
      <c r="L66" t="s">
        <v>1098</v>
      </c>
      <c r="M66" t="s">
        <v>1206</v>
      </c>
      <c r="N66" t="s">
        <v>1223</v>
      </c>
      <c r="P66" t="s">
        <v>204</v>
      </c>
      <c r="Q66" t="s">
        <v>1238</v>
      </c>
      <c r="R66" t="s">
        <v>1050</v>
      </c>
      <c r="S66" t="s">
        <v>1240</v>
      </c>
      <c r="U66" t="s">
        <v>1314</v>
      </c>
      <c r="W66" t="s">
        <v>1635</v>
      </c>
      <c r="X66" t="s">
        <v>1835</v>
      </c>
      <c r="Y66">
        <v>2200</v>
      </c>
      <c r="Z66">
        <v>3</v>
      </c>
      <c r="AA66" t="s">
        <v>1844</v>
      </c>
      <c r="AB66" t="s">
        <v>1054</v>
      </c>
      <c r="AC66">
        <v>3</v>
      </c>
      <c r="AD66">
        <v>1</v>
      </c>
      <c r="AE66">
        <v>0</v>
      </c>
      <c r="AF66">
        <v>0</v>
      </c>
      <c r="AI66" t="s">
        <v>1868</v>
      </c>
      <c r="AJ66">
        <v>0</v>
      </c>
      <c r="AP66">
        <v>0</v>
      </c>
      <c r="AQ66" t="s">
        <v>47</v>
      </c>
      <c r="AR66" t="s">
        <v>1049</v>
      </c>
      <c r="AS66" t="s">
        <v>1049</v>
      </c>
    </row>
    <row r="67" spans="1:45">
      <c r="A67" s="1">
        <f>HYPERLINK("https://lsnyc.legalserver.org/matter/dynamic-profile/view/1903031","19-1903031")</f>
        <v>0</v>
      </c>
      <c r="B67" t="s">
        <v>49</v>
      </c>
      <c r="C67" t="s">
        <v>113</v>
      </c>
      <c r="E67" t="s">
        <v>273</v>
      </c>
      <c r="F67" t="s">
        <v>526</v>
      </c>
      <c r="G67" t="s">
        <v>759</v>
      </c>
      <c r="H67">
        <v>318</v>
      </c>
      <c r="I67">
        <v>11208</v>
      </c>
      <c r="J67" t="s">
        <v>1050</v>
      </c>
      <c r="L67" t="s">
        <v>1099</v>
      </c>
      <c r="M67" t="s">
        <v>1206</v>
      </c>
      <c r="N67" t="s">
        <v>1222</v>
      </c>
      <c r="Q67" t="s">
        <v>1238</v>
      </c>
      <c r="R67" t="s">
        <v>1050</v>
      </c>
      <c r="S67" t="s">
        <v>1240</v>
      </c>
      <c r="U67" t="s">
        <v>1315</v>
      </c>
      <c r="V67" t="s">
        <v>1539</v>
      </c>
      <c r="W67" t="s">
        <v>1636</v>
      </c>
      <c r="X67" t="s">
        <v>1828</v>
      </c>
      <c r="Y67">
        <v>1348</v>
      </c>
      <c r="Z67">
        <v>323</v>
      </c>
      <c r="AA67" t="s">
        <v>1845</v>
      </c>
      <c r="AB67" t="s">
        <v>1859</v>
      </c>
      <c r="AC67">
        <v>0</v>
      </c>
      <c r="AD67">
        <v>1</v>
      </c>
      <c r="AE67">
        <v>0</v>
      </c>
      <c r="AF67">
        <v>0</v>
      </c>
      <c r="AI67" t="s">
        <v>1868</v>
      </c>
      <c r="AJ67">
        <v>0</v>
      </c>
      <c r="AP67">
        <v>3.1</v>
      </c>
      <c r="AQ67" t="s">
        <v>47</v>
      </c>
      <c r="AR67" t="s">
        <v>1051</v>
      </c>
      <c r="AS67" t="s">
        <v>1051</v>
      </c>
    </row>
    <row r="68" spans="1:45">
      <c r="A68" s="1">
        <f>HYPERLINK("https://lsnyc.legalserver.org/matter/dynamic-profile/view/1912815","19-1912815")</f>
        <v>0</v>
      </c>
      <c r="B68" t="s">
        <v>49</v>
      </c>
      <c r="C68" t="s">
        <v>114</v>
      </c>
      <c r="E68" t="s">
        <v>274</v>
      </c>
      <c r="F68" t="s">
        <v>527</v>
      </c>
      <c r="G68" t="s">
        <v>760</v>
      </c>
      <c r="H68" t="s">
        <v>968</v>
      </c>
      <c r="I68">
        <v>11233</v>
      </c>
      <c r="J68" t="s">
        <v>1051</v>
      </c>
      <c r="L68" t="s">
        <v>1100</v>
      </c>
      <c r="M68" t="s">
        <v>1206</v>
      </c>
      <c r="N68" t="s">
        <v>1223</v>
      </c>
      <c r="Q68" t="s">
        <v>1238</v>
      </c>
      <c r="R68" t="s">
        <v>1050</v>
      </c>
      <c r="S68" t="s">
        <v>1240</v>
      </c>
      <c r="U68" t="s">
        <v>1316</v>
      </c>
      <c r="W68" t="s">
        <v>1637</v>
      </c>
      <c r="X68" t="s">
        <v>1835</v>
      </c>
      <c r="Y68">
        <v>520</v>
      </c>
      <c r="Z68">
        <v>112</v>
      </c>
      <c r="AA68" t="s">
        <v>1849</v>
      </c>
      <c r="AB68" t="s">
        <v>1835</v>
      </c>
      <c r="AC68">
        <v>12</v>
      </c>
      <c r="AD68">
        <v>4</v>
      </c>
      <c r="AE68">
        <v>0</v>
      </c>
      <c r="AF68">
        <v>14.76</v>
      </c>
      <c r="AI68" t="s">
        <v>1869</v>
      </c>
      <c r="AJ68">
        <v>3800</v>
      </c>
      <c r="AP68">
        <v>0.6</v>
      </c>
      <c r="AQ68" t="s">
        <v>1952</v>
      </c>
      <c r="AR68" t="s">
        <v>1051</v>
      </c>
      <c r="AS68" t="s">
        <v>1051</v>
      </c>
    </row>
    <row r="69" spans="1:45">
      <c r="A69" s="1">
        <f>HYPERLINK("https://lsnyc.legalserver.org/matter/dynamic-profile/view/1911085","19-1911085")</f>
        <v>0</v>
      </c>
      <c r="B69" t="s">
        <v>49</v>
      </c>
      <c r="C69" t="s">
        <v>115</v>
      </c>
      <c r="E69" t="s">
        <v>275</v>
      </c>
      <c r="F69" t="s">
        <v>528</v>
      </c>
      <c r="G69" t="s">
        <v>707</v>
      </c>
      <c r="I69">
        <v>11213</v>
      </c>
      <c r="J69" t="s">
        <v>1050</v>
      </c>
      <c r="K69" t="s">
        <v>1054</v>
      </c>
      <c r="L69" t="s">
        <v>1101</v>
      </c>
      <c r="M69" t="s">
        <v>1206</v>
      </c>
      <c r="Q69" t="s">
        <v>1238</v>
      </c>
      <c r="R69" t="s">
        <v>1050</v>
      </c>
      <c r="S69" t="s">
        <v>1240</v>
      </c>
      <c r="T69" t="s">
        <v>1247</v>
      </c>
      <c r="U69" t="s">
        <v>1317</v>
      </c>
      <c r="V69" t="s">
        <v>1540</v>
      </c>
      <c r="W69" t="s">
        <v>1638</v>
      </c>
      <c r="X69" t="s">
        <v>1839</v>
      </c>
      <c r="Y69">
        <v>1350</v>
      </c>
      <c r="Z69">
        <v>35</v>
      </c>
      <c r="AA69" t="s">
        <v>1845</v>
      </c>
      <c r="AB69" t="s">
        <v>1859</v>
      </c>
      <c r="AC69">
        <v>2</v>
      </c>
      <c r="AD69">
        <v>2</v>
      </c>
      <c r="AE69">
        <v>0</v>
      </c>
      <c r="AF69">
        <v>30.87</v>
      </c>
      <c r="AI69" t="s">
        <v>1868</v>
      </c>
      <c r="AJ69">
        <v>5220</v>
      </c>
      <c r="AP69">
        <v>1</v>
      </c>
      <c r="AQ69" t="s">
        <v>65</v>
      </c>
      <c r="AR69" t="s">
        <v>1051</v>
      </c>
      <c r="AS69" t="s">
        <v>1051</v>
      </c>
    </row>
    <row r="70" spans="1:45">
      <c r="A70" s="1">
        <f>HYPERLINK("https://lsnyc.legalserver.org/matter/dynamic-profile/view/1911733","19-1911733")</f>
        <v>0</v>
      </c>
      <c r="B70" t="s">
        <v>49</v>
      </c>
      <c r="C70" t="s">
        <v>106</v>
      </c>
      <c r="E70" t="s">
        <v>266</v>
      </c>
      <c r="F70" t="s">
        <v>519</v>
      </c>
      <c r="G70" t="s">
        <v>761</v>
      </c>
      <c r="H70" t="s">
        <v>966</v>
      </c>
      <c r="I70">
        <v>11206</v>
      </c>
      <c r="J70" t="s">
        <v>1049</v>
      </c>
      <c r="K70" t="s">
        <v>1052</v>
      </c>
      <c r="Q70" t="s">
        <v>1238</v>
      </c>
      <c r="S70" t="s">
        <v>1240</v>
      </c>
      <c r="U70" t="s">
        <v>1308</v>
      </c>
      <c r="W70" t="s">
        <v>1629</v>
      </c>
      <c r="Y70">
        <v>0</v>
      </c>
      <c r="Z70">
        <v>0</v>
      </c>
      <c r="AC70">
        <v>0</v>
      </c>
      <c r="AD70">
        <v>1</v>
      </c>
      <c r="AE70">
        <v>4</v>
      </c>
      <c r="AF70">
        <v>112.03</v>
      </c>
      <c r="AI70" t="s">
        <v>1868</v>
      </c>
      <c r="AJ70">
        <v>33800</v>
      </c>
      <c r="AP70">
        <v>0</v>
      </c>
      <c r="AQ70" t="s">
        <v>1953</v>
      </c>
      <c r="AR70" t="s">
        <v>1051</v>
      </c>
      <c r="AS70" t="s">
        <v>1051</v>
      </c>
    </row>
    <row r="71" spans="1:45">
      <c r="A71" s="1">
        <f>HYPERLINK("https://lsnyc.legalserver.org/matter/dynamic-profile/view/1913378","19-1913378")</f>
        <v>0</v>
      </c>
      <c r="B71" t="s">
        <v>49</v>
      </c>
      <c r="C71" t="s">
        <v>89</v>
      </c>
      <c r="E71" t="s">
        <v>253</v>
      </c>
      <c r="F71" t="s">
        <v>529</v>
      </c>
      <c r="G71" t="s">
        <v>762</v>
      </c>
      <c r="H71" t="s">
        <v>969</v>
      </c>
      <c r="I71">
        <v>11212</v>
      </c>
      <c r="J71" t="s">
        <v>1050</v>
      </c>
      <c r="K71" t="s">
        <v>1052</v>
      </c>
      <c r="L71" t="s">
        <v>1102</v>
      </c>
      <c r="M71" t="s">
        <v>1206</v>
      </c>
      <c r="Q71" t="s">
        <v>1238</v>
      </c>
      <c r="R71" t="s">
        <v>1050</v>
      </c>
      <c r="S71" t="s">
        <v>1240</v>
      </c>
      <c r="T71" t="s">
        <v>1247</v>
      </c>
      <c r="U71" t="s">
        <v>1318</v>
      </c>
      <c r="V71" t="s">
        <v>1541</v>
      </c>
      <c r="W71" t="s">
        <v>1639</v>
      </c>
      <c r="X71" t="s">
        <v>1830</v>
      </c>
      <c r="Y71">
        <v>1500</v>
      </c>
      <c r="Z71">
        <v>32</v>
      </c>
      <c r="AA71" t="s">
        <v>1845</v>
      </c>
      <c r="AB71" t="s">
        <v>1054</v>
      </c>
      <c r="AC71">
        <v>3</v>
      </c>
      <c r="AD71">
        <v>1</v>
      </c>
      <c r="AE71">
        <v>2</v>
      </c>
      <c r="AF71">
        <v>163.62</v>
      </c>
      <c r="AI71" t="s">
        <v>1868</v>
      </c>
      <c r="AJ71">
        <v>34900</v>
      </c>
      <c r="AP71">
        <v>0</v>
      </c>
      <c r="AQ71" t="s">
        <v>65</v>
      </c>
      <c r="AR71" t="s">
        <v>1051</v>
      </c>
      <c r="AS71" t="s">
        <v>1051</v>
      </c>
    </row>
    <row r="72" spans="1:45">
      <c r="A72" s="1">
        <f>HYPERLINK("https://lsnyc.legalserver.org/matter/dynamic-profile/view/1908695","19-1908695")</f>
        <v>0</v>
      </c>
      <c r="B72" t="s">
        <v>49</v>
      </c>
      <c r="C72" t="s">
        <v>116</v>
      </c>
      <c r="E72" t="s">
        <v>276</v>
      </c>
      <c r="F72" t="s">
        <v>530</v>
      </c>
      <c r="G72" t="s">
        <v>763</v>
      </c>
      <c r="H72">
        <v>50</v>
      </c>
      <c r="I72">
        <v>11207</v>
      </c>
      <c r="J72" t="s">
        <v>1050</v>
      </c>
      <c r="K72" t="s">
        <v>1054</v>
      </c>
      <c r="L72" t="s">
        <v>1103</v>
      </c>
      <c r="M72" t="s">
        <v>1206</v>
      </c>
      <c r="Q72" t="s">
        <v>1238</v>
      </c>
      <c r="R72" t="s">
        <v>1050</v>
      </c>
      <c r="S72" t="s">
        <v>1240</v>
      </c>
      <c r="T72" t="s">
        <v>1247</v>
      </c>
      <c r="U72" t="s">
        <v>1319</v>
      </c>
      <c r="V72" t="s">
        <v>1533</v>
      </c>
      <c r="W72" t="s">
        <v>1640</v>
      </c>
      <c r="X72" t="s">
        <v>1828</v>
      </c>
      <c r="Y72">
        <v>1300</v>
      </c>
      <c r="Z72">
        <v>83</v>
      </c>
      <c r="AA72" t="s">
        <v>1852</v>
      </c>
      <c r="AB72" t="s">
        <v>1054</v>
      </c>
      <c r="AC72">
        <v>31</v>
      </c>
      <c r="AD72">
        <v>3</v>
      </c>
      <c r="AE72">
        <v>0</v>
      </c>
      <c r="AF72">
        <v>173.46</v>
      </c>
      <c r="AI72" t="s">
        <v>1868</v>
      </c>
      <c r="AJ72">
        <v>37000</v>
      </c>
      <c r="AP72">
        <v>0</v>
      </c>
      <c r="AQ72" t="s">
        <v>65</v>
      </c>
      <c r="AR72" t="s">
        <v>1051</v>
      </c>
      <c r="AS72" t="s">
        <v>1051</v>
      </c>
    </row>
    <row r="73" spans="1:45">
      <c r="A73" s="1">
        <f>HYPERLINK("https://lsnyc.legalserver.org/matter/dynamic-profile/view/1901929","19-1901929")</f>
        <v>0</v>
      </c>
      <c r="B73" t="s">
        <v>50</v>
      </c>
      <c r="C73" t="s">
        <v>117</v>
      </c>
      <c r="E73" t="s">
        <v>277</v>
      </c>
      <c r="F73" t="s">
        <v>531</v>
      </c>
      <c r="G73" t="s">
        <v>764</v>
      </c>
      <c r="H73" t="s">
        <v>937</v>
      </c>
      <c r="I73">
        <v>11233</v>
      </c>
      <c r="J73" t="s">
        <v>1050</v>
      </c>
      <c r="K73" t="s">
        <v>1054</v>
      </c>
      <c r="L73" t="s">
        <v>1104</v>
      </c>
      <c r="M73" t="s">
        <v>1206</v>
      </c>
      <c r="N73" t="s">
        <v>1222</v>
      </c>
      <c r="P73" t="s">
        <v>134</v>
      </c>
      <c r="Q73" t="s">
        <v>1238</v>
      </c>
      <c r="R73" t="s">
        <v>1050</v>
      </c>
      <c r="S73" t="s">
        <v>1240</v>
      </c>
      <c r="T73" t="s">
        <v>1247</v>
      </c>
      <c r="U73" t="s">
        <v>1320</v>
      </c>
      <c r="V73" t="s">
        <v>1054</v>
      </c>
      <c r="W73" t="s">
        <v>1641</v>
      </c>
      <c r="X73" t="s">
        <v>1828</v>
      </c>
      <c r="Y73">
        <v>1052</v>
      </c>
      <c r="Z73">
        <v>12</v>
      </c>
      <c r="AA73" t="s">
        <v>1845</v>
      </c>
      <c r="AB73" t="s">
        <v>1054</v>
      </c>
      <c r="AC73">
        <v>8</v>
      </c>
      <c r="AD73">
        <v>2</v>
      </c>
      <c r="AE73">
        <v>0</v>
      </c>
      <c r="AF73">
        <v>153.76</v>
      </c>
      <c r="AI73" t="s">
        <v>1868</v>
      </c>
      <c r="AJ73">
        <v>26000</v>
      </c>
      <c r="AP73">
        <v>47.3</v>
      </c>
      <c r="AQ73" t="s">
        <v>65</v>
      </c>
      <c r="AR73" t="s">
        <v>1049</v>
      </c>
      <c r="AS73" t="s">
        <v>1049</v>
      </c>
    </row>
    <row r="74" spans="1:45">
      <c r="A74" s="1">
        <f>HYPERLINK("https://lsnyc.legalserver.org/matter/dynamic-profile/view/1903131","19-1903131")</f>
        <v>0</v>
      </c>
      <c r="B74" t="s">
        <v>50</v>
      </c>
      <c r="C74" t="s">
        <v>118</v>
      </c>
      <c r="E74" t="s">
        <v>278</v>
      </c>
      <c r="F74" t="s">
        <v>532</v>
      </c>
      <c r="G74" t="s">
        <v>765</v>
      </c>
      <c r="H74" t="s">
        <v>970</v>
      </c>
      <c r="I74">
        <v>11212</v>
      </c>
      <c r="J74" t="s">
        <v>1049</v>
      </c>
      <c r="K74" t="s">
        <v>1053</v>
      </c>
      <c r="L74" t="s">
        <v>1105</v>
      </c>
      <c r="M74" t="s">
        <v>1206</v>
      </c>
      <c r="N74" t="s">
        <v>1222</v>
      </c>
      <c r="P74" t="s">
        <v>148</v>
      </c>
      <c r="Q74" t="s">
        <v>1238</v>
      </c>
      <c r="R74" t="s">
        <v>1050</v>
      </c>
      <c r="S74" t="s">
        <v>1240</v>
      </c>
      <c r="T74" t="s">
        <v>1247</v>
      </c>
      <c r="U74" t="s">
        <v>1321</v>
      </c>
      <c r="V74" t="s">
        <v>1542</v>
      </c>
      <c r="X74" t="s">
        <v>1833</v>
      </c>
      <c r="Y74">
        <v>1235</v>
      </c>
      <c r="Z74">
        <v>4</v>
      </c>
      <c r="AA74" t="s">
        <v>1844</v>
      </c>
      <c r="AB74" t="s">
        <v>1862</v>
      </c>
      <c r="AC74">
        <v>30</v>
      </c>
      <c r="AD74">
        <v>1</v>
      </c>
      <c r="AE74">
        <v>0</v>
      </c>
      <c r="AF74">
        <v>151.8</v>
      </c>
      <c r="AI74" t="s">
        <v>1868</v>
      </c>
      <c r="AJ74">
        <v>18960</v>
      </c>
      <c r="AP74">
        <v>10.16</v>
      </c>
      <c r="AQ74" t="s">
        <v>1950</v>
      </c>
      <c r="AR74" t="s">
        <v>1049</v>
      </c>
      <c r="AS74" t="s">
        <v>1049</v>
      </c>
    </row>
    <row r="75" spans="1:45">
      <c r="A75" s="1">
        <f>HYPERLINK("https://lsnyc.legalserver.org/matter/dynamic-profile/view/1903680","19-1903680")</f>
        <v>0</v>
      </c>
      <c r="B75" t="s">
        <v>50</v>
      </c>
      <c r="C75" t="s">
        <v>119</v>
      </c>
      <c r="D75" t="s">
        <v>174</v>
      </c>
      <c r="E75" t="s">
        <v>279</v>
      </c>
      <c r="F75" t="s">
        <v>533</v>
      </c>
      <c r="G75" t="s">
        <v>766</v>
      </c>
      <c r="H75" t="s">
        <v>971</v>
      </c>
      <c r="I75">
        <v>11208</v>
      </c>
      <c r="J75" t="s">
        <v>1049</v>
      </c>
      <c r="K75" t="s">
        <v>1052</v>
      </c>
      <c r="L75" t="s">
        <v>1106</v>
      </c>
      <c r="M75" t="s">
        <v>1206</v>
      </c>
      <c r="N75" t="s">
        <v>1225</v>
      </c>
      <c r="O75" t="s">
        <v>1229</v>
      </c>
      <c r="P75" t="s">
        <v>126</v>
      </c>
      <c r="Q75" t="s">
        <v>1238</v>
      </c>
      <c r="R75" t="s">
        <v>1050</v>
      </c>
      <c r="S75" t="s">
        <v>1240</v>
      </c>
      <c r="T75" t="s">
        <v>1250</v>
      </c>
      <c r="U75" t="s">
        <v>1322</v>
      </c>
      <c r="V75" t="s">
        <v>1054</v>
      </c>
      <c r="X75" t="s">
        <v>1836</v>
      </c>
      <c r="Y75">
        <v>1700</v>
      </c>
      <c r="Z75">
        <v>20</v>
      </c>
      <c r="AA75" t="s">
        <v>1845</v>
      </c>
      <c r="AB75" t="s">
        <v>1054</v>
      </c>
      <c r="AC75">
        <v>2</v>
      </c>
      <c r="AD75">
        <v>2</v>
      </c>
      <c r="AE75">
        <v>1</v>
      </c>
      <c r="AF75">
        <v>266.43</v>
      </c>
      <c r="AI75" t="s">
        <v>1868</v>
      </c>
      <c r="AJ75">
        <v>56830</v>
      </c>
      <c r="AP75">
        <v>2.3</v>
      </c>
      <c r="AQ75" t="s">
        <v>65</v>
      </c>
      <c r="AR75" t="s">
        <v>1051</v>
      </c>
      <c r="AS75" t="s">
        <v>1050</v>
      </c>
    </row>
    <row r="76" spans="1:45">
      <c r="A76" s="1">
        <f>HYPERLINK("https://lsnyc.legalserver.org/matter/dynamic-profile/view/1906473","19-1906473")</f>
        <v>0</v>
      </c>
      <c r="B76" t="s">
        <v>50</v>
      </c>
      <c r="C76" t="s">
        <v>120</v>
      </c>
      <c r="E76" t="s">
        <v>280</v>
      </c>
      <c r="F76" t="s">
        <v>534</v>
      </c>
      <c r="G76" t="s">
        <v>767</v>
      </c>
      <c r="H76" t="s">
        <v>972</v>
      </c>
      <c r="I76">
        <v>11208</v>
      </c>
      <c r="J76" t="s">
        <v>1049</v>
      </c>
      <c r="K76" t="s">
        <v>1052</v>
      </c>
      <c r="L76" t="s">
        <v>1107</v>
      </c>
      <c r="M76" t="s">
        <v>1206</v>
      </c>
      <c r="N76" t="s">
        <v>1222</v>
      </c>
      <c r="P76" t="s">
        <v>122</v>
      </c>
      <c r="Q76" t="s">
        <v>1238</v>
      </c>
      <c r="R76" t="s">
        <v>1050</v>
      </c>
      <c r="S76" t="s">
        <v>1240</v>
      </c>
      <c r="T76" t="s">
        <v>1247</v>
      </c>
      <c r="U76" t="s">
        <v>1323</v>
      </c>
      <c r="V76" t="s">
        <v>1054</v>
      </c>
      <c r="W76" t="s">
        <v>1642</v>
      </c>
      <c r="X76" t="s">
        <v>1828</v>
      </c>
      <c r="Y76">
        <v>913</v>
      </c>
      <c r="Z76">
        <v>64</v>
      </c>
      <c r="AA76" t="s">
        <v>1845</v>
      </c>
      <c r="AB76" t="s">
        <v>1054</v>
      </c>
      <c r="AC76">
        <v>5</v>
      </c>
      <c r="AD76">
        <v>2</v>
      </c>
      <c r="AE76">
        <v>0</v>
      </c>
      <c r="AF76">
        <v>218.81</v>
      </c>
      <c r="AG76" t="s">
        <v>69</v>
      </c>
      <c r="AH76" t="s">
        <v>1865</v>
      </c>
      <c r="AI76" t="s">
        <v>1868</v>
      </c>
      <c r="AJ76">
        <v>37000</v>
      </c>
      <c r="AP76">
        <v>5.7</v>
      </c>
      <c r="AQ76" t="s">
        <v>65</v>
      </c>
      <c r="AR76" t="s">
        <v>1051</v>
      </c>
      <c r="AS76" t="s">
        <v>1051</v>
      </c>
    </row>
    <row r="77" spans="1:45">
      <c r="A77" s="1">
        <f>HYPERLINK("https://lsnyc.legalserver.org/matter/dynamic-profile/view/1881736","18-1881736")</f>
        <v>0</v>
      </c>
      <c r="B77" t="s">
        <v>50</v>
      </c>
      <c r="C77" t="s">
        <v>121</v>
      </c>
      <c r="E77" t="s">
        <v>281</v>
      </c>
      <c r="F77" t="s">
        <v>535</v>
      </c>
      <c r="G77" t="s">
        <v>768</v>
      </c>
      <c r="H77">
        <v>21</v>
      </c>
      <c r="I77">
        <v>11212</v>
      </c>
      <c r="J77" t="s">
        <v>1050</v>
      </c>
      <c r="K77" t="s">
        <v>1053</v>
      </c>
      <c r="L77" t="s">
        <v>1108</v>
      </c>
      <c r="M77" t="s">
        <v>1206</v>
      </c>
      <c r="N77" t="s">
        <v>1222</v>
      </c>
      <c r="P77" t="s">
        <v>85</v>
      </c>
      <c r="Q77" t="s">
        <v>1238</v>
      </c>
      <c r="R77" t="s">
        <v>1050</v>
      </c>
      <c r="S77" t="s">
        <v>1240</v>
      </c>
      <c r="T77" t="s">
        <v>1248</v>
      </c>
      <c r="U77" t="s">
        <v>1324</v>
      </c>
      <c r="V77" t="s">
        <v>1543</v>
      </c>
      <c r="W77" t="s">
        <v>1643</v>
      </c>
      <c r="X77" t="s">
        <v>1830</v>
      </c>
      <c r="Y77">
        <v>1200</v>
      </c>
      <c r="Z77">
        <v>23</v>
      </c>
      <c r="AA77" t="s">
        <v>1845</v>
      </c>
      <c r="AB77" t="s">
        <v>1862</v>
      </c>
      <c r="AC77">
        <v>3</v>
      </c>
      <c r="AD77">
        <v>1</v>
      </c>
      <c r="AE77">
        <v>0</v>
      </c>
      <c r="AF77">
        <v>42.83</v>
      </c>
      <c r="AI77" t="s">
        <v>1868</v>
      </c>
      <c r="AJ77">
        <v>5200</v>
      </c>
      <c r="AP77">
        <v>37.4</v>
      </c>
      <c r="AQ77" t="s">
        <v>65</v>
      </c>
      <c r="AR77" t="s">
        <v>1051</v>
      </c>
      <c r="AS77" t="s">
        <v>1051</v>
      </c>
    </row>
    <row r="78" spans="1:45">
      <c r="A78" s="1">
        <f>HYPERLINK("https://lsnyc.legalserver.org/matter/dynamic-profile/view/1906349","19-1906349")</f>
        <v>0</v>
      </c>
      <c r="B78" t="s">
        <v>50</v>
      </c>
      <c r="C78" t="s">
        <v>122</v>
      </c>
      <c r="D78" t="s">
        <v>187</v>
      </c>
      <c r="E78" t="s">
        <v>282</v>
      </c>
      <c r="F78" t="s">
        <v>536</v>
      </c>
      <c r="G78" t="s">
        <v>769</v>
      </c>
      <c r="H78">
        <v>2</v>
      </c>
      <c r="I78">
        <v>11208</v>
      </c>
      <c r="J78" t="s">
        <v>1049</v>
      </c>
      <c r="K78" t="s">
        <v>1052</v>
      </c>
      <c r="L78" t="s">
        <v>1109</v>
      </c>
      <c r="M78" t="s">
        <v>1206</v>
      </c>
      <c r="N78" t="s">
        <v>1225</v>
      </c>
      <c r="O78" t="s">
        <v>1229</v>
      </c>
      <c r="P78" t="s">
        <v>205</v>
      </c>
      <c r="Q78" t="s">
        <v>1238</v>
      </c>
      <c r="R78" t="s">
        <v>1050</v>
      </c>
      <c r="S78" t="s">
        <v>1240</v>
      </c>
      <c r="T78" t="s">
        <v>1247</v>
      </c>
      <c r="U78" t="s">
        <v>1325</v>
      </c>
      <c r="V78" t="s">
        <v>1076</v>
      </c>
      <c r="W78" t="s">
        <v>1644</v>
      </c>
      <c r="X78" t="s">
        <v>1836</v>
      </c>
      <c r="Y78">
        <v>1500</v>
      </c>
      <c r="Z78">
        <v>4</v>
      </c>
      <c r="AA78" t="s">
        <v>1844</v>
      </c>
      <c r="AB78" t="s">
        <v>1855</v>
      </c>
      <c r="AC78">
        <v>5</v>
      </c>
      <c r="AD78">
        <v>1</v>
      </c>
      <c r="AE78">
        <v>2</v>
      </c>
      <c r="AF78">
        <v>70.31999999999999</v>
      </c>
      <c r="AI78" t="s">
        <v>1868</v>
      </c>
      <c r="AJ78">
        <v>15000</v>
      </c>
      <c r="AN78" t="s">
        <v>1931</v>
      </c>
      <c r="AO78" t="s">
        <v>1934</v>
      </c>
      <c r="AP78">
        <v>3</v>
      </c>
      <c r="AQ78" t="s">
        <v>65</v>
      </c>
      <c r="AR78" t="s">
        <v>1051</v>
      </c>
      <c r="AS78" t="s">
        <v>1050</v>
      </c>
    </row>
    <row r="79" spans="1:45">
      <c r="A79" s="1">
        <f>HYPERLINK("https://lsnyc.legalserver.org/matter/dynamic-profile/view/1906893","19-1906893")</f>
        <v>0</v>
      </c>
      <c r="B79" t="s">
        <v>50</v>
      </c>
      <c r="C79" t="s">
        <v>123</v>
      </c>
      <c r="D79" t="s">
        <v>174</v>
      </c>
      <c r="E79" t="s">
        <v>283</v>
      </c>
      <c r="F79" t="s">
        <v>537</v>
      </c>
      <c r="G79" t="s">
        <v>770</v>
      </c>
      <c r="I79">
        <v>11233</v>
      </c>
      <c r="J79" t="s">
        <v>1049</v>
      </c>
      <c r="K79" t="s">
        <v>1052</v>
      </c>
      <c r="L79" t="s">
        <v>1110</v>
      </c>
      <c r="M79" t="s">
        <v>1206</v>
      </c>
      <c r="N79" t="s">
        <v>1226</v>
      </c>
      <c r="O79" t="s">
        <v>1230</v>
      </c>
      <c r="P79" t="s">
        <v>86</v>
      </c>
      <c r="Q79" t="s">
        <v>1238</v>
      </c>
      <c r="R79" t="s">
        <v>1050</v>
      </c>
      <c r="S79" t="s">
        <v>1240</v>
      </c>
      <c r="T79" t="s">
        <v>1250</v>
      </c>
      <c r="U79" t="s">
        <v>1326</v>
      </c>
      <c r="X79" t="s">
        <v>1842</v>
      </c>
      <c r="Y79">
        <v>0</v>
      </c>
      <c r="Z79">
        <v>2</v>
      </c>
      <c r="AC79">
        <v>0</v>
      </c>
      <c r="AD79">
        <v>2</v>
      </c>
      <c r="AE79">
        <v>2</v>
      </c>
      <c r="AF79">
        <v>252.43</v>
      </c>
      <c r="AI79" t="s">
        <v>1868</v>
      </c>
      <c r="AJ79">
        <v>65000</v>
      </c>
      <c r="AP79">
        <v>2</v>
      </c>
      <c r="AQ79" t="s">
        <v>47</v>
      </c>
      <c r="AR79" t="s">
        <v>1051</v>
      </c>
      <c r="AS79" t="s">
        <v>1050</v>
      </c>
    </row>
    <row r="80" spans="1:45">
      <c r="A80" s="1">
        <f>HYPERLINK("https://lsnyc.legalserver.org/matter/dynamic-profile/view/1907517","19-1907517")</f>
        <v>0</v>
      </c>
      <c r="B80" t="s">
        <v>50</v>
      </c>
      <c r="C80" t="s">
        <v>103</v>
      </c>
      <c r="D80" t="s">
        <v>204</v>
      </c>
      <c r="E80" t="s">
        <v>284</v>
      </c>
      <c r="F80" t="s">
        <v>538</v>
      </c>
      <c r="G80" t="s">
        <v>744</v>
      </c>
      <c r="H80" t="s">
        <v>973</v>
      </c>
      <c r="I80">
        <v>11233</v>
      </c>
      <c r="J80" t="s">
        <v>1049</v>
      </c>
      <c r="K80" t="s">
        <v>1052</v>
      </c>
      <c r="L80" t="s">
        <v>1111</v>
      </c>
      <c r="M80" t="s">
        <v>1206</v>
      </c>
      <c r="N80" t="s">
        <v>1222</v>
      </c>
      <c r="O80" t="s">
        <v>1232</v>
      </c>
      <c r="P80" t="s">
        <v>103</v>
      </c>
      <c r="Q80" t="s">
        <v>1238</v>
      </c>
      <c r="R80" t="s">
        <v>1050</v>
      </c>
      <c r="S80" t="s">
        <v>1240</v>
      </c>
      <c r="T80" t="s">
        <v>1247</v>
      </c>
      <c r="U80" t="s">
        <v>1327</v>
      </c>
      <c r="V80" t="s">
        <v>1544</v>
      </c>
      <c r="X80" t="s">
        <v>1835</v>
      </c>
      <c r="Y80">
        <v>997.45</v>
      </c>
      <c r="Z80">
        <v>359</v>
      </c>
      <c r="AA80" t="s">
        <v>1845</v>
      </c>
      <c r="AB80" t="s">
        <v>1054</v>
      </c>
      <c r="AC80">
        <v>9</v>
      </c>
      <c r="AD80">
        <v>3</v>
      </c>
      <c r="AE80">
        <v>0</v>
      </c>
      <c r="AF80">
        <v>0</v>
      </c>
      <c r="AI80" t="s">
        <v>1868</v>
      </c>
      <c r="AJ80">
        <v>0</v>
      </c>
      <c r="AN80" t="s">
        <v>1931</v>
      </c>
      <c r="AO80" t="s">
        <v>1935</v>
      </c>
      <c r="AP80">
        <v>18.5</v>
      </c>
      <c r="AQ80" t="s">
        <v>47</v>
      </c>
      <c r="AR80" t="s">
        <v>1049</v>
      </c>
      <c r="AS80" t="s">
        <v>1049</v>
      </c>
    </row>
    <row r="81" spans="1:45">
      <c r="A81" s="1">
        <f>HYPERLINK("https://lsnyc.legalserver.org/matter/dynamic-profile/view/1906523","19-1906523")</f>
        <v>0</v>
      </c>
      <c r="B81" t="s">
        <v>50</v>
      </c>
      <c r="C81" t="s">
        <v>120</v>
      </c>
      <c r="D81" t="s">
        <v>204</v>
      </c>
      <c r="E81" t="s">
        <v>285</v>
      </c>
      <c r="F81" t="s">
        <v>539</v>
      </c>
      <c r="G81" t="s">
        <v>771</v>
      </c>
      <c r="H81" t="s">
        <v>946</v>
      </c>
      <c r="I81">
        <v>11212</v>
      </c>
      <c r="J81" t="s">
        <v>1049</v>
      </c>
      <c r="K81" t="s">
        <v>1052</v>
      </c>
      <c r="L81" t="s">
        <v>1112</v>
      </c>
      <c r="M81" t="s">
        <v>1206</v>
      </c>
      <c r="N81" t="s">
        <v>1225</v>
      </c>
      <c r="O81" t="s">
        <v>1229</v>
      </c>
      <c r="P81" t="s">
        <v>103</v>
      </c>
      <c r="Q81" t="s">
        <v>1238</v>
      </c>
      <c r="R81" t="s">
        <v>1050</v>
      </c>
      <c r="S81" t="s">
        <v>1240</v>
      </c>
      <c r="T81" t="s">
        <v>1250</v>
      </c>
      <c r="U81" t="s">
        <v>1328</v>
      </c>
      <c r="V81" t="s">
        <v>1070</v>
      </c>
      <c r="W81" t="s">
        <v>1645</v>
      </c>
      <c r="X81" t="s">
        <v>1830</v>
      </c>
      <c r="Y81">
        <v>2001</v>
      </c>
      <c r="Z81">
        <v>74</v>
      </c>
      <c r="AA81" t="s">
        <v>1852</v>
      </c>
      <c r="AB81" t="s">
        <v>1861</v>
      </c>
      <c r="AC81">
        <v>11</v>
      </c>
      <c r="AD81">
        <v>2</v>
      </c>
      <c r="AE81">
        <v>1</v>
      </c>
      <c r="AF81">
        <v>73.14</v>
      </c>
      <c r="AI81" t="s">
        <v>1868</v>
      </c>
      <c r="AJ81">
        <v>15600</v>
      </c>
      <c r="AP81">
        <v>2</v>
      </c>
      <c r="AQ81" t="s">
        <v>65</v>
      </c>
      <c r="AR81" t="s">
        <v>1051</v>
      </c>
      <c r="AS81" t="s">
        <v>1050</v>
      </c>
    </row>
    <row r="82" spans="1:45">
      <c r="A82" s="1">
        <f>HYPERLINK("https://lsnyc.legalserver.org/matter/dynamic-profile/view/1906532","19-1906532")</f>
        <v>0</v>
      </c>
      <c r="B82" t="s">
        <v>50</v>
      </c>
      <c r="C82" t="s">
        <v>120</v>
      </c>
      <c r="D82" t="s">
        <v>187</v>
      </c>
      <c r="E82" t="s">
        <v>286</v>
      </c>
      <c r="F82" t="s">
        <v>540</v>
      </c>
      <c r="G82" t="s">
        <v>772</v>
      </c>
      <c r="H82" t="s">
        <v>974</v>
      </c>
      <c r="I82">
        <v>11207</v>
      </c>
      <c r="J82" t="s">
        <v>1049</v>
      </c>
      <c r="K82" t="s">
        <v>1052</v>
      </c>
      <c r="L82" t="s">
        <v>1113</v>
      </c>
      <c r="M82" t="s">
        <v>1206</v>
      </c>
      <c r="N82" t="s">
        <v>1226</v>
      </c>
      <c r="O82" t="s">
        <v>1230</v>
      </c>
      <c r="P82" t="s">
        <v>103</v>
      </c>
      <c r="Q82" t="s">
        <v>1238</v>
      </c>
      <c r="R82" t="s">
        <v>1050</v>
      </c>
      <c r="S82" t="s">
        <v>1240</v>
      </c>
      <c r="T82" t="s">
        <v>1248</v>
      </c>
      <c r="U82" t="s">
        <v>1329</v>
      </c>
      <c r="V82" t="s">
        <v>1068</v>
      </c>
      <c r="W82" t="s">
        <v>1646</v>
      </c>
      <c r="X82" t="s">
        <v>1835</v>
      </c>
      <c r="Y82">
        <v>1500</v>
      </c>
      <c r="Z82">
        <v>18</v>
      </c>
      <c r="AA82" t="s">
        <v>1845</v>
      </c>
      <c r="AB82" t="s">
        <v>1054</v>
      </c>
      <c r="AC82">
        <v>1</v>
      </c>
      <c r="AD82">
        <v>1</v>
      </c>
      <c r="AE82">
        <v>1</v>
      </c>
      <c r="AF82">
        <v>286.6</v>
      </c>
      <c r="AI82" t="s">
        <v>1868</v>
      </c>
      <c r="AJ82">
        <v>48464</v>
      </c>
      <c r="AO82" t="s">
        <v>1936</v>
      </c>
      <c r="AP82">
        <v>1.1</v>
      </c>
      <c r="AQ82" t="s">
        <v>47</v>
      </c>
      <c r="AR82" t="s">
        <v>1051</v>
      </c>
      <c r="AS82" t="s">
        <v>1050</v>
      </c>
    </row>
    <row r="83" spans="1:45">
      <c r="A83" s="1">
        <f>HYPERLINK("https://lsnyc.legalserver.org/matter/dynamic-profile/view/1907956","19-1907956")</f>
        <v>0</v>
      </c>
      <c r="B83" t="s">
        <v>50</v>
      </c>
      <c r="C83" t="s">
        <v>124</v>
      </c>
      <c r="E83" t="s">
        <v>287</v>
      </c>
      <c r="F83" t="s">
        <v>541</v>
      </c>
      <c r="G83" t="s">
        <v>773</v>
      </c>
      <c r="H83" t="s">
        <v>970</v>
      </c>
      <c r="I83">
        <v>11207</v>
      </c>
      <c r="J83" t="s">
        <v>1049</v>
      </c>
      <c r="K83" t="s">
        <v>1052</v>
      </c>
      <c r="L83" t="s">
        <v>1114</v>
      </c>
      <c r="M83" t="s">
        <v>1205</v>
      </c>
      <c r="N83" t="s">
        <v>1222</v>
      </c>
      <c r="P83" t="s">
        <v>124</v>
      </c>
      <c r="Q83" t="s">
        <v>1238</v>
      </c>
      <c r="R83" t="s">
        <v>1050</v>
      </c>
      <c r="S83" t="s">
        <v>1240</v>
      </c>
      <c r="T83" t="s">
        <v>1247</v>
      </c>
      <c r="U83" t="s">
        <v>1330</v>
      </c>
      <c r="V83" t="s">
        <v>1545</v>
      </c>
      <c r="W83" t="s">
        <v>1647</v>
      </c>
      <c r="X83" t="s">
        <v>1833</v>
      </c>
      <c r="Y83">
        <v>1000</v>
      </c>
      <c r="Z83">
        <v>3</v>
      </c>
      <c r="AA83" t="s">
        <v>1844</v>
      </c>
      <c r="AB83" t="s">
        <v>1054</v>
      </c>
      <c r="AC83">
        <v>2</v>
      </c>
      <c r="AD83">
        <v>2</v>
      </c>
      <c r="AE83">
        <v>0</v>
      </c>
      <c r="AF83">
        <v>0</v>
      </c>
      <c r="AI83" t="s">
        <v>1868</v>
      </c>
      <c r="AJ83">
        <v>0</v>
      </c>
      <c r="AP83">
        <v>25</v>
      </c>
      <c r="AQ83" t="s">
        <v>47</v>
      </c>
      <c r="AR83" t="s">
        <v>1049</v>
      </c>
      <c r="AS83" t="s">
        <v>1049</v>
      </c>
    </row>
    <row r="84" spans="1:45">
      <c r="A84" s="1">
        <f>HYPERLINK("https://lsnyc.legalserver.org/matter/dynamic-profile/view/1908943","19-1908943")</f>
        <v>0</v>
      </c>
      <c r="B84" t="s">
        <v>50</v>
      </c>
      <c r="C84" t="s">
        <v>125</v>
      </c>
      <c r="E84" t="s">
        <v>288</v>
      </c>
      <c r="F84" t="s">
        <v>542</v>
      </c>
      <c r="G84" t="s">
        <v>774</v>
      </c>
      <c r="H84">
        <v>2</v>
      </c>
      <c r="I84">
        <v>11207</v>
      </c>
      <c r="J84" t="s">
        <v>1049</v>
      </c>
      <c r="K84" t="s">
        <v>1052</v>
      </c>
      <c r="L84" t="s">
        <v>1114</v>
      </c>
      <c r="M84" t="s">
        <v>1205</v>
      </c>
      <c r="N84" t="s">
        <v>1222</v>
      </c>
      <c r="P84" t="s">
        <v>136</v>
      </c>
      <c r="Q84" t="s">
        <v>1238</v>
      </c>
      <c r="R84" t="s">
        <v>1050</v>
      </c>
      <c r="S84" t="s">
        <v>1240</v>
      </c>
      <c r="T84" t="s">
        <v>1247</v>
      </c>
      <c r="U84" t="s">
        <v>1331</v>
      </c>
      <c r="V84" t="s">
        <v>1054</v>
      </c>
      <c r="X84" t="s">
        <v>1833</v>
      </c>
      <c r="Y84">
        <v>1000</v>
      </c>
      <c r="Z84">
        <v>3</v>
      </c>
      <c r="AA84" t="s">
        <v>1844</v>
      </c>
      <c r="AB84" t="s">
        <v>1054</v>
      </c>
      <c r="AC84">
        <v>2</v>
      </c>
      <c r="AD84">
        <v>2</v>
      </c>
      <c r="AE84">
        <v>0</v>
      </c>
      <c r="AF84">
        <v>206.98</v>
      </c>
      <c r="AI84" t="s">
        <v>1868</v>
      </c>
      <c r="AJ84">
        <v>35000</v>
      </c>
      <c r="AP84">
        <v>0.5</v>
      </c>
      <c r="AQ84" t="s">
        <v>47</v>
      </c>
      <c r="AR84" t="s">
        <v>1049</v>
      </c>
      <c r="AS84" t="s">
        <v>1049</v>
      </c>
    </row>
    <row r="85" spans="1:45">
      <c r="A85" s="1">
        <f>HYPERLINK("https://lsnyc.legalserver.org/matter/dynamic-profile/view/1904189","19-1904189")</f>
        <v>0</v>
      </c>
      <c r="B85" t="s">
        <v>50</v>
      </c>
      <c r="C85" t="s">
        <v>126</v>
      </c>
      <c r="E85" t="s">
        <v>289</v>
      </c>
      <c r="F85" t="s">
        <v>480</v>
      </c>
      <c r="G85" t="s">
        <v>744</v>
      </c>
      <c r="H85" t="s">
        <v>975</v>
      </c>
      <c r="I85">
        <v>11233</v>
      </c>
      <c r="J85" t="s">
        <v>1049</v>
      </c>
      <c r="K85" t="s">
        <v>1052</v>
      </c>
      <c r="L85" t="s">
        <v>1115</v>
      </c>
      <c r="M85" t="s">
        <v>1206</v>
      </c>
      <c r="N85" t="s">
        <v>1222</v>
      </c>
      <c r="P85" t="s">
        <v>1234</v>
      </c>
      <c r="Q85" t="s">
        <v>1238</v>
      </c>
      <c r="R85" t="s">
        <v>1050</v>
      </c>
      <c r="S85" t="s">
        <v>1240</v>
      </c>
      <c r="T85" t="s">
        <v>1247</v>
      </c>
      <c r="U85" t="s">
        <v>1332</v>
      </c>
      <c r="V85" t="s">
        <v>1070</v>
      </c>
      <c r="W85" t="s">
        <v>1648</v>
      </c>
      <c r="X85" t="s">
        <v>1829</v>
      </c>
      <c r="Y85">
        <v>980</v>
      </c>
      <c r="Z85">
        <v>359</v>
      </c>
      <c r="AA85" t="s">
        <v>1845</v>
      </c>
      <c r="AB85" t="s">
        <v>1861</v>
      </c>
      <c r="AC85">
        <v>35</v>
      </c>
      <c r="AD85">
        <v>1</v>
      </c>
      <c r="AE85">
        <v>2</v>
      </c>
      <c r="AF85">
        <v>0</v>
      </c>
      <c r="AI85" t="s">
        <v>1868</v>
      </c>
      <c r="AJ85">
        <v>0</v>
      </c>
      <c r="AP85">
        <v>14.1</v>
      </c>
      <c r="AQ85" t="s">
        <v>65</v>
      </c>
      <c r="AR85" t="s">
        <v>1051</v>
      </c>
      <c r="AS85" t="s">
        <v>1051</v>
      </c>
    </row>
    <row r="86" spans="1:45">
      <c r="A86" s="1">
        <f>HYPERLINK("https://lsnyc.legalserver.org/matter/dynamic-profile/view/1908100","19-1908100")</f>
        <v>0</v>
      </c>
      <c r="B86" t="s">
        <v>50</v>
      </c>
      <c r="C86" t="s">
        <v>70</v>
      </c>
      <c r="E86" t="s">
        <v>290</v>
      </c>
      <c r="F86" t="s">
        <v>543</v>
      </c>
      <c r="G86" t="s">
        <v>775</v>
      </c>
      <c r="H86" t="s">
        <v>976</v>
      </c>
      <c r="I86">
        <v>11212</v>
      </c>
      <c r="J86" t="s">
        <v>1049</v>
      </c>
      <c r="K86" t="s">
        <v>1052</v>
      </c>
      <c r="L86" t="s">
        <v>1116</v>
      </c>
      <c r="M86" t="s">
        <v>1206</v>
      </c>
      <c r="N86" t="s">
        <v>1222</v>
      </c>
      <c r="P86" t="s">
        <v>169</v>
      </c>
      <c r="Q86" t="s">
        <v>1238</v>
      </c>
      <c r="R86" t="s">
        <v>1050</v>
      </c>
      <c r="S86" t="s">
        <v>1240</v>
      </c>
      <c r="T86" t="s">
        <v>1247</v>
      </c>
      <c r="U86" t="s">
        <v>1333</v>
      </c>
      <c r="V86" t="s">
        <v>1529</v>
      </c>
      <c r="W86" t="s">
        <v>1649</v>
      </c>
      <c r="X86" t="s">
        <v>1834</v>
      </c>
      <c r="Y86">
        <v>1027</v>
      </c>
      <c r="Z86">
        <v>260</v>
      </c>
      <c r="AA86" t="s">
        <v>1852</v>
      </c>
      <c r="AB86" t="s">
        <v>1861</v>
      </c>
      <c r="AC86">
        <v>17</v>
      </c>
      <c r="AD86">
        <v>1</v>
      </c>
      <c r="AE86">
        <v>0</v>
      </c>
      <c r="AF86">
        <v>74.08</v>
      </c>
      <c r="AI86" t="s">
        <v>1868</v>
      </c>
      <c r="AJ86">
        <v>9252</v>
      </c>
      <c r="AP86">
        <v>7</v>
      </c>
      <c r="AQ86" t="s">
        <v>1943</v>
      </c>
      <c r="AR86" t="s">
        <v>1049</v>
      </c>
      <c r="AS86" t="s">
        <v>1049</v>
      </c>
    </row>
    <row r="87" spans="1:45">
      <c r="A87" s="1">
        <f>HYPERLINK("https://lsnyc.legalserver.org/matter/dynamic-profile/view/1909404","19-1909404")</f>
        <v>0</v>
      </c>
      <c r="B87" t="s">
        <v>50</v>
      </c>
      <c r="C87" t="s">
        <v>127</v>
      </c>
      <c r="E87" t="s">
        <v>291</v>
      </c>
      <c r="F87" t="s">
        <v>544</v>
      </c>
      <c r="G87" t="s">
        <v>776</v>
      </c>
      <c r="H87">
        <v>1</v>
      </c>
      <c r="I87">
        <v>11207</v>
      </c>
      <c r="J87" t="s">
        <v>1049</v>
      </c>
      <c r="K87" t="s">
        <v>1053</v>
      </c>
      <c r="L87" t="s">
        <v>1117</v>
      </c>
      <c r="M87" t="s">
        <v>1206</v>
      </c>
      <c r="N87" t="s">
        <v>1222</v>
      </c>
      <c r="P87" t="s">
        <v>127</v>
      </c>
      <c r="Q87" t="s">
        <v>1238</v>
      </c>
      <c r="R87" t="s">
        <v>1050</v>
      </c>
      <c r="S87" t="s">
        <v>1240</v>
      </c>
      <c r="T87" t="s">
        <v>1247</v>
      </c>
      <c r="U87" t="s">
        <v>1334</v>
      </c>
      <c r="V87" t="s">
        <v>1546</v>
      </c>
      <c r="W87" t="s">
        <v>1650</v>
      </c>
      <c r="X87" t="s">
        <v>1840</v>
      </c>
      <c r="Y87">
        <v>2000</v>
      </c>
      <c r="Z87">
        <v>3</v>
      </c>
      <c r="AC87">
        <v>0</v>
      </c>
      <c r="AD87">
        <v>3</v>
      </c>
      <c r="AE87">
        <v>2</v>
      </c>
      <c r="AF87">
        <v>30.16</v>
      </c>
      <c r="AI87" t="s">
        <v>1868</v>
      </c>
      <c r="AJ87">
        <v>9100</v>
      </c>
      <c r="AP87">
        <v>4.4</v>
      </c>
      <c r="AQ87" t="s">
        <v>1954</v>
      </c>
      <c r="AR87" t="s">
        <v>1051</v>
      </c>
      <c r="AS87" t="s">
        <v>1051</v>
      </c>
    </row>
    <row r="88" spans="1:45">
      <c r="A88" s="1">
        <f>HYPERLINK("https://lsnyc.legalserver.org/matter/dynamic-profile/view/1909811","19-1909811")</f>
        <v>0</v>
      </c>
      <c r="B88" t="s">
        <v>50</v>
      </c>
      <c r="C88" t="s">
        <v>128</v>
      </c>
      <c r="E88" t="s">
        <v>292</v>
      </c>
      <c r="F88" t="s">
        <v>545</v>
      </c>
      <c r="G88" t="s">
        <v>777</v>
      </c>
      <c r="H88" t="s">
        <v>965</v>
      </c>
      <c r="I88">
        <v>11233</v>
      </c>
      <c r="J88" t="s">
        <v>1049</v>
      </c>
      <c r="K88" t="s">
        <v>1052</v>
      </c>
      <c r="L88" t="s">
        <v>1118</v>
      </c>
      <c r="M88" t="s">
        <v>1206</v>
      </c>
      <c r="N88" t="s">
        <v>1222</v>
      </c>
      <c r="P88" t="s">
        <v>128</v>
      </c>
      <c r="Q88" t="s">
        <v>1238</v>
      </c>
      <c r="R88" t="s">
        <v>1050</v>
      </c>
      <c r="S88" t="s">
        <v>1240</v>
      </c>
      <c r="T88" t="s">
        <v>1247</v>
      </c>
      <c r="U88" t="s">
        <v>1335</v>
      </c>
      <c r="V88" t="s">
        <v>1547</v>
      </c>
      <c r="W88" t="s">
        <v>1651</v>
      </c>
      <c r="X88" t="s">
        <v>1831</v>
      </c>
      <c r="Y88">
        <v>1515</v>
      </c>
      <c r="Z88">
        <v>6</v>
      </c>
      <c r="AA88" t="s">
        <v>1845</v>
      </c>
      <c r="AB88" t="s">
        <v>1054</v>
      </c>
      <c r="AC88">
        <v>3</v>
      </c>
      <c r="AD88">
        <v>1</v>
      </c>
      <c r="AE88">
        <v>0</v>
      </c>
      <c r="AF88">
        <v>13.63</v>
      </c>
      <c r="AI88" t="s">
        <v>1868</v>
      </c>
      <c r="AJ88">
        <v>1703</v>
      </c>
      <c r="AP88">
        <v>0.1</v>
      </c>
      <c r="AQ88" t="s">
        <v>65</v>
      </c>
      <c r="AR88" t="s">
        <v>1049</v>
      </c>
      <c r="AS88" t="s">
        <v>1049</v>
      </c>
    </row>
    <row r="89" spans="1:45">
      <c r="A89" s="1">
        <f>HYPERLINK("https://lsnyc.legalserver.org/matter/dynamic-profile/view/1909471","19-1909471")</f>
        <v>0</v>
      </c>
      <c r="B89" t="s">
        <v>50</v>
      </c>
      <c r="C89" t="s">
        <v>104</v>
      </c>
      <c r="E89" t="s">
        <v>293</v>
      </c>
      <c r="F89" t="s">
        <v>546</v>
      </c>
      <c r="G89" t="s">
        <v>778</v>
      </c>
      <c r="H89" t="s">
        <v>943</v>
      </c>
      <c r="I89">
        <v>11233</v>
      </c>
      <c r="J89" t="s">
        <v>1049</v>
      </c>
      <c r="K89" t="s">
        <v>1052</v>
      </c>
      <c r="L89" t="s">
        <v>1119</v>
      </c>
      <c r="M89" t="s">
        <v>1206</v>
      </c>
      <c r="N89" t="s">
        <v>1222</v>
      </c>
      <c r="P89" t="s">
        <v>133</v>
      </c>
      <c r="Q89" t="s">
        <v>1238</v>
      </c>
      <c r="R89" t="s">
        <v>1050</v>
      </c>
      <c r="S89" t="s">
        <v>1240</v>
      </c>
      <c r="T89" t="s">
        <v>1251</v>
      </c>
      <c r="U89" t="s">
        <v>1336</v>
      </c>
      <c r="V89" t="s">
        <v>1533</v>
      </c>
      <c r="W89" t="s">
        <v>1652</v>
      </c>
      <c r="X89" t="s">
        <v>1831</v>
      </c>
      <c r="Y89">
        <v>1300</v>
      </c>
      <c r="Z89">
        <v>9</v>
      </c>
      <c r="AA89" t="s">
        <v>1845</v>
      </c>
      <c r="AB89" t="s">
        <v>1054</v>
      </c>
      <c r="AC89">
        <v>7</v>
      </c>
      <c r="AD89">
        <v>1</v>
      </c>
      <c r="AE89">
        <v>1</v>
      </c>
      <c r="AF89">
        <v>222.02</v>
      </c>
      <c r="AI89" t="s">
        <v>1868</v>
      </c>
      <c r="AJ89">
        <v>37544</v>
      </c>
      <c r="AK89" t="s">
        <v>1873</v>
      </c>
      <c r="AP89">
        <v>40.3</v>
      </c>
      <c r="AQ89" t="s">
        <v>65</v>
      </c>
      <c r="AR89" t="s">
        <v>1051</v>
      </c>
      <c r="AS89" t="s">
        <v>1051</v>
      </c>
    </row>
    <row r="90" spans="1:45">
      <c r="A90" s="1">
        <f>HYPERLINK("https://lsnyc.legalserver.org/matter/dynamic-profile/view/1909560","19-1909560")</f>
        <v>0</v>
      </c>
      <c r="B90" t="s">
        <v>50</v>
      </c>
      <c r="C90" t="s">
        <v>104</v>
      </c>
      <c r="E90" t="s">
        <v>294</v>
      </c>
      <c r="F90" t="s">
        <v>547</v>
      </c>
      <c r="G90" t="s">
        <v>779</v>
      </c>
      <c r="H90" t="s">
        <v>939</v>
      </c>
      <c r="I90">
        <v>11212</v>
      </c>
      <c r="J90" t="s">
        <v>1049</v>
      </c>
      <c r="K90" t="s">
        <v>1052</v>
      </c>
      <c r="L90" t="s">
        <v>1120</v>
      </c>
      <c r="M90" t="s">
        <v>1205</v>
      </c>
      <c r="N90" t="s">
        <v>1222</v>
      </c>
      <c r="P90" t="s">
        <v>76</v>
      </c>
      <c r="Q90" t="s">
        <v>1238</v>
      </c>
      <c r="R90" t="s">
        <v>1050</v>
      </c>
      <c r="S90" t="s">
        <v>1240</v>
      </c>
      <c r="T90" t="s">
        <v>1247</v>
      </c>
      <c r="U90" t="s">
        <v>1337</v>
      </c>
      <c r="V90" t="s">
        <v>1548</v>
      </c>
      <c r="W90" t="s">
        <v>1653</v>
      </c>
      <c r="X90" t="s">
        <v>1833</v>
      </c>
      <c r="Y90">
        <v>693</v>
      </c>
      <c r="Z90">
        <v>80</v>
      </c>
      <c r="AA90" t="s">
        <v>1076</v>
      </c>
      <c r="AB90" t="s">
        <v>1859</v>
      </c>
      <c r="AC90">
        <v>10</v>
      </c>
      <c r="AD90">
        <v>1</v>
      </c>
      <c r="AE90">
        <v>4</v>
      </c>
      <c r="AF90">
        <v>49.11</v>
      </c>
      <c r="AI90" t="s">
        <v>1868</v>
      </c>
      <c r="AJ90">
        <v>14816</v>
      </c>
      <c r="AP90">
        <v>11.5</v>
      </c>
      <c r="AQ90" t="s">
        <v>65</v>
      </c>
      <c r="AR90" t="s">
        <v>1051</v>
      </c>
      <c r="AS90" t="s">
        <v>1051</v>
      </c>
    </row>
    <row r="91" spans="1:45">
      <c r="A91" s="1">
        <f>HYPERLINK("https://lsnyc.legalserver.org/matter/dynamic-profile/view/1910165","19-1910165")</f>
        <v>0</v>
      </c>
      <c r="B91" t="s">
        <v>50</v>
      </c>
      <c r="C91" t="s">
        <v>129</v>
      </c>
      <c r="E91" t="s">
        <v>295</v>
      </c>
      <c r="F91" t="s">
        <v>548</v>
      </c>
      <c r="G91" t="s">
        <v>780</v>
      </c>
      <c r="I91">
        <v>11212</v>
      </c>
      <c r="J91" t="s">
        <v>1049</v>
      </c>
      <c r="K91" t="s">
        <v>1052</v>
      </c>
      <c r="L91" t="s">
        <v>1121</v>
      </c>
      <c r="M91" t="s">
        <v>1205</v>
      </c>
      <c r="N91" t="s">
        <v>1222</v>
      </c>
      <c r="P91" t="s">
        <v>107</v>
      </c>
      <c r="Q91" t="s">
        <v>1238</v>
      </c>
      <c r="R91" t="s">
        <v>1050</v>
      </c>
      <c r="S91" t="s">
        <v>1240</v>
      </c>
      <c r="T91" t="s">
        <v>1247</v>
      </c>
      <c r="U91" t="s">
        <v>1338</v>
      </c>
      <c r="V91" t="s">
        <v>1530</v>
      </c>
      <c r="W91" t="s">
        <v>1654</v>
      </c>
      <c r="X91" t="s">
        <v>1833</v>
      </c>
      <c r="Y91">
        <v>700</v>
      </c>
      <c r="Z91">
        <v>39</v>
      </c>
      <c r="AA91" t="s">
        <v>1845</v>
      </c>
      <c r="AB91" t="s">
        <v>1861</v>
      </c>
      <c r="AC91">
        <v>26</v>
      </c>
      <c r="AD91">
        <v>1</v>
      </c>
      <c r="AE91">
        <v>1</v>
      </c>
      <c r="AF91">
        <v>54.71</v>
      </c>
      <c r="AI91" t="s">
        <v>1868</v>
      </c>
      <c r="AJ91">
        <v>9252</v>
      </c>
      <c r="AP91">
        <v>3.2</v>
      </c>
      <c r="AQ91" t="s">
        <v>1946</v>
      </c>
      <c r="AR91" t="s">
        <v>1049</v>
      </c>
      <c r="AS91" t="s">
        <v>1049</v>
      </c>
    </row>
    <row r="92" spans="1:45">
      <c r="A92" s="1">
        <f>HYPERLINK("https://lsnyc.legalserver.org/matter/dynamic-profile/view/1912190","19-1912190")</f>
        <v>0</v>
      </c>
      <c r="B92" t="s">
        <v>50</v>
      </c>
      <c r="C92" t="s">
        <v>130</v>
      </c>
      <c r="E92" t="s">
        <v>296</v>
      </c>
      <c r="F92" t="s">
        <v>484</v>
      </c>
      <c r="G92" t="s">
        <v>780</v>
      </c>
      <c r="H92" t="s">
        <v>938</v>
      </c>
      <c r="I92">
        <v>11212</v>
      </c>
      <c r="J92" t="s">
        <v>1049</v>
      </c>
      <c r="K92" t="s">
        <v>1052</v>
      </c>
      <c r="L92" t="s">
        <v>1121</v>
      </c>
      <c r="M92" t="s">
        <v>1205</v>
      </c>
      <c r="N92" t="s">
        <v>1222</v>
      </c>
      <c r="P92" t="s">
        <v>107</v>
      </c>
      <c r="Q92" t="s">
        <v>1238</v>
      </c>
      <c r="R92" t="s">
        <v>1050</v>
      </c>
      <c r="S92" t="s">
        <v>1240</v>
      </c>
      <c r="T92" t="s">
        <v>1247</v>
      </c>
      <c r="U92" t="s">
        <v>1339</v>
      </c>
      <c r="V92" t="s">
        <v>1545</v>
      </c>
      <c r="W92" t="s">
        <v>1655</v>
      </c>
      <c r="X92" t="s">
        <v>1833</v>
      </c>
      <c r="Y92">
        <v>700</v>
      </c>
      <c r="Z92">
        <v>39</v>
      </c>
      <c r="AA92" t="s">
        <v>1845</v>
      </c>
      <c r="AB92" t="s">
        <v>1861</v>
      </c>
      <c r="AC92">
        <v>26</v>
      </c>
      <c r="AD92">
        <v>3</v>
      </c>
      <c r="AE92">
        <v>1</v>
      </c>
      <c r="AF92">
        <v>127.88</v>
      </c>
      <c r="AI92" t="s">
        <v>1868</v>
      </c>
      <c r="AJ92">
        <v>32928</v>
      </c>
      <c r="AP92">
        <v>0.1</v>
      </c>
      <c r="AQ92" t="s">
        <v>47</v>
      </c>
      <c r="AR92" t="s">
        <v>1049</v>
      </c>
      <c r="AS92" t="s">
        <v>1049</v>
      </c>
    </row>
    <row r="93" spans="1:45">
      <c r="A93" s="1">
        <f>HYPERLINK("https://lsnyc.legalserver.org/matter/dynamic-profile/view/1908389","19-1908389")</f>
        <v>0</v>
      </c>
      <c r="B93" t="s">
        <v>50</v>
      </c>
      <c r="C93" t="s">
        <v>131</v>
      </c>
      <c r="E93" t="s">
        <v>297</v>
      </c>
      <c r="F93" t="s">
        <v>549</v>
      </c>
      <c r="G93" t="s">
        <v>781</v>
      </c>
      <c r="H93" t="s">
        <v>977</v>
      </c>
      <c r="I93">
        <v>11239</v>
      </c>
      <c r="J93" t="s">
        <v>1049</v>
      </c>
      <c r="K93" t="s">
        <v>1052</v>
      </c>
      <c r="L93" t="s">
        <v>1122</v>
      </c>
      <c r="M93" t="s">
        <v>1205</v>
      </c>
      <c r="N93" t="s">
        <v>1222</v>
      </c>
      <c r="P93" t="s">
        <v>109</v>
      </c>
      <c r="Q93" t="s">
        <v>1238</v>
      </c>
      <c r="R93" t="s">
        <v>1050</v>
      </c>
      <c r="S93" t="s">
        <v>1240</v>
      </c>
      <c r="T93" t="s">
        <v>1247</v>
      </c>
      <c r="U93" t="s">
        <v>1340</v>
      </c>
      <c r="V93" t="s">
        <v>1545</v>
      </c>
      <c r="X93" t="s">
        <v>1834</v>
      </c>
      <c r="Y93">
        <v>2050</v>
      </c>
      <c r="Z93">
        <v>1164</v>
      </c>
      <c r="AA93" t="s">
        <v>1852</v>
      </c>
      <c r="AB93" t="s">
        <v>1856</v>
      </c>
      <c r="AC93">
        <v>3</v>
      </c>
      <c r="AD93">
        <v>1</v>
      </c>
      <c r="AE93">
        <v>0</v>
      </c>
      <c r="AF93">
        <v>76.86</v>
      </c>
      <c r="AI93" t="s">
        <v>1868</v>
      </c>
      <c r="AJ93">
        <v>9600</v>
      </c>
      <c r="AP93">
        <v>7.2</v>
      </c>
      <c r="AQ93" t="s">
        <v>1943</v>
      </c>
      <c r="AR93" t="s">
        <v>1049</v>
      </c>
      <c r="AS93" t="s">
        <v>1049</v>
      </c>
    </row>
    <row r="94" spans="1:45">
      <c r="A94" s="1">
        <f>HYPERLINK("https://lsnyc.legalserver.org/matter/dynamic-profile/view/1908611","19-1908611")</f>
        <v>0</v>
      </c>
      <c r="B94" t="s">
        <v>50</v>
      </c>
      <c r="C94" t="s">
        <v>71</v>
      </c>
      <c r="E94" t="s">
        <v>298</v>
      </c>
      <c r="F94" t="s">
        <v>550</v>
      </c>
      <c r="G94" t="s">
        <v>782</v>
      </c>
      <c r="H94" t="s">
        <v>978</v>
      </c>
      <c r="I94">
        <v>11239</v>
      </c>
      <c r="J94" t="s">
        <v>1049</v>
      </c>
      <c r="K94" t="s">
        <v>1052</v>
      </c>
      <c r="L94" t="s">
        <v>1123</v>
      </c>
      <c r="M94" t="s">
        <v>1205</v>
      </c>
      <c r="N94" t="s">
        <v>1222</v>
      </c>
      <c r="P94" t="s">
        <v>204</v>
      </c>
      <c r="Q94" t="s">
        <v>1238</v>
      </c>
      <c r="R94" t="s">
        <v>1050</v>
      </c>
      <c r="S94" t="s">
        <v>1240</v>
      </c>
      <c r="T94" t="s">
        <v>1247</v>
      </c>
      <c r="U94" t="s">
        <v>1341</v>
      </c>
      <c r="V94" t="s">
        <v>1054</v>
      </c>
      <c r="W94" t="s">
        <v>1656</v>
      </c>
      <c r="X94" t="s">
        <v>1829</v>
      </c>
      <c r="Y94">
        <v>434</v>
      </c>
      <c r="Z94">
        <v>132</v>
      </c>
      <c r="AA94" t="s">
        <v>1846</v>
      </c>
      <c r="AB94" t="s">
        <v>1835</v>
      </c>
      <c r="AC94">
        <v>4</v>
      </c>
      <c r="AD94">
        <v>1</v>
      </c>
      <c r="AE94">
        <v>0</v>
      </c>
      <c r="AF94">
        <v>144.12</v>
      </c>
      <c r="AI94" t="s">
        <v>1868</v>
      </c>
      <c r="AJ94">
        <v>18000</v>
      </c>
      <c r="AP94">
        <v>9.1</v>
      </c>
      <c r="AQ94" t="s">
        <v>1944</v>
      </c>
      <c r="AR94" t="s">
        <v>1049</v>
      </c>
      <c r="AS94" t="s">
        <v>1049</v>
      </c>
    </row>
    <row r="95" spans="1:45">
      <c r="A95" s="1">
        <f>HYPERLINK("https://lsnyc.legalserver.org/matter/dynamic-profile/view/1911035","19-1911035")</f>
        <v>0</v>
      </c>
      <c r="B95" t="s">
        <v>50</v>
      </c>
      <c r="C95" t="s">
        <v>115</v>
      </c>
      <c r="E95" t="s">
        <v>299</v>
      </c>
      <c r="F95" t="s">
        <v>502</v>
      </c>
      <c r="G95" t="s">
        <v>783</v>
      </c>
      <c r="H95" t="s">
        <v>966</v>
      </c>
      <c r="I95">
        <v>11207</v>
      </c>
      <c r="J95" t="s">
        <v>1049</v>
      </c>
      <c r="K95" t="s">
        <v>1052</v>
      </c>
      <c r="L95" t="s">
        <v>1124</v>
      </c>
      <c r="M95" t="s">
        <v>1205</v>
      </c>
      <c r="N95" t="s">
        <v>1222</v>
      </c>
      <c r="P95" t="s">
        <v>1235</v>
      </c>
      <c r="Q95" t="s">
        <v>1238</v>
      </c>
      <c r="R95" t="s">
        <v>1050</v>
      </c>
      <c r="S95" t="s">
        <v>1240</v>
      </c>
      <c r="T95" t="s">
        <v>1247</v>
      </c>
      <c r="U95" t="s">
        <v>1342</v>
      </c>
      <c r="Y95">
        <v>600</v>
      </c>
      <c r="Z95">
        <v>2</v>
      </c>
      <c r="AA95" t="s">
        <v>1851</v>
      </c>
      <c r="AC95">
        <v>25</v>
      </c>
      <c r="AD95">
        <v>1</v>
      </c>
      <c r="AE95">
        <v>0</v>
      </c>
      <c r="AF95">
        <v>43.71</v>
      </c>
      <c r="AI95" t="s">
        <v>1869</v>
      </c>
      <c r="AJ95">
        <v>5460</v>
      </c>
      <c r="AP95">
        <v>9.1</v>
      </c>
      <c r="AQ95" t="s">
        <v>1955</v>
      </c>
      <c r="AR95" t="s">
        <v>1049</v>
      </c>
      <c r="AS95" t="s">
        <v>1049</v>
      </c>
    </row>
    <row r="96" spans="1:45">
      <c r="A96" s="1">
        <f>HYPERLINK("https://lsnyc.legalserver.org/matter/dynamic-profile/view/1912848","19-1912848")</f>
        <v>0</v>
      </c>
      <c r="B96" t="s">
        <v>50</v>
      </c>
      <c r="C96" t="s">
        <v>114</v>
      </c>
      <c r="E96" t="s">
        <v>300</v>
      </c>
      <c r="F96" t="s">
        <v>551</v>
      </c>
      <c r="G96" t="s">
        <v>784</v>
      </c>
      <c r="H96" t="s">
        <v>979</v>
      </c>
      <c r="I96">
        <v>11208</v>
      </c>
      <c r="J96" t="s">
        <v>1050</v>
      </c>
      <c r="K96" t="s">
        <v>1054</v>
      </c>
      <c r="L96" t="s">
        <v>1125</v>
      </c>
      <c r="M96" t="s">
        <v>1205</v>
      </c>
      <c r="Q96" t="s">
        <v>1238</v>
      </c>
      <c r="R96" t="s">
        <v>1050</v>
      </c>
      <c r="S96" t="s">
        <v>1240</v>
      </c>
      <c r="T96" t="s">
        <v>1247</v>
      </c>
      <c r="U96" t="s">
        <v>1343</v>
      </c>
      <c r="V96">
        <v>6270460</v>
      </c>
      <c r="W96" t="s">
        <v>1657</v>
      </c>
      <c r="X96" t="s">
        <v>1836</v>
      </c>
      <c r="Y96">
        <v>800</v>
      </c>
      <c r="Z96">
        <v>3</v>
      </c>
      <c r="AA96" t="s">
        <v>1844</v>
      </c>
      <c r="AB96" t="s">
        <v>1859</v>
      </c>
      <c r="AC96">
        <v>1</v>
      </c>
      <c r="AD96">
        <v>1</v>
      </c>
      <c r="AE96">
        <v>0</v>
      </c>
      <c r="AF96">
        <v>38.43</v>
      </c>
      <c r="AI96" t="s">
        <v>1868</v>
      </c>
      <c r="AJ96">
        <v>4800</v>
      </c>
      <c r="AP96">
        <v>0</v>
      </c>
      <c r="AQ96" t="s">
        <v>65</v>
      </c>
      <c r="AR96" t="s">
        <v>1049</v>
      </c>
      <c r="AS96" t="s">
        <v>1049</v>
      </c>
    </row>
    <row r="97" spans="1:45">
      <c r="A97" s="1">
        <f>HYPERLINK("https://lsnyc.legalserver.org/matter/dynamic-profile/view/1912608","19-1912608")</f>
        <v>0</v>
      </c>
      <c r="B97" t="s">
        <v>50</v>
      </c>
      <c r="C97" t="s">
        <v>109</v>
      </c>
      <c r="E97" t="s">
        <v>301</v>
      </c>
      <c r="F97" t="s">
        <v>552</v>
      </c>
      <c r="G97" t="s">
        <v>785</v>
      </c>
      <c r="H97" t="s">
        <v>966</v>
      </c>
      <c r="I97">
        <v>11212</v>
      </c>
      <c r="J97" t="s">
        <v>1051</v>
      </c>
      <c r="L97" t="s">
        <v>1068</v>
      </c>
      <c r="M97" t="s">
        <v>1068</v>
      </c>
      <c r="N97" t="s">
        <v>1226</v>
      </c>
      <c r="Q97" t="s">
        <v>1238</v>
      </c>
      <c r="R97" t="s">
        <v>1050</v>
      </c>
      <c r="S97" t="s">
        <v>1240</v>
      </c>
      <c r="U97" t="s">
        <v>1344</v>
      </c>
      <c r="W97" t="s">
        <v>1658</v>
      </c>
      <c r="X97" t="s">
        <v>1833</v>
      </c>
      <c r="Y97">
        <v>317</v>
      </c>
      <c r="Z97">
        <v>12</v>
      </c>
      <c r="AA97" t="s">
        <v>1849</v>
      </c>
      <c r="AC97">
        <v>2</v>
      </c>
      <c r="AD97">
        <v>1</v>
      </c>
      <c r="AE97">
        <v>0</v>
      </c>
      <c r="AF97">
        <v>151.96</v>
      </c>
      <c r="AI97" t="s">
        <v>1868</v>
      </c>
      <c r="AJ97">
        <v>18980</v>
      </c>
      <c r="AP97">
        <v>0.5</v>
      </c>
      <c r="AQ97" t="s">
        <v>47</v>
      </c>
      <c r="AR97" t="s">
        <v>1051</v>
      </c>
      <c r="AS97" t="s">
        <v>1051</v>
      </c>
    </row>
    <row r="98" spans="1:45">
      <c r="A98" s="1">
        <f>HYPERLINK("https://lsnyc.legalserver.org/matter/dynamic-profile/view/1907024","19-1907024")</f>
        <v>0</v>
      </c>
      <c r="B98" t="s">
        <v>50</v>
      </c>
      <c r="C98" t="s">
        <v>132</v>
      </c>
      <c r="D98" t="s">
        <v>187</v>
      </c>
      <c r="E98" t="s">
        <v>302</v>
      </c>
      <c r="F98" t="s">
        <v>553</v>
      </c>
      <c r="G98" t="s">
        <v>786</v>
      </c>
      <c r="H98" t="s">
        <v>980</v>
      </c>
      <c r="I98">
        <v>11225</v>
      </c>
      <c r="J98" t="s">
        <v>1050</v>
      </c>
      <c r="K98" t="s">
        <v>1054</v>
      </c>
      <c r="L98" t="s">
        <v>1126</v>
      </c>
      <c r="M98" t="s">
        <v>1206</v>
      </c>
      <c r="N98" t="s">
        <v>1226</v>
      </c>
      <c r="O98" t="s">
        <v>1230</v>
      </c>
      <c r="Q98" t="s">
        <v>1238</v>
      </c>
      <c r="R98" t="s">
        <v>1050</v>
      </c>
      <c r="S98" t="s">
        <v>1240</v>
      </c>
      <c r="U98" t="s">
        <v>1345</v>
      </c>
      <c r="W98" t="s">
        <v>1659</v>
      </c>
      <c r="X98" t="s">
        <v>1835</v>
      </c>
      <c r="Y98">
        <v>763.14</v>
      </c>
      <c r="Z98">
        <v>90</v>
      </c>
      <c r="AA98" t="s">
        <v>1845</v>
      </c>
      <c r="AB98" t="s">
        <v>1054</v>
      </c>
      <c r="AC98">
        <v>7</v>
      </c>
      <c r="AD98">
        <v>2</v>
      </c>
      <c r="AE98">
        <v>1</v>
      </c>
      <c r="AF98">
        <v>213.31</v>
      </c>
      <c r="AI98" t="s">
        <v>1868</v>
      </c>
      <c r="AJ98">
        <v>45500</v>
      </c>
      <c r="AK98" t="s">
        <v>1884</v>
      </c>
      <c r="AN98" t="s">
        <v>1932</v>
      </c>
      <c r="AO98" t="s">
        <v>1937</v>
      </c>
      <c r="AP98">
        <v>0.1</v>
      </c>
      <c r="AQ98" t="s">
        <v>47</v>
      </c>
      <c r="AR98" t="s">
        <v>1051</v>
      </c>
      <c r="AS98" t="s">
        <v>1050</v>
      </c>
    </row>
    <row r="99" spans="1:45">
      <c r="A99" s="1">
        <f>HYPERLINK("https://lsnyc.legalserver.org/matter/dynamic-profile/view/1909999","19-1909999")</f>
        <v>0</v>
      </c>
      <c r="B99" t="s">
        <v>50</v>
      </c>
      <c r="C99" t="s">
        <v>133</v>
      </c>
      <c r="E99" t="s">
        <v>303</v>
      </c>
      <c r="F99" t="s">
        <v>554</v>
      </c>
      <c r="G99" t="s">
        <v>787</v>
      </c>
      <c r="H99" t="s">
        <v>981</v>
      </c>
      <c r="I99">
        <v>11207</v>
      </c>
      <c r="J99" t="s">
        <v>1051</v>
      </c>
      <c r="L99" t="s">
        <v>1127</v>
      </c>
      <c r="M99" t="s">
        <v>1206</v>
      </c>
      <c r="N99" t="s">
        <v>1223</v>
      </c>
      <c r="Q99" t="s">
        <v>1238</v>
      </c>
      <c r="R99" t="s">
        <v>1050</v>
      </c>
      <c r="S99" t="s">
        <v>1240</v>
      </c>
      <c r="U99" t="s">
        <v>1346</v>
      </c>
      <c r="V99" t="s">
        <v>1068</v>
      </c>
      <c r="W99" t="s">
        <v>1660</v>
      </c>
      <c r="X99" t="s">
        <v>1828</v>
      </c>
      <c r="Y99">
        <v>584</v>
      </c>
      <c r="Z99">
        <v>16</v>
      </c>
      <c r="AA99" t="s">
        <v>1845</v>
      </c>
      <c r="AB99" t="s">
        <v>1054</v>
      </c>
      <c r="AC99">
        <v>8</v>
      </c>
      <c r="AD99">
        <v>1</v>
      </c>
      <c r="AE99">
        <v>0</v>
      </c>
      <c r="AF99">
        <v>320.26</v>
      </c>
      <c r="AI99" t="s">
        <v>1868</v>
      </c>
      <c r="AJ99">
        <v>40000</v>
      </c>
      <c r="AP99">
        <v>1.3</v>
      </c>
      <c r="AQ99" t="s">
        <v>47</v>
      </c>
      <c r="AR99" t="s">
        <v>1051</v>
      </c>
      <c r="AS99" t="s">
        <v>1051</v>
      </c>
    </row>
    <row r="100" spans="1:45">
      <c r="A100" s="1">
        <f>HYPERLINK("https://lsnyc.legalserver.org/matter/dynamic-profile/view/1903783","19-1903783")</f>
        <v>0</v>
      </c>
      <c r="B100" t="s">
        <v>51</v>
      </c>
      <c r="C100" t="s">
        <v>134</v>
      </c>
      <c r="E100" t="s">
        <v>304</v>
      </c>
      <c r="F100" t="s">
        <v>555</v>
      </c>
      <c r="G100" t="s">
        <v>788</v>
      </c>
      <c r="H100" t="s">
        <v>982</v>
      </c>
      <c r="I100">
        <v>11208</v>
      </c>
      <c r="J100" t="s">
        <v>1049</v>
      </c>
      <c r="K100" t="s">
        <v>1053</v>
      </c>
      <c r="L100" t="s">
        <v>1063</v>
      </c>
      <c r="M100" t="s">
        <v>1209</v>
      </c>
      <c r="N100" t="s">
        <v>1225</v>
      </c>
      <c r="P100" t="s">
        <v>134</v>
      </c>
      <c r="Q100" t="s">
        <v>1238</v>
      </c>
      <c r="R100" t="s">
        <v>1050</v>
      </c>
      <c r="S100" t="s">
        <v>1240</v>
      </c>
      <c r="T100" t="s">
        <v>1247</v>
      </c>
      <c r="U100" t="s">
        <v>1347</v>
      </c>
      <c r="V100" t="s">
        <v>1549</v>
      </c>
      <c r="W100" t="s">
        <v>1661</v>
      </c>
      <c r="X100" t="s">
        <v>1828</v>
      </c>
      <c r="Y100">
        <v>1350</v>
      </c>
      <c r="Z100">
        <v>15</v>
      </c>
      <c r="AA100" t="s">
        <v>1845</v>
      </c>
      <c r="AB100" t="s">
        <v>1054</v>
      </c>
      <c r="AC100">
        <v>2</v>
      </c>
      <c r="AD100">
        <v>2</v>
      </c>
      <c r="AE100">
        <v>3</v>
      </c>
      <c r="AF100">
        <v>165.81</v>
      </c>
      <c r="AI100" t="s">
        <v>1868</v>
      </c>
      <c r="AJ100">
        <v>50024</v>
      </c>
      <c r="AP100">
        <v>0.1</v>
      </c>
      <c r="AQ100" t="s">
        <v>65</v>
      </c>
      <c r="AR100" t="s">
        <v>1051</v>
      </c>
      <c r="AS100" t="s">
        <v>1051</v>
      </c>
    </row>
    <row r="101" spans="1:45">
      <c r="A101" s="1">
        <f>HYPERLINK("https://lsnyc.legalserver.org/matter/dynamic-profile/view/1906136","19-1906136")</f>
        <v>0</v>
      </c>
      <c r="B101" t="s">
        <v>51</v>
      </c>
      <c r="C101" t="s">
        <v>135</v>
      </c>
      <c r="E101" t="s">
        <v>305</v>
      </c>
      <c r="F101" t="s">
        <v>556</v>
      </c>
      <c r="G101" t="s">
        <v>729</v>
      </c>
      <c r="H101" t="s">
        <v>983</v>
      </c>
      <c r="I101">
        <v>11216</v>
      </c>
      <c r="J101" t="s">
        <v>1049</v>
      </c>
      <c r="K101" t="s">
        <v>1052</v>
      </c>
      <c r="L101" t="s">
        <v>1128</v>
      </c>
      <c r="M101" t="s">
        <v>1213</v>
      </c>
      <c r="N101" t="s">
        <v>1222</v>
      </c>
      <c r="P101" t="s">
        <v>135</v>
      </c>
      <c r="Q101" t="s">
        <v>1238</v>
      </c>
      <c r="R101" t="s">
        <v>1049</v>
      </c>
      <c r="S101" t="s">
        <v>1240</v>
      </c>
      <c r="T101" t="s">
        <v>1247</v>
      </c>
      <c r="U101" t="s">
        <v>1348</v>
      </c>
      <c r="V101" t="s">
        <v>1054</v>
      </c>
      <c r="W101" t="s">
        <v>1662</v>
      </c>
      <c r="X101" t="s">
        <v>1839</v>
      </c>
      <c r="Y101">
        <v>1550</v>
      </c>
      <c r="Z101">
        <v>82</v>
      </c>
      <c r="AA101" t="s">
        <v>1845</v>
      </c>
      <c r="AB101" t="s">
        <v>1054</v>
      </c>
      <c r="AC101">
        <v>1</v>
      </c>
      <c r="AD101">
        <v>2</v>
      </c>
      <c r="AE101">
        <v>0</v>
      </c>
      <c r="AF101">
        <v>236.55</v>
      </c>
      <c r="AH101" t="s">
        <v>1865</v>
      </c>
      <c r="AI101" t="s">
        <v>1868</v>
      </c>
      <c r="AJ101">
        <v>40000</v>
      </c>
      <c r="AP101">
        <v>0</v>
      </c>
      <c r="AQ101" t="s">
        <v>65</v>
      </c>
      <c r="AR101" t="s">
        <v>1051</v>
      </c>
      <c r="AS101" t="s">
        <v>1051</v>
      </c>
    </row>
    <row r="102" spans="1:45">
      <c r="A102" s="1">
        <f>HYPERLINK("https://lsnyc.legalserver.org/matter/dynamic-profile/view/1906138","19-1906138")</f>
        <v>0</v>
      </c>
      <c r="B102" t="s">
        <v>51</v>
      </c>
      <c r="C102" t="s">
        <v>135</v>
      </c>
      <c r="E102" t="s">
        <v>305</v>
      </c>
      <c r="F102" t="s">
        <v>556</v>
      </c>
      <c r="G102" t="s">
        <v>729</v>
      </c>
      <c r="H102" t="s">
        <v>983</v>
      </c>
      <c r="I102">
        <v>11216</v>
      </c>
      <c r="J102" t="s">
        <v>1049</v>
      </c>
      <c r="K102" t="s">
        <v>1052</v>
      </c>
      <c r="L102" t="s">
        <v>1068</v>
      </c>
      <c r="M102" t="s">
        <v>1068</v>
      </c>
      <c r="N102" t="s">
        <v>1225</v>
      </c>
      <c r="P102" t="s">
        <v>135</v>
      </c>
      <c r="Q102" t="s">
        <v>1238</v>
      </c>
      <c r="R102" t="s">
        <v>1049</v>
      </c>
      <c r="S102" t="s">
        <v>1240</v>
      </c>
      <c r="T102" t="s">
        <v>1247</v>
      </c>
      <c r="U102" t="s">
        <v>1348</v>
      </c>
      <c r="V102" t="s">
        <v>1070</v>
      </c>
      <c r="W102" t="s">
        <v>1662</v>
      </c>
      <c r="X102" t="s">
        <v>1839</v>
      </c>
      <c r="Y102">
        <v>0</v>
      </c>
      <c r="Z102">
        <v>82</v>
      </c>
      <c r="AA102" t="s">
        <v>1845</v>
      </c>
      <c r="AB102" t="s">
        <v>1054</v>
      </c>
      <c r="AC102">
        <v>1</v>
      </c>
      <c r="AD102">
        <v>2</v>
      </c>
      <c r="AE102">
        <v>0</v>
      </c>
      <c r="AF102">
        <v>236.55</v>
      </c>
      <c r="AH102" t="s">
        <v>1865</v>
      </c>
      <c r="AI102" t="s">
        <v>1868</v>
      </c>
      <c r="AJ102">
        <v>40000</v>
      </c>
      <c r="AP102">
        <v>0</v>
      </c>
      <c r="AQ102" t="s">
        <v>65</v>
      </c>
      <c r="AR102" t="s">
        <v>1051</v>
      </c>
      <c r="AS102" t="s">
        <v>1051</v>
      </c>
    </row>
    <row r="103" spans="1:45">
      <c r="A103" s="1">
        <f>HYPERLINK("https://lsnyc.legalserver.org/matter/dynamic-profile/view/1908269","19-1908269")</f>
        <v>0</v>
      </c>
      <c r="B103" t="s">
        <v>51</v>
      </c>
      <c r="C103" t="s">
        <v>94</v>
      </c>
      <c r="E103" t="s">
        <v>306</v>
      </c>
      <c r="F103" t="s">
        <v>557</v>
      </c>
      <c r="G103" t="s">
        <v>789</v>
      </c>
      <c r="H103">
        <v>5</v>
      </c>
      <c r="I103">
        <v>11233</v>
      </c>
      <c r="J103" t="s">
        <v>1049</v>
      </c>
      <c r="K103" t="s">
        <v>1052</v>
      </c>
      <c r="L103" t="s">
        <v>1070</v>
      </c>
      <c r="M103" t="s">
        <v>1209</v>
      </c>
      <c r="N103" t="s">
        <v>1225</v>
      </c>
      <c r="P103" t="s">
        <v>136</v>
      </c>
      <c r="Q103" t="s">
        <v>1238</v>
      </c>
      <c r="R103" t="s">
        <v>1050</v>
      </c>
      <c r="S103" t="s">
        <v>1240</v>
      </c>
      <c r="T103" t="s">
        <v>1247</v>
      </c>
      <c r="U103" t="s">
        <v>1349</v>
      </c>
      <c r="V103" t="s">
        <v>1533</v>
      </c>
      <c r="W103" t="s">
        <v>1663</v>
      </c>
      <c r="Y103">
        <v>1550</v>
      </c>
      <c r="Z103">
        <v>12</v>
      </c>
      <c r="AA103" t="s">
        <v>1845</v>
      </c>
      <c r="AB103" t="s">
        <v>1857</v>
      </c>
      <c r="AC103">
        <v>4</v>
      </c>
      <c r="AD103">
        <v>1</v>
      </c>
      <c r="AE103">
        <v>0</v>
      </c>
      <c r="AF103">
        <v>31.22</v>
      </c>
      <c r="AI103" t="s">
        <v>1868</v>
      </c>
      <c r="AJ103">
        <v>3900</v>
      </c>
      <c r="AP103">
        <v>0</v>
      </c>
      <c r="AQ103" t="s">
        <v>65</v>
      </c>
      <c r="AR103" t="s">
        <v>1049</v>
      </c>
      <c r="AS103" t="s">
        <v>1049</v>
      </c>
    </row>
    <row r="104" spans="1:45">
      <c r="A104" s="1">
        <f>HYPERLINK("https://lsnyc.legalserver.org/matter/dynamic-profile/view/1908228","19-1908228")</f>
        <v>0</v>
      </c>
      <c r="B104" t="s">
        <v>51</v>
      </c>
      <c r="C104" t="s">
        <v>136</v>
      </c>
      <c r="E104" t="s">
        <v>307</v>
      </c>
      <c r="F104" t="s">
        <v>558</v>
      </c>
      <c r="G104" t="s">
        <v>729</v>
      </c>
      <c r="H104" t="s">
        <v>984</v>
      </c>
      <c r="I104">
        <v>11216</v>
      </c>
      <c r="J104" t="s">
        <v>1049</v>
      </c>
      <c r="K104" t="s">
        <v>1052</v>
      </c>
      <c r="L104" t="s">
        <v>1054</v>
      </c>
      <c r="M104" t="s">
        <v>1209</v>
      </c>
      <c r="N104" t="s">
        <v>1225</v>
      </c>
      <c r="P104" t="s">
        <v>71</v>
      </c>
      <c r="Q104" t="s">
        <v>1238</v>
      </c>
      <c r="R104" t="s">
        <v>1049</v>
      </c>
      <c r="S104" t="s">
        <v>1240</v>
      </c>
      <c r="T104" t="s">
        <v>1247</v>
      </c>
      <c r="U104" t="s">
        <v>1350</v>
      </c>
      <c r="V104" t="s">
        <v>1070</v>
      </c>
      <c r="W104" t="s">
        <v>1664</v>
      </c>
      <c r="X104" t="s">
        <v>1839</v>
      </c>
      <c r="Y104">
        <v>1624.29</v>
      </c>
      <c r="Z104">
        <v>82</v>
      </c>
      <c r="AA104" t="s">
        <v>1845</v>
      </c>
      <c r="AB104" t="s">
        <v>1054</v>
      </c>
      <c r="AC104">
        <v>-1</v>
      </c>
      <c r="AD104">
        <v>1</v>
      </c>
      <c r="AE104">
        <v>0</v>
      </c>
      <c r="AF104">
        <v>780.62</v>
      </c>
      <c r="AI104" t="s">
        <v>1868</v>
      </c>
      <c r="AJ104">
        <v>97500</v>
      </c>
      <c r="AP104">
        <v>0</v>
      </c>
      <c r="AQ104" t="s">
        <v>65</v>
      </c>
      <c r="AR104" t="s">
        <v>1049</v>
      </c>
      <c r="AS104" t="s">
        <v>1049</v>
      </c>
    </row>
    <row r="105" spans="1:45">
      <c r="A105" s="1">
        <f>HYPERLINK("https://lsnyc.legalserver.org/matter/dynamic-profile/view/1910038","19-1910038")</f>
        <v>0</v>
      </c>
      <c r="B105" t="s">
        <v>51</v>
      </c>
      <c r="C105" t="s">
        <v>137</v>
      </c>
      <c r="E105" t="s">
        <v>308</v>
      </c>
      <c r="F105" t="s">
        <v>559</v>
      </c>
      <c r="G105" t="s">
        <v>790</v>
      </c>
      <c r="I105">
        <v>11212</v>
      </c>
      <c r="J105" t="s">
        <v>1049</v>
      </c>
      <c r="K105" t="s">
        <v>1052</v>
      </c>
      <c r="L105" t="s">
        <v>1129</v>
      </c>
      <c r="M105" t="s">
        <v>1205</v>
      </c>
      <c r="N105" t="s">
        <v>1225</v>
      </c>
      <c r="P105" t="s">
        <v>105</v>
      </c>
      <c r="Q105" t="s">
        <v>1238</v>
      </c>
      <c r="R105" t="s">
        <v>1050</v>
      </c>
      <c r="S105" t="s">
        <v>1240</v>
      </c>
      <c r="T105" t="s">
        <v>1247</v>
      </c>
      <c r="U105" t="s">
        <v>1351</v>
      </c>
      <c r="V105" t="s">
        <v>1529</v>
      </c>
      <c r="W105" t="s">
        <v>1665</v>
      </c>
      <c r="Y105">
        <v>900</v>
      </c>
      <c r="Z105">
        <v>2</v>
      </c>
      <c r="AA105" t="s">
        <v>1844</v>
      </c>
      <c r="AB105" t="s">
        <v>1835</v>
      </c>
      <c r="AC105">
        <v>17</v>
      </c>
      <c r="AD105">
        <v>3</v>
      </c>
      <c r="AE105">
        <v>1</v>
      </c>
      <c r="AF105">
        <v>161.48</v>
      </c>
      <c r="AI105" t="s">
        <v>1868</v>
      </c>
      <c r="AJ105">
        <v>41580</v>
      </c>
      <c r="AP105">
        <v>4.4</v>
      </c>
      <c r="AQ105" t="s">
        <v>1943</v>
      </c>
      <c r="AR105" t="s">
        <v>1049</v>
      </c>
      <c r="AS105" t="s">
        <v>1049</v>
      </c>
    </row>
    <row r="106" spans="1:45">
      <c r="A106" s="1">
        <f>HYPERLINK("https://lsnyc.legalserver.org/matter/dynamic-profile/view/1908229","19-1908229")</f>
        <v>0</v>
      </c>
      <c r="B106" t="s">
        <v>51</v>
      </c>
      <c r="C106" t="s">
        <v>136</v>
      </c>
      <c r="E106" t="s">
        <v>307</v>
      </c>
      <c r="F106" t="s">
        <v>558</v>
      </c>
      <c r="G106" t="s">
        <v>729</v>
      </c>
      <c r="H106" t="s">
        <v>984</v>
      </c>
      <c r="I106">
        <v>11216</v>
      </c>
      <c r="J106" t="s">
        <v>1049</v>
      </c>
      <c r="K106" t="s">
        <v>1052</v>
      </c>
      <c r="L106" t="s">
        <v>1128</v>
      </c>
      <c r="M106" t="s">
        <v>1213</v>
      </c>
      <c r="N106" t="s">
        <v>1222</v>
      </c>
      <c r="P106" t="s">
        <v>75</v>
      </c>
      <c r="Q106" t="s">
        <v>1238</v>
      </c>
      <c r="R106" t="s">
        <v>1049</v>
      </c>
      <c r="S106" t="s">
        <v>1240</v>
      </c>
      <c r="T106" t="s">
        <v>1247</v>
      </c>
      <c r="U106" t="s">
        <v>1350</v>
      </c>
      <c r="V106" t="s">
        <v>1070</v>
      </c>
      <c r="W106" t="s">
        <v>1664</v>
      </c>
      <c r="X106" t="s">
        <v>1839</v>
      </c>
      <c r="Y106">
        <v>1624.29</v>
      </c>
      <c r="Z106">
        <v>82</v>
      </c>
      <c r="AA106" t="s">
        <v>1845</v>
      </c>
      <c r="AC106">
        <v>-1</v>
      </c>
      <c r="AD106">
        <v>1</v>
      </c>
      <c r="AE106">
        <v>0</v>
      </c>
      <c r="AF106">
        <v>780.62</v>
      </c>
      <c r="AI106" t="s">
        <v>1868</v>
      </c>
      <c r="AJ106">
        <v>97500</v>
      </c>
      <c r="AP106">
        <v>0</v>
      </c>
      <c r="AQ106" t="s">
        <v>65</v>
      </c>
      <c r="AR106" t="s">
        <v>1049</v>
      </c>
      <c r="AS106" t="s">
        <v>1049</v>
      </c>
    </row>
    <row r="107" spans="1:45">
      <c r="A107" s="1">
        <f>HYPERLINK("https://lsnyc.legalserver.org/matter/dynamic-profile/view/1908272","19-1908272")</f>
        <v>0</v>
      </c>
      <c r="B107" t="s">
        <v>51</v>
      </c>
      <c r="C107" t="s">
        <v>94</v>
      </c>
      <c r="E107" t="s">
        <v>306</v>
      </c>
      <c r="F107" t="s">
        <v>557</v>
      </c>
      <c r="G107" t="s">
        <v>789</v>
      </c>
      <c r="H107">
        <v>5</v>
      </c>
      <c r="I107">
        <v>11233</v>
      </c>
      <c r="J107" t="s">
        <v>1049</v>
      </c>
      <c r="K107" t="s">
        <v>1052</v>
      </c>
      <c r="M107" t="s">
        <v>1208</v>
      </c>
      <c r="N107" t="s">
        <v>1222</v>
      </c>
      <c r="P107" t="s">
        <v>76</v>
      </c>
      <c r="Q107" t="s">
        <v>1238</v>
      </c>
      <c r="R107" t="s">
        <v>1050</v>
      </c>
      <c r="S107" t="s">
        <v>1240</v>
      </c>
      <c r="T107" t="s">
        <v>1247</v>
      </c>
      <c r="U107" t="s">
        <v>1349</v>
      </c>
      <c r="V107" t="s">
        <v>1530</v>
      </c>
      <c r="W107" t="s">
        <v>1663</v>
      </c>
      <c r="Y107">
        <v>1550</v>
      </c>
      <c r="Z107">
        <v>12</v>
      </c>
      <c r="AA107" t="s">
        <v>1845</v>
      </c>
      <c r="AB107" t="s">
        <v>1857</v>
      </c>
      <c r="AC107">
        <v>4</v>
      </c>
      <c r="AD107">
        <v>1</v>
      </c>
      <c r="AE107">
        <v>0</v>
      </c>
      <c r="AF107">
        <v>31.22</v>
      </c>
      <c r="AI107" t="s">
        <v>1868</v>
      </c>
      <c r="AJ107">
        <v>3900</v>
      </c>
      <c r="AP107">
        <v>10.4</v>
      </c>
      <c r="AQ107" t="s">
        <v>65</v>
      </c>
      <c r="AR107" t="s">
        <v>1049</v>
      </c>
      <c r="AS107" t="s">
        <v>1049</v>
      </c>
    </row>
    <row r="108" spans="1:45">
      <c r="A108" s="1">
        <f>HYPERLINK("https://lsnyc.legalserver.org/matter/dynamic-profile/view/1906359","19-1906359")</f>
        <v>0</v>
      </c>
      <c r="B108" t="s">
        <v>51</v>
      </c>
      <c r="C108" t="s">
        <v>85</v>
      </c>
      <c r="E108" t="s">
        <v>242</v>
      </c>
      <c r="F108" t="s">
        <v>495</v>
      </c>
      <c r="G108" t="s">
        <v>729</v>
      </c>
      <c r="H108" t="s">
        <v>948</v>
      </c>
      <c r="I108">
        <v>11216</v>
      </c>
      <c r="J108" t="s">
        <v>1049</v>
      </c>
      <c r="K108" t="s">
        <v>1052</v>
      </c>
      <c r="L108" t="s">
        <v>1128</v>
      </c>
      <c r="M108" t="s">
        <v>1213</v>
      </c>
      <c r="N108" t="s">
        <v>1222</v>
      </c>
      <c r="Q108" t="s">
        <v>1238</v>
      </c>
      <c r="R108" t="s">
        <v>1049</v>
      </c>
      <c r="S108" t="s">
        <v>1240</v>
      </c>
      <c r="T108" t="s">
        <v>1247</v>
      </c>
      <c r="U108" t="s">
        <v>1283</v>
      </c>
      <c r="V108" t="s">
        <v>1070</v>
      </c>
      <c r="W108" t="s">
        <v>1607</v>
      </c>
      <c r="X108" t="s">
        <v>1839</v>
      </c>
      <c r="Y108">
        <v>1550</v>
      </c>
      <c r="Z108">
        <v>82</v>
      </c>
      <c r="AA108" t="s">
        <v>1845</v>
      </c>
      <c r="AB108" t="s">
        <v>1054</v>
      </c>
      <c r="AC108">
        <v>8</v>
      </c>
      <c r="AD108">
        <v>1</v>
      </c>
      <c r="AE108">
        <v>0</v>
      </c>
      <c r="AF108">
        <v>792.63</v>
      </c>
      <c r="AH108" t="s">
        <v>1865</v>
      </c>
      <c r="AI108" t="s">
        <v>1868</v>
      </c>
      <c r="AJ108">
        <v>99000</v>
      </c>
      <c r="AK108" t="s">
        <v>1885</v>
      </c>
      <c r="AP108">
        <v>0</v>
      </c>
      <c r="AQ108" t="s">
        <v>65</v>
      </c>
      <c r="AR108" t="s">
        <v>1049</v>
      </c>
      <c r="AS108" t="s">
        <v>1049</v>
      </c>
    </row>
    <row r="109" spans="1:45">
      <c r="A109" s="1">
        <f>HYPERLINK("https://lsnyc.legalserver.org/matter/dynamic-profile/view/1896798","19-1896798")</f>
        <v>0</v>
      </c>
      <c r="B109" t="s">
        <v>52</v>
      </c>
      <c r="C109" t="s">
        <v>138</v>
      </c>
      <c r="E109" t="s">
        <v>309</v>
      </c>
      <c r="F109" t="s">
        <v>560</v>
      </c>
      <c r="G109" t="s">
        <v>791</v>
      </c>
      <c r="H109" t="s">
        <v>985</v>
      </c>
      <c r="I109">
        <v>11213</v>
      </c>
      <c r="J109" t="s">
        <v>1049</v>
      </c>
      <c r="K109" t="s">
        <v>1052</v>
      </c>
      <c r="M109" t="s">
        <v>1207</v>
      </c>
      <c r="N109" t="s">
        <v>1226</v>
      </c>
      <c r="P109" t="s">
        <v>148</v>
      </c>
      <c r="Q109" t="s">
        <v>1238</v>
      </c>
      <c r="R109" t="s">
        <v>1049</v>
      </c>
      <c r="S109" t="s">
        <v>1240</v>
      </c>
      <c r="U109" t="s">
        <v>1352</v>
      </c>
      <c r="V109" t="s">
        <v>1054</v>
      </c>
      <c r="X109" t="s">
        <v>1838</v>
      </c>
      <c r="Y109">
        <v>855.86</v>
      </c>
      <c r="Z109">
        <v>6</v>
      </c>
      <c r="AA109" t="s">
        <v>1845</v>
      </c>
      <c r="AB109" t="s">
        <v>1054</v>
      </c>
      <c r="AC109">
        <v>26</v>
      </c>
      <c r="AD109">
        <v>1</v>
      </c>
      <c r="AE109">
        <v>1</v>
      </c>
      <c r="AF109">
        <v>52.58</v>
      </c>
      <c r="AI109" t="s">
        <v>1868</v>
      </c>
      <c r="AJ109">
        <v>8892</v>
      </c>
      <c r="AK109" t="s">
        <v>1886</v>
      </c>
      <c r="AP109">
        <v>0.08</v>
      </c>
      <c r="AQ109" t="s">
        <v>47</v>
      </c>
      <c r="AR109" t="s">
        <v>1051</v>
      </c>
      <c r="AS109" t="s">
        <v>1051</v>
      </c>
    </row>
    <row r="110" spans="1:45">
      <c r="A110" s="1">
        <f>HYPERLINK("https://lsnyc.legalserver.org/matter/dynamic-profile/view/1904398","19-1904398")</f>
        <v>0</v>
      </c>
      <c r="B110" t="s">
        <v>52</v>
      </c>
      <c r="C110" t="s">
        <v>139</v>
      </c>
      <c r="D110" t="s">
        <v>139</v>
      </c>
      <c r="E110" t="s">
        <v>310</v>
      </c>
      <c r="F110" t="s">
        <v>528</v>
      </c>
      <c r="G110" t="s">
        <v>792</v>
      </c>
      <c r="H110" t="s">
        <v>969</v>
      </c>
      <c r="I110">
        <v>11212</v>
      </c>
      <c r="J110" t="s">
        <v>1049</v>
      </c>
      <c r="K110" t="s">
        <v>1052</v>
      </c>
      <c r="L110" t="s">
        <v>1054</v>
      </c>
      <c r="M110" t="s">
        <v>1068</v>
      </c>
      <c r="N110" t="s">
        <v>1225</v>
      </c>
      <c r="O110" t="s">
        <v>1229</v>
      </c>
      <c r="P110" t="s">
        <v>148</v>
      </c>
      <c r="Q110" t="s">
        <v>1238</v>
      </c>
      <c r="R110" t="s">
        <v>1049</v>
      </c>
      <c r="S110" t="s">
        <v>1240</v>
      </c>
      <c r="T110" t="s">
        <v>1247</v>
      </c>
      <c r="U110" t="s">
        <v>1353</v>
      </c>
      <c r="V110" t="s">
        <v>1054</v>
      </c>
      <c r="W110" t="s">
        <v>1666</v>
      </c>
      <c r="X110" t="s">
        <v>1835</v>
      </c>
      <c r="Y110">
        <v>755</v>
      </c>
      <c r="Z110">
        <v>32</v>
      </c>
      <c r="AA110" t="s">
        <v>1845</v>
      </c>
      <c r="AB110" t="s">
        <v>1054</v>
      </c>
      <c r="AC110">
        <v>30</v>
      </c>
      <c r="AD110">
        <v>2</v>
      </c>
      <c r="AE110">
        <v>0</v>
      </c>
      <c r="AF110">
        <v>89.13</v>
      </c>
      <c r="AI110" t="s">
        <v>1868</v>
      </c>
      <c r="AJ110">
        <v>15072</v>
      </c>
      <c r="AP110">
        <v>1.5</v>
      </c>
      <c r="AQ110" t="s">
        <v>65</v>
      </c>
      <c r="AR110" t="s">
        <v>1049</v>
      </c>
      <c r="AS110" t="s">
        <v>1049</v>
      </c>
    </row>
    <row r="111" spans="1:45">
      <c r="A111" s="1">
        <f>HYPERLINK("https://lsnyc.legalserver.org/matter/dynamic-profile/view/1907790","19-1907790")</f>
        <v>0</v>
      </c>
      <c r="B111" t="s">
        <v>52</v>
      </c>
      <c r="C111" t="s">
        <v>92</v>
      </c>
      <c r="E111" t="s">
        <v>311</v>
      </c>
      <c r="F111" t="s">
        <v>561</v>
      </c>
      <c r="G111" t="s">
        <v>728</v>
      </c>
      <c r="H111" t="s">
        <v>951</v>
      </c>
      <c r="I111">
        <v>11212</v>
      </c>
      <c r="J111" t="s">
        <v>1049</v>
      </c>
      <c r="K111" t="s">
        <v>1052</v>
      </c>
      <c r="L111" t="s">
        <v>1054</v>
      </c>
      <c r="M111" t="s">
        <v>1209</v>
      </c>
      <c r="N111" t="s">
        <v>1225</v>
      </c>
      <c r="P111" t="s">
        <v>135</v>
      </c>
      <c r="Q111" t="s">
        <v>1238</v>
      </c>
      <c r="R111" t="s">
        <v>1049</v>
      </c>
      <c r="S111" t="s">
        <v>1240</v>
      </c>
      <c r="T111" t="s">
        <v>1247</v>
      </c>
      <c r="U111" t="s">
        <v>1354</v>
      </c>
      <c r="W111" t="s">
        <v>1667</v>
      </c>
      <c r="X111" t="s">
        <v>1838</v>
      </c>
      <c r="Y111">
        <v>164.4</v>
      </c>
      <c r="Z111">
        <v>96</v>
      </c>
      <c r="AA111" t="s">
        <v>1845</v>
      </c>
      <c r="AB111" t="s">
        <v>1835</v>
      </c>
      <c r="AC111">
        <v>10</v>
      </c>
      <c r="AD111">
        <v>1</v>
      </c>
      <c r="AE111">
        <v>0</v>
      </c>
      <c r="AF111">
        <v>93.09999999999999</v>
      </c>
      <c r="AI111" t="s">
        <v>1868</v>
      </c>
      <c r="AJ111">
        <v>11628</v>
      </c>
      <c r="AP111">
        <v>0.08</v>
      </c>
      <c r="AQ111" t="s">
        <v>47</v>
      </c>
      <c r="AR111" t="s">
        <v>1049</v>
      </c>
      <c r="AS111" t="s">
        <v>1049</v>
      </c>
    </row>
    <row r="112" spans="1:45">
      <c r="A112" s="1">
        <f>HYPERLINK("https://lsnyc.legalserver.org/matter/dynamic-profile/view/1907797","19-1907797")</f>
        <v>0</v>
      </c>
      <c r="B112" t="s">
        <v>52</v>
      </c>
      <c r="C112" t="s">
        <v>92</v>
      </c>
      <c r="E112" t="s">
        <v>312</v>
      </c>
      <c r="F112" t="s">
        <v>562</v>
      </c>
      <c r="G112" t="s">
        <v>728</v>
      </c>
      <c r="H112" t="s">
        <v>959</v>
      </c>
      <c r="I112">
        <v>11212</v>
      </c>
      <c r="J112" t="s">
        <v>1049</v>
      </c>
      <c r="K112" t="s">
        <v>1052</v>
      </c>
      <c r="L112" t="s">
        <v>1054</v>
      </c>
      <c r="M112" t="s">
        <v>1209</v>
      </c>
      <c r="N112" t="s">
        <v>1225</v>
      </c>
      <c r="P112" t="s">
        <v>135</v>
      </c>
      <c r="Q112" t="s">
        <v>1238</v>
      </c>
      <c r="R112" t="s">
        <v>1049</v>
      </c>
      <c r="S112" t="s">
        <v>1240</v>
      </c>
      <c r="T112" t="s">
        <v>1247</v>
      </c>
      <c r="U112" t="s">
        <v>1355</v>
      </c>
      <c r="W112" t="s">
        <v>1668</v>
      </c>
      <c r="X112" t="s">
        <v>1838</v>
      </c>
      <c r="Y112">
        <v>1050</v>
      </c>
      <c r="Z112">
        <v>96</v>
      </c>
      <c r="AA112" t="s">
        <v>1845</v>
      </c>
      <c r="AB112" t="s">
        <v>1858</v>
      </c>
      <c r="AC112">
        <v>30</v>
      </c>
      <c r="AD112">
        <v>1</v>
      </c>
      <c r="AE112">
        <v>0</v>
      </c>
      <c r="AF112">
        <v>168.13</v>
      </c>
      <c r="AI112" t="s">
        <v>1868</v>
      </c>
      <c r="AJ112">
        <v>21000</v>
      </c>
      <c r="AP112">
        <v>18.08</v>
      </c>
      <c r="AQ112" t="s">
        <v>47</v>
      </c>
      <c r="AR112" t="s">
        <v>1049</v>
      </c>
      <c r="AS112" t="s">
        <v>1049</v>
      </c>
    </row>
    <row r="113" spans="1:45">
      <c r="A113" s="1">
        <f>HYPERLINK("https://lsnyc.legalserver.org/matter/dynamic-profile/view/1907792","19-1907792")</f>
        <v>0</v>
      </c>
      <c r="B113" t="s">
        <v>52</v>
      </c>
      <c r="C113" t="s">
        <v>92</v>
      </c>
      <c r="E113" t="s">
        <v>313</v>
      </c>
      <c r="F113" t="s">
        <v>563</v>
      </c>
      <c r="G113" t="s">
        <v>728</v>
      </c>
      <c r="H113" t="s">
        <v>961</v>
      </c>
      <c r="I113">
        <v>11212</v>
      </c>
      <c r="J113" t="s">
        <v>1049</v>
      </c>
      <c r="K113" t="s">
        <v>1052</v>
      </c>
      <c r="L113" t="s">
        <v>1054</v>
      </c>
      <c r="M113" t="s">
        <v>1209</v>
      </c>
      <c r="N113" t="s">
        <v>1225</v>
      </c>
      <c r="P113" t="s">
        <v>135</v>
      </c>
      <c r="Q113" t="s">
        <v>1238</v>
      </c>
      <c r="R113" t="s">
        <v>1049</v>
      </c>
      <c r="S113" t="s">
        <v>1240</v>
      </c>
      <c r="T113" t="s">
        <v>1247</v>
      </c>
      <c r="U113" t="s">
        <v>1356</v>
      </c>
      <c r="W113" t="s">
        <v>1669</v>
      </c>
      <c r="X113" t="s">
        <v>1838</v>
      </c>
      <c r="Y113">
        <v>250</v>
      </c>
      <c r="Z113">
        <v>96</v>
      </c>
      <c r="AA113" t="s">
        <v>1845</v>
      </c>
      <c r="AB113" t="s">
        <v>1835</v>
      </c>
      <c r="AC113">
        <v>2</v>
      </c>
      <c r="AD113">
        <v>1</v>
      </c>
      <c r="AE113">
        <v>0</v>
      </c>
      <c r="AF113">
        <v>264.21</v>
      </c>
      <c r="AI113" t="s">
        <v>1868</v>
      </c>
      <c r="AJ113">
        <v>33000</v>
      </c>
      <c r="AP113">
        <v>0.75</v>
      </c>
      <c r="AQ113" t="s">
        <v>47</v>
      </c>
      <c r="AR113" t="s">
        <v>1049</v>
      </c>
      <c r="AS113" t="s">
        <v>1049</v>
      </c>
    </row>
    <row r="114" spans="1:45">
      <c r="A114" s="1">
        <f>HYPERLINK("https://lsnyc.legalserver.org/matter/dynamic-profile/view/1907796","19-1907796")</f>
        <v>0</v>
      </c>
      <c r="B114" t="s">
        <v>52</v>
      </c>
      <c r="C114" t="s">
        <v>92</v>
      </c>
      <c r="E114" t="s">
        <v>314</v>
      </c>
      <c r="F114" t="s">
        <v>564</v>
      </c>
      <c r="G114" t="s">
        <v>728</v>
      </c>
      <c r="H114" t="s">
        <v>986</v>
      </c>
      <c r="I114">
        <v>11212</v>
      </c>
      <c r="J114" t="s">
        <v>1049</v>
      </c>
      <c r="K114" t="s">
        <v>1052</v>
      </c>
      <c r="L114" t="s">
        <v>1054</v>
      </c>
      <c r="M114" t="s">
        <v>1209</v>
      </c>
      <c r="N114" t="s">
        <v>1225</v>
      </c>
      <c r="P114" t="s">
        <v>85</v>
      </c>
      <c r="Q114" t="s">
        <v>1238</v>
      </c>
      <c r="R114" t="s">
        <v>1049</v>
      </c>
      <c r="S114" t="s">
        <v>1240</v>
      </c>
      <c r="T114" t="s">
        <v>1247</v>
      </c>
      <c r="U114" t="s">
        <v>1357</v>
      </c>
      <c r="V114" t="s">
        <v>1550</v>
      </c>
      <c r="W114" t="s">
        <v>1670</v>
      </c>
      <c r="X114" t="s">
        <v>1838</v>
      </c>
      <c r="Y114">
        <v>430.8</v>
      </c>
      <c r="Z114">
        <v>96</v>
      </c>
      <c r="AA114" t="s">
        <v>1845</v>
      </c>
      <c r="AB114" t="s">
        <v>1835</v>
      </c>
      <c r="AC114">
        <v>4</v>
      </c>
      <c r="AD114">
        <v>1</v>
      </c>
      <c r="AE114">
        <v>0</v>
      </c>
      <c r="AF114">
        <v>137.97</v>
      </c>
      <c r="AI114" t="s">
        <v>1868</v>
      </c>
      <c r="AJ114">
        <v>17232</v>
      </c>
      <c r="AP114">
        <v>0.08</v>
      </c>
      <c r="AQ114" t="s">
        <v>47</v>
      </c>
      <c r="AR114" t="s">
        <v>1049</v>
      </c>
      <c r="AS114" t="s">
        <v>1049</v>
      </c>
    </row>
    <row r="115" spans="1:45">
      <c r="A115" s="1">
        <f>HYPERLINK("https://lsnyc.legalserver.org/matter/dynamic-profile/view/1907774","19-1907774")</f>
        <v>0</v>
      </c>
      <c r="B115" t="s">
        <v>52</v>
      </c>
      <c r="C115" t="s">
        <v>92</v>
      </c>
      <c r="E115" t="s">
        <v>315</v>
      </c>
      <c r="F115" t="s">
        <v>565</v>
      </c>
      <c r="G115" t="s">
        <v>728</v>
      </c>
      <c r="H115" t="s">
        <v>987</v>
      </c>
      <c r="I115">
        <v>11212</v>
      </c>
      <c r="J115" t="s">
        <v>1049</v>
      </c>
      <c r="K115" t="s">
        <v>1052</v>
      </c>
      <c r="L115" t="s">
        <v>1054</v>
      </c>
      <c r="M115" t="s">
        <v>1209</v>
      </c>
      <c r="N115" t="s">
        <v>1225</v>
      </c>
      <c r="P115" t="s">
        <v>1236</v>
      </c>
      <c r="Q115" t="s">
        <v>1238</v>
      </c>
      <c r="R115" t="s">
        <v>1049</v>
      </c>
      <c r="S115" t="s">
        <v>1240</v>
      </c>
      <c r="T115" t="s">
        <v>1247</v>
      </c>
      <c r="U115" t="s">
        <v>1358</v>
      </c>
      <c r="W115" t="s">
        <v>1671</v>
      </c>
      <c r="X115" t="s">
        <v>1838</v>
      </c>
      <c r="Y115">
        <v>1047.01</v>
      </c>
      <c r="Z115">
        <v>96</v>
      </c>
      <c r="AA115" t="s">
        <v>1845</v>
      </c>
      <c r="AB115" t="s">
        <v>1054</v>
      </c>
      <c r="AC115">
        <v>30</v>
      </c>
      <c r="AD115">
        <v>2</v>
      </c>
      <c r="AE115">
        <v>0</v>
      </c>
      <c r="AF115">
        <v>4.99</v>
      </c>
      <c r="AI115" t="s">
        <v>1868</v>
      </c>
      <c r="AJ115">
        <v>843</v>
      </c>
      <c r="AP115">
        <v>0.08</v>
      </c>
      <c r="AQ115" t="s">
        <v>47</v>
      </c>
      <c r="AR115" t="s">
        <v>1049</v>
      </c>
      <c r="AS115" t="s">
        <v>1049</v>
      </c>
    </row>
    <row r="116" spans="1:45">
      <c r="A116" s="1">
        <f>HYPERLINK("https://lsnyc.legalserver.org/matter/dynamic-profile/view/1907767","19-1907767")</f>
        <v>0</v>
      </c>
      <c r="B116" t="s">
        <v>52</v>
      </c>
      <c r="C116" t="s">
        <v>92</v>
      </c>
      <c r="E116" t="s">
        <v>316</v>
      </c>
      <c r="F116" t="s">
        <v>566</v>
      </c>
      <c r="G116" t="s">
        <v>728</v>
      </c>
      <c r="H116" t="s">
        <v>988</v>
      </c>
      <c r="I116">
        <v>11212</v>
      </c>
      <c r="J116" t="s">
        <v>1049</v>
      </c>
      <c r="K116" t="s">
        <v>1052</v>
      </c>
      <c r="L116" t="s">
        <v>1054</v>
      </c>
      <c r="M116" t="s">
        <v>1209</v>
      </c>
      <c r="N116" t="s">
        <v>1225</v>
      </c>
      <c r="P116" t="s">
        <v>81</v>
      </c>
      <c r="Q116" t="s">
        <v>1238</v>
      </c>
      <c r="R116" t="s">
        <v>1049</v>
      </c>
      <c r="S116" t="s">
        <v>1240</v>
      </c>
      <c r="U116" t="s">
        <v>1359</v>
      </c>
      <c r="W116" t="s">
        <v>1672</v>
      </c>
      <c r="X116" t="s">
        <v>1838</v>
      </c>
      <c r="Y116">
        <v>165</v>
      </c>
      <c r="Z116">
        <v>96</v>
      </c>
      <c r="AA116" t="s">
        <v>1845</v>
      </c>
      <c r="AB116" t="s">
        <v>1835</v>
      </c>
      <c r="AC116">
        <v>6</v>
      </c>
      <c r="AD116">
        <v>1</v>
      </c>
      <c r="AE116">
        <v>0</v>
      </c>
      <c r="AF116">
        <v>76.29000000000001</v>
      </c>
      <c r="AI116" t="s">
        <v>1868</v>
      </c>
      <c r="AJ116">
        <v>9528</v>
      </c>
      <c r="AP116">
        <v>0</v>
      </c>
      <c r="AQ116" t="s">
        <v>47</v>
      </c>
      <c r="AR116" t="s">
        <v>1049</v>
      </c>
      <c r="AS116" t="s">
        <v>1049</v>
      </c>
    </row>
    <row r="117" spans="1:45">
      <c r="A117" s="1">
        <f>HYPERLINK("https://lsnyc.legalserver.org/matter/dynamic-profile/view/1907769","19-1907769")</f>
        <v>0</v>
      </c>
      <c r="B117" t="s">
        <v>52</v>
      </c>
      <c r="C117" t="s">
        <v>92</v>
      </c>
      <c r="E117" t="s">
        <v>317</v>
      </c>
      <c r="F117" t="s">
        <v>518</v>
      </c>
      <c r="G117" t="s">
        <v>728</v>
      </c>
      <c r="H117" t="s">
        <v>968</v>
      </c>
      <c r="I117">
        <v>11212</v>
      </c>
      <c r="J117" t="s">
        <v>1049</v>
      </c>
      <c r="K117" t="s">
        <v>1052</v>
      </c>
      <c r="L117" t="s">
        <v>1054</v>
      </c>
      <c r="M117" t="s">
        <v>1209</v>
      </c>
      <c r="N117" t="s">
        <v>1225</v>
      </c>
      <c r="P117" t="s">
        <v>123</v>
      </c>
      <c r="Q117" t="s">
        <v>1238</v>
      </c>
      <c r="R117" t="s">
        <v>1049</v>
      </c>
      <c r="S117" t="s">
        <v>1240</v>
      </c>
      <c r="T117" t="s">
        <v>1247</v>
      </c>
      <c r="U117" t="s">
        <v>1353</v>
      </c>
      <c r="W117" t="s">
        <v>1673</v>
      </c>
      <c r="X117" t="s">
        <v>1838</v>
      </c>
      <c r="Y117">
        <v>257</v>
      </c>
      <c r="Z117">
        <v>96</v>
      </c>
      <c r="AA117" t="s">
        <v>1845</v>
      </c>
      <c r="AB117" t="s">
        <v>1835</v>
      </c>
      <c r="AC117">
        <v>6</v>
      </c>
      <c r="AD117">
        <v>1</v>
      </c>
      <c r="AE117">
        <v>0</v>
      </c>
      <c r="AF117">
        <v>76</v>
      </c>
      <c r="AI117" t="s">
        <v>1868</v>
      </c>
      <c r="AJ117">
        <v>9492</v>
      </c>
      <c r="AP117">
        <v>0.08</v>
      </c>
      <c r="AQ117" t="s">
        <v>47</v>
      </c>
      <c r="AR117" t="s">
        <v>1049</v>
      </c>
      <c r="AS117" t="s">
        <v>1049</v>
      </c>
    </row>
    <row r="118" spans="1:45">
      <c r="A118" s="1">
        <f>HYPERLINK("https://lsnyc.legalserver.org/matter/dynamic-profile/view/1913059","19-1913059")</f>
        <v>0</v>
      </c>
      <c r="B118" t="s">
        <v>52</v>
      </c>
      <c r="C118" t="s">
        <v>140</v>
      </c>
      <c r="E118" t="s">
        <v>318</v>
      </c>
      <c r="F118" t="s">
        <v>567</v>
      </c>
      <c r="G118" t="s">
        <v>793</v>
      </c>
      <c r="H118" t="s">
        <v>989</v>
      </c>
      <c r="I118">
        <v>11206</v>
      </c>
      <c r="J118" t="s">
        <v>1049</v>
      </c>
      <c r="K118" t="s">
        <v>1052</v>
      </c>
      <c r="L118" t="s">
        <v>1070</v>
      </c>
      <c r="M118" t="s">
        <v>1209</v>
      </c>
      <c r="N118" t="s">
        <v>1225</v>
      </c>
      <c r="P118" t="s">
        <v>204</v>
      </c>
      <c r="Q118" t="s">
        <v>1238</v>
      </c>
      <c r="R118" t="s">
        <v>1049</v>
      </c>
      <c r="S118" t="s">
        <v>1240</v>
      </c>
      <c r="T118" t="s">
        <v>1247</v>
      </c>
      <c r="U118" t="s">
        <v>1360</v>
      </c>
      <c r="V118" t="s">
        <v>1070</v>
      </c>
      <c r="W118" t="s">
        <v>1674</v>
      </c>
      <c r="X118" t="s">
        <v>1838</v>
      </c>
      <c r="Y118">
        <v>1200</v>
      </c>
      <c r="Z118">
        <v>16</v>
      </c>
      <c r="AA118" t="s">
        <v>1845</v>
      </c>
      <c r="AB118" t="s">
        <v>1054</v>
      </c>
      <c r="AC118">
        <v>8</v>
      </c>
      <c r="AD118">
        <v>1</v>
      </c>
      <c r="AE118">
        <v>0</v>
      </c>
      <c r="AF118">
        <v>199.84</v>
      </c>
      <c r="AI118" t="s">
        <v>1868</v>
      </c>
      <c r="AJ118">
        <v>24960</v>
      </c>
      <c r="AP118">
        <v>0</v>
      </c>
      <c r="AQ118" t="s">
        <v>65</v>
      </c>
      <c r="AR118" t="s">
        <v>1049</v>
      </c>
      <c r="AS118" t="s">
        <v>1049</v>
      </c>
    </row>
    <row r="119" spans="1:45">
      <c r="A119" s="1">
        <f>HYPERLINK("https://lsnyc.legalserver.org/matter/dynamic-profile/view/1876016","18-1876016")</f>
        <v>0</v>
      </c>
      <c r="B119" t="s">
        <v>52</v>
      </c>
      <c r="C119" t="s">
        <v>141</v>
      </c>
      <c r="E119" t="s">
        <v>319</v>
      </c>
      <c r="F119" t="s">
        <v>494</v>
      </c>
      <c r="G119" t="s">
        <v>794</v>
      </c>
      <c r="H119" t="s">
        <v>990</v>
      </c>
      <c r="I119">
        <v>11225</v>
      </c>
      <c r="J119" t="s">
        <v>1049</v>
      </c>
      <c r="L119" t="s">
        <v>1068</v>
      </c>
      <c r="M119" t="s">
        <v>1068</v>
      </c>
      <c r="N119" t="s">
        <v>1225</v>
      </c>
      <c r="Q119" t="s">
        <v>1238</v>
      </c>
      <c r="R119" t="s">
        <v>1050</v>
      </c>
      <c r="S119" t="s">
        <v>1240</v>
      </c>
      <c r="U119" t="s">
        <v>1361</v>
      </c>
      <c r="W119" t="s">
        <v>1675</v>
      </c>
      <c r="Y119">
        <v>978.0700000000001</v>
      </c>
      <c r="Z119">
        <v>89</v>
      </c>
      <c r="AA119" t="s">
        <v>1845</v>
      </c>
      <c r="AB119" t="s">
        <v>1054</v>
      </c>
      <c r="AC119">
        <v>28</v>
      </c>
      <c r="AD119">
        <v>1</v>
      </c>
      <c r="AE119">
        <v>0</v>
      </c>
      <c r="AF119">
        <v>0</v>
      </c>
      <c r="AI119" t="s">
        <v>1868</v>
      </c>
      <c r="AJ119">
        <v>0</v>
      </c>
      <c r="AK119" t="s">
        <v>1887</v>
      </c>
      <c r="AP119">
        <v>0</v>
      </c>
      <c r="AQ119" t="s">
        <v>65</v>
      </c>
      <c r="AR119" t="s">
        <v>1051</v>
      </c>
      <c r="AS119" t="s">
        <v>1051</v>
      </c>
    </row>
    <row r="120" spans="1:45">
      <c r="A120" s="1">
        <f>HYPERLINK("https://lsnyc.legalserver.org/matter/dynamic-profile/view/1875921","18-1875921")</f>
        <v>0</v>
      </c>
      <c r="B120" t="s">
        <v>52</v>
      </c>
      <c r="C120" t="s">
        <v>142</v>
      </c>
      <c r="E120" t="s">
        <v>320</v>
      </c>
      <c r="F120" t="s">
        <v>568</v>
      </c>
      <c r="G120" t="s">
        <v>794</v>
      </c>
      <c r="H120" t="s">
        <v>991</v>
      </c>
      <c r="I120">
        <v>11225</v>
      </c>
      <c r="J120" t="s">
        <v>1049</v>
      </c>
      <c r="L120" t="s">
        <v>1068</v>
      </c>
      <c r="M120" t="s">
        <v>1068</v>
      </c>
      <c r="N120" t="s">
        <v>1225</v>
      </c>
      <c r="Q120" t="s">
        <v>1238</v>
      </c>
      <c r="R120" t="s">
        <v>1050</v>
      </c>
      <c r="S120" t="s">
        <v>1240</v>
      </c>
      <c r="U120" t="s">
        <v>1362</v>
      </c>
      <c r="W120" t="s">
        <v>1676</v>
      </c>
      <c r="X120" t="s">
        <v>1838</v>
      </c>
      <c r="Y120">
        <v>795.52</v>
      </c>
      <c r="Z120">
        <v>89</v>
      </c>
      <c r="AA120" t="s">
        <v>1845</v>
      </c>
      <c r="AB120" t="s">
        <v>1856</v>
      </c>
      <c r="AC120">
        <v>35</v>
      </c>
      <c r="AD120">
        <v>2</v>
      </c>
      <c r="AE120">
        <v>0</v>
      </c>
      <c r="AF120">
        <v>60.66</v>
      </c>
      <c r="AI120" t="s">
        <v>1868</v>
      </c>
      <c r="AJ120">
        <v>9984</v>
      </c>
      <c r="AK120" t="s">
        <v>1887</v>
      </c>
      <c r="AP120">
        <v>0</v>
      </c>
      <c r="AQ120" t="s">
        <v>65</v>
      </c>
      <c r="AR120" t="s">
        <v>1049</v>
      </c>
      <c r="AS120" t="s">
        <v>1049</v>
      </c>
    </row>
    <row r="121" spans="1:45">
      <c r="A121" s="1">
        <f>HYPERLINK("https://lsnyc.legalserver.org/matter/dynamic-profile/view/1887826","19-1887826")</f>
        <v>0</v>
      </c>
      <c r="B121" t="s">
        <v>52</v>
      </c>
      <c r="C121" t="s">
        <v>143</v>
      </c>
      <c r="E121" t="s">
        <v>321</v>
      </c>
      <c r="F121" t="s">
        <v>569</v>
      </c>
      <c r="G121" t="s">
        <v>794</v>
      </c>
      <c r="H121" t="s">
        <v>992</v>
      </c>
      <c r="I121">
        <v>11225</v>
      </c>
      <c r="J121" t="s">
        <v>1049</v>
      </c>
      <c r="M121" t="s">
        <v>1207</v>
      </c>
      <c r="N121" t="s">
        <v>1224</v>
      </c>
      <c r="Q121" t="s">
        <v>1238</v>
      </c>
      <c r="R121" t="s">
        <v>1049</v>
      </c>
      <c r="S121" t="s">
        <v>1240</v>
      </c>
      <c r="U121" t="s">
        <v>1363</v>
      </c>
      <c r="W121" t="s">
        <v>1677</v>
      </c>
      <c r="X121" t="s">
        <v>1839</v>
      </c>
      <c r="Y121">
        <v>1740.79</v>
      </c>
      <c r="Z121">
        <v>89</v>
      </c>
      <c r="AA121" t="s">
        <v>1845</v>
      </c>
      <c r="AB121" t="s">
        <v>1054</v>
      </c>
      <c r="AC121">
        <v>7</v>
      </c>
      <c r="AD121">
        <v>1</v>
      </c>
      <c r="AE121">
        <v>0</v>
      </c>
      <c r="AF121">
        <v>535.42</v>
      </c>
      <c r="AI121" t="s">
        <v>1868</v>
      </c>
      <c r="AJ121">
        <v>65000</v>
      </c>
      <c r="AP121">
        <v>0</v>
      </c>
      <c r="AQ121" t="s">
        <v>47</v>
      </c>
      <c r="AR121" t="s">
        <v>1049</v>
      </c>
      <c r="AS121" t="s">
        <v>1049</v>
      </c>
    </row>
    <row r="122" spans="1:45">
      <c r="A122" s="1">
        <f>HYPERLINK("https://lsnyc.legalserver.org/matter/dynamic-profile/view/1895273","19-1895273")</f>
        <v>0</v>
      </c>
      <c r="B122" t="s">
        <v>53</v>
      </c>
      <c r="C122" t="s">
        <v>144</v>
      </c>
      <c r="E122" t="s">
        <v>322</v>
      </c>
      <c r="F122" t="s">
        <v>570</v>
      </c>
      <c r="G122" t="s">
        <v>733</v>
      </c>
      <c r="H122" t="s">
        <v>963</v>
      </c>
      <c r="I122">
        <v>11212</v>
      </c>
      <c r="J122" t="s">
        <v>1049</v>
      </c>
      <c r="L122" t="s">
        <v>1130</v>
      </c>
      <c r="M122" t="s">
        <v>1210</v>
      </c>
      <c r="N122" t="s">
        <v>1227</v>
      </c>
      <c r="P122" t="s">
        <v>134</v>
      </c>
      <c r="Q122" t="s">
        <v>1238</v>
      </c>
      <c r="R122" t="s">
        <v>1049</v>
      </c>
      <c r="S122" t="s">
        <v>1240</v>
      </c>
      <c r="T122" t="s">
        <v>1247</v>
      </c>
      <c r="U122" t="s">
        <v>1364</v>
      </c>
      <c r="X122" t="s">
        <v>1841</v>
      </c>
      <c r="Y122">
        <v>683</v>
      </c>
      <c r="Z122">
        <v>10</v>
      </c>
      <c r="AA122" t="s">
        <v>1845</v>
      </c>
      <c r="AB122" t="s">
        <v>1054</v>
      </c>
      <c r="AC122">
        <v>30</v>
      </c>
      <c r="AD122">
        <v>2</v>
      </c>
      <c r="AE122">
        <v>0</v>
      </c>
      <c r="AF122">
        <v>0</v>
      </c>
      <c r="AI122" t="s">
        <v>1868</v>
      </c>
      <c r="AJ122">
        <v>0</v>
      </c>
      <c r="AP122">
        <v>1</v>
      </c>
      <c r="AQ122" t="s">
        <v>65</v>
      </c>
      <c r="AR122" t="s">
        <v>1051</v>
      </c>
      <c r="AS122" t="s">
        <v>1051</v>
      </c>
    </row>
    <row r="123" spans="1:45">
      <c r="A123" s="1">
        <f>HYPERLINK("https://lsnyc.legalserver.org/matter/dynamic-profile/view/1906627","19-1906627")</f>
        <v>0</v>
      </c>
      <c r="B123" t="s">
        <v>53</v>
      </c>
      <c r="C123" t="s">
        <v>81</v>
      </c>
      <c r="E123" t="s">
        <v>323</v>
      </c>
      <c r="F123" t="s">
        <v>571</v>
      </c>
      <c r="G123" t="s">
        <v>795</v>
      </c>
      <c r="I123">
        <v>11206</v>
      </c>
      <c r="J123" t="s">
        <v>1049</v>
      </c>
      <c r="K123" t="s">
        <v>1052</v>
      </c>
      <c r="L123" t="s">
        <v>1131</v>
      </c>
      <c r="M123" t="s">
        <v>1206</v>
      </c>
      <c r="N123" t="s">
        <v>1222</v>
      </c>
      <c r="P123" t="s">
        <v>81</v>
      </c>
      <c r="Q123" t="s">
        <v>1238</v>
      </c>
      <c r="R123" t="s">
        <v>1050</v>
      </c>
      <c r="S123" t="s">
        <v>1240</v>
      </c>
      <c r="T123" t="s">
        <v>1247</v>
      </c>
      <c r="U123" t="s">
        <v>1365</v>
      </c>
      <c r="W123" t="s">
        <v>1678</v>
      </c>
      <c r="X123" t="s">
        <v>1828</v>
      </c>
      <c r="Y123">
        <v>588</v>
      </c>
      <c r="Z123">
        <v>8</v>
      </c>
      <c r="AA123" t="s">
        <v>1845</v>
      </c>
      <c r="AC123">
        <v>4</v>
      </c>
      <c r="AD123">
        <v>1</v>
      </c>
      <c r="AE123">
        <v>1</v>
      </c>
      <c r="AF123">
        <v>218.81</v>
      </c>
      <c r="AG123" t="s">
        <v>69</v>
      </c>
      <c r="AH123" t="s">
        <v>1865</v>
      </c>
      <c r="AI123" t="s">
        <v>1868</v>
      </c>
      <c r="AJ123">
        <v>37000</v>
      </c>
      <c r="AP123">
        <v>21.65</v>
      </c>
      <c r="AQ123" t="s">
        <v>54</v>
      </c>
      <c r="AR123" t="s">
        <v>1049</v>
      </c>
      <c r="AS123" t="s">
        <v>1049</v>
      </c>
    </row>
    <row r="124" spans="1:45">
      <c r="A124" s="1">
        <f>HYPERLINK("https://lsnyc.legalserver.org/matter/dynamic-profile/view/1907240","19-1907240")</f>
        <v>0</v>
      </c>
      <c r="B124" t="s">
        <v>53</v>
      </c>
      <c r="C124" t="s">
        <v>91</v>
      </c>
      <c r="E124" t="s">
        <v>324</v>
      </c>
      <c r="F124" t="s">
        <v>572</v>
      </c>
      <c r="G124" t="s">
        <v>796</v>
      </c>
      <c r="H124" t="s">
        <v>993</v>
      </c>
      <c r="I124">
        <v>11233</v>
      </c>
      <c r="J124" t="s">
        <v>1049</v>
      </c>
      <c r="K124" t="s">
        <v>1052</v>
      </c>
      <c r="L124" t="s">
        <v>1132</v>
      </c>
      <c r="M124" t="s">
        <v>1205</v>
      </c>
      <c r="N124" t="s">
        <v>1225</v>
      </c>
      <c r="P124" t="s">
        <v>105</v>
      </c>
      <c r="Q124" t="s">
        <v>1238</v>
      </c>
      <c r="R124" t="s">
        <v>1050</v>
      </c>
      <c r="S124" t="s">
        <v>1240</v>
      </c>
      <c r="T124" t="s">
        <v>1247</v>
      </c>
      <c r="U124" t="s">
        <v>1366</v>
      </c>
      <c r="W124" t="s">
        <v>1679</v>
      </c>
      <c r="X124" t="s">
        <v>1841</v>
      </c>
      <c r="Y124">
        <v>1660</v>
      </c>
      <c r="Z124">
        <v>3</v>
      </c>
      <c r="AA124" t="s">
        <v>1844</v>
      </c>
      <c r="AB124" t="s">
        <v>1856</v>
      </c>
      <c r="AC124">
        <v>9</v>
      </c>
      <c r="AD124">
        <v>2</v>
      </c>
      <c r="AE124">
        <v>2</v>
      </c>
      <c r="AF124">
        <v>228.19</v>
      </c>
      <c r="AI124" t="s">
        <v>1868</v>
      </c>
      <c r="AJ124">
        <v>58760</v>
      </c>
      <c r="AP124">
        <v>2</v>
      </c>
      <c r="AQ124" t="s">
        <v>1956</v>
      </c>
      <c r="AR124" t="s">
        <v>1049</v>
      </c>
      <c r="AS124" t="s">
        <v>1049</v>
      </c>
    </row>
    <row r="125" spans="1:45">
      <c r="A125" s="1">
        <f>HYPERLINK("https://lsnyc.legalserver.org/matter/dynamic-profile/view/1875657","18-1875657")</f>
        <v>0</v>
      </c>
      <c r="B125" t="s">
        <v>53</v>
      </c>
      <c r="C125" t="s">
        <v>145</v>
      </c>
      <c r="E125" t="s">
        <v>325</v>
      </c>
      <c r="F125" t="s">
        <v>573</v>
      </c>
      <c r="G125" t="s">
        <v>797</v>
      </c>
      <c r="H125" t="s">
        <v>985</v>
      </c>
      <c r="I125">
        <v>11233</v>
      </c>
      <c r="J125" t="s">
        <v>1050</v>
      </c>
      <c r="N125" t="s">
        <v>1225</v>
      </c>
      <c r="Q125" t="s">
        <v>1238</v>
      </c>
      <c r="S125" t="s">
        <v>1240</v>
      </c>
      <c r="U125" t="s">
        <v>1367</v>
      </c>
      <c r="W125" t="s">
        <v>1680</v>
      </c>
      <c r="Y125">
        <v>0</v>
      </c>
      <c r="Z125">
        <v>0</v>
      </c>
      <c r="AC125">
        <v>0</v>
      </c>
      <c r="AD125">
        <v>3</v>
      </c>
      <c r="AE125">
        <v>1</v>
      </c>
      <c r="AF125">
        <v>2.39</v>
      </c>
      <c r="AI125" t="s">
        <v>1868</v>
      </c>
      <c r="AJ125">
        <v>600</v>
      </c>
      <c r="AP125">
        <v>0.25</v>
      </c>
      <c r="AQ125" t="s">
        <v>1957</v>
      </c>
      <c r="AR125" t="s">
        <v>1051</v>
      </c>
      <c r="AS125" t="s">
        <v>1051</v>
      </c>
    </row>
    <row r="126" spans="1:45">
      <c r="A126" s="1">
        <f>HYPERLINK("https://lsnyc.legalserver.org/matter/dynamic-profile/view/1868852","18-1868852")</f>
        <v>0</v>
      </c>
      <c r="B126" t="s">
        <v>53</v>
      </c>
      <c r="C126" t="s">
        <v>146</v>
      </c>
      <c r="E126" t="s">
        <v>326</v>
      </c>
      <c r="F126" t="s">
        <v>574</v>
      </c>
      <c r="G126" t="s">
        <v>797</v>
      </c>
      <c r="H126" t="s">
        <v>935</v>
      </c>
      <c r="I126">
        <v>11233</v>
      </c>
      <c r="J126" t="s">
        <v>1050</v>
      </c>
      <c r="L126" t="s">
        <v>1068</v>
      </c>
      <c r="M126" t="s">
        <v>1209</v>
      </c>
      <c r="N126" t="s">
        <v>1225</v>
      </c>
      <c r="Q126" t="s">
        <v>1238</v>
      </c>
      <c r="R126" t="s">
        <v>1049</v>
      </c>
      <c r="S126" t="s">
        <v>1240</v>
      </c>
      <c r="U126" t="s">
        <v>1368</v>
      </c>
      <c r="W126" t="s">
        <v>1681</v>
      </c>
      <c r="X126" t="s">
        <v>1828</v>
      </c>
      <c r="Y126">
        <v>900</v>
      </c>
      <c r="Z126">
        <v>6</v>
      </c>
      <c r="AA126" t="s">
        <v>1845</v>
      </c>
      <c r="AB126" t="s">
        <v>1860</v>
      </c>
      <c r="AC126">
        <v>15</v>
      </c>
      <c r="AD126">
        <v>2</v>
      </c>
      <c r="AE126">
        <v>0</v>
      </c>
      <c r="AF126">
        <v>73.95</v>
      </c>
      <c r="AH126" t="s">
        <v>1866</v>
      </c>
      <c r="AI126" t="s">
        <v>1868</v>
      </c>
      <c r="AJ126">
        <v>12172</v>
      </c>
      <c r="AP126">
        <v>26.6</v>
      </c>
      <c r="AQ126" t="s">
        <v>1958</v>
      </c>
      <c r="AR126" t="s">
        <v>1051</v>
      </c>
      <c r="AS126" t="s">
        <v>1050</v>
      </c>
    </row>
    <row r="127" spans="1:45">
      <c r="A127" s="1">
        <f>HYPERLINK("https://lsnyc.legalserver.org/matter/dynamic-profile/view/1905736","19-1905736")</f>
        <v>0</v>
      </c>
      <c r="B127" t="s">
        <v>53</v>
      </c>
      <c r="C127" t="s">
        <v>111</v>
      </c>
      <c r="E127" t="s">
        <v>327</v>
      </c>
      <c r="F127" t="s">
        <v>526</v>
      </c>
      <c r="G127" t="s">
        <v>797</v>
      </c>
      <c r="H127" t="s">
        <v>943</v>
      </c>
      <c r="I127">
        <v>11233</v>
      </c>
      <c r="J127" t="s">
        <v>1049</v>
      </c>
      <c r="K127" t="s">
        <v>1052</v>
      </c>
      <c r="L127" t="s">
        <v>1133</v>
      </c>
      <c r="M127" t="s">
        <v>1208</v>
      </c>
      <c r="N127" t="s">
        <v>1222</v>
      </c>
      <c r="Q127" t="s">
        <v>1238</v>
      </c>
      <c r="R127" t="s">
        <v>1049</v>
      </c>
      <c r="S127" t="s">
        <v>1240</v>
      </c>
      <c r="T127" t="s">
        <v>1247</v>
      </c>
      <c r="U127" t="s">
        <v>1369</v>
      </c>
      <c r="V127" t="s">
        <v>1070</v>
      </c>
      <c r="W127" t="s">
        <v>1682</v>
      </c>
      <c r="X127" t="s">
        <v>1828</v>
      </c>
      <c r="Y127">
        <v>1200</v>
      </c>
      <c r="Z127">
        <v>6</v>
      </c>
      <c r="AA127" t="s">
        <v>1845</v>
      </c>
      <c r="AB127" t="s">
        <v>1054</v>
      </c>
      <c r="AC127">
        <v>6</v>
      </c>
      <c r="AD127">
        <v>1</v>
      </c>
      <c r="AE127">
        <v>0</v>
      </c>
      <c r="AF127">
        <v>464.37</v>
      </c>
      <c r="AI127" t="s">
        <v>1868</v>
      </c>
      <c r="AJ127">
        <v>58000</v>
      </c>
      <c r="AK127" t="s">
        <v>1888</v>
      </c>
      <c r="AP127">
        <v>0.1</v>
      </c>
      <c r="AQ127" t="s">
        <v>65</v>
      </c>
      <c r="AR127" t="s">
        <v>1049</v>
      </c>
      <c r="AS127" t="s">
        <v>1049</v>
      </c>
    </row>
    <row r="128" spans="1:45">
      <c r="A128" s="1">
        <f>HYPERLINK("https://lsnyc.legalserver.org/matter/dynamic-profile/view/1905728","19-1905728")</f>
        <v>0</v>
      </c>
      <c r="B128" t="s">
        <v>53</v>
      </c>
      <c r="C128" t="s">
        <v>111</v>
      </c>
      <c r="E128" t="s">
        <v>327</v>
      </c>
      <c r="F128" t="s">
        <v>526</v>
      </c>
      <c r="G128" t="s">
        <v>797</v>
      </c>
      <c r="H128" t="s">
        <v>943</v>
      </c>
      <c r="I128">
        <v>11233</v>
      </c>
      <c r="J128" t="s">
        <v>1049</v>
      </c>
      <c r="K128" t="s">
        <v>1052</v>
      </c>
      <c r="L128" t="s">
        <v>1063</v>
      </c>
      <c r="M128" t="s">
        <v>1209</v>
      </c>
      <c r="N128" t="s">
        <v>1225</v>
      </c>
      <c r="Q128" t="s">
        <v>1238</v>
      </c>
      <c r="R128" t="s">
        <v>1049</v>
      </c>
      <c r="S128" t="s">
        <v>1240</v>
      </c>
      <c r="T128" t="s">
        <v>1247</v>
      </c>
      <c r="U128" t="s">
        <v>1369</v>
      </c>
      <c r="V128" t="s">
        <v>1054</v>
      </c>
      <c r="W128" t="s">
        <v>1682</v>
      </c>
      <c r="X128" t="s">
        <v>1828</v>
      </c>
      <c r="Y128">
        <v>1200</v>
      </c>
      <c r="Z128">
        <v>6</v>
      </c>
      <c r="AA128" t="s">
        <v>1845</v>
      </c>
      <c r="AB128" t="s">
        <v>1054</v>
      </c>
      <c r="AC128">
        <v>6</v>
      </c>
      <c r="AD128">
        <v>1</v>
      </c>
      <c r="AE128">
        <v>0</v>
      </c>
      <c r="AF128">
        <v>464.37</v>
      </c>
      <c r="AI128" t="s">
        <v>1868</v>
      </c>
      <c r="AJ128">
        <v>58000</v>
      </c>
      <c r="AK128" t="s">
        <v>1888</v>
      </c>
      <c r="AP128">
        <v>0.1</v>
      </c>
      <c r="AQ128" t="s">
        <v>65</v>
      </c>
      <c r="AR128" t="s">
        <v>1049</v>
      </c>
      <c r="AS128" t="s">
        <v>1049</v>
      </c>
    </row>
    <row r="129" spans="1:45">
      <c r="A129" s="1">
        <f>HYPERLINK("https://lsnyc.legalserver.org/matter/dynamic-profile/view/1905731","19-1905731")</f>
        <v>0</v>
      </c>
      <c r="B129" t="s">
        <v>53</v>
      </c>
      <c r="C129" t="s">
        <v>111</v>
      </c>
      <c r="E129" t="s">
        <v>327</v>
      </c>
      <c r="F129" t="s">
        <v>526</v>
      </c>
      <c r="G129" t="s">
        <v>797</v>
      </c>
      <c r="H129" t="s">
        <v>943</v>
      </c>
      <c r="I129">
        <v>11233</v>
      </c>
      <c r="J129" t="s">
        <v>1049</v>
      </c>
      <c r="K129" t="s">
        <v>1052</v>
      </c>
      <c r="L129" t="s">
        <v>1134</v>
      </c>
      <c r="M129" t="s">
        <v>1209</v>
      </c>
      <c r="N129" t="s">
        <v>1225</v>
      </c>
      <c r="Q129" t="s">
        <v>1238</v>
      </c>
      <c r="R129" t="s">
        <v>1049</v>
      </c>
      <c r="S129" t="s">
        <v>1240</v>
      </c>
      <c r="T129" t="s">
        <v>1247</v>
      </c>
      <c r="U129" t="s">
        <v>1369</v>
      </c>
      <c r="V129" t="s">
        <v>1070</v>
      </c>
      <c r="W129" t="s">
        <v>1682</v>
      </c>
      <c r="X129" t="s">
        <v>1828</v>
      </c>
      <c r="Y129">
        <v>1200</v>
      </c>
      <c r="Z129">
        <v>6</v>
      </c>
      <c r="AA129" t="s">
        <v>1845</v>
      </c>
      <c r="AB129" t="s">
        <v>1054</v>
      </c>
      <c r="AC129">
        <v>6</v>
      </c>
      <c r="AD129">
        <v>1</v>
      </c>
      <c r="AE129">
        <v>0</v>
      </c>
      <c r="AF129">
        <v>464.37</v>
      </c>
      <c r="AI129" t="s">
        <v>1868</v>
      </c>
      <c r="AJ129">
        <v>58000</v>
      </c>
      <c r="AK129" t="s">
        <v>1888</v>
      </c>
      <c r="AP129">
        <v>0.1</v>
      </c>
      <c r="AQ129" t="s">
        <v>65</v>
      </c>
      <c r="AR129" t="s">
        <v>1049</v>
      </c>
      <c r="AS129" t="s">
        <v>1049</v>
      </c>
    </row>
    <row r="130" spans="1:45">
      <c r="A130" s="1">
        <f>HYPERLINK("https://lsnyc.legalserver.org/matter/dynamic-profile/view/1905734","19-1905734")</f>
        <v>0</v>
      </c>
      <c r="B130" t="s">
        <v>53</v>
      </c>
      <c r="C130" t="s">
        <v>111</v>
      </c>
      <c r="E130" t="s">
        <v>327</v>
      </c>
      <c r="F130" t="s">
        <v>526</v>
      </c>
      <c r="G130" t="s">
        <v>797</v>
      </c>
      <c r="H130" t="s">
        <v>943</v>
      </c>
      <c r="I130">
        <v>11233</v>
      </c>
      <c r="J130" t="s">
        <v>1049</v>
      </c>
      <c r="K130" t="s">
        <v>1052</v>
      </c>
      <c r="L130" t="s">
        <v>1134</v>
      </c>
      <c r="M130" t="s">
        <v>1209</v>
      </c>
      <c r="N130" t="s">
        <v>1225</v>
      </c>
      <c r="Q130" t="s">
        <v>1238</v>
      </c>
      <c r="R130" t="s">
        <v>1049</v>
      </c>
      <c r="S130" t="s">
        <v>1240</v>
      </c>
      <c r="T130" t="s">
        <v>1247</v>
      </c>
      <c r="U130" t="s">
        <v>1369</v>
      </c>
      <c r="V130" t="s">
        <v>1070</v>
      </c>
      <c r="W130" t="s">
        <v>1682</v>
      </c>
      <c r="X130" t="s">
        <v>1828</v>
      </c>
      <c r="Y130">
        <v>1200</v>
      </c>
      <c r="Z130">
        <v>6</v>
      </c>
      <c r="AA130" t="s">
        <v>1845</v>
      </c>
      <c r="AB130" t="s">
        <v>1054</v>
      </c>
      <c r="AC130">
        <v>6</v>
      </c>
      <c r="AD130">
        <v>1</v>
      </c>
      <c r="AE130">
        <v>0</v>
      </c>
      <c r="AF130">
        <v>464.37</v>
      </c>
      <c r="AI130" t="s">
        <v>1868</v>
      </c>
      <c r="AJ130">
        <v>58000</v>
      </c>
      <c r="AK130" t="s">
        <v>1888</v>
      </c>
      <c r="AP130">
        <v>0.1</v>
      </c>
      <c r="AQ130" t="s">
        <v>65</v>
      </c>
      <c r="AR130" t="s">
        <v>1049</v>
      </c>
      <c r="AS130" t="s">
        <v>1049</v>
      </c>
    </row>
    <row r="131" spans="1:45">
      <c r="A131" s="1">
        <f>HYPERLINK("https://lsnyc.legalserver.org/matter/dynamic-profile/view/0831293","17-0831293")</f>
        <v>0</v>
      </c>
      <c r="B131" t="s">
        <v>54</v>
      </c>
      <c r="C131" t="s">
        <v>147</v>
      </c>
      <c r="D131" t="s">
        <v>123</v>
      </c>
      <c r="E131" t="s">
        <v>328</v>
      </c>
      <c r="F131" t="s">
        <v>575</v>
      </c>
      <c r="G131" t="s">
        <v>798</v>
      </c>
      <c r="H131">
        <v>14</v>
      </c>
      <c r="I131">
        <v>11219</v>
      </c>
      <c r="J131" t="s">
        <v>1049</v>
      </c>
      <c r="K131" t="s">
        <v>1052</v>
      </c>
      <c r="L131" t="s">
        <v>1135</v>
      </c>
      <c r="M131" t="s">
        <v>1206</v>
      </c>
      <c r="N131" t="s">
        <v>1225</v>
      </c>
      <c r="O131" t="s">
        <v>1230</v>
      </c>
      <c r="P131" t="s">
        <v>134</v>
      </c>
      <c r="Q131" t="s">
        <v>1238</v>
      </c>
      <c r="R131" t="s">
        <v>1050</v>
      </c>
      <c r="S131" t="s">
        <v>1240</v>
      </c>
      <c r="T131" t="s">
        <v>1250</v>
      </c>
      <c r="U131" t="s">
        <v>1370</v>
      </c>
      <c r="W131" t="s">
        <v>1683</v>
      </c>
      <c r="X131" t="s">
        <v>1829</v>
      </c>
      <c r="Y131">
        <v>1065</v>
      </c>
      <c r="Z131">
        <v>14</v>
      </c>
      <c r="AA131" t="s">
        <v>1845</v>
      </c>
      <c r="AB131" t="s">
        <v>1054</v>
      </c>
      <c r="AC131">
        <v>12</v>
      </c>
      <c r="AD131">
        <v>3</v>
      </c>
      <c r="AE131">
        <v>0</v>
      </c>
      <c r="AF131">
        <v>32.32</v>
      </c>
      <c r="AI131" t="s">
        <v>1871</v>
      </c>
      <c r="AJ131">
        <v>6600</v>
      </c>
      <c r="AN131" t="s">
        <v>1931</v>
      </c>
      <c r="AO131" t="s">
        <v>1938</v>
      </c>
      <c r="AP131">
        <v>95.65000000000001</v>
      </c>
      <c r="AQ131" t="s">
        <v>1959</v>
      </c>
      <c r="AR131" t="s">
        <v>1049</v>
      </c>
      <c r="AS131" t="s">
        <v>1049</v>
      </c>
    </row>
    <row r="132" spans="1:45">
      <c r="A132" s="1">
        <f>HYPERLINK("https://lsnyc.legalserver.org/matter/dynamic-profile/view/1903853","19-1903853")</f>
        <v>0</v>
      </c>
      <c r="B132" t="s">
        <v>54</v>
      </c>
      <c r="C132" t="s">
        <v>148</v>
      </c>
      <c r="D132" t="s">
        <v>205</v>
      </c>
      <c r="E132" t="s">
        <v>254</v>
      </c>
      <c r="F132" t="s">
        <v>576</v>
      </c>
      <c r="G132" t="s">
        <v>799</v>
      </c>
      <c r="H132">
        <v>1</v>
      </c>
      <c r="I132">
        <v>11233</v>
      </c>
      <c r="J132" t="s">
        <v>1049</v>
      </c>
      <c r="K132" t="s">
        <v>1052</v>
      </c>
      <c r="L132" t="s">
        <v>1136</v>
      </c>
      <c r="M132" t="s">
        <v>1205</v>
      </c>
      <c r="N132" t="s">
        <v>1225</v>
      </c>
      <c r="O132" t="s">
        <v>1229</v>
      </c>
      <c r="P132" t="s">
        <v>97</v>
      </c>
      <c r="Q132" t="s">
        <v>1238</v>
      </c>
      <c r="R132" t="s">
        <v>1050</v>
      </c>
      <c r="S132" t="s">
        <v>1242</v>
      </c>
      <c r="T132" t="s">
        <v>1248</v>
      </c>
      <c r="U132" t="s">
        <v>1371</v>
      </c>
      <c r="W132" t="s">
        <v>1684</v>
      </c>
      <c r="X132" t="s">
        <v>1828</v>
      </c>
      <c r="Y132">
        <v>650</v>
      </c>
      <c r="Z132">
        <v>3</v>
      </c>
      <c r="AA132" t="s">
        <v>1844</v>
      </c>
      <c r="AB132" t="s">
        <v>1054</v>
      </c>
      <c r="AC132">
        <v>4</v>
      </c>
      <c r="AD132">
        <v>2</v>
      </c>
      <c r="AE132">
        <v>0</v>
      </c>
      <c r="AF132">
        <v>59.04</v>
      </c>
      <c r="AI132" t="s">
        <v>1868</v>
      </c>
      <c r="AJ132">
        <v>9984</v>
      </c>
      <c r="AM132" t="s">
        <v>1835</v>
      </c>
      <c r="AN132" t="s">
        <v>1930</v>
      </c>
      <c r="AO132" t="s">
        <v>1939</v>
      </c>
      <c r="AP132">
        <v>1.2</v>
      </c>
      <c r="AQ132" t="s">
        <v>1960</v>
      </c>
      <c r="AR132" t="s">
        <v>1051</v>
      </c>
      <c r="AS132" t="s">
        <v>1051</v>
      </c>
    </row>
    <row r="133" spans="1:45">
      <c r="A133" s="1">
        <f>HYPERLINK("https://lsnyc.legalserver.org/matter/dynamic-profile/view/1904281","19-1904281")</f>
        <v>0</v>
      </c>
      <c r="B133" t="s">
        <v>55</v>
      </c>
      <c r="C133" t="s">
        <v>149</v>
      </c>
      <c r="E133" t="s">
        <v>329</v>
      </c>
      <c r="F133" t="s">
        <v>577</v>
      </c>
      <c r="G133" t="s">
        <v>800</v>
      </c>
      <c r="H133" t="s">
        <v>933</v>
      </c>
      <c r="I133">
        <v>11212</v>
      </c>
      <c r="J133" t="s">
        <v>1049</v>
      </c>
      <c r="K133" t="s">
        <v>1053</v>
      </c>
      <c r="L133" t="s">
        <v>1137</v>
      </c>
      <c r="M133" t="s">
        <v>1205</v>
      </c>
      <c r="N133" t="s">
        <v>1225</v>
      </c>
      <c r="P133" t="s">
        <v>211</v>
      </c>
      <c r="Q133" t="s">
        <v>1238</v>
      </c>
      <c r="R133" t="s">
        <v>1050</v>
      </c>
      <c r="S133" t="s">
        <v>1240</v>
      </c>
      <c r="T133" t="s">
        <v>1247</v>
      </c>
      <c r="U133" t="s">
        <v>1372</v>
      </c>
      <c r="V133" t="s">
        <v>1551</v>
      </c>
      <c r="W133" t="s">
        <v>1685</v>
      </c>
      <c r="X133" t="s">
        <v>1837</v>
      </c>
      <c r="Y133">
        <v>1800</v>
      </c>
      <c r="Z133">
        <v>4</v>
      </c>
      <c r="AA133" t="s">
        <v>1844</v>
      </c>
      <c r="AB133" t="s">
        <v>1857</v>
      </c>
      <c r="AC133">
        <v>4</v>
      </c>
      <c r="AD133">
        <v>4</v>
      </c>
      <c r="AE133">
        <v>0</v>
      </c>
      <c r="AF133">
        <v>111.01</v>
      </c>
      <c r="AI133" t="s">
        <v>1868</v>
      </c>
      <c r="AJ133">
        <v>28584</v>
      </c>
      <c r="AP133">
        <v>1</v>
      </c>
      <c r="AQ133" t="s">
        <v>1943</v>
      </c>
      <c r="AR133" t="s">
        <v>1051</v>
      </c>
      <c r="AS133" t="s">
        <v>1051</v>
      </c>
    </row>
    <row r="134" spans="1:45">
      <c r="A134" s="1">
        <f>HYPERLINK("https://lsnyc.legalserver.org/matter/dynamic-profile/view/1911435","19-1911435")</f>
        <v>0</v>
      </c>
      <c r="B134" t="s">
        <v>55</v>
      </c>
      <c r="C134" t="s">
        <v>110</v>
      </c>
      <c r="E134" t="s">
        <v>330</v>
      </c>
      <c r="F134" t="s">
        <v>578</v>
      </c>
      <c r="G134" t="s">
        <v>801</v>
      </c>
      <c r="H134" t="s">
        <v>970</v>
      </c>
      <c r="I134">
        <v>11208</v>
      </c>
      <c r="J134" t="s">
        <v>1050</v>
      </c>
      <c r="K134" t="s">
        <v>1054</v>
      </c>
      <c r="L134" t="s">
        <v>1138</v>
      </c>
      <c r="M134" t="s">
        <v>1205</v>
      </c>
      <c r="N134" t="s">
        <v>1223</v>
      </c>
      <c r="Q134" t="s">
        <v>1238</v>
      </c>
      <c r="R134" t="s">
        <v>1050</v>
      </c>
      <c r="S134" t="s">
        <v>1240</v>
      </c>
      <c r="T134" t="s">
        <v>1247</v>
      </c>
      <c r="U134" t="s">
        <v>1373</v>
      </c>
      <c r="V134" t="s">
        <v>1070</v>
      </c>
      <c r="W134" t="s">
        <v>1686</v>
      </c>
      <c r="X134" t="s">
        <v>1835</v>
      </c>
      <c r="Y134">
        <v>1300</v>
      </c>
      <c r="Z134">
        <v>3</v>
      </c>
      <c r="AA134" t="s">
        <v>1844</v>
      </c>
      <c r="AB134" t="s">
        <v>1054</v>
      </c>
      <c r="AC134">
        <v>2</v>
      </c>
      <c r="AD134">
        <v>2</v>
      </c>
      <c r="AE134">
        <v>1</v>
      </c>
      <c r="AF134">
        <v>146.27</v>
      </c>
      <c r="AI134" t="s">
        <v>1869</v>
      </c>
      <c r="AJ134">
        <v>31200</v>
      </c>
      <c r="AP134">
        <v>0.6</v>
      </c>
      <c r="AQ134" t="s">
        <v>1949</v>
      </c>
      <c r="AR134" t="s">
        <v>1051</v>
      </c>
      <c r="AS134" t="s">
        <v>1051</v>
      </c>
    </row>
    <row r="135" spans="1:45">
      <c r="A135" s="1">
        <f>HYPERLINK("https://lsnyc.legalserver.org/matter/dynamic-profile/view/1910919","19-1910919")</f>
        <v>0</v>
      </c>
      <c r="B135" t="s">
        <v>55</v>
      </c>
      <c r="C135" t="s">
        <v>76</v>
      </c>
      <c r="E135" t="s">
        <v>331</v>
      </c>
      <c r="F135" t="s">
        <v>579</v>
      </c>
      <c r="G135" t="s">
        <v>802</v>
      </c>
      <c r="H135" t="s">
        <v>994</v>
      </c>
      <c r="I135">
        <v>11208</v>
      </c>
      <c r="J135" t="s">
        <v>1051</v>
      </c>
      <c r="L135" t="s">
        <v>1139</v>
      </c>
      <c r="M135" t="s">
        <v>1205</v>
      </c>
      <c r="N135" t="s">
        <v>1223</v>
      </c>
      <c r="Q135" t="s">
        <v>1238</v>
      </c>
      <c r="R135" t="s">
        <v>1050</v>
      </c>
      <c r="S135" t="s">
        <v>1240</v>
      </c>
      <c r="U135" t="s">
        <v>1374</v>
      </c>
      <c r="V135" t="s">
        <v>1054</v>
      </c>
      <c r="W135" t="s">
        <v>1687</v>
      </c>
      <c r="X135" t="s">
        <v>1829</v>
      </c>
      <c r="Y135">
        <v>1300</v>
      </c>
      <c r="Z135">
        <v>2</v>
      </c>
      <c r="AA135" t="s">
        <v>1844</v>
      </c>
      <c r="AB135" t="s">
        <v>1054</v>
      </c>
      <c r="AC135">
        <v>1</v>
      </c>
      <c r="AD135">
        <v>1</v>
      </c>
      <c r="AE135">
        <v>0</v>
      </c>
      <c r="AF135">
        <v>291.43</v>
      </c>
      <c r="AI135" t="s">
        <v>1868</v>
      </c>
      <c r="AJ135">
        <v>36400</v>
      </c>
      <c r="AP135">
        <v>0</v>
      </c>
      <c r="AQ135" t="s">
        <v>47</v>
      </c>
      <c r="AR135" t="s">
        <v>1051</v>
      </c>
      <c r="AS135" t="s">
        <v>1051</v>
      </c>
    </row>
    <row r="136" spans="1:45">
      <c r="A136" s="1">
        <f>HYPERLINK("https://lsnyc.legalserver.org/matter/dynamic-profile/view/1876794","18-1876794")</f>
        <v>0</v>
      </c>
      <c r="B136" t="s">
        <v>56</v>
      </c>
      <c r="C136" t="s">
        <v>150</v>
      </c>
      <c r="E136" t="s">
        <v>332</v>
      </c>
      <c r="F136" t="s">
        <v>580</v>
      </c>
      <c r="G136" t="s">
        <v>803</v>
      </c>
      <c r="H136" t="s">
        <v>985</v>
      </c>
      <c r="I136">
        <v>11207</v>
      </c>
      <c r="J136" t="s">
        <v>1049</v>
      </c>
      <c r="L136" t="s">
        <v>1140</v>
      </c>
      <c r="M136" t="s">
        <v>1214</v>
      </c>
      <c r="N136" t="s">
        <v>1225</v>
      </c>
      <c r="Q136" t="s">
        <v>1238</v>
      </c>
      <c r="R136" t="s">
        <v>1050</v>
      </c>
      <c r="S136" t="s">
        <v>1243</v>
      </c>
      <c r="U136" t="s">
        <v>1375</v>
      </c>
      <c r="V136" t="s">
        <v>1552</v>
      </c>
      <c r="W136" t="s">
        <v>1688</v>
      </c>
      <c r="X136" t="s">
        <v>1836</v>
      </c>
      <c r="Y136">
        <v>1301.25</v>
      </c>
      <c r="Z136">
        <v>6</v>
      </c>
      <c r="AA136" t="s">
        <v>1845</v>
      </c>
      <c r="AB136" t="s">
        <v>1857</v>
      </c>
      <c r="AC136">
        <v>10</v>
      </c>
      <c r="AD136">
        <v>2</v>
      </c>
      <c r="AE136">
        <v>0</v>
      </c>
      <c r="AF136">
        <v>54.68</v>
      </c>
      <c r="AI136" t="s">
        <v>1868</v>
      </c>
      <c r="AJ136">
        <v>9000</v>
      </c>
      <c r="AK136" t="s">
        <v>1887</v>
      </c>
      <c r="AP136">
        <v>0</v>
      </c>
      <c r="AQ136" t="s">
        <v>1953</v>
      </c>
      <c r="AR136" t="s">
        <v>1051</v>
      </c>
      <c r="AS136" t="s">
        <v>1051</v>
      </c>
    </row>
    <row r="137" spans="1:45">
      <c r="A137" s="1">
        <f>HYPERLINK("https://lsnyc.legalserver.org/matter/dynamic-profile/view/1832972","17-1832972")</f>
        <v>0</v>
      </c>
      <c r="B137" t="s">
        <v>56</v>
      </c>
      <c r="C137" t="s">
        <v>151</v>
      </c>
      <c r="E137" t="s">
        <v>333</v>
      </c>
      <c r="F137" t="s">
        <v>581</v>
      </c>
      <c r="G137" t="s">
        <v>804</v>
      </c>
      <c r="I137">
        <v>11213</v>
      </c>
      <c r="J137" t="s">
        <v>1049</v>
      </c>
      <c r="M137" t="s">
        <v>1209</v>
      </c>
      <c r="N137" t="s">
        <v>1225</v>
      </c>
      <c r="Q137" t="s">
        <v>1238</v>
      </c>
      <c r="R137" t="s">
        <v>1049</v>
      </c>
      <c r="S137" t="s">
        <v>1240</v>
      </c>
      <c r="U137" t="s">
        <v>1376</v>
      </c>
      <c r="X137" t="s">
        <v>1839</v>
      </c>
      <c r="Y137">
        <v>0</v>
      </c>
      <c r="Z137">
        <v>74</v>
      </c>
      <c r="AA137" t="s">
        <v>1845</v>
      </c>
      <c r="AC137">
        <v>0</v>
      </c>
      <c r="AD137">
        <v>1</v>
      </c>
      <c r="AE137">
        <v>0</v>
      </c>
      <c r="AF137">
        <v>261.89</v>
      </c>
      <c r="AG137" t="s">
        <v>1864</v>
      </c>
      <c r="AI137" t="s">
        <v>1868</v>
      </c>
      <c r="AJ137">
        <v>31584</v>
      </c>
      <c r="AP137">
        <v>0</v>
      </c>
      <c r="AQ137" t="s">
        <v>1961</v>
      </c>
      <c r="AR137" t="s">
        <v>1051</v>
      </c>
      <c r="AS137" t="s">
        <v>1051</v>
      </c>
    </row>
    <row r="138" spans="1:45">
      <c r="A138" s="1">
        <f>HYPERLINK("https://lsnyc.legalserver.org/matter/dynamic-profile/view/1906273","19-1906273")</f>
        <v>0</v>
      </c>
      <c r="B138" t="s">
        <v>57</v>
      </c>
      <c r="C138" t="s">
        <v>122</v>
      </c>
      <c r="D138" t="s">
        <v>116</v>
      </c>
      <c r="E138" t="s">
        <v>213</v>
      </c>
      <c r="F138" t="s">
        <v>467</v>
      </c>
      <c r="G138" t="s">
        <v>701</v>
      </c>
      <c r="H138" t="s">
        <v>934</v>
      </c>
      <c r="I138">
        <v>11233</v>
      </c>
      <c r="J138" t="s">
        <v>1049</v>
      </c>
      <c r="K138" t="s">
        <v>1052</v>
      </c>
      <c r="L138" t="s">
        <v>1141</v>
      </c>
      <c r="M138" t="s">
        <v>1205</v>
      </c>
      <c r="N138" t="s">
        <v>1222</v>
      </c>
      <c r="O138" t="s">
        <v>1231</v>
      </c>
      <c r="P138" t="s">
        <v>102</v>
      </c>
      <c r="Q138" t="s">
        <v>1238</v>
      </c>
      <c r="R138" t="s">
        <v>1050</v>
      </c>
      <c r="S138" t="s">
        <v>1240</v>
      </c>
      <c r="T138" t="s">
        <v>1247</v>
      </c>
      <c r="U138" t="s">
        <v>1254</v>
      </c>
      <c r="W138" t="s">
        <v>1584</v>
      </c>
      <c r="X138" t="s">
        <v>1835</v>
      </c>
      <c r="Y138">
        <v>2300</v>
      </c>
      <c r="Z138">
        <v>3</v>
      </c>
      <c r="AA138" t="s">
        <v>1844</v>
      </c>
      <c r="AB138" t="s">
        <v>1855</v>
      </c>
      <c r="AC138">
        <v>4</v>
      </c>
      <c r="AD138">
        <v>3</v>
      </c>
      <c r="AE138">
        <v>3</v>
      </c>
      <c r="AF138">
        <v>75.17</v>
      </c>
      <c r="AI138" t="s">
        <v>1868</v>
      </c>
      <c r="AJ138">
        <v>26000</v>
      </c>
      <c r="AP138">
        <v>2.3</v>
      </c>
      <c r="AQ138" t="s">
        <v>47</v>
      </c>
      <c r="AR138" t="s">
        <v>1049</v>
      </c>
      <c r="AS138" t="s">
        <v>1049</v>
      </c>
    </row>
    <row r="139" spans="1:45">
      <c r="A139" s="1">
        <f>HYPERLINK("https://lsnyc.legalserver.org/matter/dynamic-profile/view/1880652","18-1880652")</f>
        <v>0</v>
      </c>
      <c r="B139" t="s">
        <v>57</v>
      </c>
      <c r="C139" t="s">
        <v>152</v>
      </c>
      <c r="E139" t="s">
        <v>283</v>
      </c>
      <c r="F139" t="s">
        <v>582</v>
      </c>
      <c r="G139" t="s">
        <v>805</v>
      </c>
      <c r="H139" t="s">
        <v>995</v>
      </c>
      <c r="I139">
        <v>11233</v>
      </c>
      <c r="J139" t="s">
        <v>1049</v>
      </c>
      <c r="K139" t="s">
        <v>1052</v>
      </c>
      <c r="L139" t="s">
        <v>1142</v>
      </c>
      <c r="M139" t="s">
        <v>1205</v>
      </c>
      <c r="N139" t="s">
        <v>1222</v>
      </c>
      <c r="P139" t="s">
        <v>85</v>
      </c>
      <c r="Q139" t="s">
        <v>1238</v>
      </c>
      <c r="R139" t="s">
        <v>1050</v>
      </c>
      <c r="S139" t="s">
        <v>1240</v>
      </c>
      <c r="T139" t="s">
        <v>1248</v>
      </c>
      <c r="U139" t="s">
        <v>1377</v>
      </c>
      <c r="W139" t="s">
        <v>1689</v>
      </c>
      <c r="X139" t="s">
        <v>1834</v>
      </c>
      <c r="Y139">
        <v>700</v>
      </c>
      <c r="Z139">
        <v>27</v>
      </c>
      <c r="AC139">
        <v>10</v>
      </c>
      <c r="AD139">
        <v>1</v>
      </c>
      <c r="AE139">
        <v>0</v>
      </c>
      <c r="AF139">
        <v>66.72</v>
      </c>
      <c r="AI139" t="s">
        <v>1868</v>
      </c>
      <c r="AJ139">
        <v>8100</v>
      </c>
      <c r="AK139" t="s">
        <v>1889</v>
      </c>
      <c r="AP139">
        <v>36</v>
      </c>
      <c r="AQ139" t="s">
        <v>1956</v>
      </c>
      <c r="AR139" t="s">
        <v>1049</v>
      </c>
      <c r="AS139" t="s">
        <v>1049</v>
      </c>
    </row>
    <row r="140" spans="1:45">
      <c r="A140" s="1">
        <f>HYPERLINK("https://lsnyc.legalserver.org/matter/dynamic-profile/view/1911000","19-1911000")</f>
        <v>0</v>
      </c>
      <c r="B140" t="s">
        <v>57</v>
      </c>
      <c r="C140" t="s">
        <v>115</v>
      </c>
      <c r="D140" t="s">
        <v>204</v>
      </c>
      <c r="E140" t="s">
        <v>334</v>
      </c>
      <c r="F140" t="s">
        <v>583</v>
      </c>
      <c r="G140" t="s">
        <v>744</v>
      </c>
      <c r="I140">
        <v>11233</v>
      </c>
      <c r="J140" t="s">
        <v>1049</v>
      </c>
      <c r="K140" t="s">
        <v>1052</v>
      </c>
      <c r="M140" t="s">
        <v>1215</v>
      </c>
      <c r="N140" t="s">
        <v>1226</v>
      </c>
      <c r="O140" t="s">
        <v>1230</v>
      </c>
      <c r="P140" t="s">
        <v>74</v>
      </c>
      <c r="Q140" t="s">
        <v>1238</v>
      </c>
      <c r="R140" t="s">
        <v>1050</v>
      </c>
      <c r="S140" t="s">
        <v>1240</v>
      </c>
      <c r="T140" t="s">
        <v>1247</v>
      </c>
      <c r="U140" t="s">
        <v>1378</v>
      </c>
      <c r="V140" t="s">
        <v>1054</v>
      </c>
      <c r="W140" t="s">
        <v>1690</v>
      </c>
      <c r="X140" t="s">
        <v>1828</v>
      </c>
      <c r="Y140">
        <v>1400</v>
      </c>
      <c r="Z140">
        <v>359</v>
      </c>
      <c r="AA140" t="s">
        <v>1845</v>
      </c>
      <c r="AC140">
        <v>7</v>
      </c>
      <c r="AD140">
        <v>2</v>
      </c>
      <c r="AE140">
        <v>2</v>
      </c>
      <c r="AF140">
        <v>151.46</v>
      </c>
      <c r="AI140" t="s">
        <v>1868</v>
      </c>
      <c r="AJ140">
        <v>39000</v>
      </c>
      <c r="AP140">
        <v>4.3</v>
      </c>
      <c r="AQ140" t="s">
        <v>47</v>
      </c>
      <c r="AR140" t="s">
        <v>1049</v>
      </c>
      <c r="AS140" t="s">
        <v>1049</v>
      </c>
    </row>
    <row r="141" spans="1:45">
      <c r="A141" s="1">
        <f>HYPERLINK("https://lsnyc.legalserver.org/matter/dynamic-profile/view/1905738","19-1905738")</f>
        <v>0</v>
      </c>
      <c r="B141" t="s">
        <v>58</v>
      </c>
      <c r="C141" t="s">
        <v>111</v>
      </c>
      <c r="E141" t="s">
        <v>335</v>
      </c>
      <c r="F141" t="s">
        <v>584</v>
      </c>
      <c r="G141" t="s">
        <v>806</v>
      </c>
      <c r="H141" t="s">
        <v>963</v>
      </c>
      <c r="I141">
        <v>11233</v>
      </c>
      <c r="J141" t="s">
        <v>1049</v>
      </c>
      <c r="K141" t="s">
        <v>1053</v>
      </c>
      <c r="L141" t="s">
        <v>1063</v>
      </c>
      <c r="M141" t="s">
        <v>1068</v>
      </c>
      <c r="N141" t="s">
        <v>1226</v>
      </c>
      <c r="P141" t="s">
        <v>111</v>
      </c>
      <c r="Q141" t="s">
        <v>1238</v>
      </c>
      <c r="R141" t="s">
        <v>1050</v>
      </c>
      <c r="S141" t="s">
        <v>1240</v>
      </c>
      <c r="U141" t="s">
        <v>1379</v>
      </c>
      <c r="V141" t="s">
        <v>1553</v>
      </c>
      <c r="W141" t="s">
        <v>1691</v>
      </c>
      <c r="X141" t="s">
        <v>1835</v>
      </c>
      <c r="Y141">
        <v>215</v>
      </c>
      <c r="Z141">
        <v>48</v>
      </c>
      <c r="AA141" t="s">
        <v>1851</v>
      </c>
      <c r="AB141" t="s">
        <v>1835</v>
      </c>
      <c r="AC141">
        <v>4</v>
      </c>
      <c r="AD141">
        <v>1</v>
      </c>
      <c r="AE141">
        <v>0</v>
      </c>
      <c r="AF141">
        <v>0</v>
      </c>
      <c r="AI141" t="s">
        <v>1868</v>
      </c>
      <c r="AJ141">
        <v>0</v>
      </c>
      <c r="AP141">
        <v>0</v>
      </c>
      <c r="AQ141" t="s">
        <v>47</v>
      </c>
      <c r="AR141" t="s">
        <v>1051</v>
      </c>
      <c r="AS141" t="s">
        <v>1051</v>
      </c>
    </row>
    <row r="142" spans="1:45">
      <c r="A142" s="1">
        <f>HYPERLINK("https://lsnyc.legalserver.org/matter/dynamic-profile/view/0779614","15-0779614")</f>
        <v>0</v>
      </c>
      <c r="B142" t="s">
        <v>58</v>
      </c>
      <c r="C142" t="s">
        <v>153</v>
      </c>
      <c r="D142" t="s">
        <v>206</v>
      </c>
      <c r="E142" t="s">
        <v>336</v>
      </c>
      <c r="F142" t="s">
        <v>585</v>
      </c>
      <c r="G142" t="s">
        <v>807</v>
      </c>
      <c r="I142">
        <v>11216</v>
      </c>
      <c r="J142" t="s">
        <v>1050</v>
      </c>
      <c r="L142" t="s">
        <v>1143</v>
      </c>
      <c r="M142" t="s">
        <v>1205</v>
      </c>
      <c r="N142" t="s">
        <v>1222</v>
      </c>
      <c r="O142" t="s">
        <v>1231</v>
      </c>
      <c r="Q142" t="s">
        <v>1238</v>
      </c>
      <c r="S142" t="s">
        <v>1240</v>
      </c>
      <c r="U142" t="s">
        <v>1380</v>
      </c>
      <c r="W142" t="s">
        <v>1692</v>
      </c>
      <c r="Y142">
        <v>0</v>
      </c>
      <c r="Z142">
        <v>0</v>
      </c>
      <c r="AA142" t="s">
        <v>1844</v>
      </c>
      <c r="AC142">
        <v>8</v>
      </c>
      <c r="AD142">
        <v>1</v>
      </c>
      <c r="AE142">
        <v>0</v>
      </c>
      <c r="AF142">
        <v>0</v>
      </c>
      <c r="AI142" t="s">
        <v>1868</v>
      </c>
      <c r="AJ142">
        <v>0</v>
      </c>
      <c r="AK142" t="s">
        <v>1890</v>
      </c>
      <c r="AP142">
        <v>28.5</v>
      </c>
      <c r="AQ142" t="s">
        <v>58</v>
      </c>
      <c r="AR142" t="s">
        <v>1051</v>
      </c>
      <c r="AS142" t="s">
        <v>1050</v>
      </c>
    </row>
    <row r="143" spans="1:45">
      <c r="A143" s="1">
        <f>HYPERLINK("https://lsnyc.legalserver.org/matter/dynamic-profile/view/1913154","19-1913154")</f>
        <v>0</v>
      </c>
      <c r="B143" t="s">
        <v>59</v>
      </c>
      <c r="C143" t="s">
        <v>154</v>
      </c>
      <c r="E143" t="s">
        <v>337</v>
      </c>
      <c r="F143" t="s">
        <v>586</v>
      </c>
      <c r="G143" t="s">
        <v>744</v>
      </c>
      <c r="H143" t="s">
        <v>996</v>
      </c>
      <c r="I143">
        <v>11233</v>
      </c>
      <c r="J143" t="s">
        <v>1049</v>
      </c>
      <c r="K143" t="s">
        <v>1052</v>
      </c>
      <c r="M143" t="s">
        <v>1068</v>
      </c>
      <c r="N143" t="s">
        <v>1228</v>
      </c>
      <c r="P143" t="s">
        <v>115</v>
      </c>
      <c r="Q143" t="s">
        <v>1238</v>
      </c>
      <c r="R143" t="s">
        <v>1050</v>
      </c>
      <c r="S143" t="s">
        <v>1240</v>
      </c>
      <c r="U143" t="s">
        <v>1381</v>
      </c>
      <c r="V143" t="s">
        <v>1554</v>
      </c>
      <c r="W143" t="s">
        <v>1693</v>
      </c>
      <c r="X143" t="s">
        <v>1828</v>
      </c>
      <c r="Y143">
        <v>967.78</v>
      </c>
      <c r="Z143">
        <v>359</v>
      </c>
      <c r="AA143" t="s">
        <v>1845</v>
      </c>
      <c r="AC143">
        <v>0</v>
      </c>
      <c r="AD143">
        <v>1</v>
      </c>
      <c r="AE143">
        <v>2</v>
      </c>
      <c r="AF143">
        <v>108.24</v>
      </c>
      <c r="AI143" t="s">
        <v>1868</v>
      </c>
      <c r="AJ143">
        <v>23088</v>
      </c>
      <c r="AP143">
        <v>6.8</v>
      </c>
      <c r="AQ143" t="s">
        <v>59</v>
      </c>
      <c r="AR143" t="s">
        <v>1049</v>
      </c>
      <c r="AS143" t="s">
        <v>1049</v>
      </c>
    </row>
    <row r="144" spans="1:45">
      <c r="A144" s="1">
        <f>HYPERLINK("https://lsnyc.legalserver.org/matter/dynamic-profile/view/1913097","19-1913097")</f>
        <v>0</v>
      </c>
      <c r="B144" t="s">
        <v>59</v>
      </c>
      <c r="C144" t="s">
        <v>140</v>
      </c>
      <c r="E144" t="s">
        <v>338</v>
      </c>
      <c r="F144" t="s">
        <v>587</v>
      </c>
      <c r="G144" t="s">
        <v>808</v>
      </c>
      <c r="H144">
        <v>31</v>
      </c>
      <c r="I144">
        <v>11213</v>
      </c>
      <c r="J144" t="s">
        <v>1049</v>
      </c>
      <c r="K144" t="s">
        <v>1052</v>
      </c>
      <c r="L144" t="s">
        <v>1054</v>
      </c>
      <c r="M144" t="s">
        <v>1068</v>
      </c>
      <c r="N144" t="s">
        <v>1225</v>
      </c>
      <c r="P144" t="s">
        <v>140</v>
      </c>
      <c r="Q144" t="s">
        <v>1238</v>
      </c>
      <c r="R144" t="s">
        <v>1049</v>
      </c>
      <c r="S144" t="s">
        <v>1240</v>
      </c>
      <c r="U144" t="s">
        <v>1382</v>
      </c>
      <c r="W144" t="s">
        <v>1694</v>
      </c>
      <c r="X144" t="s">
        <v>1839</v>
      </c>
      <c r="Y144">
        <v>944.38</v>
      </c>
      <c r="Z144">
        <v>31</v>
      </c>
      <c r="AA144" t="s">
        <v>1845</v>
      </c>
      <c r="AC144">
        <v>15</v>
      </c>
      <c r="AD144">
        <v>2</v>
      </c>
      <c r="AE144">
        <v>0</v>
      </c>
      <c r="AF144">
        <v>786.52</v>
      </c>
      <c r="AI144" t="s">
        <v>1868</v>
      </c>
      <c r="AJ144">
        <v>133000</v>
      </c>
      <c r="AP144">
        <v>4.3</v>
      </c>
      <c r="AQ144" t="s">
        <v>59</v>
      </c>
      <c r="AR144" t="s">
        <v>1049</v>
      </c>
      <c r="AS144" t="s">
        <v>1049</v>
      </c>
    </row>
    <row r="145" spans="1:45">
      <c r="A145" s="1">
        <f>HYPERLINK("https://lsnyc.legalserver.org/matter/dynamic-profile/view/1913306","19-1913306")</f>
        <v>0</v>
      </c>
      <c r="B145" t="s">
        <v>59</v>
      </c>
      <c r="C145" t="s">
        <v>112</v>
      </c>
      <c r="E145" t="s">
        <v>300</v>
      </c>
      <c r="F145" t="s">
        <v>588</v>
      </c>
      <c r="G145" t="s">
        <v>808</v>
      </c>
      <c r="H145">
        <v>47</v>
      </c>
      <c r="I145">
        <v>11213</v>
      </c>
      <c r="J145" t="s">
        <v>1049</v>
      </c>
      <c r="K145" t="s">
        <v>1052</v>
      </c>
      <c r="M145" t="s">
        <v>1068</v>
      </c>
      <c r="N145" t="s">
        <v>1225</v>
      </c>
      <c r="P145" t="s">
        <v>112</v>
      </c>
      <c r="Q145" t="s">
        <v>1238</v>
      </c>
      <c r="R145" t="s">
        <v>1049</v>
      </c>
      <c r="S145" t="s">
        <v>1240</v>
      </c>
      <c r="U145" t="s">
        <v>1383</v>
      </c>
      <c r="W145" t="s">
        <v>1695</v>
      </c>
      <c r="X145" t="s">
        <v>1839</v>
      </c>
      <c r="Y145">
        <v>1017.21</v>
      </c>
      <c r="Z145">
        <v>31</v>
      </c>
      <c r="AA145" t="s">
        <v>1845</v>
      </c>
      <c r="AC145">
        <v>22</v>
      </c>
      <c r="AD145">
        <v>2</v>
      </c>
      <c r="AE145">
        <v>1</v>
      </c>
      <c r="AF145">
        <v>168.78</v>
      </c>
      <c r="AI145" t="s">
        <v>1868</v>
      </c>
      <c r="AJ145">
        <v>36000</v>
      </c>
      <c r="AP145">
        <v>1.5</v>
      </c>
      <c r="AQ145" t="s">
        <v>59</v>
      </c>
      <c r="AR145" t="s">
        <v>1051</v>
      </c>
      <c r="AS145" t="s">
        <v>1051</v>
      </c>
    </row>
    <row r="146" spans="1:45">
      <c r="A146" s="1">
        <f>HYPERLINK("https://lsnyc.legalserver.org/matter/dynamic-profile/view/1913104","19-1913104")</f>
        <v>0</v>
      </c>
      <c r="B146" t="s">
        <v>59</v>
      </c>
      <c r="C146" t="s">
        <v>154</v>
      </c>
      <c r="E146" t="s">
        <v>339</v>
      </c>
      <c r="F146" t="s">
        <v>589</v>
      </c>
      <c r="G146" t="s">
        <v>809</v>
      </c>
      <c r="H146">
        <v>6</v>
      </c>
      <c r="I146">
        <v>11213</v>
      </c>
      <c r="J146" t="s">
        <v>1049</v>
      </c>
      <c r="K146" t="s">
        <v>1052</v>
      </c>
      <c r="L146" t="s">
        <v>1068</v>
      </c>
      <c r="M146" t="s">
        <v>1068</v>
      </c>
      <c r="N146" t="s">
        <v>1225</v>
      </c>
      <c r="P146" t="s">
        <v>204</v>
      </c>
      <c r="Q146" t="s">
        <v>1238</v>
      </c>
      <c r="R146" t="s">
        <v>1049</v>
      </c>
      <c r="S146" t="s">
        <v>1240</v>
      </c>
      <c r="T146" t="s">
        <v>1247</v>
      </c>
      <c r="U146" t="s">
        <v>1384</v>
      </c>
      <c r="W146" t="s">
        <v>1696</v>
      </c>
      <c r="X146" t="s">
        <v>1838</v>
      </c>
      <c r="Y146">
        <v>998.03</v>
      </c>
      <c r="Z146">
        <v>31</v>
      </c>
      <c r="AA146" t="s">
        <v>1845</v>
      </c>
      <c r="AB146" t="s">
        <v>1054</v>
      </c>
      <c r="AC146">
        <v>15</v>
      </c>
      <c r="AD146">
        <v>3</v>
      </c>
      <c r="AE146">
        <v>0</v>
      </c>
      <c r="AF146">
        <v>173.28</v>
      </c>
      <c r="AI146" t="s">
        <v>1870</v>
      </c>
      <c r="AJ146">
        <v>36960</v>
      </c>
      <c r="AP146">
        <v>1.2</v>
      </c>
      <c r="AQ146" t="s">
        <v>47</v>
      </c>
      <c r="AR146" t="s">
        <v>1049</v>
      </c>
      <c r="AS146" t="s">
        <v>1049</v>
      </c>
    </row>
    <row r="147" spans="1:45">
      <c r="A147" s="1">
        <f>HYPERLINK("https://lsnyc.legalserver.org/matter/dynamic-profile/view/1902243","19-1902243")</f>
        <v>0</v>
      </c>
      <c r="B147" t="s">
        <v>60</v>
      </c>
      <c r="C147" t="s">
        <v>155</v>
      </c>
      <c r="D147" t="s">
        <v>127</v>
      </c>
      <c r="E147" t="s">
        <v>340</v>
      </c>
      <c r="F147" t="s">
        <v>590</v>
      </c>
      <c r="G147" t="s">
        <v>810</v>
      </c>
      <c r="H147" t="s">
        <v>997</v>
      </c>
      <c r="I147">
        <v>11234</v>
      </c>
      <c r="J147" t="s">
        <v>1049</v>
      </c>
      <c r="K147" t="s">
        <v>1052</v>
      </c>
      <c r="L147" t="s">
        <v>1144</v>
      </c>
      <c r="M147" t="s">
        <v>1208</v>
      </c>
      <c r="N147" t="s">
        <v>1226</v>
      </c>
      <c r="O147" t="s">
        <v>1230</v>
      </c>
      <c r="P147" t="s">
        <v>134</v>
      </c>
      <c r="Q147" t="s">
        <v>1238</v>
      </c>
      <c r="R147" t="s">
        <v>1050</v>
      </c>
      <c r="S147" t="s">
        <v>1240</v>
      </c>
      <c r="T147" t="s">
        <v>1247</v>
      </c>
      <c r="U147" t="s">
        <v>1385</v>
      </c>
      <c r="V147" t="s">
        <v>1555</v>
      </c>
      <c r="W147" t="s">
        <v>1697</v>
      </c>
      <c r="X147" t="s">
        <v>1836</v>
      </c>
      <c r="Y147">
        <v>0</v>
      </c>
      <c r="Z147">
        <v>710</v>
      </c>
      <c r="AA147" t="s">
        <v>1076</v>
      </c>
      <c r="AC147">
        <v>0</v>
      </c>
      <c r="AD147">
        <v>1</v>
      </c>
      <c r="AE147">
        <v>1</v>
      </c>
      <c r="AF147">
        <v>162.67</v>
      </c>
      <c r="AI147" t="s">
        <v>1868</v>
      </c>
      <c r="AJ147">
        <v>27508</v>
      </c>
      <c r="AP147">
        <v>0.1</v>
      </c>
      <c r="AQ147" t="s">
        <v>1945</v>
      </c>
      <c r="AR147" t="s">
        <v>1051</v>
      </c>
      <c r="AS147" t="s">
        <v>1050</v>
      </c>
    </row>
    <row r="148" spans="1:45">
      <c r="A148" s="1">
        <f>HYPERLINK("https://lsnyc.legalserver.org/matter/dynamic-profile/view/1902184","19-1902184")</f>
        <v>0</v>
      </c>
      <c r="B148" t="s">
        <v>60</v>
      </c>
      <c r="C148" t="s">
        <v>155</v>
      </c>
      <c r="D148" t="s">
        <v>69</v>
      </c>
      <c r="E148" t="s">
        <v>341</v>
      </c>
      <c r="F148" t="s">
        <v>591</v>
      </c>
      <c r="G148" t="s">
        <v>811</v>
      </c>
      <c r="H148">
        <v>2</v>
      </c>
      <c r="I148">
        <v>11207</v>
      </c>
      <c r="J148" t="s">
        <v>1049</v>
      </c>
      <c r="K148" t="s">
        <v>1052</v>
      </c>
      <c r="L148" t="s">
        <v>1145</v>
      </c>
      <c r="M148" t="s">
        <v>1208</v>
      </c>
      <c r="N148" t="s">
        <v>1225</v>
      </c>
      <c r="O148" t="s">
        <v>1229</v>
      </c>
      <c r="P148" t="s">
        <v>134</v>
      </c>
      <c r="Q148" t="s">
        <v>1238</v>
      </c>
      <c r="R148" t="s">
        <v>1050</v>
      </c>
      <c r="S148" t="s">
        <v>1240</v>
      </c>
      <c r="T148" t="s">
        <v>1247</v>
      </c>
      <c r="U148" t="s">
        <v>1386</v>
      </c>
      <c r="V148" t="s">
        <v>1530</v>
      </c>
      <c r="W148" t="s">
        <v>1698</v>
      </c>
      <c r="X148" t="s">
        <v>1833</v>
      </c>
      <c r="Y148">
        <v>2379</v>
      </c>
      <c r="Z148">
        <v>4</v>
      </c>
      <c r="AA148" t="s">
        <v>1844</v>
      </c>
      <c r="AB148" t="s">
        <v>1856</v>
      </c>
      <c r="AC148">
        <v>0</v>
      </c>
      <c r="AD148">
        <v>1</v>
      </c>
      <c r="AE148">
        <v>2</v>
      </c>
      <c r="AF148">
        <v>173.46</v>
      </c>
      <c r="AI148" t="s">
        <v>1868</v>
      </c>
      <c r="AJ148">
        <v>37000</v>
      </c>
      <c r="AP148">
        <v>1.7</v>
      </c>
      <c r="AQ148" t="s">
        <v>1944</v>
      </c>
      <c r="AR148" t="s">
        <v>1049</v>
      </c>
      <c r="AS148" t="s">
        <v>1049</v>
      </c>
    </row>
    <row r="149" spans="1:45">
      <c r="A149" s="1">
        <f>HYPERLINK("https://lsnyc.legalserver.org/matter/dynamic-profile/view/1902323","19-1902323")</f>
        <v>0</v>
      </c>
      <c r="B149" t="s">
        <v>60</v>
      </c>
      <c r="C149" t="s">
        <v>156</v>
      </c>
      <c r="D149" t="s">
        <v>127</v>
      </c>
      <c r="E149" t="s">
        <v>342</v>
      </c>
      <c r="F149" t="s">
        <v>592</v>
      </c>
      <c r="G149" t="s">
        <v>812</v>
      </c>
      <c r="H149" t="s">
        <v>943</v>
      </c>
      <c r="I149">
        <v>11217</v>
      </c>
      <c r="J149" t="s">
        <v>1049</v>
      </c>
      <c r="K149" t="s">
        <v>1052</v>
      </c>
      <c r="L149" t="s">
        <v>1068</v>
      </c>
      <c r="M149" t="s">
        <v>1208</v>
      </c>
      <c r="N149" t="s">
        <v>1225</v>
      </c>
      <c r="O149" t="s">
        <v>1229</v>
      </c>
      <c r="P149" t="s">
        <v>134</v>
      </c>
      <c r="Q149" t="s">
        <v>1238</v>
      </c>
      <c r="R149" t="s">
        <v>1050</v>
      </c>
      <c r="S149" t="s">
        <v>1240</v>
      </c>
      <c r="U149" t="s">
        <v>1387</v>
      </c>
      <c r="W149" t="s">
        <v>1699</v>
      </c>
      <c r="X149" t="s">
        <v>1835</v>
      </c>
      <c r="Y149">
        <v>1550</v>
      </c>
      <c r="Z149">
        <v>6</v>
      </c>
      <c r="AB149" t="s">
        <v>1054</v>
      </c>
      <c r="AC149">
        <v>9</v>
      </c>
      <c r="AD149">
        <v>1</v>
      </c>
      <c r="AE149">
        <v>0</v>
      </c>
      <c r="AF149">
        <v>175.13</v>
      </c>
      <c r="AI149" t="s">
        <v>1868</v>
      </c>
      <c r="AJ149">
        <v>21874</v>
      </c>
      <c r="AP149">
        <v>2.1</v>
      </c>
      <c r="AQ149" t="s">
        <v>1960</v>
      </c>
      <c r="AR149" t="s">
        <v>1051</v>
      </c>
      <c r="AS149" t="s">
        <v>1050</v>
      </c>
    </row>
    <row r="150" spans="1:45">
      <c r="A150" s="1">
        <f>HYPERLINK("https://lsnyc.legalserver.org/matter/dynamic-profile/view/1888046","19-1888046")</f>
        <v>0</v>
      </c>
      <c r="B150" t="s">
        <v>60</v>
      </c>
      <c r="C150" t="s">
        <v>157</v>
      </c>
      <c r="D150" t="s">
        <v>127</v>
      </c>
      <c r="E150" t="s">
        <v>343</v>
      </c>
      <c r="F150" t="s">
        <v>593</v>
      </c>
      <c r="G150" t="s">
        <v>813</v>
      </c>
      <c r="H150">
        <v>401</v>
      </c>
      <c r="I150">
        <v>11201</v>
      </c>
      <c r="J150" t="s">
        <v>1049</v>
      </c>
      <c r="K150" t="s">
        <v>1052</v>
      </c>
      <c r="L150" t="s">
        <v>1068</v>
      </c>
      <c r="M150" t="s">
        <v>1068</v>
      </c>
      <c r="N150" t="s">
        <v>1225</v>
      </c>
      <c r="O150" t="s">
        <v>1229</v>
      </c>
      <c r="P150" t="s">
        <v>134</v>
      </c>
      <c r="Q150" t="s">
        <v>1238</v>
      </c>
      <c r="R150" t="s">
        <v>1050</v>
      </c>
      <c r="S150" t="s">
        <v>1240</v>
      </c>
      <c r="U150" t="s">
        <v>1388</v>
      </c>
      <c r="W150" t="s">
        <v>1700</v>
      </c>
      <c r="X150" t="s">
        <v>1831</v>
      </c>
      <c r="Y150">
        <v>1096</v>
      </c>
      <c r="Z150">
        <v>156</v>
      </c>
      <c r="AA150" t="s">
        <v>1076</v>
      </c>
      <c r="AB150" t="s">
        <v>1054</v>
      </c>
      <c r="AC150">
        <v>11</v>
      </c>
      <c r="AD150">
        <v>2</v>
      </c>
      <c r="AE150">
        <v>0</v>
      </c>
      <c r="AF150">
        <v>182.26</v>
      </c>
      <c r="AI150" t="s">
        <v>1868</v>
      </c>
      <c r="AJ150">
        <v>30000</v>
      </c>
      <c r="AP150">
        <v>2</v>
      </c>
      <c r="AQ150" t="s">
        <v>1945</v>
      </c>
      <c r="AR150" t="s">
        <v>1049</v>
      </c>
      <c r="AS150" t="s">
        <v>1049</v>
      </c>
    </row>
    <row r="151" spans="1:45">
      <c r="A151" s="1">
        <f>HYPERLINK("https://lsnyc.legalserver.org/matter/dynamic-profile/view/1902627","19-1902627")</f>
        <v>0</v>
      </c>
      <c r="B151" t="s">
        <v>60</v>
      </c>
      <c r="C151" t="s">
        <v>73</v>
      </c>
      <c r="D151" t="s">
        <v>127</v>
      </c>
      <c r="E151" t="s">
        <v>344</v>
      </c>
      <c r="F151" t="s">
        <v>594</v>
      </c>
      <c r="G151" t="s">
        <v>814</v>
      </c>
      <c r="H151" t="s">
        <v>998</v>
      </c>
      <c r="I151">
        <v>11210</v>
      </c>
      <c r="J151" t="s">
        <v>1049</v>
      </c>
      <c r="K151" t="s">
        <v>1052</v>
      </c>
      <c r="L151" t="s">
        <v>1068</v>
      </c>
      <c r="M151" t="s">
        <v>1068</v>
      </c>
      <c r="N151" t="s">
        <v>1226</v>
      </c>
      <c r="O151" t="s">
        <v>1230</v>
      </c>
      <c r="P151" t="s">
        <v>134</v>
      </c>
      <c r="Q151" t="s">
        <v>1238</v>
      </c>
      <c r="R151" t="s">
        <v>1050</v>
      </c>
      <c r="S151" t="s">
        <v>1240</v>
      </c>
      <c r="U151" t="s">
        <v>1389</v>
      </c>
      <c r="W151" t="s">
        <v>1701</v>
      </c>
      <c r="X151" t="s">
        <v>1838</v>
      </c>
      <c r="Y151">
        <v>800</v>
      </c>
      <c r="Z151">
        <v>3</v>
      </c>
      <c r="AA151" t="s">
        <v>1844</v>
      </c>
      <c r="AB151" t="s">
        <v>1054</v>
      </c>
      <c r="AC151">
        <v>0</v>
      </c>
      <c r="AD151">
        <v>1</v>
      </c>
      <c r="AE151">
        <v>0</v>
      </c>
      <c r="AF151">
        <v>333.07</v>
      </c>
      <c r="AI151" t="s">
        <v>1868</v>
      </c>
      <c r="AJ151">
        <v>41600</v>
      </c>
      <c r="AP151">
        <v>1.1</v>
      </c>
      <c r="AQ151" t="s">
        <v>1962</v>
      </c>
      <c r="AR151" t="s">
        <v>1051</v>
      </c>
      <c r="AS151" t="s">
        <v>1050</v>
      </c>
    </row>
    <row r="152" spans="1:45">
      <c r="A152" s="1">
        <f>HYPERLINK("https://lsnyc.legalserver.org/matter/dynamic-profile/view/1903654","19-1903654")</f>
        <v>0</v>
      </c>
      <c r="B152" t="s">
        <v>60</v>
      </c>
      <c r="C152" t="s">
        <v>119</v>
      </c>
      <c r="E152" t="s">
        <v>345</v>
      </c>
      <c r="F152" t="s">
        <v>595</v>
      </c>
      <c r="G152" t="s">
        <v>815</v>
      </c>
      <c r="H152" t="s">
        <v>968</v>
      </c>
      <c r="I152">
        <v>11225</v>
      </c>
      <c r="J152" t="s">
        <v>1049</v>
      </c>
      <c r="K152" t="s">
        <v>1052</v>
      </c>
      <c r="L152" t="s">
        <v>1146</v>
      </c>
      <c r="M152" t="s">
        <v>1206</v>
      </c>
      <c r="N152" t="s">
        <v>1222</v>
      </c>
      <c r="P152" t="s">
        <v>139</v>
      </c>
      <c r="Q152" t="s">
        <v>1238</v>
      </c>
      <c r="R152" t="s">
        <v>1050</v>
      </c>
      <c r="S152" t="s">
        <v>1240</v>
      </c>
      <c r="T152" t="s">
        <v>1248</v>
      </c>
      <c r="U152" t="s">
        <v>1390</v>
      </c>
      <c r="V152" t="s">
        <v>1054</v>
      </c>
      <c r="W152" t="s">
        <v>1702</v>
      </c>
      <c r="X152" t="s">
        <v>1828</v>
      </c>
      <c r="Y152">
        <v>678</v>
      </c>
      <c r="Z152">
        <v>26</v>
      </c>
      <c r="AA152" t="s">
        <v>1845</v>
      </c>
      <c r="AB152" t="s">
        <v>1861</v>
      </c>
      <c r="AC152">
        <v>19</v>
      </c>
      <c r="AD152">
        <v>2</v>
      </c>
      <c r="AE152">
        <v>3</v>
      </c>
      <c r="AF152">
        <v>95.66</v>
      </c>
      <c r="AH152" t="s">
        <v>1867</v>
      </c>
      <c r="AI152" t="s">
        <v>1868</v>
      </c>
      <c r="AJ152">
        <v>28860</v>
      </c>
      <c r="AP152">
        <v>3.5</v>
      </c>
      <c r="AQ152" t="s">
        <v>65</v>
      </c>
      <c r="AR152" t="s">
        <v>1051</v>
      </c>
      <c r="AS152" t="s">
        <v>1051</v>
      </c>
    </row>
    <row r="153" spans="1:45">
      <c r="A153" s="1">
        <f>HYPERLINK("https://lsnyc.legalserver.org/matter/dynamic-profile/view/1903176","19-1903176")</f>
        <v>0</v>
      </c>
      <c r="B153" t="s">
        <v>60</v>
      </c>
      <c r="C153" t="s">
        <v>118</v>
      </c>
      <c r="E153" t="s">
        <v>346</v>
      </c>
      <c r="F153" t="s">
        <v>596</v>
      </c>
      <c r="G153" t="s">
        <v>816</v>
      </c>
      <c r="H153" t="s">
        <v>968</v>
      </c>
      <c r="I153">
        <v>11233</v>
      </c>
      <c r="J153" t="s">
        <v>1049</v>
      </c>
      <c r="K153" t="s">
        <v>1052</v>
      </c>
      <c r="L153" t="s">
        <v>1147</v>
      </c>
      <c r="M153" t="s">
        <v>1206</v>
      </c>
      <c r="N153" t="s">
        <v>1222</v>
      </c>
      <c r="P153" t="s">
        <v>139</v>
      </c>
      <c r="Q153" t="s">
        <v>1238</v>
      </c>
      <c r="R153" t="s">
        <v>1050</v>
      </c>
      <c r="S153" t="s">
        <v>1240</v>
      </c>
      <c r="T153" t="s">
        <v>1247</v>
      </c>
      <c r="U153" t="s">
        <v>1391</v>
      </c>
      <c r="V153" t="s">
        <v>1054</v>
      </c>
      <c r="W153" t="s">
        <v>1703</v>
      </c>
      <c r="X153" t="s">
        <v>1830</v>
      </c>
      <c r="Y153">
        <v>1300</v>
      </c>
      <c r="Z153">
        <v>6</v>
      </c>
      <c r="AA153" t="s">
        <v>1845</v>
      </c>
      <c r="AB153" t="s">
        <v>1054</v>
      </c>
      <c r="AC153">
        <v>10</v>
      </c>
      <c r="AD153">
        <v>1</v>
      </c>
      <c r="AE153">
        <v>0</v>
      </c>
      <c r="AF153">
        <v>376.3</v>
      </c>
      <c r="AG153" t="s">
        <v>69</v>
      </c>
      <c r="AH153" t="s">
        <v>1865</v>
      </c>
      <c r="AI153" t="s">
        <v>1868</v>
      </c>
      <c r="AJ153">
        <v>47000</v>
      </c>
      <c r="AP153">
        <v>17.4</v>
      </c>
      <c r="AQ153" t="s">
        <v>65</v>
      </c>
      <c r="AR153" t="s">
        <v>1049</v>
      </c>
      <c r="AS153" t="s">
        <v>1049</v>
      </c>
    </row>
    <row r="154" spans="1:45">
      <c r="A154" s="1">
        <f>HYPERLINK("https://lsnyc.legalserver.org/matter/dynamic-profile/view/1904033","19-1904033")</f>
        <v>0</v>
      </c>
      <c r="B154" t="s">
        <v>60</v>
      </c>
      <c r="C154" t="s">
        <v>158</v>
      </c>
      <c r="E154" t="s">
        <v>347</v>
      </c>
      <c r="F154" t="s">
        <v>597</v>
      </c>
      <c r="G154" t="s">
        <v>817</v>
      </c>
      <c r="H154" t="s">
        <v>937</v>
      </c>
      <c r="I154">
        <v>11233</v>
      </c>
      <c r="J154" t="s">
        <v>1049</v>
      </c>
      <c r="K154" t="s">
        <v>1052</v>
      </c>
      <c r="L154" t="s">
        <v>1148</v>
      </c>
      <c r="M154" t="s">
        <v>1206</v>
      </c>
      <c r="N154" t="s">
        <v>1222</v>
      </c>
      <c r="P154" t="s">
        <v>101</v>
      </c>
      <c r="Q154" t="s">
        <v>1238</v>
      </c>
      <c r="R154" t="s">
        <v>1050</v>
      </c>
      <c r="S154" t="s">
        <v>1240</v>
      </c>
      <c r="T154" t="s">
        <v>1247</v>
      </c>
      <c r="U154" t="s">
        <v>1392</v>
      </c>
      <c r="V154" t="s">
        <v>1070</v>
      </c>
      <c r="W154" t="s">
        <v>1704</v>
      </c>
      <c r="X154" t="s">
        <v>1834</v>
      </c>
      <c r="Y154">
        <v>900</v>
      </c>
      <c r="Z154">
        <v>97</v>
      </c>
      <c r="AA154" t="s">
        <v>1852</v>
      </c>
      <c r="AB154" t="s">
        <v>1861</v>
      </c>
      <c r="AC154">
        <v>7</v>
      </c>
      <c r="AD154">
        <v>3</v>
      </c>
      <c r="AE154">
        <v>0</v>
      </c>
      <c r="AF154">
        <v>182.33</v>
      </c>
      <c r="AI154" t="s">
        <v>1868</v>
      </c>
      <c r="AJ154">
        <v>38892</v>
      </c>
      <c r="AP154">
        <v>13.6</v>
      </c>
      <c r="AQ154" t="s">
        <v>65</v>
      </c>
      <c r="AR154" t="s">
        <v>1049</v>
      </c>
      <c r="AS154" t="s">
        <v>1049</v>
      </c>
    </row>
    <row r="155" spans="1:45">
      <c r="A155" s="1">
        <f>HYPERLINK("https://lsnyc.legalserver.org/matter/dynamic-profile/view/1906244","19-1906244")</f>
        <v>0</v>
      </c>
      <c r="B155" t="s">
        <v>60</v>
      </c>
      <c r="C155" t="s">
        <v>102</v>
      </c>
      <c r="D155" t="s">
        <v>104</v>
      </c>
      <c r="E155" t="s">
        <v>348</v>
      </c>
      <c r="F155" t="s">
        <v>598</v>
      </c>
      <c r="G155" t="s">
        <v>818</v>
      </c>
      <c r="H155" t="s">
        <v>966</v>
      </c>
      <c r="I155">
        <v>11233</v>
      </c>
      <c r="J155" t="s">
        <v>1049</v>
      </c>
      <c r="K155" t="s">
        <v>1052</v>
      </c>
      <c r="L155" t="s">
        <v>1063</v>
      </c>
      <c r="M155" t="s">
        <v>1068</v>
      </c>
      <c r="N155" t="s">
        <v>1225</v>
      </c>
      <c r="O155" t="s">
        <v>1229</v>
      </c>
      <c r="P155" t="s">
        <v>102</v>
      </c>
      <c r="Q155" t="s">
        <v>1238</v>
      </c>
      <c r="R155" t="s">
        <v>1050</v>
      </c>
      <c r="S155" t="s">
        <v>1240</v>
      </c>
      <c r="U155" t="s">
        <v>1393</v>
      </c>
      <c r="X155" t="s">
        <v>1828</v>
      </c>
      <c r="Y155">
        <v>259</v>
      </c>
      <c r="Z155">
        <v>6</v>
      </c>
      <c r="AA155" t="s">
        <v>1845</v>
      </c>
      <c r="AC155">
        <v>9</v>
      </c>
      <c r="AD155">
        <v>1</v>
      </c>
      <c r="AE155">
        <v>0</v>
      </c>
      <c r="AF155">
        <v>74.45999999999999</v>
      </c>
      <c r="AI155" t="s">
        <v>1868</v>
      </c>
      <c r="AJ155">
        <v>9300</v>
      </c>
      <c r="AP155">
        <v>0.4</v>
      </c>
      <c r="AQ155" t="s">
        <v>1962</v>
      </c>
      <c r="AR155" t="s">
        <v>1049</v>
      </c>
      <c r="AS155" t="s">
        <v>1049</v>
      </c>
    </row>
    <row r="156" spans="1:45">
      <c r="A156" s="1">
        <f>HYPERLINK("https://lsnyc.legalserver.org/matter/dynamic-profile/view/1905722","19-1905722")</f>
        <v>0</v>
      </c>
      <c r="B156" t="s">
        <v>60</v>
      </c>
      <c r="C156" t="s">
        <v>111</v>
      </c>
      <c r="D156" t="s">
        <v>207</v>
      </c>
      <c r="E156" t="s">
        <v>349</v>
      </c>
      <c r="F156" t="s">
        <v>599</v>
      </c>
      <c r="G156" t="s">
        <v>819</v>
      </c>
      <c r="H156">
        <v>1</v>
      </c>
      <c r="I156">
        <v>11213</v>
      </c>
      <c r="J156" t="s">
        <v>1049</v>
      </c>
      <c r="K156" t="s">
        <v>1052</v>
      </c>
      <c r="L156" t="s">
        <v>1068</v>
      </c>
      <c r="M156" t="s">
        <v>1068</v>
      </c>
      <c r="N156" t="s">
        <v>1225</v>
      </c>
      <c r="O156" t="s">
        <v>1229</v>
      </c>
      <c r="P156" t="s">
        <v>81</v>
      </c>
      <c r="Q156" t="s">
        <v>1238</v>
      </c>
      <c r="R156" t="s">
        <v>1050</v>
      </c>
      <c r="S156" t="s">
        <v>1240</v>
      </c>
      <c r="U156" t="s">
        <v>1394</v>
      </c>
      <c r="W156" t="s">
        <v>1705</v>
      </c>
      <c r="X156" t="s">
        <v>1835</v>
      </c>
      <c r="Y156">
        <v>2000</v>
      </c>
      <c r="Z156">
        <v>3</v>
      </c>
      <c r="AC156">
        <v>5</v>
      </c>
      <c r="AD156">
        <v>1</v>
      </c>
      <c r="AE156">
        <v>0</v>
      </c>
      <c r="AF156">
        <v>0</v>
      </c>
      <c r="AI156" t="s">
        <v>1868</v>
      </c>
      <c r="AJ156">
        <v>0</v>
      </c>
      <c r="AP156">
        <v>1.3</v>
      </c>
      <c r="AQ156" t="s">
        <v>1943</v>
      </c>
      <c r="AR156" t="s">
        <v>1049</v>
      </c>
      <c r="AS156" t="s">
        <v>1049</v>
      </c>
    </row>
    <row r="157" spans="1:45">
      <c r="A157" s="1">
        <f>HYPERLINK("https://lsnyc.legalserver.org/matter/dynamic-profile/view/1906018","19-1906018")</f>
        <v>0</v>
      </c>
      <c r="B157" t="s">
        <v>60</v>
      </c>
      <c r="C157" t="s">
        <v>159</v>
      </c>
      <c r="D157" t="s">
        <v>207</v>
      </c>
      <c r="E157" t="s">
        <v>320</v>
      </c>
      <c r="F157" t="s">
        <v>600</v>
      </c>
      <c r="G157" t="s">
        <v>820</v>
      </c>
      <c r="H157" t="s">
        <v>999</v>
      </c>
      <c r="I157">
        <v>11233</v>
      </c>
      <c r="J157" t="s">
        <v>1049</v>
      </c>
      <c r="K157" t="s">
        <v>1052</v>
      </c>
      <c r="L157" t="s">
        <v>1068</v>
      </c>
      <c r="M157" t="s">
        <v>1068</v>
      </c>
      <c r="N157" t="s">
        <v>1225</v>
      </c>
      <c r="O157" t="s">
        <v>1229</v>
      </c>
      <c r="P157" t="s">
        <v>81</v>
      </c>
      <c r="Q157" t="s">
        <v>1238</v>
      </c>
      <c r="R157" t="s">
        <v>1050</v>
      </c>
      <c r="S157" t="s">
        <v>1240</v>
      </c>
      <c r="U157" t="s">
        <v>1395</v>
      </c>
      <c r="W157" t="s">
        <v>1706</v>
      </c>
      <c r="X157" t="s">
        <v>1838</v>
      </c>
      <c r="Y157">
        <v>1781</v>
      </c>
      <c r="Z157">
        <v>8</v>
      </c>
      <c r="AA157" t="s">
        <v>1845</v>
      </c>
      <c r="AB157" t="s">
        <v>1857</v>
      </c>
      <c r="AC157">
        <v>14</v>
      </c>
      <c r="AD157">
        <v>3</v>
      </c>
      <c r="AE157">
        <v>1</v>
      </c>
      <c r="AF157">
        <v>41.15</v>
      </c>
      <c r="AI157" t="s">
        <v>1868</v>
      </c>
      <c r="AJ157">
        <v>10596</v>
      </c>
      <c r="AP157">
        <v>1.4</v>
      </c>
      <c r="AQ157" t="s">
        <v>1945</v>
      </c>
      <c r="AR157" t="s">
        <v>1049</v>
      </c>
      <c r="AS157" t="s">
        <v>1049</v>
      </c>
    </row>
    <row r="158" spans="1:45">
      <c r="A158" s="1">
        <f>HYPERLINK("https://lsnyc.legalserver.org/matter/dynamic-profile/view/1907747","19-1907747")</f>
        <v>0</v>
      </c>
      <c r="B158" t="s">
        <v>60</v>
      </c>
      <c r="C158" t="s">
        <v>92</v>
      </c>
      <c r="E158" t="s">
        <v>325</v>
      </c>
      <c r="F158" t="s">
        <v>567</v>
      </c>
      <c r="G158" t="s">
        <v>821</v>
      </c>
      <c r="H158" t="s">
        <v>1000</v>
      </c>
      <c r="I158">
        <v>11219</v>
      </c>
      <c r="J158" t="s">
        <v>1049</v>
      </c>
      <c r="K158" t="s">
        <v>1052</v>
      </c>
      <c r="L158" t="s">
        <v>1149</v>
      </c>
      <c r="M158" t="s">
        <v>1206</v>
      </c>
      <c r="N158" t="s">
        <v>1222</v>
      </c>
      <c r="P158" t="s">
        <v>174</v>
      </c>
      <c r="Q158" t="s">
        <v>1238</v>
      </c>
      <c r="R158" t="s">
        <v>1050</v>
      </c>
      <c r="S158" t="s">
        <v>1240</v>
      </c>
      <c r="T158" t="s">
        <v>1247</v>
      </c>
      <c r="U158" t="s">
        <v>1396</v>
      </c>
      <c r="W158" t="s">
        <v>1707</v>
      </c>
      <c r="X158" t="s">
        <v>1828</v>
      </c>
      <c r="Y158">
        <v>900</v>
      </c>
      <c r="Z158">
        <v>6</v>
      </c>
      <c r="AA158" t="s">
        <v>1845</v>
      </c>
      <c r="AB158" t="s">
        <v>1054</v>
      </c>
      <c r="AC158">
        <v>10</v>
      </c>
      <c r="AD158">
        <v>3</v>
      </c>
      <c r="AE158">
        <v>0</v>
      </c>
      <c r="AF158">
        <v>84.39</v>
      </c>
      <c r="AI158" t="s">
        <v>1869</v>
      </c>
      <c r="AJ158">
        <v>18000</v>
      </c>
      <c r="AP158">
        <v>13.5</v>
      </c>
      <c r="AQ158" t="s">
        <v>47</v>
      </c>
      <c r="AR158" t="s">
        <v>1049</v>
      </c>
      <c r="AS158" t="s">
        <v>1049</v>
      </c>
    </row>
    <row r="159" spans="1:45">
      <c r="A159" s="1">
        <f>HYPERLINK("https://lsnyc.legalserver.org/matter/dynamic-profile/view/1906538","19-1906538")</f>
        <v>0</v>
      </c>
      <c r="B159" t="s">
        <v>60</v>
      </c>
      <c r="C159" t="s">
        <v>123</v>
      </c>
      <c r="D159" t="s">
        <v>186</v>
      </c>
      <c r="E159" t="s">
        <v>350</v>
      </c>
      <c r="F159" t="s">
        <v>601</v>
      </c>
      <c r="G159" t="s">
        <v>822</v>
      </c>
      <c r="H159" t="s">
        <v>1001</v>
      </c>
      <c r="I159">
        <v>11220</v>
      </c>
      <c r="J159" t="s">
        <v>1049</v>
      </c>
      <c r="K159" t="s">
        <v>1052</v>
      </c>
      <c r="L159" t="s">
        <v>1150</v>
      </c>
      <c r="M159" t="s">
        <v>1206</v>
      </c>
      <c r="N159" t="s">
        <v>1222</v>
      </c>
      <c r="O159" t="s">
        <v>1231</v>
      </c>
      <c r="P159" t="s">
        <v>92</v>
      </c>
      <c r="Q159" t="s">
        <v>1238</v>
      </c>
      <c r="R159" t="s">
        <v>1050</v>
      </c>
      <c r="S159" t="s">
        <v>1240</v>
      </c>
      <c r="T159" t="s">
        <v>1247</v>
      </c>
      <c r="U159" t="s">
        <v>1397</v>
      </c>
      <c r="V159" t="s">
        <v>1556</v>
      </c>
      <c r="W159" t="s">
        <v>1708</v>
      </c>
      <c r="X159" t="s">
        <v>1842</v>
      </c>
      <c r="Y159">
        <v>1938</v>
      </c>
      <c r="Z159">
        <v>60</v>
      </c>
      <c r="AA159" t="s">
        <v>1845</v>
      </c>
      <c r="AB159" t="s">
        <v>1054</v>
      </c>
      <c r="AC159">
        <v>2</v>
      </c>
      <c r="AD159">
        <v>1</v>
      </c>
      <c r="AE159">
        <v>1</v>
      </c>
      <c r="AF159">
        <v>0</v>
      </c>
      <c r="AI159" t="s">
        <v>1868</v>
      </c>
      <c r="AJ159">
        <v>0</v>
      </c>
      <c r="AM159" t="s">
        <v>1835</v>
      </c>
      <c r="AN159" t="s">
        <v>1930</v>
      </c>
      <c r="AO159" t="s">
        <v>1940</v>
      </c>
      <c r="AP159">
        <v>23.7</v>
      </c>
      <c r="AQ159" t="s">
        <v>47</v>
      </c>
      <c r="AR159" t="s">
        <v>1049</v>
      </c>
      <c r="AS159" t="s">
        <v>1049</v>
      </c>
    </row>
    <row r="160" spans="1:45">
      <c r="A160" s="1">
        <f>HYPERLINK("https://lsnyc.legalserver.org/matter/dynamic-profile/view/1907258","19-1907258")</f>
        <v>0</v>
      </c>
      <c r="B160" t="s">
        <v>60</v>
      </c>
      <c r="C160" t="s">
        <v>91</v>
      </c>
      <c r="E160" t="s">
        <v>351</v>
      </c>
      <c r="F160" t="s">
        <v>602</v>
      </c>
      <c r="G160" t="s">
        <v>823</v>
      </c>
      <c r="H160" t="s">
        <v>968</v>
      </c>
      <c r="I160">
        <v>11233</v>
      </c>
      <c r="J160" t="s">
        <v>1049</v>
      </c>
      <c r="K160" t="s">
        <v>1052</v>
      </c>
      <c r="L160" t="s">
        <v>1151</v>
      </c>
      <c r="M160" t="s">
        <v>1206</v>
      </c>
      <c r="N160" t="s">
        <v>1222</v>
      </c>
      <c r="P160" t="s">
        <v>180</v>
      </c>
      <c r="Q160" t="s">
        <v>1238</v>
      </c>
      <c r="R160" t="s">
        <v>1050</v>
      </c>
      <c r="S160" t="s">
        <v>1240</v>
      </c>
      <c r="T160" t="s">
        <v>1248</v>
      </c>
      <c r="U160" t="s">
        <v>1398</v>
      </c>
      <c r="V160" t="s">
        <v>1557</v>
      </c>
      <c r="W160" t="s">
        <v>1709</v>
      </c>
      <c r="X160" t="s">
        <v>1828</v>
      </c>
      <c r="Y160">
        <v>627</v>
      </c>
      <c r="Z160">
        <v>112</v>
      </c>
      <c r="AA160" t="s">
        <v>1845</v>
      </c>
      <c r="AB160" t="s">
        <v>1856</v>
      </c>
      <c r="AC160">
        <v>8</v>
      </c>
      <c r="AD160">
        <v>1</v>
      </c>
      <c r="AE160">
        <v>0</v>
      </c>
      <c r="AF160">
        <v>26.55</v>
      </c>
      <c r="AI160" t="s">
        <v>1868</v>
      </c>
      <c r="AJ160">
        <v>3315.6</v>
      </c>
      <c r="AP160">
        <v>12.1</v>
      </c>
      <c r="AQ160" t="s">
        <v>1947</v>
      </c>
      <c r="AR160" t="s">
        <v>1049</v>
      </c>
      <c r="AS160" t="s">
        <v>1049</v>
      </c>
    </row>
    <row r="161" spans="1:45">
      <c r="A161" s="1">
        <f>HYPERLINK("https://lsnyc.legalserver.org/matter/dynamic-profile/view/1907979","19-1907979")</f>
        <v>0</v>
      </c>
      <c r="B161" t="s">
        <v>60</v>
      </c>
      <c r="C161" t="s">
        <v>124</v>
      </c>
      <c r="D161" t="s">
        <v>71</v>
      </c>
      <c r="E161" t="s">
        <v>352</v>
      </c>
      <c r="F161" t="s">
        <v>576</v>
      </c>
      <c r="G161" t="s">
        <v>824</v>
      </c>
      <c r="H161" t="s">
        <v>1002</v>
      </c>
      <c r="I161">
        <v>11225</v>
      </c>
      <c r="J161" t="s">
        <v>1049</v>
      </c>
      <c r="K161" t="s">
        <v>1052</v>
      </c>
      <c r="L161" t="s">
        <v>1152</v>
      </c>
      <c r="M161" t="s">
        <v>1205</v>
      </c>
      <c r="N161" t="s">
        <v>1226</v>
      </c>
      <c r="O161" t="s">
        <v>1230</v>
      </c>
      <c r="P161" t="s">
        <v>124</v>
      </c>
      <c r="Q161" t="s">
        <v>1238</v>
      </c>
      <c r="R161" t="s">
        <v>1050</v>
      </c>
      <c r="S161" t="s">
        <v>1240</v>
      </c>
      <c r="T161" t="s">
        <v>1252</v>
      </c>
      <c r="U161" t="s">
        <v>1399</v>
      </c>
      <c r="V161" t="s">
        <v>1529</v>
      </c>
      <c r="W161" t="s">
        <v>1710</v>
      </c>
      <c r="X161" t="s">
        <v>1834</v>
      </c>
      <c r="Y161">
        <v>800</v>
      </c>
      <c r="Z161">
        <v>3</v>
      </c>
      <c r="AA161" t="s">
        <v>1076</v>
      </c>
      <c r="AB161" t="s">
        <v>1054</v>
      </c>
      <c r="AC161">
        <v>5</v>
      </c>
      <c r="AD161">
        <v>1</v>
      </c>
      <c r="AE161">
        <v>0</v>
      </c>
      <c r="AF161">
        <v>80.51000000000001</v>
      </c>
      <c r="AI161" t="s">
        <v>1868</v>
      </c>
      <c r="AJ161">
        <v>10056</v>
      </c>
      <c r="AP161">
        <v>0.6</v>
      </c>
      <c r="AQ161" t="s">
        <v>1945</v>
      </c>
      <c r="AR161" t="s">
        <v>1051</v>
      </c>
      <c r="AS161" t="s">
        <v>1050</v>
      </c>
    </row>
    <row r="162" spans="1:45">
      <c r="A162" s="1">
        <f>HYPERLINK("https://lsnyc.legalserver.org/matter/dynamic-profile/view/1908419","19-1908419")</f>
        <v>0</v>
      </c>
      <c r="B162" t="s">
        <v>60</v>
      </c>
      <c r="C162" t="s">
        <v>131</v>
      </c>
      <c r="E162" t="s">
        <v>353</v>
      </c>
      <c r="F162" t="s">
        <v>603</v>
      </c>
      <c r="G162" t="s">
        <v>825</v>
      </c>
      <c r="H162" t="s">
        <v>1003</v>
      </c>
      <c r="I162">
        <v>11219</v>
      </c>
      <c r="J162" t="s">
        <v>1049</v>
      </c>
      <c r="K162" t="s">
        <v>1052</v>
      </c>
      <c r="L162" t="s">
        <v>1153</v>
      </c>
      <c r="M162" t="s">
        <v>1205</v>
      </c>
      <c r="N162" t="s">
        <v>1222</v>
      </c>
      <c r="P162" t="s">
        <v>124</v>
      </c>
      <c r="Q162" t="s">
        <v>1238</v>
      </c>
      <c r="R162" t="s">
        <v>1050</v>
      </c>
      <c r="S162" t="s">
        <v>1240</v>
      </c>
      <c r="T162" t="s">
        <v>1247</v>
      </c>
      <c r="U162" t="s">
        <v>1400</v>
      </c>
      <c r="V162" t="s">
        <v>1054</v>
      </c>
      <c r="W162" t="s">
        <v>1711</v>
      </c>
      <c r="X162" t="s">
        <v>1834</v>
      </c>
      <c r="Y162">
        <v>1000</v>
      </c>
      <c r="Z162">
        <v>35</v>
      </c>
      <c r="AA162" t="s">
        <v>1845</v>
      </c>
      <c r="AB162" t="s">
        <v>1054</v>
      </c>
      <c r="AC162">
        <v>12</v>
      </c>
      <c r="AD162">
        <v>4</v>
      </c>
      <c r="AE162">
        <v>0</v>
      </c>
      <c r="AF162">
        <v>132.82</v>
      </c>
      <c r="AI162" t="s">
        <v>1869</v>
      </c>
      <c r="AJ162">
        <v>34200</v>
      </c>
      <c r="AP162">
        <v>22.3</v>
      </c>
      <c r="AQ162" t="s">
        <v>65</v>
      </c>
      <c r="AR162" t="s">
        <v>1049</v>
      </c>
      <c r="AS162" t="s">
        <v>1049</v>
      </c>
    </row>
    <row r="163" spans="1:45">
      <c r="A163" s="1">
        <f>HYPERLINK("https://lsnyc.legalserver.org/matter/dynamic-profile/view/1908279","19-1908279")</f>
        <v>0</v>
      </c>
      <c r="B163" t="s">
        <v>60</v>
      </c>
      <c r="C163" t="s">
        <v>94</v>
      </c>
      <c r="D163" t="s">
        <v>208</v>
      </c>
      <c r="E163" t="s">
        <v>354</v>
      </c>
      <c r="F163" t="s">
        <v>604</v>
      </c>
      <c r="G163" t="s">
        <v>826</v>
      </c>
      <c r="H163" t="s">
        <v>942</v>
      </c>
      <c r="I163">
        <v>11233</v>
      </c>
      <c r="J163" t="s">
        <v>1049</v>
      </c>
      <c r="K163" t="s">
        <v>1052</v>
      </c>
      <c r="L163" t="s">
        <v>1154</v>
      </c>
      <c r="M163" t="s">
        <v>1206</v>
      </c>
      <c r="N163" t="s">
        <v>1222</v>
      </c>
      <c r="O163" t="s">
        <v>1231</v>
      </c>
      <c r="P163" t="s">
        <v>136</v>
      </c>
      <c r="Q163" t="s">
        <v>1238</v>
      </c>
      <c r="R163" t="s">
        <v>1050</v>
      </c>
      <c r="S163" t="s">
        <v>1240</v>
      </c>
      <c r="T163" t="s">
        <v>1252</v>
      </c>
      <c r="U163" t="s">
        <v>1401</v>
      </c>
      <c r="V163" t="s">
        <v>1529</v>
      </c>
      <c r="W163" t="s">
        <v>1712</v>
      </c>
      <c r="Y163">
        <v>0</v>
      </c>
      <c r="Z163">
        <v>110</v>
      </c>
      <c r="AA163" t="s">
        <v>1076</v>
      </c>
      <c r="AB163" t="s">
        <v>1835</v>
      </c>
      <c r="AC163">
        <v>0</v>
      </c>
      <c r="AD163">
        <v>1</v>
      </c>
      <c r="AE163">
        <v>2</v>
      </c>
      <c r="AF163">
        <v>0</v>
      </c>
      <c r="AI163" t="s">
        <v>1868</v>
      </c>
      <c r="AJ163">
        <v>0</v>
      </c>
      <c r="AL163" t="s">
        <v>1927</v>
      </c>
      <c r="AM163" t="s">
        <v>1929</v>
      </c>
      <c r="AN163" t="s">
        <v>1931</v>
      </c>
      <c r="AO163" t="s">
        <v>1941</v>
      </c>
      <c r="AP163">
        <v>5.1</v>
      </c>
      <c r="AQ163" t="s">
        <v>65</v>
      </c>
      <c r="AR163" t="s">
        <v>1049</v>
      </c>
      <c r="AS163" t="s">
        <v>1049</v>
      </c>
    </row>
    <row r="164" spans="1:45">
      <c r="A164" s="1">
        <f>HYPERLINK("https://lsnyc.legalserver.org/matter/dynamic-profile/view/1908313","19-1908313")</f>
        <v>0</v>
      </c>
      <c r="B164" t="s">
        <v>60</v>
      </c>
      <c r="C164" t="s">
        <v>94</v>
      </c>
      <c r="E164" t="s">
        <v>355</v>
      </c>
      <c r="F164" t="s">
        <v>605</v>
      </c>
      <c r="G164" t="s">
        <v>744</v>
      </c>
      <c r="H164" t="s">
        <v>945</v>
      </c>
      <c r="I164">
        <v>11233</v>
      </c>
      <c r="J164" t="s">
        <v>1049</v>
      </c>
      <c r="K164" t="s">
        <v>1052</v>
      </c>
      <c r="L164" t="s">
        <v>1155</v>
      </c>
      <c r="M164" t="s">
        <v>1206</v>
      </c>
      <c r="N164" t="s">
        <v>1222</v>
      </c>
      <c r="P164" t="s">
        <v>94</v>
      </c>
      <c r="Q164" t="s">
        <v>1238</v>
      </c>
      <c r="R164" t="s">
        <v>1050</v>
      </c>
      <c r="S164" t="s">
        <v>1240</v>
      </c>
      <c r="T164" t="s">
        <v>1247</v>
      </c>
      <c r="U164" t="s">
        <v>1402</v>
      </c>
      <c r="V164">
        <v>6004868123</v>
      </c>
      <c r="W164" t="s">
        <v>1713</v>
      </c>
      <c r="X164" t="s">
        <v>1828</v>
      </c>
      <c r="Y164">
        <v>955.08</v>
      </c>
      <c r="Z164">
        <v>359</v>
      </c>
      <c r="AA164" t="s">
        <v>1845</v>
      </c>
      <c r="AB164" t="s">
        <v>1054</v>
      </c>
      <c r="AC164">
        <v>16</v>
      </c>
      <c r="AD164">
        <v>1</v>
      </c>
      <c r="AE164">
        <v>0</v>
      </c>
      <c r="AF164">
        <v>104.08</v>
      </c>
      <c r="AI164" t="s">
        <v>1868</v>
      </c>
      <c r="AJ164">
        <v>13000</v>
      </c>
      <c r="AP164">
        <v>9.1</v>
      </c>
      <c r="AQ164" t="s">
        <v>65</v>
      </c>
      <c r="AR164" t="s">
        <v>1049</v>
      </c>
      <c r="AS164" t="s">
        <v>1049</v>
      </c>
    </row>
    <row r="165" spans="1:45">
      <c r="A165" s="1">
        <f>HYPERLINK("https://lsnyc.legalserver.org/matter/dynamic-profile/view/1908379","19-1908379")</f>
        <v>0</v>
      </c>
      <c r="B165" t="s">
        <v>60</v>
      </c>
      <c r="C165" t="s">
        <v>131</v>
      </c>
      <c r="E165" t="s">
        <v>356</v>
      </c>
      <c r="F165" t="s">
        <v>606</v>
      </c>
      <c r="G165" t="s">
        <v>827</v>
      </c>
      <c r="H165" t="s">
        <v>1004</v>
      </c>
      <c r="I165">
        <v>11233</v>
      </c>
      <c r="J165" t="s">
        <v>1049</v>
      </c>
      <c r="K165" t="s">
        <v>1052</v>
      </c>
      <c r="L165" t="s">
        <v>1156</v>
      </c>
      <c r="M165" t="s">
        <v>1205</v>
      </c>
      <c r="N165" t="s">
        <v>1222</v>
      </c>
      <c r="P165" t="s">
        <v>131</v>
      </c>
      <c r="Q165" t="s">
        <v>1238</v>
      </c>
      <c r="R165" t="s">
        <v>1049</v>
      </c>
      <c r="S165" t="s">
        <v>1240</v>
      </c>
      <c r="T165" t="s">
        <v>1247</v>
      </c>
      <c r="U165" t="s">
        <v>1403</v>
      </c>
      <c r="V165" t="s">
        <v>1054</v>
      </c>
      <c r="W165" t="s">
        <v>1714</v>
      </c>
      <c r="X165" t="s">
        <v>1829</v>
      </c>
      <c r="Y165">
        <v>890</v>
      </c>
      <c r="Z165">
        <v>359</v>
      </c>
      <c r="AA165" t="s">
        <v>1845</v>
      </c>
      <c r="AB165" t="s">
        <v>1054</v>
      </c>
      <c r="AC165">
        <v>9</v>
      </c>
      <c r="AD165">
        <v>1</v>
      </c>
      <c r="AE165">
        <v>0</v>
      </c>
      <c r="AF165">
        <v>504.4</v>
      </c>
      <c r="AI165" t="s">
        <v>1868</v>
      </c>
      <c r="AJ165">
        <v>63000</v>
      </c>
      <c r="AK165" t="s">
        <v>1891</v>
      </c>
      <c r="AP165">
        <v>10.4</v>
      </c>
      <c r="AQ165" t="s">
        <v>65</v>
      </c>
      <c r="AR165" t="s">
        <v>1049</v>
      </c>
      <c r="AS165" t="s">
        <v>1049</v>
      </c>
    </row>
    <row r="166" spans="1:45">
      <c r="A166" s="1">
        <f>HYPERLINK("https://lsnyc.legalserver.org/matter/dynamic-profile/view/1907437","19-1907437")</f>
        <v>0</v>
      </c>
      <c r="B166" t="s">
        <v>60</v>
      </c>
      <c r="C166" t="s">
        <v>103</v>
      </c>
      <c r="D166" t="s">
        <v>160</v>
      </c>
      <c r="E166" t="s">
        <v>357</v>
      </c>
      <c r="F166" t="s">
        <v>607</v>
      </c>
      <c r="G166" t="s">
        <v>828</v>
      </c>
      <c r="H166" t="s">
        <v>943</v>
      </c>
      <c r="I166">
        <v>11222</v>
      </c>
      <c r="J166" t="s">
        <v>1049</v>
      </c>
      <c r="K166" t="s">
        <v>1053</v>
      </c>
      <c r="L166" t="s">
        <v>1070</v>
      </c>
      <c r="M166" t="s">
        <v>1208</v>
      </c>
      <c r="N166" t="s">
        <v>1226</v>
      </c>
      <c r="O166" t="s">
        <v>1230</v>
      </c>
      <c r="P166" t="s">
        <v>69</v>
      </c>
      <c r="Q166" t="s">
        <v>1238</v>
      </c>
      <c r="R166" t="s">
        <v>1050</v>
      </c>
      <c r="S166" t="s">
        <v>1240</v>
      </c>
      <c r="T166" t="s">
        <v>1247</v>
      </c>
      <c r="U166" t="s">
        <v>1404</v>
      </c>
      <c r="V166" t="s">
        <v>1070</v>
      </c>
      <c r="W166" t="s">
        <v>1715</v>
      </c>
      <c r="X166" t="s">
        <v>1835</v>
      </c>
      <c r="Y166">
        <v>2400</v>
      </c>
      <c r="Z166">
        <v>4</v>
      </c>
      <c r="AA166" t="s">
        <v>1845</v>
      </c>
      <c r="AB166" t="s">
        <v>1054</v>
      </c>
      <c r="AC166">
        <v>10</v>
      </c>
      <c r="AD166">
        <v>1</v>
      </c>
      <c r="AE166">
        <v>0</v>
      </c>
      <c r="AF166">
        <v>0</v>
      </c>
      <c r="AI166" t="s">
        <v>1868</v>
      </c>
      <c r="AJ166">
        <v>0</v>
      </c>
      <c r="AP166">
        <v>1.8</v>
      </c>
      <c r="AQ166" t="s">
        <v>1942</v>
      </c>
      <c r="AR166" t="s">
        <v>1051</v>
      </c>
      <c r="AS166" t="s">
        <v>1051</v>
      </c>
    </row>
    <row r="167" spans="1:45">
      <c r="A167" s="1">
        <f>HYPERLINK("https://lsnyc.legalserver.org/matter/dynamic-profile/view/1908595","19-1908595")</f>
        <v>0</v>
      </c>
      <c r="B167" t="s">
        <v>60</v>
      </c>
      <c r="C167" t="s">
        <v>71</v>
      </c>
      <c r="D167" t="s">
        <v>74</v>
      </c>
      <c r="E167" t="s">
        <v>347</v>
      </c>
      <c r="F167" t="s">
        <v>608</v>
      </c>
      <c r="G167" t="s">
        <v>829</v>
      </c>
      <c r="I167">
        <v>11209</v>
      </c>
      <c r="J167" t="s">
        <v>1049</v>
      </c>
      <c r="K167" t="s">
        <v>1052</v>
      </c>
      <c r="L167" t="s">
        <v>1070</v>
      </c>
      <c r="M167" t="s">
        <v>1208</v>
      </c>
      <c r="N167" t="s">
        <v>1226</v>
      </c>
      <c r="O167" t="s">
        <v>1230</v>
      </c>
      <c r="P167" t="s">
        <v>69</v>
      </c>
      <c r="Q167" t="s">
        <v>1238</v>
      </c>
      <c r="R167" t="s">
        <v>1050</v>
      </c>
      <c r="S167" t="s">
        <v>1240</v>
      </c>
      <c r="T167" t="s">
        <v>1247</v>
      </c>
      <c r="U167" t="s">
        <v>1405</v>
      </c>
      <c r="V167" t="s">
        <v>1070</v>
      </c>
      <c r="W167" t="s">
        <v>1716</v>
      </c>
      <c r="X167" t="s">
        <v>1837</v>
      </c>
      <c r="Y167">
        <v>3000</v>
      </c>
      <c r="Z167">
        <v>1</v>
      </c>
      <c r="AA167" t="s">
        <v>1076</v>
      </c>
      <c r="AB167" t="s">
        <v>1054</v>
      </c>
      <c r="AC167">
        <v>2</v>
      </c>
      <c r="AD167">
        <v>2</v>
      </c>
      <c r="AE167">
        <v>1</v>
      </c>
      <c r="AF167">
        <v>188.99</v>
      </c>
      <c r="AI167" t="s">
        <v>1868</v>
      </c>
      <c r="AJ167">
        <v>40312</v>
      </c>
      <c r="AP167">
        <v>2.1</v>
      </c>
      <c r="AQ167" t="s">
        <v>1942</v>
      </c>
      <c r="AR167" t="s">
        <v>1049</v>
      </c>
      <c r="AS167" t="s">
        <v>1049</v>
      </c>
    </row>
    <row r="168" spans="1:45">
      <c r="A168" s="1">
        <f>HYPERLINK("https://lsnyc.legalserver.org/matter/dynamic-profile/view/1909484","19-1909484")</f>
        <v>0</v>
      </c>
      <c r="B168" t="s">
        <v>60</v>
      </c>
      <c r="C168" t="s">
        <v>104</v>
      </c>
      <c r="D168" t="s">
        <v>104</v>
      </c>
      <c r="E168" t="s">
        <v>233</v>
      </c>
      <c r="F168" t="s">
        <v>486</v>
      </c>
      <c r="G168" t="s">
        <v>720</v>
      </c>
      <c r="H168" t="s">
        <v>1005</v>
      </c>
      <c r="I168">
        <v>11208</v>
      </c>
      <c r="J168" t="s">
        <v>1049</v>
      </c>
      <c r="K168" t="s">
        <v>1052</v>
      </c>
      <c r="L168" t="s">
        <v>1157</v>
      </c>
      <c r="M168" t="s">
        <v>1205</v>
      </c>
      <c r="N168" t="s">
        <v>1226</v>
      </c>
      <c r="O168" t="s">
        <v>1230</v>
      </c>
      <c r="P168" t="s">
        <v>160</v>
      </c>
      <c r="Q168" t="s">
        <v>1238</v>
      </c>
      <c r="R168" t="s">
        <v>1050</v>
      </c>
      <c r="S168" t="s">
        <v>1240</v>
      </c>
      <c r="U168" t="s">
        <v>1274</v>
      </c>
      <c r="W168" t="s">
        <v>1717</v>
      </c>
      <c r="X168" t="s">
        <v>1839</v>
      </c>
      <c r="Y168">
        <v>1064</v>
      </c>
      <c r="Z168">
        <v>2</v>
      </c>
      <c r="AA168" t="s">
        <v>1844</v>
      </c>
      <c r="AB168" t="s">
        <v>1054</v>
      </c>
      <c r="AC168">
        <v>15</v>
      </c>
      <c r="AD168">
        <v>4</v>
      </c>
      <c r="AE168">
        <v>0</v>
      </c>
      <c r="AF168">
        <v>58.39</v>
      </c>
      <c r="AI168" t="s">
        <v>1869</v>
      </c>
      <c r="AJ168">
        <v>15036</v>
      </c>
      <c r="AP168">
        <v>1.2</v>
      </c>
      <c r="AQ168" t="s">
        <v>47</v>
      </c>
      <c r="AR168" t="s">
        <v>1051</v>
      </c>
      <c r="AS168" t="s">
        <v>1050</v>
      </c>
    </row>
    <row r="169" spans="1:45">
      <c r="A169" s="1">
        <f>HYPERLINK("https://lsnyc.legalserver.org/matter/dynamic-profile/view/1909493","19-1909493")</f>
        <v>0</v>
      </c>
      <c r="B169" t="s">
        <v>60</v>
      </c>
      <c r="C169" t="s">
        <v>104</v>
      </c>
      <c r="E169" t="s">
        <v>358</v>
      </c>
      <c r="F169" t="s">
        <v>609</v>
      </c>
      <c r="G169" t="s">
        <v>830</v>
      </c>
      <c r="H169" t="s">
        <v>1006</v>
      </c>
      <c r="I169">
        <v>11207</v>
      </c>
      <c r="J169" t="s">
        <v>1049</v>
      </c>
      <c r="K169" t="s">
        <v>1052</v>
      </c>
      <c r="L169" t="s">
        <v>1068</v>
      </c>
      <c r="M169" t="s">
        <v>1068</v>
      </c>
      <c r="N169" t="s">
        <v>1225</v>
      </c>
      <c r="P169" t="s">
        <v>160</v>
      </c>
      <c r="Q169" t="s">
        <v>1238</v>
      </c>
      <c r="R169" t="s">
        <v>1050</v>
      </c>
      <c r="S169" t="s">
        <v>1240</v>
      </c>
      <c r="U169" t="s">
        <v>1406</v>
      </c>
      <c r="W169" t="s">
        <v>1718</v>
      </c>
      <c r="X169" t="s">
        <v>1839</v>
      </c>
      <c r="Y169">
        <v>0</v>
      </c>
      <c r="Z169">
        <v>102</v>
      </c>
      <c r="AA169" t="s">
        <v>1845</v>
      </c>
      <c r="AB169" t="s">
        <v>1054</v>
      </c>
      <c r="AC169">
        <v>0</v>
      </c>
      <c r="AD169">
        <v>2</v>
      </c>
      <c r="AE169">
        <v>0</v>
      </c>
      <c r="AF169">
        <v>210.55</v>
      </c>
      <c r="AI169" t="s">
        <v>1868</v>
      </c>
      <c r="AJ169">
        <v>35604</v>
      </c>
      <c r="AP169">
        <v>3</v>
      </c>
      <c r="AQ169" t="s">
        <v>47</v>
      </c>
      <c r="AR169" t="s">
        <v>1051</v>
      </c>
      <c r="AS169" t="s">
        <v>1051</v>
      </c>
    </row>
    <row r="170" spans="1:45">
      <c r="A170" s="1">
        <f>HYPERLINK("https://lsnyc.legalserver.org/matter/dynamic-profile/view/1910958","19-1910958")</f>
        <v>0</v>
      </c>
      <c r="B170" t="s">
        <v>60</v>
      </c>
      <c r="C170" t="s">
        <v>76</v>
      </c>
      <c r="E170" t="s">
        <v>359</v>
      </c>
      <c r="F170" t="s">
        <v>610</v>
      </c>
      <c r="G170" t="s">
        <v>831</v>
      </c>
      <c r="I170">
        <v>11208</v>
      </c>
      <c r="J170" t="s">
        <v>1049</v>
      </c>
      <c r="K170" t="s">
        <v>1053</v>
      </c>
      <c r="L170" t="s">
        <v>1158</v>
      </c>
      <c r="M170" t="s">
        <v>1206</v>
      </c>
      <c r="N170" t="s">
        <v>1222</v>
      </c>
      <c r="P170" t="s">
        <v>105</v>
      </c>
      <c r="Q170" t="s">
        <v>1238</v>
      </c>
      <c r="R170" t="s">
        <v>1050</v>
      </c>
      <c r="S170" t="s">
        <v>1240</v>
      </c>
      <c r="T170" t="s">
        <v>1247</v>
      </c>
      <c r="U170" t="s">
        <v>1407</v>
      </c>
      <c r="V170" t="s">
        <v>1558</v>
      </c>
      <c r="W170" t="s">
        <v>1719</v>
      </c>
      <c r="X170" t="s">
        <v>1834</v>
      </c>
      <c r="Y170">
        <v>1600</v>
      </c>
      <c r="Z170">
        <v>2</v>
      </c>
      <c r="AA170" t="s">
        <v>1844</v>
      </c>
      <c r="AB170" t="s">
        <v>1054</v>
      </c>
      <c r="AC170">
        <v>0</v>
      </c>
      <c r="AD170">
        <v>2</v>
      </c>
      <c r="AE170">
        <v>0</v>
      </c>
      <c r="AF170">
        <v>92.25</v>
      </c>
      <c r="AI170" t="s">
        <v>1869</v>
      </c>
      <c r="AJ170">
        <v>15600</v>
      </c>
      <c r="AP170">
        <v>4.9</v>
      </c>
      <c r="AQ170" t="s">
        <v>65</v>
      </c>
      <c r="AR170" t="s">
        <v>1049</v>
      </c>
      <c r="AS170" t="s">
        <v>1049</v>
      </c>
    </row>
    <row r="171" spans="1:45">
      <c r="A171" s="1">
        <f>HYPERLINK("https://lsnyc.legalserver.org/matter/dynamic-profile/view/1910867","19-1910867")</f>
        <v>0</v>
      </c>
      <c r="B171" t="s">
        <v>60</v>
      </c>
      <c r="C171" t="s">
        <v>75</v>
      </c>
      <c r="D171" t="s">
        <v>112</v>
      </c>
      <c r="E171" t="s">
        <v>360</v>
      </c>
      <c r="F171" t="s">
        <v>506</v>
      </c>
      <c r="G171" t="s">
        <v>703</v>
      </c>
      <c r="I171">
        <v>11212</v>
      </c>
      <c r="J171" t="s">
        <v>1049</v>
      </c>
      <c r="K171" t="s">
        <v>1052</v>
      </c>
      <c r="L171" t="s">
        <v>1159</v>
      </c>
      <c r="M171" t="s">
        <v>1206</v>
      </c>
      <c r="N171" t="s">
        <v>1226</v>
      </c>
      <c r="O171" t="s">
        <v>1230</v>
      </c>
      <c r="P171" t="s">
        <v>75</v>
      </c>
      <c r="Q171" t="s">
        <v>1238</v>
      </c>
      <c r="R171" t="s">
        <v>1050</v>
      </c>
      <c r="S171" t="s">
        <v>1240</v>
      </c>
      <c r="T171" t="s">
        <v>1247</v>
      </c>
      <c r="U171" t="s">
        <v>1408</v>
      </c>
      <c r="W171" t="s">
        <v>1720</v>
      </c>
      <c r="X171" t="s">
        <v>1829</v>
      </c>
      <c r="Y171">
        <v>1800</v>
      </c>
      <c r="Z171">
        <v>0</v>
      </c>
      <c r="AA171" t="s">
        <v>1853</v>
      </c>
      <c r="AB171" t="s">
        <v>1856</v>
      </c>
      <c r="AC171">
        <v>1</v>
      </c>
      <c r="AD171">
        <v>2</v>
      </c>
      <c r="AE171">
        <v>1</v>
      </c>
      <c r="AF171">
        <v>109.7</v>
      </c>
      <c r="AI171" t="s">
        <v>1868</v>
      </c>
      <c r="AJ171">
        <v>23400</v>
      </c>
      <c r="AP171">
        <v>2.8</v>
      </c>
      <c r="AQ171" t="s">
        <v>1947</v>
      </c>
      <c r="AR171" t="s">
        <v>1051</v>
      </c>
      <c r="AS171" t="s">
        <v>1050</v>
      </c>
    </row>
    <row r="172" spans="1:45">
      <c r="A172" s="1">
        <f>HYPERLINK("https://lsnyc.legalserver.org/matter/dynamic-profile/view/1909255","19-1909255")</f>
        <v>0</v>
      </c>
      <c r="B172" t="s">
        <v>60</v>
      </c>
      <c r="C172" t="s">
        <v>160</v>
      </c>
      <c r="D172" t="s">
        <v>204</v>
      </c>
      <c r="E172" t="s">
        <v>361</v>
      </c>
      <c r="F172" t="s">
        <v>611</v>
      </c>
      <c r="G172" t="s">
        <v>832</v>
      </c>
      <c r="H172">
        <v>2</v>
      </c>
      <c r="I172">
        <v>11233</v>
      </c>
      <c r="J172" t="s">
        <v>1049</v>
      </c>
      <c r="K172" t="s">
        <v>1052</v>
      </c>
      <c r="L172" t="s">
        <v>1070</v>
      </c>
      <c r="M172" t="s">
        <v>1208</v>
      </c>
      <c r="N172" t="s">
        <v>1226</v>
      </c>
      <c r="O172" t="s">
        <v>1230</v>
      </c>
      <c r="P172" t="s">
        <v>110</v>
      </c>
      <c r="Q172" t="s">
        <v>1238</v>
      </c>
      <c r="R172" t="s">
        <v>1050</v>
      </c>
      <c r="S172" t="s">
        <v>1240</v>
      </c>
      <c r="T172" t="s">
        <v>1247</v>
      </c>
      <c r="U172" t="s">
        <v>1409</v>
      </c>
      <c r="V172" t="s">
        <v>1070</v>
      </c>
      <c r="X172" t="s">
        <v>1835</v>
      </c>
      <c r="Y172">
        <v>2450</v>
      </c>
      <c r="Z172">
        <v>3</v>
      </c>
      <c r="AA172" t="s">
        <v>1076</v>
      </c>
      <c r="AB172" t="s">
        <v>1054</v>
      </c>
      <c r="AC172">
        <v>1</v>
      </c>
      <c r="AD172">
        <v>1</v>
      </c>
      <c r="AE172">
        <v>0</v>
      </c>
      <c r="AF172">
        <v>147.28</v>
      </c>
      <c r="AI172" t="s">
        <v>1868</v>
      </c>
      <c r="AJ172">
        <v>18395</v>
      </c>
      <c r="AP172">
        <v>1.5</v>
      </c>
      <c r="AQ172" t="s">
        <v>1942</v>
      </c>
      <c r="AR172" t="s">
        <v>1051</v>
      </c>
      <c r="AS172" t="s">
        <v>1051</v>
      </c>
    </row>
    <row r="173" spans="1:45">
      <c r="A173" s="1">
        <f>HYPERLINK("https://lsnyc.legalserver.org/matter/dynamic-profile/view/1879371","18-1879371")</f>
        <v>0</v>
      </c>
      <c r="B173" t="s">
        <v>60</v>
      </c>
      <c r="C173" t="s">
        <v>161</v>
      </c>
      <c r="D173" t="s">
        <v>133</v>
      </c>
      <c r="E173" t="s">
        <v>362</v>
      </c>
      <c r="F173" t="s">
        <v>612</v>
      </c>
      <c r="G173" t="s">
        <v>833</v>
      </c>
      <c r="H173" t="s">
        <v>1007</v>
      </c>
      <c r="I173">
        <v>11239</v>
      </c>
      <c r="J173" t="s">
        <v>1050</v>
      </c>
      <c r="L173" t="s">
        <v>1160</v>
      </c>
      <c r="N173" t="s">
        <v>1226</v>
      </c>
      <c r="O173" t="s">
        <v>1230</v>
      </c>
      <c r="Q173" t="s">
        <v>1238</v>
      </c>
      <c r="S173" t="s">
        <v>1243</v>
      </c>
      <c r="U173" t="s">
        <v>1410</v>
      </c>
      <c r="W173" t="s">
        <v>1721</v>
      </c>
      <c r="X173" t="s">
        <v>1836</v>
      </c>
      <c r="Y173">
        <v>3260</v>
      </c>
      <c r="Z173">
        <v>84</v>
      </c>
      <c r="AB173" t="s">
        <v>1835</v>
      </c>
      <c r="AC173">
        <v>43</v>
      </c>
      <c r="AD173">
        <v>1</v>
      </c>
      <c r="AE173">
        <v>1</v>
      </c>
      <c r="AF173">
        <v>0</v>
      </c>
      <c r="AI173" t="s">
        <v>1868</v>
      </c>
      <c r="AJ173">
        <v>0</v>
      </c>
      <c r="AP173">
        <v>1.1</v>
      </c>
      <c r="AQ173" t="s">
        <v>1963</v>
      </c>
      <c r="AR173" t="s">
        <v>1049</v>
      </c>
      <c r="AS173" t="s">
        <v>1049</v>
      </c>
    </row>
    <row r="174" spans="1:45">
      <c r="A174" s="1">
        <f>HYPERLINK("https://lsnyc.legalserver.org/matter/dynamic-profile/view/1884067","18-1884067")</f>
        <v>0</v>
      </c>
      <c r="B174" t="s">
        <v>60</v>
      </c>
      <c r="C174" t="s">
        <v>162</v>
      </c>
      <c r="D174" t="s">
        <v>133</v>
      </c>
      <c r="E174" t="s">
        <v>363</v>
      </c>
      <c r="F174" t="s">
        <v>613</v>
      </c>
      <c r="G174" t="s">
        <v>834</v>
      </c>
      <c r="H174" t="s">
        <v>1008</v>
      </c>
      <c r="I174">
        <v>11226</v>
      </c>
      <c r="J174" t="s">
        <v>1051</v>
      </c>
      <c r="O174" t="s">
        <v>1230</v>
      </c>
      <c r="Q174" t="s">
        <v>1238</v>
      </c>
      <c r="S174" t="s">
        <v>1240</v>
      </c>
      <c r="U174" t="s">
        <v>1411</v>
      </c>
      <c r="W174" t="s">
        <v>1722</v>
      </c>
      <c r="Y174">
        <v>1850</v>
      </c>
      <c r="Z174">
        <v>27</v>
      </c>
      <c r="AC174">
        <v>3</v>
      </c>
      <c r="AD174">
        <v>1</v>
      </c>
      <c r="AE174">
        <v>0</v>
      </c>
      <c r="AF174">
        <v>0</v>
      </c>
      <c r="AI174" t="s">
        <v>1868</v>
      </c>
      <c r="AJ174">
        <v>0</v>
      </c>
      <c r="AP174">
        <v>0.5</v>
      </c>
      <c r="AQ174" t="s">
        <v>1956</v>
      </c>
      <c r="AR174" t="s">
        <v>1051</v>
      </c>
      <c r="AS174" t="s">
        <v>1051</v>
      </c>
    </row>
    <row r="175" spans="1:45">
      <c r="A175" s="1">
        <f>HYPERLINK("https://lsnyc.legalserver.org/matter/dynamic-profile/view/1911969","19-1911969")</f>
        <v>0</v>
      </c>
      <c r="B175" t="s">
        <v>60</v>
      </c>
      <c r="C175" t="s">
        <v>84</v>
      </c>
      <c r="E175" t="s">
        <v>364</v>
      </c>
      <c r="F175" t="s">
        <v>614</v>
      </c>
      <c r="G175" t="s">
        <v>835</v>
      </c>
      <c r="I175">
        <v>11233</v>
      </c>
      <c r="J175" t="s">
        <v>1051</v>
      </c>
      <c r="L175" t="s">
        <v>1161</v>
      </c>
      <c r="M175" t="s">
        <v>1205</v>
      </c>
      <c r="N175" t="s">
        <v>1223</v>
      </c>
      <c r="Q175" t="s">
        <v>1238</v>
      </c>
      <c r="R175" t="s">
        <v>1050</v>
      </c>
      <c r="S175" t="s">
        <v>1240</v>
      </c>
      <c r="U175" t="s">
        <v>1412</v>
      </c>
      <c r="W175" t="s">
        <v>1723</v>
      </c>
      <c r="X175" t="s">
        <v>1835</v>
      </c>
      <c r="Y175">
        <v>0</v>
      </c>
      <c r="Z175">
        <v>2</v>
      </c>
      <c r="AA175" t="s">
        <v>1844</v>
      </c>
      <c r="AB175" t="s">
        <v>1054</v>
      </c>
      <c r="AC175">
        <v>0</v>
      </c>
      <c r="AD175">
        <v>1</v>
      </c>
      <c r="AE175">
        <v>0</v>
      </c>
      <c r="AF175">
        <v>9.609999999999999</v>
      </c>
      <c r="AI175" t="s">
        <v>1868</v>
      </c>
      <c r="AJ175">
        <v>1200</v>
      </c>
      <c r="AP175">
        <v>1</v>
      </c>
      <c r="AQ175" t="s">
        <v>1946</v>
      </c>
      <c r="AR175" t="s">
        <v>1051</v>
      </c>
      <c r="AS175" t="s">
        <v>1051</v>
      </c>
    </row>
    <row r="176" spans="1:45">
      <c r="A176" s="1">
        <f>HYPERLINK("https://lsnyc.legalserver.org/matter/dynamic-profile/view/1870446","18-1870446")</f>
        <v>0</v>
      </c>
      <c r="B176" t="s">
        <v>60</v>
      </c>
      <c r="C176" t="s">
        <v>163</v>
      </c>
      <c r="D176" t="s">
        <v>128</v>
      </c>
      <c r="E176" t="s">
        <v>293</v>
      </c>
      <c r="F176" t="s">
        <v>615</v>
      </c>
      <c r="G176" t="s">
        <v>836</v>
      </c>
      <c r="H176" t="s">
        <v>1009</v>
      </c>
      <c r="I176">
        <v>11208</v>
      </c>
      <c r="J176" t="s">
        <v>1050</v>
      </c>
      <c r="O176" t="s">
        <v>1230</v>
      </c>
      <c r="Q176" t="s">
        <v>1238</v>
      </c>
      <c r="R176" t="s">
        <v>1049</v>
      </c>
      <c r="S176" t="s">
        <v>1240</v>
      </c>
      <c r="U176" t="s">
        <v>1413</v>
      </c>
      <c r="V176">
        <v>8973405</v>
      </c>
      <c r="W176" t="s">
        <v>1724</v>
      </c>
      <c r="X176" t="s">
        <v>1835</v>
      </c>
      <c r="Y176">
        <v>1515</v>
      </c>
      <c r="Z176">
        <v>3</v>
      </c>
      <c r="AA176" t="s">
        <v>1076</v>
      </c>
      <c r="AB176" t="s">
        <v>1859</v>
      </c>
      <c r="AC176">
        <v>1</v>
      </c>
      <c r="AD176">
        <v>1</v>
      </c>
      <c r="AE176">
        <v>2</v>
      </c>
      <c r="AF176">
        <v>22.46</v>
      </c>
      <c r="AI176" t="s">
        <v>1868</v>
      </c>
      <c r="AJ176">
        <v>4668</v>
      </c>
      <c r="AP176">
        <v>0.5</v>
      </c>
      <c r="AQ176" t="s">
        <v>1956</v>
      </c>
      <c r="AR176" t="s">
        <v>1051</v>
      </c>
      <c r="AS176" t="s">
        <v>1051</v>
      </c>
    </row>
    <row r="177" spans="1:45">
      <c r="A177" s="1">
        <f>HYPERLINK("https://lsnyc.legalserver.org/matter/dynamic-profile/view/1875807","18-1875807")</f>
        <v>0</v>
      </c>
      <c r="B177" t="s">
        <v>60</v>
      </c>
      <c r="C177" t="s">
        <v>164</v>
      </c>
      <c r="D177" t="s">
        <v>128</v>
      </c>
      <c r="E177" t="s">
        <v>365</v>
      </c>
      <c r="F177" t="s">
        <v>616</v>
      </c>
      <c r="G177" t="s">
        <v>837</v>
      </c>
      <c r="I177">
        <v>11203</v>
      </c>
      <c r="J177" t="s">
        <v>1051</v>
      </c>
      <c r="M177" t="s">
        <v>1068</v>
      </c>
      <c r="O177" t="s">
        <v>1230</v>
      </c>
      <c r="Q177" t="s">
        <v>1238</v>
      </c>
      <c r="R177" t="s">
        <v>1050</v>
      </c>
      <c r="S177" t="s">
        <v>1240</v>
      </c>
      <c r="U177" t="s">
        <v>1414</v>
      </c>
      <c r="W177" t="s">
        <v>1725</v>
      </c>
      <c r="Y177">
        <v>400</v>
      </c>
      <c r="Z177">
        <v>2</v>
      </c>
      <c r="AA177" t="s">
        <v>1844</v>
      </c>
      <c r="AB177" t="s">
        <v>1054</v>
      </c>
      <c r="AC177">
        <v>20</v>
      </c>
      <c r="AD177">
        <v>1</v>
      </c>
      <c r="AE177">
        <v>2</v>
      </c>
      <c r="AF177">
        <v>39.08</v>
      </c>
      <c r="AI177" t="s">
        <v>1868</v>
      </c>
      <c r="AJ177">
        <v>8120</v>
      </c>
      <c r="AP177">
        <v>1</v>
      </c>
      <c r="AQ177" t="s">
        <v>1951</v>
      </c>
      <c r="AR177" t="s">
        <v>1051</v>
      </c>
      <c r="AS177" t="s">
        <v>1051</v>
      </c>
    </row>
    <row r="178" spans="1:45">
      <c r="A178" s="1">
        <f>HYPERLINK("https://lsnyc.legalserver.org/matter/dynamic-profile/view/1883232","18-1883232")</f>
        <v>0</v>
      </c>
      <c r="B178" t="s">
        <v>60</v>
      </c>
      <c r="C178" t="s">
        <v>165</v>
      </c>
      <c r="D178" t="s">
        <v>133</v>
      </c>
      <c r="E178" t="s">
        <v>366</v>
      </c>
      <c r="F178" t="s">
        <v>466</v>
      </c>
      <c r="G178" t="s">
        <v>838</v>
      </c>
      <c r="H178">
        <v>2</v>
      </c>
      <c r="I178">
        <v>11207</v>
      </c>
      <c r="J178" t="s">
        <v>1051</v>
      </c>
      <c r="O178" t="s">
        <v>1230</v>
      </c>
      <c r="Q178" t="s">
        <v>1238</v>
      </c>
      <c r="S178" t="s">
        <v>1240</v>
      </c>
      <c r="U178" t="s">
        <v>1415</v>
      </c>
      <c r="W178" t="s">
        <v>1726</v>
      </c>
      <c r="Y178">
        <v>2020</v>
      </c>
      <c r="Z178">
        <v>2</v>
      </c>
      <c r="AB178" t="s">
        <v>1860</v>
      </c>
      <c r="AC178">
        <v>1</v>
      </c>
      <c r="AD178">
        <v>2</v>
      </c>
      <c r="AE178">
        <v>4</v>
      </c>
      <c r="AF178">
        <v>39.15</v>
      </c>
      <c r="AI178" t="s">
        <v>1868</v>
      </c>
      <c r="AJ178">
        <v>13208</v>
      </c>
      <c r="AP178">
        <v>1</v>
      </c>
      <c r="AQ178" t="s">
        <v>1943</v>
      </c>
      <c r="AR178" t="s">
        <v>1051</v>
      </c>
      <c r="AS178" t="s">
        <v>1051</v>
      </c>
    </row>
    <row r="179" spans="1:45">
      <c r="A179" s="1">
        <f>HYPERLINK("https://lsnyc.legalserver.org/matter/dynamic-profile/view/1911754","19-1911754")</f>
        <v>0</v>
      </c>
      <c r="B179" t="s">
        <v>60</v>
      </c>
      <c r="C179" t="s">
        <v>96</v>
      </c>
      <c r="E179" t="s">
        <v>367</v>
      </c>
      <c r="F179" t="s">
        <v>617</v>
      </c>
      <c r="G179" t="s">
        <v>839</v>
      </c>
      <c r="H179">
        <v>3</v>
      </c>
      <c r="I179">
        <v>11233</v>
      </c>
      <c r="J179" t="s">
        <v>1050</v>
      </c>
      <c r="K179" t="s">
        <v>1054</v>
      </c>
      <c r="L179" t="s">
        <v>1162</v>
      </c>
      <c r="M179" t="s">
        <v>1208</v>
      </c>
      <c r="Q179" t="s">
        <v>1238</v>
      </c>
      <c r="R179" t="s">
        <v>1050</v>
      </c>
      <c r="S179" t="s">
        <v>1240</v>
      </c>
      <c r="U179" t="s">
        <v>1416</v>
      </c>
      <c r="V179" t="s">
        <v>1558</v>
      </c>
      <c r="W179" t="s">
        <v>1727</v>
      </c>
      <c r="X179" t="s">
        <v>1834</v>
      </c>
      <c r="Y179">
        <v>1700</v>
      </c>
      <c r="Z179">
        <v>0</v>
      </c>
      <c r="AA179" t="s">
        <v>1844</v>
      </c>
      <c r="AB179" t="s">
        <v>1857</v>
      </c>
      <c r="AC179">
        <v>1</v>
      </c>
      <c r="AD179">
        <v>3</v>
      </c>
      <c r="AE179">
        <v>0</v>
      </c>
      <c r="AF179">
        <v>43.32</v>
      </c>
      <c r="AI179" t="s">
        <v>1868</v>
      </c>
      <c r="AJ179">
        <v>9240</v>
      </c>
      <c r="AP179">
        <v>0.8</v>
      </c>
      <c r="AQ179" t="s">
        <v>65</v>
      </c>
      <c r="AR179" t="s">
        <v>1051</v>
      </c>
      <c r="AS179" t="s">
        <v>1051</v>
      </c>
    </row>
    <row r="180" spans="1:45">
      <c r="A180" s="1">
        <f>HYPERLINK("https://lsnyc.legalserver.org/matter/dynamic-profile/view/1854759","17-1854759")</f>
        <v>0</v>
      </c>
      <c r="B180" t="s">
        <v>60</v>
      </c>
      <c r="C180" t="s">
        <v>166</v>
      </c>
      <c r="D180" t="s">
        <v>104</v>
      </c>
      <c r="E180" t="s">
        <v>368</v>
      </c>
      <c r="F180" t="s">
        <v>618</v>
      </c>
      <c r="G180" t="s">
        <v>840</v>
      </c>
      <c r="H180" t="s">
        <v>963</v>
      </c>
      <c r="I180">
        <v>11206</v>
      </c>
      <c r="J180" t="s">
        <v>1050</v>
      </c>
      <c r="M180" t="s">
        <v>1208</v>
      </c>
      <c r="N180" t="s">
        <v>1226</v>
      </c>
      <c r="O180" t="s">
        <v>1230</v>
      </c>
      <c r="Q180" t="s">
        <v>1238</v>
      </c>
      <c r="R180" t="s">
        <v>1050</v>
      </c>
      <c r="S180" t="s">
        <v>1240</v>
      </c>
      <c r="U180" t="s">
        <v>1417</v>
      </c>
      <c r="V180" t="s">
        <v>1559</v>
      </c>
      <c r="W180" t="s">
        <v>1728</v>
      </c>
      <c r="X180" t="s">
        <v>1838</v>
      </c>
      <c r="Y180">
        <v>1415.48</v>
      </c>
      <c r="Z180">
        <v>14</v>
      </c>
      <c r="AA180" t="s">
        <v>1854</v>
      </c>
      <c r="AC180">
        <v>15</v>
      </c>
      <c r="AD180">
        <v>2</v>
      </c>
      <c r="AE180">
        <v>0</v>
      </c>
      <c r="AF180">
        <v>54.16</v>
      </c>
      <c r="AI180" t="s">
        <v>1868</v>
      </c>
      <c r="AJ180">
        <v>24916</v>
      </c>
      <c r="AP180">
        <v>0.5</v>
      </c>
      <c r="AQ180" t="s">
        <v>1957</v>
      </c>
      <c r="AR180" t="s">
        <v>1051</v>
      </c>
      <c r="AS180" t="s">
        <v>1050</v>
      </c>
    </row>
    <row r="181" spans="1:45">
      <c r="A181" s="1">
        <f>HYPERLINK("https://lsnyc.legalserver.org/matter/dynamic-profile/view/1869399","18-1869399")</f>
        <v>0</v>
      </c>
      <c r="B181" t="s">
        <v>60</v>
      </c>
      <c r="C181" t="s">
        <v>167</v>
      </c>
      <c r="D181" t="s">
        <v>128</v>
      </c>
      <c r="E181" t="s">
        <v>277</v>
      </c>
      <c r="F181" t="s">
        <v>517</v>
      </c>
      <c r="G181" t="s">
        <v>841</v>
      </c>
      <c r="H181" t="s">
        <v>966</v>
      </c>
      <c r="I181">
        <v>11233</v>
      </c>
      <c r="J181" t="s">
        <v>1051</v>
      </c>
      <c r="O181" t="s">
        <v>1230</v>
      </c>
      <c r="Q181" t="s">
        <v>1238</v>
      </c>
      <c r="S181" t="s">
        <v>1240</v>
      </c>
      <c r="U181" t="s">
        <v>1418</v>
      </c>
      <c r="W181" t="s">
        <v>1729</v>
      </c>
      <c r="X181" t="s">
        <v>1835</v>
      </c>
      <c r="Y181">
        <v>0</v>
      </c>
      <c r="Z181">
        <v>0</v>
      </c>
      <c r="AC181">
        <v>0</v>
      </c>
      <c r="AD181">
        <v>2</v>
      </c>
      <c r="AE181">
        <v>0</v>
      </c>
      <c r="AF181">
        <v>54.68</v>
      </c>
      <c r="AI181" t="s">
        <v>1868</v>
      </c>
      <c r="AJ181">
        <v>9000</v>
      </c>
      <c r="AP181">
        <v>1.8</v>
      </c>
      <c r="AQ181" t="s">
        <v>1943</v>
      </c>
      <c r="AR181" t="s">
        <v>1049</v>
      </c>
      <c r="AS181" t="s">
        <v>1049</v>
      </c>
    </row>
    <row r="182" spans="1:45">
      <c r="A182" s="1">
        <f>HYPERLINK("https://lsnyc.legalserver.org/matter/dynamic-profile/view/1913341","19-1913341")</f>
        <v>0</v>
      </c>
      <c r="B182" t="s">
        <v>60</v>
      </c>
      <c r="C182" t="s">
        <v>89</v>
      </c>
      <c r="E182" t="s">
        <v>369</v>
      </c>
      <c r="F182" t="s">
        <v>619</v>
      </c>
      <c r="G182" t="s">
        <v>842</v>
      </c>
      <c r="H182">
        <v>2</v>
      </c>
      <c r="I182">
        <v>11233</v>
      </c>
      <c r="J182" t="s">
        <v>1051</v>
      </c>
      <c r="L182" t="s">
        <v>1163</v>
      </c>
      <c r="M182" t="s">
        <v>1205</v>
      </c>
      <c r="N182" t="s">
        <v>1223</v>
      </c>
      <c r="Q182" t="s">
        <v>1238</v>
      </c>
      <c r="R182" t="s">
        <v>1050</v>
      </c>
      <c r="S182" t="s">
        <v>1240</v>
      </c>
      <c r="U182" t="s">
        <v>1419</v>
      </c>
      <c r="W182" t="s">
        <v>1730</v>
      </c>
      <c r="X182" t="s">
        <v>1828</v>
      </c>
      <c r="Y182">
        <v>1900</v>
      </c>
      <c r="Z182">
        <v>3</v>
      </c>
      <c r="AA182" t="s">
        <v>1844</v>
      </c>
      <c r="AB182" t="s">
        <v>1835</v>
      </c>
      <c r="AC182">
        <v>1</v>
      </c>
      <c r="AD182">
        <v>2</v>
      </c>
      <c r="AE182">
        <v>0</v>
      </c>
      <c r="AF182">
        <v>60.82</v>
      </c>
      <c r="AI182" t="s">
        <v>1868</v>
      </c>
      <c r="AJ182">
        <v>10284</v>
      </c>
      <c r="AP182">
        <v>0.3</v>
      </c>
      <c r="AQ182" t="s">
        <v>47</v>
      </c>
      <c r="AR182" t="s">
        <v>1051</v>
      </c>
      <c r="AS182" t="s">
        <v>1051</v>
      </c>
    </row>
    <row r="183" spans="1:45">
      <c r="A183" s="1">
        <f>HYPERLINK("https://lsnyc.legalserver.org/matter/dynamic-profile/view/1911375","19-1911375")</f>
        <v>0</v>
      </c>
      <c r="B183" t="s">
        <v>60</v>
      </c>
      <c r="C183" t="s">
        <v>110</v>
      </c>
      <c r="E183" t="s">
        <v>370</v>
      </c>
      <c r="F183" t="s">
        <v>620</v>
      </c>
      <c r="G183" t="s">
        <v>843</v>
      </c>
      <c r="I183">
        <v>11233</v>
      </c>
      <c r="J183" t="s">
        <v>1049</v>
      </c>
      <c r="K183" t="s">
        <v>1052</v>
      </c>
      <c r="L183" t="s">
        <v>1063</v>
      </c>
      <c r="M183" t="s">
        <v>1068</v>
      </c>
      <c r="Q183" t="s">
        <v>1238</v>
      </c>
      <c r="R183" t="s">
        <v>1050</v>
      </c>
      <c r="S183" t="s">
        <v>1240</v>
      </c>
      <c r="U183" t="s">
        <v>1420</v>
      </c>
      <c r="V183" t="s">
        <v>1560</v>
      </c>
      <c r="W183" t="s">
        <v>1731</v>
      </c>
      <c r="X183" t="s">
        <v>1842</v>
      </c>
      <c r="Y183">
        <v>330</v>
      </c>
      <c r="Z183">
        <v>27</v>
      </c>
      <c r="AA183" t="s">
        <v>1852</v>
      </c>
      <c r="AB183" t="s">
        <v>1861</v>
      </c>
      <c r="AC183">
        <v>9</v>
      </c>
      <c r="AD183">
        <v>1</v>
      </c>
      <c r="AE183">
        <v>0</v>
      </c>
      <c r="AF183">
        <v>69.18000000000001</v>
      </c>
      <c r="AI183" t="s">
        <v>1868</v>
      </c>
      <c r="AJ183">
        <v>8640</v>
      </c>
      <c r="AP183">
        <v>0.6</v>
      </c>
      <c r="AQ183" t="s">
        <v>65</v>
      </c>
      <c r="AR183" t="s">
        <v>1051</v>
      </c>
      <c r="AS183" t="s">
        <v>1051</v>
      </c>
    </row>
    <row r="184" spans="1:45">
      <c r="A184" s="1">
        <f>HYPERLINK("https://lsnyc.legalserver.org/matter/dynamic-profile/view/1878035","18-1878035")</f>
        <v>0</v>
      </c>
      <c r="B184" t="s">
        <v>60</v>
      </c>
      <c r="C184" t="s">
        <v>168</v>
      </c>
      <c r="D184" t="s">
        <v>133</v>
      </c>
      <c r="E184" t="s">
        <v>371</v>
      </c>
      <c r="F184" t="s">
        <v>621</v>
      </c>
      <c r="G184" t="s">
        <v>844</v>
      </c>
      <c r="H184">
        <v>21</v>
      </c>
      <c r="I184">
        <v>11206</v>
      </c>
      <c r="J184" t="s">
        <v>1049</v>
      </c>
      <c r="L184" t="s">
        <v>1164</v>
      </c>
      <c r="N184" t="s">
        <v>1226</v>
      </c>
      <c r="O184" t="s">
        <v>1230</v>
      </c>
      <c r="Q184" t="s">
        <v>1238</v>
      </c>
      <c r="S184" t="s">
        <v>1243</v>
      </c>
      <c r="U184" t="s">
        <v>1421</v>
      </c>
      <c r="W184" t="s">
        <v>1732</v>
      </c>
      <c r="Y184">
        <v>0</v>
      </c>
      <c r="Z184">
        <v>0</v>
      </c>
      <c r="AB184" t="s">
        <v>1856</v>
      </c>
      <c r="AC184">
        <v>15</v>
      </c>
      <c r="AD184">
        <v>1</v>
      </c>
      <c r="AE184">
        <v>0</v>
      </c>
      <c r="AF184">
        <v>76.11</v>
      </c>
      <c r="AI184" t="s">
        <v>1868</v>
      </c>
      <c r="AJ184">
        <v>9240</v>
      </c>
      <c r="AP184">
        <v>0.2</v>
      </c>
      <c r="AQ184" t="s">
        <v>1963</v>
      </c>
      <c r="AR184" t="s">
        <v>1051</v>
      </c>
      <c r="AS184" t="s">
        <v>1051</v>
      </c>
    </row>
    <row r="185" spans="1:45">
      <c r="A185" s="1">
        <f>HYPERLINK("https://lsnyc.legalserver.org/matter/dynamic-profile/view/1908772","19-1908772")</f>
        <v>0</v>
      </c>
      <c r="B185" t="s">
        <v>60</v>
      </c>
      <c r="C185" t="s">
        <v>169</v>
      </c>
      <c r="D185" t="s">
        <v>160</v>
      </c>
      <c r="E185" t="s">
        <v>372</v>
      </c>
      <c r="F185" t="s">
        <v>482</v>
      </c>
      <c r="G185" t="s">
        <v>845</v>
      </c>
      <c r="H185" t="s">
        <v>1010</v>
      </c>
      <c r="I185">
        <v>11212</v>
      </c>
      <c r="J185" t="s">
        <v>1050</v>
      </c>
      <c r="K185" t="s">
        <v>1054</v>
      </c>
      <c r="L185" t="s">
        <v>1070</v>
      </c>
      <c r="M185" t="s">
        <v>1208</v>
      </c>
      <c r="N185" t="s">
        <v>1223</v>
      </c>
      <c r="O185" t="s">
        <v>1230</v>
      </c>
      <c r="Q185" t="s">
        <v>1238</v>
      </c>
      <c r="R185" t="s">
        <v>1050</v>
      </c>
      <c r="S185" t="s">
        <v>1240</v>
      </c>
      <c r="T185" t="s">
        <v>1247</v>
      </c>
      <c r="U185" t="s">
        <v>1422</v>
      </c>
      <c r="V185" t="s">
        <v>1529</v>
      </c>
      <c r="W185" t="s">
        <v>1733</v>
      </c>
      <c r="Y185">
        <v>1300</v>
      </c>
      <c r="Z185">
        <v>60</v>
      </c>
      <c r="AB185" t="s">
        <v>1857</v>
      </c>
      <c r="AC185">
        <v>1</v>
      </c>
      <c r="AD185">
        <v>1</v>
      </c>
      <c r="AE185">
        <v>0</v>
      </c>
      <c r="AF185">
        <v>76.86</v>
      </c>
      <c r="AI185" t="s">
        <v>1868</v>
      </c>
      <c r="AJ185">
        <v>9600</v>
      </c>
      <c r="AK185" t="s">
        <v>1892</v>
      </c>
      <c r="AP185">
        <v>1.4</v>
      </c>
      <c r="AQ185" t="s">
        <v>1943</v>
      </c>
      <c r="AR185" t="s">
        <v>1051</v>
      </c>
      <c r="AS185" t="s">
        <v>1051</v>
      </c>
    </row>
    <row r="186" spans="1:45">
      <c r="A186" s="1">
        <f>HYPERLINK("https://lsnyc.legalserver.org/matter/dynamic-profile/view/1884048","18-1884048")</f>
        <v>0</v>
      </c>
      <c r="B186" t="s">
        <v>60</v>
      </c>
      <c r="C186" t="s">
        <v>162</v>
      </c>
      <c r="D186" t="s">
        <v>128</v>
      </c>
      <c r="E186" t="s">
        <v>373</v>
      </c>
      <c r="F186" t="s">
        <v>622</v>
      </c>
      <c r="G186" t="s">
        <v>846</v>
      </c>
      <c r="H186" t="s">
        <v>966</v>
      </c>
      <c r="I186">
        <v>11209</v>
      </c>
      <c r="J186" t="s">
        <v>1050</v>
      </c>
      <c r="K186" t="s">
        <v>1054</v>
      </c>
      <c r="M186" t="s">
        <v>1068</v>
      </c>
      <c r="O186" t="s">
        <v>1230</v>
      </c>
      <c r="Q186" t="s">
        <v>1238</v>
      </c>
      <c r="S186" t="s">
        <v>1240</v>
      </c>
      <c r="U186" t="s">
        <v>1423</v>
      </c>
      <c r="W186" t="s">
        <v>1734</v>
      </c>
      <c r="Y186">
        <v>0</v>
      </c>
      <c r="Z186">
        <v>0</v>
      </c>
      <c r="AA186" t="s">
        <v>1076</v>
      </c>
      <c r="AB186" t="s">
        <v>1054</v>
      </c>
      <c r="AC186">
        <v>25</v>
      </c>
      <c r="AD186">
        <v>1</v>
      </c>
      <c r="AE186">
        <v>0</v>
      </c>
      <c r="AF186">
        <v>79.08</v>
      </c>
      <c r="AI186" t="s">
        <v>1868</v>
      </c>
      <c r="AJ186">
        <v>9600</v>
      </c>
      <c r="AP186">
        <v>1.2</v>
      </c>
      <c r="AQ186" t="s">
        <v>1946</v>
      </c>
      <c r="AR186" t="s">
        <v>1051</v>
      </c>
      <c r="AS186" t="s">
        <v>1050</v>
      </c>
    </row>
    <row r="187" spans="1:45">
      <c r="A187" s="1">
        <f>HYPERLINK("https://lsnyc.legalserver.org/matter/dynamic-profile/view/1869960","18-1869960")</f>
        <v>0</v>
      </c>
      <c r="B187" t="s">
        <v>60</v>
      </c>
      <c r="C187" t="s">
        <v>170</v>
      </c>
      <c r="D187" t="s">
        <v>128</v>
      </c>
      <c r="E187" t="s">
        <v>374</v>
      </c>
      <c r="F187" t="s">
        <v>506</v>
      </c>
      <c r="G187" t="s">
        <v>847</v>
      </c>
      <c r="H187">
        <v>1</v>
      </c>
      <c r="I187">
        <v>11208</v>
      </c>
      <c r="J187" t="s">
        <v>1050</v>
      </c>
      <c r="M187" t="s">
        <v>1068</v>
      </c>
      <c r="N187" t="s">
        <v>1225</v>
      </c>
      <c r="O187" t="s">
        <v>1229</v>
      </c>
      <c r="Q187" t="s">
        <v>1238</v>
      </c>
      <c r="S187" t="s">
        <v>1240</v>
      </c>
      <c r="U187" t="s">
        <v>1424</v>
      </c>
      <c r="W187" t="s">
        <v>1735</v>
      </c>
      <c r="Y187">
        <v>1500</v>
      </c>
      <c r="Z187">
        <v>5</v>
      </c>
      <c r="AA187" t="s">
        <v>1844</v>
      </c>
      <c r="AB187" t="s">
        <v>1054</v>
      </c>
      <c r="AC187">
        <v>10</v>
      </c>
      <c r="AD187">
        <v>1</v>
      </c>
      <c r="AE187">
        <v>0</v>
      </c>
      <c r="AF187">
        <v>85.67</v>
      </c>
      <c r="AI187" t="s">
        <v>1868</v>
      </c>
      <c r="AJ187">
        <v>10400</v>
      </c>
      <c r="AP187">
        <v>1.8</v>
      </c>
      <c r="AQ187" t="s">
        <v>1946</v>
      </c>
      <c r="AR187" t="s">
        <v>1051</v>
      </c>
      <c r="AS187" t="s">
        <v>1051</v>
      </c>
    </row>
    <row r="188" spans="1:45">
      <c r="A188" s="1">
        <f>HYPERLINK("https://lsnyc.legalserver.org/matter/dynamic-profile/view/1863476","18-1863476")</f>
        <v>0</v>
      </c>
      <c r="B188" t="s">
        <v>60</v>
      </c>
      <c r="C188" t="s">
        <v>171</v>
      </c>
      <c r="D188" t="s">
        <v>128</v>
      </c>
      <c r="E188" t="s">
        <v>375</v>
      </c>
      <c r="F188" t="s">
        <v>355</v>
      </c>
      <c r="G188" t="s">
        <v>848</v>
      </c>
      <c r="H188" t="s">
        <v>1011</v>
      </c>
      <c r="I188">
        <v>11213</v>
      </c>
      <c r="J188" t="s">
        <v>1050</v>
      </c>
      <c r="N188" t="s">
        <v>1226</v>
      </c>
      <c r="O188" t="s">
        <v>1230</v>
      </c>
      <c r="Q188" t="s">
        <v>1238</v>
      </c>
      <c r="S188" t="s">
        <v>1240</v>
      </c>
      <c r="U188" t="s">
        <v>1425</v>
      </c>
      <c r="X188" t="s">
        <v>1829</v>
      </c>
      <c r="Y188">
        <v>900</v>
      </c>
      <c r="Z188">
        <v>23</v>
      </c>
      <c r="AC188">
        <v>10</v>
      </c>
      <c r="AD188">
        <v>1</v>
      </c>
      <c r="AE188">
        <v>0</v>
      </c>
      <c r="AF188">
        <v>98.84999999999999</v>
      </c>
      <c r="AI188" t="s">
        <v>1868</v>
      </c>
      <c r="AJ188">
        <v>12000</v>
      </c>
      <c r="AP188">
        <v>1.7</v>
      </c>
      <c r="AQ188" t="s">
        <v>1943</v>
      </c>
      <c r="AR188" t="s">
        <v>1051</v>
      </c>
      <c r="AS188" t="s">
        <v>1051</v>
      </c>
    </row>
    <row r="189" spans="1:45">
      <c r="A189" s="1">
        <f>HYPERLINK("https://lsnyc.legalserver.org/matter/dynamic-profile/view/1908216","19-1908216")</f>
        <v>0</v>
      </c>
      <c r="B189" t="s">
        <v>60</v>
      </c>
      <c r="C189" t="s">
        <v>136</v>
      </c>
      <c r="D189" t="s">
        <v>160</v>
      </c>
      <c r="E189" t="s">
        <v>376</v>
      </c>
      <c r="F189" t="s">
        <v>623</v>
      </c>
      <c r="G189" t="s">
        <v>849</v>
      </c>
      <c r="H189" t="s">
        <v>1012</v>
      </c>
      <c r="I189">
        <v>11208</v>
      </c>
      <c r="J189" t="s">
        <v>1050</v>
      </c>
      <c r="K189" t="s">
        <v>1052</v>
      </c>
      <c r="M189" t="s">
        <v>1208</v>
      </c>
      <c r="N189" t="s">
        <v>1226</v>
      </c>
      <c r="O189" t="s">
        <v>1230</v>
      </c>
      <c r="Q189" t="s">
        <v>1238</v>
      </c>
      <c r="R189" t="s">
        <v>1050</v>
      </c>
      <c r="S189" t="s">
        <v>1240</v>
      </c>
      <c r="T189" t="s">
        <v>1247</v>
      </c>
      <c r="U189" t="s">
        <v>1426</v>
      </c>
      <c r="V189" t="s">
        <v>1070</v>
      </c>
      <c r="W189" t="s">
        <v>1736</v>
      </c>
      <c r="X189" t="s">
        <v>1832</v>
      </c>
      <c r="Y189">
        <v>0</v>
      </c>
      <c r="Z189">
        <v>1444</v>
      </c>
      <c r="AB189" t="s">
        <v>1054</v>
      </c>
      <c r="AC189">
        <v>0</v>
      </c>
      <c r="AD189">
        <v>2</v>
      </c>
      <c r="AE189">
        <v>2</v>
      </c>
      <c r="AF189">
        <v>100.97</v>
      </c>
      <c r="AI189" t="s">
        <v>1872</v>
      </c>
      <c r="AJ189">
        <v>26000</v>
      </c>
      <c r="AP189">
        <v>1</v>
      </c>
      <c r="AQ189" t="s">
        <v>1962</v>
      </c>
      <c r="AR189" t="s">
        <v>1049</v>
      </c>
      <c r="AS189" t="s">
        <v>1049</v>
      </c>
    </row>
    <row r="190" spans="1:45">
      <c r="A190" s="1">
        <f>HYPERLINK("https://lsnyc.legalserver.org/matter/dynamic-profile/view/1874680","18-1874680")</f>
        <v>0</v>
      </c>
      <c r="B190" t="s">
        <v>60</v>
      </c>
      <c r="C190" t="s">
        <v>172</v>
      </c>
      <c r="D190" t="s">
        <v>128</v>
      </c>
      <c r="E190" t="s">
        <v>377</v>
      </c>
      <c r="F190" t="s">
        <v>624</v>
      </c>
      <c r="G190" t="s">
        <v>850</v>
      </c>
      <c r="H190" t="s">
        <v>952</v>
      </c>
      <c r="I190">
        <v>11207</v>
      </c>
      <c r="J190" t="s">
        <v>1050</v>
      </c>
      <c r="N190" t="s">
        <v>1225</v>
      </c>
      <c r="O190" t="s">
        <v>1230</v>
      </c>
      <c r="Q190" t="s">
        <v>1238</v>
      </c>
      <c r="S190" t="s">
        <v>1240</v>
      </c>
      <c r="U190" t="s">
        <v>1427</v>
      </c>
      <c r="W190" t="s">
        <v>1737</v>
      </c>
      <c r="Y190">
        <v>1500</v>
      </c>
      <c r="Z190">
        <v>3</v>
      </c>
      <c r="AB190" t="s">
        <v>1860</v>
      </c>
      <c r="AC190">
        <v>1</v>
      </c>
      <c r="AD190">
        <v>5</v>
      </c>
      <c r="AE190">
        <v>0</v>
      </c>
      <c r="AF190">
        <v>118.97</v>
      </c>
      <c r="AI190" t="s">
        <v>1868</v>
      </c>
      <c r="AJ190">
        <v>35000</v>
      </c>
      <c r="AK190" t="s">
        <v>1893</v>
      </c>
      <c r="AP190">
        <v>1.5</v>
      </c>
      <c r="AQ190" t="s">
        <v>1943</v>
      </c>
      <c r="AR190" t="s">
        <v>1049</v>
      </c>
      <c r="AS190" t="s">
        <v>1049</v>
      </c>
    </row>
    <row r="191" spans="1:45">
      <c r="A191" s="1">
        <f>HYPERLINK("https://lsnyc.legalserver.org/matter/dynamic-profile/view/1907786","19-1907786")</f>
        <v>0</v>
      </c>
      <c r="B191" t="s">
        <v>60</v>
      </c>
      <c r="C191" t="s">
        <v>92</v>
      </c>
      <c r="D191" t="s">
        <v>160</v>
      </c>
      <c r="E191" t="s">
        <v>378</v>
      </c>
      <c r="F191" t="s">
        <v>625</v>
      </c>
      <c r="G191" t="s">
        <v>851</v>
      </c>
      <c r="H191" t="s">
        <v>1013</v>
      </c>
      <c r="I191">
        <v>11208</v>
      </c>
      <c r="J191" t="s">
        <v>1050</v>
      </c>
      <c r="K191" t="s">
        <v>1054</v>
      </c>
      <c r="L191" t="s">
        <v>1070</v>
      </c>
      <c r="M191" t="s">
        <v>1068</v>
      </c>
      <c r="N191" t="s">
        <v>1226</v>
      </c>
      <c r="O191" t="s">
        <v>1230</v>
      </c>
      <c r="Q191" t="s">
        <v>1238</v>
      </c>
      <c r="R191" t="s">
        <v>1050</v>
      </c>
      <c r="S191" t="s">
        <v>1240</v>
      </c>
      <c r="T191" t="s">
        <v>1247</v>
      </c>
      <c r="U191" t="s">
        <v>1428</v>
      </c>
      <c r="V191" t="s">
        <v>1054</v>
      </c>
      <c r="W191" t="s">
        <v>1738</v>
      </c>
      <c r="X191" t="s">
        <v>1837</v>
      </c>
      <c r="Y191">
        <v>1050</v>
      </c>
      <c r="Z191">
        <v>4</v>
      </c>
      <c r="AB191" t="s">
        <v>1054</v>
      </c>
      <c r="AC191">
        <v>14</v>
      </c>
      <c r="AD191">
        <v>2</v>
      </c>
      <c r="AE191">
        <v>3</v>
      </c>
      <c r="AF191">
        <v>122.64</v>
      </c>
      <c r="AI191" t="s">
        <v>1868</v>
      </c>
      <c r="AJ191">
        <v>37000</v>
      </c>
      <c r="AK191" t="s">
        <v>1894</v>
      </c>
      <c r="AP191">
        <v>0.6</v>
      </c>
      <c r="AQ191" t="s">
        <v>1956</v>
      </c>
      <c r="AR191" t="s">
        <v>1051</v>
      </c>
      <c r="AS191" t="s">
        <v>1051</v>
      </c>
    </row>
    <row r="192" spans="1:45">
      <c r="A192" s="1">
        <f>HYPERLINK("https://lsnyc.legalserver.org/matter/dynamic-profile/view/1909907","19-1909907")</f>
        <v>0</v>
      </c>
      <c r="B192" t="s">
        <v>60</v>
      </c>
      <c r="C192" t="s">
        <v>133</v>
      </c>
      <c r="E192" t="s">
        <v>379</v>
      </c>
      <c r="F192" t="s">
        <v>626</v>
      </c>
      <c r="G192" t="s">
        <v>852</v>
      </c>
      <c r="H192" t="s">
        <v>1014</v>
      </c>
      <c r="I192">
        <v>11233</v>
      </c>
      <c r="J192" t="s">
        <v>1049</v>
      </c>
      <c r="K192" t="s">
        <v>1053</v>
      </c>
      <c r="L192" t="s">
        <v>1165</v>
      </c>
      <c r="M192" t="s">
        <v>1206</v>
      </c>
      <c r="N192" t="s">
        <v>1223</v>
      </c>
      <c r="Q192" t="s">
        <v>1238</v>
      </c>
      <c r="R192" t="s">
        <v>1050</v>
      </c>
      <c r="S192" t="s">
        <v>1240</v>
      </c>
      <c r="T192" t="s">
        <v>1248</v>
      </c>
      <c r="U192" t="s">
        <v>1429</v>
      </c>
      <c r="V192" t="s">
        <v>1561</v>
      </c>
      <c r="W192" t="s">
        <v>1739</v>
      </c>
      <c r="X192" t="s">
        <v>1838</v>
      </c>
      <c r="Y192">
        <v>1096.4</v>
      </c>
      <c r="Z192">
        <v>24</v>
      </c>
      <c r="AA192" t="s">
        <v>1847</v>
      </c>
      <c r="AC192">
        <v>12</v>
      </c>
      <c r="AD192">
        <v>2</v>
      </c>
      <c r="AE192">
        <v>0</v>
      </c>
      <c r="AF192">
        <v>124.54</v>
      </c>
      <c r="AI192" t="s">
        <v>1868</v>
      </c>
      <c r="AJ192">
        <v>21060</v>
      </c>
      <c r="AP192">
        <v>5.34</v>
      </c>
      <c r="AQ192" t="s">
        <v>1964</v>
      </c>
      <c r="AR192" t="s">
        <v>1049</v>
      </c>
      <c r="AS192" t="s">
        <v>1049</v>
      </c>
    </row>
    <row r="193" spans="1:45">
      <c r="A193" s="1">
        <f>HYPERLINK("https://lsnyc.legalserver.org/matter/dynamic-profile/view/1908142","19-1908142")</f>
        <v>0</v>
      </c>
      <c r="B193" t="s">
        <v>60</v>
      </c>
      <c r="C193" t="s">
        <v>136</v>
      </c>
      <c r="D193" t="s">
        <v>160</v>
      </c>
      <c r="E193" t="s">
        <v>308</v>
      </c>
      <c r="F193" t="s">
        <v>627</v>
      </c>
      <c r="G193" t="s">
        <v>853</v>
      </c>
      <c r="H193" t="s">
        <v>935</v>
      </c>
      <c r="I193">
        <v>11223</v>
      </c>
      <c r="J193" t="s">
        <v>1050</v>
      </c>
      <c r="K193" t="s">
        <v>1054</v>
      </c>
      <c r="L193" t="s">
        <v>1070</v>
      </c>
      <c r="M193" t="s">
        <v>1208</v>
      </c>
      <c r="N193" t="s">
        <v>1226</v>
      </c>
      <c r="O193" t="s">
        <v>1230</v>
      </c>
      <c r="Q193" t="s">
        <v>1238</v>
      </c>
      <c r="R193" t="s">
        <v>1050</v>
      </c>
      <c r="S193" t="s">
        <v>1240</v>
      </c>
      <c r="T193" t="s">
        <v>1247</v>
      </c>
      <c r="U193" t="s">
        <v>1430</v>
      </c>
      <c r="V193" t="s">
        <v>1070</v>
      </c>
      <c r="W193" t="s">
        <v>1740</v>
      </c>
      <c r="X193" t="s">
        <v>1830</v>
      </c>
      <c r="Y193">
        <v>1250</v>
      </c>
      <c r="Z193">
        <v>3</v>
      </c>
      <c r="AA193" t="s">
        <v>1844</v>
      </c>
      <c r="AB193" t="s">
        <v>1054</v>
      </c>
      <c r="AC193">
        <v>6</v>
      </c>
      <c r="AD193">
        <v>1</v>
      </c>
      <c r="AE193">
        <v>1</v>
      </c>
      <c r="AF193">
        <v>129.15</v>
      </c>
      <c r="AI193" t="s">
        <v>1868</v>
      </c>
      <c r="AJ193">
        <v>21840</v>
      </c>
      <c r="AK193" t="s">
        <v>1895</v>
      </c>
      <c r="AP193">
        <v>1.1</v>
      </c>
      <c r="AQ193" t="s">
        <v>1947</v>
      </c>
      <c r="AR193" t="s">
        <v>1051</v>
      </c>
      <c r="AS193" t="s">
        <v>1051</v>
      </c>
    </row>
    <row r="194" spans="1:45">
      <c r="A194" s="1">
        <f>HYPERLINK("https://lsnyc.legalserver.org/matter/dynamic-profile/view/1884410","18-1884410")</f>
        <v>0</v>
      </c>
      <c r="B194" t="s">
        <v>60</v>
      </c>
      <c r="C194" t="s">
        <v>173</v>
      </c>
      <c r="D194" t="s">
        <v>133</v>
      </c>
      <c r="E194" t="s">
        <v>380</v>
      </c>
      <c r="F194" t="s">
        <v>628</v>
      </c>
      <c r="G194" t="s">
        <v>854</v>
      </c>
      <c r="H194" t="s">
        <v>1007</v>
      </c>
      <c r="I194">
        <v>11249</v>
      </c>
      <c r="J194" t="s">
        <v>1051</v>
      </c>
      <c r="O194" t="s">
        <v>1230</v>
      </c>
      <c r="Q194" t="s">
        <v>1238</v>
      </c>
      <c r="S194" t="s">
        <v>1240</v>
      </c>
      <c r="U194" t="s">
        <v>1431</v>
      </c>
      <c r="W194" t="s">
        <v>1741</v>
      </c>
      <c r="X194" t="s">
        <v>1830</v>
      </c>
      <c r="Y194">
        <v>4400</v>
      </c>
      <c r="Z194">
        <v>89</v>
      </c>
      <c r="AB194" t="s">
        <v>1054</v>
      </c>
      <c r="AC194">
        <v>0</v>
      </c>
      <c r="AD194">
        <v>2</v>
      </c>
      <c r="AE194">
        <v>1</v>
      </c>
      <c r="AF194">
        <v>134.74</v>
      </c>
      <c r="AI194" t="s">
        <v>1868</v>
      </c>
      <c r="AJ194">
        <v>28000</v>
      </c>
      <c r="AP194">
        <v>1</v>
      </c>
      <c r="AQ194" t="s">
        <v>1947</v>
      </c>
      <c r="AR194" t="s">
        <v>1049</v>
      </c>
      <c r="AS194" t="s">
        <v>1049</v>
      </c>
    </row>
    <row r="195" spans="1:45">
      <c r="A195" s="1">
        <f>HYPERLINK("https://lsnyc.legalserver.org/matter/dynamic-profile/view/1907573","19-1907573")</f>
        <v>0</v>
      </c>
      <c r="B195" t="s">
        <v>60</v>
      </c>
      <c r="C195" t="s">
        <v>174</v>
      </c>
      <c r="D195" t="s">
        <v>160</v>
      </c>
      <c r="E195" t="s">
        <v>381</v>
      </c>
      <c r="F195" t="s">
        <v>629</v>
      </c>
      <c r="G195" t="s">
        <v>855</v>
      </c>
      <c r="H195" t="s">
        <v>1015</v>
      </c>
      <c r="I195">
        <v>11210</v>
      </c>
      <c r="J195" t="s">
        <v>1050</v>
      </c>
      <c r="K195" t="s">
        <v>1054</v>
      </c>
      <c r="L195" t="s">
        <v>1070</v>
      </c>
      <c r="M195" t="s">
        <v>1208</v>
      </c>
      <c r="N195" t="s">
        <v>1226</v>
      </c>
      <c r="O195" t="s">
        <v>1230</v>
      </c>
      <c r="Q195" t="s">
        <v>1238</v>
      </c>
      <c r="R195" t="s">
        <v>1050</v>
      </c>
      <c r="S195" t="s">
        <v>1240</v>
      </c>
      <c r="T195" t="s">
        <v>1247</v>
      </c>
      <c r="U195" t="s">
        <v>1432</v>
      </c>
      <c r="V195" t="s">
        <v>1070</v>
      </c>
      <c r="W195" t="s">
        <v>1742</v>
      </c>
      <c r="X195" t="s">
        <v>1837</v>
      </c>
      <c r="Y195">
        <v>2550</v>
      </c>
      <c r="Z195">
        <v>2</v>
      </c>
      <c r="AA195" t="s">
        <v>1844</v>
      </c>
      <c r="AB195" t="s">
        <v>1054</v>
      </c>
      <c r="AC195">
        <v>-1</v>
      </c>
      <c r="AD195">
        <v>1</v>
      </c>
      <c r="AE195">
        <v>2</v>
      </c>
      <c r="AF195">
        <v>138.96</v>
      </c>
      <c r="AI195" t="s">
        <v>1868</v>
      </c>
      <c r="AJ195">
        <v>29640</v>
      </c>
      <c r="AK195" t="s">
        <v>1896</v>
      </c>
      <c r="AP195">
        <v>1</v>
      </c>
      <c r="AQ195" t="s">
        <v>1964</v>
      </c>
      <c r="AR195" t="s">
        <v>1051</v>
      </c>
      <c r="AS195" t="s">
        <v>1051</v>
      </c>
    </row>
    <row r="196" spans="1:45">
      <c r="A196" s="1">
        <f>HYPERLINK("https://lsnyc.legalserver.org/matter/dynamic-profile/view/1836723","17-1836723")</f>
        <v>0</v>
      </c>
      <c r="B196" t="s">
        <v>60</v>
      </c>
      <c r="C196" t="s">
        <v>175</v>
      </c>
      <c r="E196" t="s">
        <v>335</v>
      </c>
      <c r="F196" t="s">
        <v>630</v>
      </c>
      <c r="G196" t="s">
        <v>856</v>
      </c>
      <c r="H196" t="s">
        <v>1007</v>
      </c>
      <c r="I196">
        <v>11212</v>
      </c>
      <c r="J196" t="s">
        <v>1049</v>
      </c>
      <c r="K196" t="s">
        <v>1053</v>
      </c>
      <c r="L196" t="s">
        <v>1166</v>
      </c>
      <c r="M196" t="s">
        <v>1206</v>
      </c>
      <c r="N196" t="s">
        <v>1228</v>
      </c>
      <c r="Q196" t="s">
        <v>1238</v>
      </c>
      <c r="R196" t="s">
        <v>1050</v>
      </c>
      <c r="S196" t="s">
        <v>1243</v>
      </c>
      <c r="U196" t="s">
        <v>1433</v>
      </c>
      <c r="V196" t="s">
        <v>1562</v>
      </c>
      <c r="W196" t="s">
        <v>1743</v>
      </c>
      <c r="X196" t="s">
        <v>1828</v>
      </c>
      <c r="Y196">
        <v>457</v>
      </c>
      <c r="Z196">
        <v>31</v>
      </c>
      <c r="AA196" t="s">
        <v>1852</v>
      </c>
      <c r="AB196" t="s">
        <v>1861</v>
      </c>
      <c r="AC196">
        <v>40</v>
      </c>
      <c r="AD196">
        <v>1</v>
      </c>
      <c r="AE196">
        <v>0</v>
      </c>
      <c r="AF196">
        <v>155.22</v>
      </c>
      <c r="AI196" t="s">
        <v>1869</v>
      </c>
      <c r="AJ196">
        <v>18720</v>
      </c>
      <c r="AK196" t="s">
        <v>1897</v>
      </c>
      <c r="AP196">
        <v>0.1</v>
      </c>
      <c r="AQ196" t="s">
        <v>1965</v>
      </c>
      <c r="AR196" t="s">
        <v>1051</v>
      </c>
      <c r="AS196" t="s">
        <v>1051</v>
      </c>
    </row>
    <row r="197" spans="1:45">
      <c r="A197" s="1">
        <f>HYPERLINK("https://lsnyc.legalserver.org/matter/dynamic-profile/view/1909768","19-1909768")</f>
        <v>0</v>
      </c>
      <c r="B197" t="s">
        <v>60</v>
      </c>
      <c r="C197" t="s">
        <v>176</v>
      </c>
      <c r="E197" t="s">
        <v>382</v>
      </c>
      <c r="F197" t="s">
        <v>631</v>
      </c>
      <c r="G197" t="s">
        <v>857</v>
      </c>
      <c r="H197" t="s">
        <v>935</v>
      </c>
      <c r="I197">
        <v>11207</v>
      </c>
      <c r="J197" t="s">
        <v>1050</v>
      </c>
      <c r="K197" t="s">
        <v>1054</v>
      </c>
      <c r="L197" t="s">
        <v>1167</v>
      </c>
      <c r="M197" t="s">
        <v>1206</v>
      </c>
      <c r="N197" t="s">
        <v>1222</v>
      </c>
      <c r="Q197" t="s">
        <v>1238</v>
      </c>
      <c r="R197" t="s">
        <v>1050</v>
      </c>
      <c r="S197" t="s">
        <v>1240</v>
      </c>
      <c r="T197" t="s">
        <v>1247</v>
      </c>
      <c r="U197" t="s">
        <v>1434</v>
      </c>
      <c r="V197" t="s">
        <v>1070</v>
      </c>
      <c r="W197" t="s">
        <v>1744</v>
      </c>
      <c r="X197" t="s">
        <v>1828</v>
      </c>
      <c r="Y197">
        <v>1300</v>
      </c>
      <c r="Z197">
        <v>6</v>
      </c>
      <c r="AA197" t="s">
        <v>1845</v>
      </c>
      <c r="AB197" t="s">
        <v>1054</v>
      </c>
      <c r="AC197">
        <v>3</v>
      </c>
      <c r="AD197">
        <v>2</v>
      </c>
      <c r="AE197">
        <v>3</v>
      </c>
      <c r="AF197">
        <v>180.97</v>
      </c>
      <c r="AI197" t="s">
        <v>1868</v>
      </c>
      <c r="AJ197">
        <v>54600</v>
      </c>
      <c r="AP197">
        <v>6.6</v>
      </c>
      <c r="AQ197" t="s">
        <v>65</v>
      </c>
      <c r="AR197" t="s">
        <v>1051</v>
      </c>
      <c r="AS197" t="s">
        <v>1051</v>
      </c>
    </row>
    <row r="198" spans="1:45">
      <c r="A198" s="1">
        <f>HYPERLINK("https://lsnyc.legalserver.org/matter/dynamic-profile/view/1909465","19-1909465")</f>
        <v>0</v>
      </c>
      <c r="B198" t="s">
        <v>60</v>
      </c>
      <c r="C198" t="s">
        <v>104</v>
      </c>
      <c r="D198" t="s">
        <v>204</v>
      </c>
      <c r="E198" t="s">
        <v>383</v>
      </c>
      <c r="F198" t="s">
        <v>632</v>
      </c>
      <c r="G198" t="s">
        <v>858</v>
      </c>
      <c r="H198" t="s">
        <v>941</v>
      </c>
      <c r="I198">
        <v>11207</v>
      </c>
      <c r="J198" t="s">
        <v>1049</v>
      </c>
      <c r="K198" t="s">
        <v>1052</v>
      </c>
      <c r="L198" t="s">
        <v>1168</v>
      </c>
      <c r="M198" t="s">
        <v>1205</v>
      </c>
      <c r="N198" t="s">
        <v>1223</v>
      </c>
      <c r="O198" t="s">
        <v>1230</v>
      </c>
      <c r="Q198" t="s">
        <v>1238</v>
      </c>
      <c r="R198" t="s">
        <v>1050</v>
      </c>
      <c r="S198" t="s">
        <v>1240</v>
      </c>
      <c r="T198" t="s">
        <v>1247</v>
      </c>
      <c r="U198" t="s">
        <v>1435</v>
      </c>
      <c r="W198" t="s">
        <v>1745</v>
      </c>
      <c r="Y198">
        <v>0</v>
      </c>
      <c r="Z198">
        <v>3</v>
      </c>
      <c r="AA198" t="s">
        <v>1844</v>
      </c>
      <c r="AC198">
        <v>35</v>
      </c>
      <c r="AD198">
        <v>1</v>
      </c>
      <c r="AE198">
        <v>0</v>
      </c>
      <c r="AF198">
        <v>192.15</v>
      </c>
      <c r="AI198" t="s">
        <v>1868</v>
      </c>
      <c r="AJ198">
        <v>24000</v>
      </c>
      <c r="AP198">
        <v>2.3</v>
      </c>
      <c r="AQ198" t="s">
        <v>1962</v>
      </c>
      <c r="AR198" t="s">
        <v>1051</v>
      </c>
      <c r="AS198" t="s">
        <v>1051</v>
      </c>
    </row>
    <row r="199" spans="1:45">
      <c r="A199" s="1">
        <f>HYPERLINK("https://lsnyc.legalserver.org/matter/dynamic-profile/view/1875894","18-1875894")</f>
        <v>0</v>
      </c>
      <c r="B199" t="s">
        <v>60</v>
      </c>
      <c r="C199" t="s">
        <v>164</v>
      </c>
      <c r="D199" t="s">
        <v>104</v>
      </c>
      <c r="E199" t="s">
        <v>384</v>
      </c>
      <c r="F199" t="s">
        <v>633</v>
      </c>
      <c r="G199" t="s">
        <v>859</v>
      </c>
      <c r="H199">
        <v>1</v>
      </c>
      <c r="I199">
        <v>11208</v>
      </c>
      <c r="J199" t="s">
        <v>1050</v>
      </c>
      <c r="L199" t="s">
        <v>1169</v>
      </c>
      <c r="M199" t="s">
        <v>1206</v>
      </c>
      <c r="N199" t="s">
        <v>1222</v>
      </c>
      <c r="O199" t="s">
        <v>1231</v>
      </c>
      <c r="Q199" t="s">
        <v>1238</v>
      </c>
      <c r="R199" t="s">
        <v>1050</v>
      </c>
      <c r="S199" t="s">
        <v>1240</v>
      </c>
      <c r="U199" t="s">
        <v>1436</v>
      </c>
      <c r="W199" t="s">
        <v>1746</v>
      </c>
      <c r="X199" t="s">
        <v>1836</v>
      </c>
      <c r="Y199">
        <v>2000</v>
      </c>
      <c r="Z199">
        <v>3</v>
      </c>
      <c r="AA199" t="s">
        <v>1844</v>
      </c>
      <c r="AB199" t="s">
        <v>1863</v>
      </c>
      <c r="AC199">
        <v>1</v>
      </c>
      <c r="AD199">
        <v>1</v>
      </c>
      <c r="AE199">
        <v>3</v>
      </c>
      <c r="AF199">
        <v>204.69</v>
      </c>
      <c r="AI199" t="s">
        <v>1868</v>
      </c>
      <c r="AJ199">
        <v>51376</v>
      </c>
      <c r="AK199" t="s">
        <v>1898</v>
      </c>
      <c r="AP199">
        <v>14.7</v>
      </c>
      <c r="AQ199" t="s">
        <v>65</v>
      </c>
      <c r="AR199" t="s">
        <v>1051</v>
      </c>
      <c r="AS199" t="s">
        <v>1051</v>
      </c>
    </row>
    <row r="200" spans="1:45">
      <c r="A200" s="1">
        <f>HYPERLINK("https://lsnyc.legalserver.org/matter/dynamic-profile/view/1907227","19-1907227")</f>
        <v>0</v>
      </c>
      <c r="B200" t="s">
        <v>60</v>
      </c>
      <c r="C200" t="s">
        <v>177</v>
      </c>
      <c r="E200" t="s">
        <v>385</v>
      </c>
      <c r="F200" t="s">
        <v>634</v>
      </c>
      <c r="G200" t="s">
        <v>860</v>
      </c>
      <c r="H200" t="s">
        <v>1007</v>
      </c>
      <c r="I200">
        <v>11233</v>
      </c>
      <c r="J200" t="s">
        <v>1049</v>
      </c>
      <c r="K200" t="s">
        <v>1052</v>
      </c>
      <c r="L200" t="s">
        <v>1170</v>
      </c>
      <c r="M200" t="s">
        <v>1206</v>
      </c>
      <c r="N200" t="s">
        <v>1222</v>
      </c>
      <c r="Q200" t="s">
        <v>1238</v>
      </c>
      <c r="R200" t="s">
        <v>1050</v>
      </c>
      <c r="S200" t="s">
        <v>1240</v>
      </c>
      <c r="U200" t="s">
        <v>1437</v>
      </c>
      <c r="W200" t="s">
        <v>1747</v>
      </c>
      <c r="X200" t="s">
        <v>1835</v>
      </c>
      <c r="Y200">
        <v>868.12</v>
      </c>
      <c r="Z200">
        <v>32</v>
      </c>
      <c r="AA200" t="s">
        <v>1845</v>
      </c>
      <c r="AB200" t="s">
        <v>1054</v>
      </c>
      <c r="AC200">
        <v>7</v>
      </c>
      <c r="AD200">
        <v>1</v>
      </c>
      <c r="AE200">
        <v>1</v>
      </c>
      <c r="AF200">
        <v>211.71</v>
      </c>
      <c r="AI200" t="s">
        <v>1868</v>
      </c>
      <c r="AJ200">
        <v>35800</v>
      </c>
      <c r="AP200">
        <v>14.1</v>
      </c>
      <c r="AQ200" t="s">
        <v>47</v>
      </c>
      <c r="AR200" t="s">
        <v>1049</v>
      </c>
      <c r="AS200" t="s">
        <v>1049</v>
      </c>
    </row>
    <row r="201" spans="1:45">
      <c r="A201" s="1">
        <f>HYPERLINK("https://lsnyc.legalserver.org/matter/dynamic-profile/view/1908779","19-1908779")</f>
        <v>0</v>
      </c>
      <c r="B201" t="s">
        <v>60</v>
      </c>
      <c r="C201" t="s">
        <v>169</v>
      </c>
      <c r="D201" t="s">
        <v>160</v>
      </c>
      <c r="E201" t="s">
        <v>375</v>
      </c>
      <c r="F201" t="s">
        <v>635</v>
      </c>
      <c r="G201" t="s">
        <v>861</v>
      </c>
      <c r="H201" t="s">
        <v>1001</v>
      </c>
      <c r="I201">
        <v>11230</v>
      </c>
      <c r="J201" t="s">
        <v>1050</v>
      </c>
      <c r="K201" t="s">
        <v>1054</v>
      </c>
      <c r="L201" t="s">
        <v>1070</v>
      </c>
      <c r="M201" t="s">
        <v>1208</v>
      </c>
      <c r="N201" t="s">
        <v>1226</v>
      </c>
      <c r="O201" t="s">
        <v>1230</v>
      </c>
      <c r="Q201" t="s">
        <v>1238</v>
      </c>
      <c r="R201" t="s">
        <v>1050</v>
      </c>
      <c r="S201" t="s">
        <v>1240</v>
      </c>
      <c r="T201" t="s">
        <v>1247</v>
      </c>
      <c r="U201" t="s">
        <v>1438</v>
      </c>
      <c r="V201" t="s">
        <v>1070</v>
      </c>
      <c r="W201" t="s">
        <v>1748</v>
      </c>
      <c r="X201" t="s">
        <v>1828</v>
      </c>
      <c r="Y201">
        <v>1250</v>
      </c>
      <c r="Z201">
        <v>55</v>
      </c>
      <c r="AA201" t="s">
        <v>1847</v>
      </c>
      <c r="AB201" t="s">
        <v>1858</v>
      </c>
      <c r="AC201">
        <v>7</v>
      </c>
      <c r="AD201">
        <v>1</v>
      </c>
      <c r="AE201">
        <v>0</v>
      </c>
      <c r="AF201">
        <v>218.25</v>
      </c>
      <c r="AI201" t="s">
        <v>1868</v>
      </c>
      <c r="AJ201">
        <v>27260</v>
      </c>
      <c r="AK201" t="s">
        <v>1899</v>
      </c>
      <c r="AP201">
        <v>1.3</v>
      </c>
      <c r="AQ201" t="s">
        <v>1947</v>
      </c>
      <c r="AR201" t="s">
        <v>1051</v>
      </c>
      <c r="AS201" t="s">
        <v>1051</v>
      </c>
    </row>
    <row r="202" spans="1:45">
      <c r="A202" s="1">
        <f>HYPERLINK("https://lsnyc.legalserver.org/matter/dynamic-profile/view/1901547","19-1901547")</f>
        <v>0</v>
      </c>
      <c r="B202" t="s">
        <v>61</v>
      </c>
      <c r="C202" t="s">
        <v>178</v>
      </c>
      <c r="D202" t="s">
        <v>126</v>
      </c>
      <c r="E202" t="s">
        <v>386</v>
      </c>
      <c r="F202" t="s">
        <v>636</v>
      </c>
      <c r="G202" t="s">
        <v>862</v>
      </c>
      <c r="H202" t="s">
        <v>966</v>
      </c>
      <c r="I202">
        <v>11233</v>
      </c>
      <c r="J202" t="s">
        <v>1049</v>
      </c>
      <c r="K202" t="s">
        <v>1052</v>
      </c>
      <c r="M202" t="s">
        <v>1068</v>
      </c>
      <c r="N202" t="s">
        <v>1226</v>
      </c>
      <c r="O202" t="s">
        <v>1230</v>
      </c>
      <c r="P202" t="s">
        <v>126</v>
      </c>
      <c r="Q202" t="s">
        <v>1238</v>
      </c>
      <c r="R202" t="s">
        <v>1050</v>
      </c>
      <c r="S202" t="s">
        <v>1240</v>
      </c>
      <c r="T202" t="s">
        <v>1247</v>
      </c>
      <c r="U202" t="s">
        <v>1439</v>
      </c>
      <c r="V202" t="s">
        <v>1563</v>
      </c>
      <c r="W202" t="s">
        <v>1749</v>
      </c>
      <c r="X202" t="s">
        <v>1833</v>
      </c>
      <c r="Y202">
        <v>1879.2</v>
      </c>
      <c r="Z202">
        <v>13</v>
      </c>
      <c r="AA202" t="s">
        <v>1845</v>
      </c>
      <c r="AB202" t="s">
        <v>1859</v>
      </c>
      <c r="AC202">
        <v>5</v>
      </c>
      <c r="AD202">
        <v>3</v>
      </c>
      <c r="AE202">
        <v>2</v>
      </c>
      <c r="AF202">
        <v>122.98</v>
      </c>
      <c r="AI202" t="s">
        <v>1868</v>
      </c>
      <c r="AJ202">
        <v>37104</v>
      </c>
      <c r="AP202">
        <v>1</v>
      </c>
      <c r="AQ202" t="s">
        <v>65</v>
      </c>
      <c r="AR202" t="s">
        <v>1051</v>
      </c>
      <c r="AS202" t="s">
        <v>1050</v>
      </c>
    </row>
    <row r="203" spans="1:45">
      <c r="A203" s="1">
        <f>HYPERLINK("https://lsnyc.legalserver.org/matter/dynamic-profile/view/1905343","19-1905343")</f>
        <v>0</v>
      </c>
      <c r="B203" t="s">
        <v>61</v>
      </c>
      <c r="C203" t="s">
        <v>179</v>
      </c>
      <c r="D203" t="s">
        <v>160</v>
      </c>
      <c r="E203" t="s">
        <v>387</v>
      </c>
      <c r="F203" t="s">
        <v>637</v>
      </c>
      <c r="G203" t="s">
        <v>863</v>
      </c>
      <c r="H203" t="s">
        <v>989</v>
      </c>
      <c r="I203">
        <v>11233</v>
      </c>
      <c r="J203" t="s">
        <v>1049</v>
      </c>
      <c r="K203" t="s">
        <v>1052</v>
      </c>
      <c r="L203" t="s">
        <v>1054</v>
      </c>
      <c r="M203" t="s">
        <v>1216</v>
      </c>
      <c r="N203" t="s">
        <v>1224</v>
      </c>
      <c r="O203" t="s">
        <v>1233</v>
      </c>
      <c r="P203" t="s">
        <v>179</v>
      </c>
      <c r="Q203" t="s">
        <v>1238</v>
      </c>
      <c r="R203" t="s">
        <v>1050</v>
      </c>
      <c r="S203" t="s">
        <v>1243</v>
      </c>
      <c r="T203" t="s">
        <v>1247</v>
      </c>
      <c r="U203" t="s">
        <v>1440</v>
      </c>
      <c r="V203" t="s">
        <v>1564</v>
      </c>
      <c r="W203" t="s">
        <v>1750</v>
      </c>
      <c r="X203" t="s">
        <v>1830</v>
      </c>
      <c r="Y203">
        <v>1322</v>
      </c>
      <c r="Z203">
        <v>48</v>
      </c>
      <c r="AA203" t="s">
        <v>1845</v>
      </c>
      <c r="AB203" t="s">
        <v>1860</v>
      </c>
      <c r="AC203">
        <v>3</v>
      </c>
      <c r="AD203">
        <v>1</v>
      </c>
      <c r="AE203">
        <v>0</v>
      </c>
      <c r="AF203">
        <v>53.77</v>
      </c>
      <c r="AI203" t="s">
        <v>1868</v>
      </c>
      <c r="AJ203">
        <v>6715.8</v>
      </c>
      <c r="AP203">
        <v>20</v>
      </c>
      <c r="AQ203" t="s">
        <v>47</v>
      </c>
      <c r="AR203" t="s">
        <v>1049</v>
      </c>
      <c r="AS203" t="s">
        <v>1049</v>
      </c>
    </row>
    <row r="204" spans="1:45">
      <c r="A204" s="1">
        <f>HYPERLINK("https://lsnyc.legalserver.org/matter/dynamic-profile/view/1906126","19-1906126")</f>
        <v>0</v>
      </c>
      <c r="B204" t="s">
        <v>61</v>
      </c>
      <c r="C204" t="s">
        <v>135</v>
      </c>
      <c r="D204" t="s">
        <v>199</v>
      </c>
      <c r="E204" t="s">
        <v>388</v>
      </c>
      <c r="F204" t="s">
        <v>638</v>
      </c>
      <c r="G204" t="s">
        <v>864</v>
      </c>
      <c r="H204">
        <v>4</v>
      </c>
      <c r="I204">
        <v>11233</v>
      </c>
      <c r="J204" t="s">
        <v>1049</v>
      </c>
      <c r="K204" t="s">
        <v>1052</v>
      </c>
      <c r="L204" t="s">
        <v>1068</v>
      </c>
      <c r="M204" t="s">
        <v>1068</v>
      </c>
      <c r="N204" t="s">
        <v>1226</v>
      </c>
      <c r="O204" t="s">
        <v>1230</v>
      </c>
      <c r="P204" t="s">
        <v>102</v>
      </c>
      <c r="Q204" t="s">
        <v>1238</v>
      </c>
      <c r="R204" t="s">
        <v>1050</v>
      </c>
      <c r="S204" t="s">
        <v>1240</v>
      </c>
      <c r="U204" t="s">
        <v>1441</v>
      </c>
      <c r="W204" t="s">
        <v>1751</v>
      </c>
      <c r="Y204">
        <v>2500</v>
      </c>
      <c r="Z204">
        <v>8</v>
      </c>
      <c r="AC204">
        <v>1</v>
      </c>
      <c r="AD204">
        <v>1</v>
      </c>
      <c r="AE204">
        <v>0</v>
      </c>
      <c r="AF204">
        <v>0</v>
      </c>
      <c r="AI204" t="s">
        <v>1868</v>
      </c>
      <c r="AJ204">
        <v>0</v>
      </c>
      <c r="AP204">
        <v>6.5</v>
      </c>
      <c r="AQ204" t="s">
        <v>1943</v>
      </c>
      <c r="AR204" t="s">
        <v>1051</v>
      </c>
      <c r="AS204" t="s">
        <v>1050</v>
      </c>
    </row>
    <row r="205" spans="1:45">
      <c r="A205" s="1">
        <f>HYPERLINK("https://lsnyc.legalserver.org/matter/dynamic-profile/view/1903871","19-1903871")</f>
        <v>0</v>
      </c>
      <c r="B205" t="s">
        <v>61</v>
      </c>
      <c r="C205" t="s">
        <v>148</v>
      </c>
      <c r="D205" t="s">
        <v>91</v>
      </c>
      <c r="E205" t="s">
        <v>389</v>
      </c>
      <c r="F205" t="s">
        <v>631</v>
      </c>
      <c r="G205" t="s">
        <v>865</v>
      </c>
      <c r="H205" t="s">
        <v>1016</v>
      </c>
      <c r="I205">
        <v>11212</v>
      </c>
      <c r="J205" t="s">
        <v>1049</v>
      </c>
      <c r="K205" t="s">
        <v>1052</v>
      </c>
      <c r="L205" t="s">
        <v>1054</v>
      </c>
      <c r="M205" t="s">
        <v>1068</v>
      </c>
      <c r="N205" t="s">
        <v>1226</v>
      </c>
      <c r="O205" t="s">
        <v>1230</v>
      </c>
      <c r="P205" t="s">
        <v>85</v>
      </c>
      <c r="Q205" t="s">
        <v>1238</v>
      </c>
      <c r="R205" t="s">
        <v>1050</v>
      </c>
      <c r="S205" t="s">
        <v>1240</v>
      </c>
      <c r="T205" t="s">
        <v>1247</v>
      </c>
      <c r="U205" t="s">
        <v>1442</v>
      </c>
      <c r="V205" t="s">
        <v>1054</v>
      </c>
      <c r="W205" t="s">
        <v>1752</v>
      </c>
      <c r="Y205">
        <v>1600</v>
      </c>
      <c r="Z205">
        <v>6</v>
      </c>
      <c r="AA205" t="s">
        <v>1845</v>
      </c>
      <c r="AB205" t="s">
        <v>1054</v>
      </c>
      <c r="AC205">
        <v>0</v>
      </c>
      <c r="AD205">
        <v>1</v>
      </c>
      <c r="AE205">
        <v>0</v>
      </c>
      <c r="AF205">
        <v>229.43</v>
      </c>
      <c r="AI205" t="s">
        <v>1868</v>
      </c>
      <c r="AJ205">
        <v>28656</v>
      </c>
      <c r="AP205">
        <v>4.25</v>
      </c>
      <c r="AQ205" t="s">
        <v>1951</v>
      </c>
      <c r="AR205" t="s">
        <v>1049</v>
      </c>
      <c r="AS205" t="s">
        <v>1049</v>
      </c>
    </row>
    <row r="206" spans="1:45">
      <c r="A206" s="1">
        <f>HYPERLINK("https://lsnyc.legalserver.org/matter/dynamic-profile/view/1906607","19-1906607")</f>
        <v>0</v>
      </c>
      <c r="B206" t="s">
        <v>61</v>
      </c>
      <c r="C206" t="s">
        <v>81</v>
      </c>
      <c r="D206" t="s">
        <v>82</v>
      </c>
      <c r="E206" t="s">
        <v>390</v>
      </c>
      <c r="F206" t="s">
        <v>639</v>
      </c>
      <c r="G206" t="s">
        <v>736</v>
      </c>
      <c r="H206" t="s">
        <v>1017</v>
      </c>
      <c r="I206">
        <v>11208</v>
      </c>
      <c r="J206" t="s">
        <v>1049</v>
      </c>
      <c r="K206" t="s">
        <v>1052</v>
      </c>
      <c r="L206" t="s">
        <v>1171</v>
      </c>
      <c r="M206" t="s">
        <v>1217</v>
      </c>
      <c r="N206" t="s">
        <v>1224</v>
      </c>
      <c r="O206" t="s">
        <v>1232</v>
      </c>
      <c r="P206" t="s">
        <v>120</v>
      </c>
      <c r="Q206" t="s">
        <v>1238</v>
      </c>
      <c r="R206" t="s">
        <v>1050</v>
      </c>
      <c r="S206" t="s">
        <v>1243</v>
      </c>
      <c r="T206" t="s">
        <v>1250</v>
      </c>
      <c r="U206" t="s">
        <v>1443</v>
      </c>
      <c r="V206" t="s">
        <v>1565</v>
      </c>
      <c r="W206" t="s">
        <v>1753</v>
      </c>
      <c r="X206" t="s">
        <v>1836</v>
      </c>
      <c r="Y206">
        <v>1488</v>
      </c>
      <c r="Z206">
        <v>319</v>
      </c>
      <c r="AA206" t="s">
        <v>1076</v>
      </c>
      <c r="AC206">
        <v>2</v>
      </c>
      <c r="AD206">
        <v>2</v>
      </c>
      <c r="AE206">
        <v>2</v>
      </c>
      <c r="AF206">
        <v>8.890000000000001</v>
      </c>
      <c r="AI206" t="s">
        <v>1868</v>
      </c>
      <c r="AJ206">
        <v>2288</v>
      </c>
      <c r="AP206">
        <v>4</v>
      </c>
      <c r="AQ206" t="s">
        <v>47</v>
      </c>
      <c r="AR206" t="s">
        <v>1051</v>
      </c>
      <c r="AS206" t="s">
        <v>1050</v>
      </c>
    </row>
    <row r="207" spans="1:45">
      <c r="A207" s="1">
        <f>HYPERLINK("https://lsnyc.legalserver.org/matter/dynamic-profile/view/1907812","19-1907812")</f>
        <v>0</v>
      </c>
      <c r="B207" t="s">
        <v>61</v>
      </c>
      <c r="C207" t="s">
        <v>180</v>
      </c>
      <c r="D207" t="s">
        <v>140</v>
      </c>
      <c r="E207" t="s">
        <v>391</v>
      </c>
      <c r="F207" t="s">
        <v>542</v>
      </c>
      <c r="G207" t="s">
        <v>759</v>
      </c>
      <c r="H207">
        <v>426</v>
      </c>
      <c r="I207">
        <v>11208</v>
      </c>
      <c r="J207" t="s">
        <v>1049</v>
      </c>
      <c r="K207" t="s">
        <v>1052</v>
      </c>
      <c r="L207" t="s">
        <v>1172</v>
      </c>
      <c r="M207" t="s">
        <v>1206</v>
      </c>
      <c r="N207" t="s">
        <v>1228</v>
      </c>
      <c r="O207" t="s">
        <v>1229</v>
      </c>
      <c r="P207" t="s">
        <v>92</v>
      </c>
      <c r="Q207" t="s">
        <v>1238</v>
      </c>
      <c r="R207" t="s">
        <v>1050</v>
      </c>
      <c r="S207" t="s">
        <v>1243</v>
      </c>
      <c r="T207" t="s">
        <v>1250</v>
      </c>
      <c r="U207" t="s">
        <v>1444</v>
      </c>
      <c r="V207" t="s">
        <v>1070</v>
      </c>
      <c r="W207" t="s">
        <v>1754</v>
      </c>
      <c r="X207" t="s">
        <v>1837</v>
      </c>
      <c r="Y207">
        <v>208</v>
      </c>
      <c r="Z207">
        <v>40</v>
      </c>
      <c r="AA207" t="s">
        <v>1852</v>
      </c>
      <c r="AB207" t="s">
        <v>1856</v>
      </c>
      <c r="AC207">
        <v>11</v>
      </c>
      <c r="AD207">
        <v>1</v>
      </c>
      <c r="AE207">
        <v>0</v>
      </c>
      <c r="AF207">
        <v>83.2</v>
      </c>
      <c r="AI207" t="s">
        <v>1868</v>
      </c>
      <c r="AJ207">
        <v>10392</v>
      </c>
      <c r="AK207" t="s">
        <v>1900</v>
      </c>
      <c r="AP207">
        <v>13.5</v>
      </c>
      <c r="AQ207" t="s">
        <v>65</v>
      </c>
      <c r="AR207" t="s">
        <v>1051</v>
      </c>
      <c r="AS207" t="s">
        <v>1050</v>
      </c>
    </row>
    <row r="208" spans="1:45">
      <c r="A208" s="1">
        <f>HYPERLINK("https://lsnyc.legalserver.org/matter/dynamic-profile/view/1909296","19-1909296")</f>
        <v>0</v>
      </c>
      <c r="B208" t="s">
        <v>61</v>
      </c>
      <c r="C208" t="s">
        <v>160</v>
      </c>
      <c r="E208" t="s">
        <v>392</v>
      </c>
      <c r="F208" t="s">
        <v>640</v>
      </c>
      <c r="G208" t="s">
        <v>866</v>
      </c>
      <c r="H208">
        <v>143</v>
      </c>
      <c r="I208">
        <v>11208</v>
      </c>
      <c r="J208" t="s">
        <v>1049</v>
      </c>
      <c r="K208" t="s">
        <v>1052</v>
      </c>
      <c r="L208" t="s">
        <v>1068</v>
      </c>
      <c r="M208" t="s">
        <v>1218</v>
      </c>
      <c r="N208" t="s">
        <v>1225</v>
      </c>
      <c r="P208" t="s">
        <v>128</v>
      </c>
      <c r="Q208" t="s">
        <v>1238</v>
      </c>
      <c r="R208" t="s">
        <v>1050</v>
      </c>
      <c r="S208" t="s">
        <v>1240</v>
      </c>
      <c r="T208" t="s">
        <v>1247</v>
      </c>
      <c r="U208" t="s">
        <v>1445</v>
      </c>
      <c r="V208" t="s">
        <v>1530</v>
      </c>
      <c r="W208" t="s">
        <v>1755</v>
      </c>
      <c r="X208" t="s">
        <v>1839</v>
      </c>
      <c r="Y208">
        <v>1000</v>
      </c>
      <c r="Z208">
        <v>266</v>
      </c>
      <c r="AA208" t="s">
        <v>1852</v>
      </c>
      <c r="AB208" t="s">
        <v>1856</v>
      </c>
      <c r="AC208">
        <v>28</v>
      </c>
      <c r="AD208">
        <v>1</v>
      </c>
      <c r="AE208">
        <v>0</v>
      </c>
      <c r="AF208">
        <v>14.58</v>
      </c>
      <c r="AI208" t="s">
        <v>1868</v>
      </c>
      <c r="AJ208">
        <v>1821.6</v>
      </c>
      <c r="AP208">
        <v>20.25</v>
      </c>
      <c r="AQ208" t="s">
        <v>1946</v>
      </c>
      <c r="AR208" t="s">
        <v>1049</v>
      </c>
      <c r="AS208" t="s">
        <v>1049</v>
      </c>
    </row>
    <row r="209" spans="1:45">
      <c r="A209" s="1">
        <f>HYPERLINK("https://lsnyc.legalserver.org/matter/dynamic-profile/view/1910793","19-1910793")</f>
        <v>0</v>
      </c>
      <c r="B209" t="s">
        <v>61</v>
      </c>
      <c r="C209" t="s">
        <v>75</v>
      </c>
      <c r="D209" t="s">
        <v>130</v>
      </c>
      <c r="E209" t="s">
        <v>370</v>
      </c>
      <c r="F209" t="s">
        <v>620</v>
      </c>
      <c r="G209" t="s">
        <v>843</v>
      </c>
      <c r="I209">
        <v>11233</v>
      </c>
      <c r="J209" t="s">
        <v>1049</v>
      </c>
      <c r="K209" t="s">
        <v>1052</v>
      </c>
      <c r="L209" t="s">
        <v>1068</v>
      </c>
      <c r="M209" t="s">
        <v>1068</v>
      </c>
      <c r="N209" t="s">
        <v>1226</v>
      </c>
      <c r="O209" t="s">
        <v>1230</v>
      </c>
      <c r="P209" t="s">
        <v>75</v>
      </c>
      <c r="Q209" t="s">
        <v>1238</v>
      </c>
      <c r="R209" t="s">
        <v>1050</v>
      </c>
      <c r="S209" t="s">
        <v>1240</v>
      </c>
      <c r="T209" t="s">
        <v>1247</v>
      </c>
      <c r="U209" t="s">
        <v>1420</v>
      </c>
      <c r="V209" t="s">
        <v>1529</v>
      </c>
      <c r="W209" t="s">
        <v>1731</v>
      </c>
      <c r="X209" t="s">
        <v>1842</v>
      </c>
      <c r="Y209">
        <v>330</v>
      </c>
      <c r="Z209">
        <v>27</v>
      </c>
      <c r="AA209" t="s">
        <v>1852</v>
      </c>
      <c r="AB209" t="s">
        <v>1861</v>
      </c>
      <c r="AC209">
        <v>9</v>
      </c>
      <c r="AD209">
        <v>1</v>
      </c>
      <c r="AE209">
        <v>0</v>
      </c>
      <c r="AF209">
        <v>69.18000000000001</v>
      </c>
      <c r="AI209" t="s">
        <v>1868</v>
      </c>
      <c r="AJ209">
        <v>8640</v>
      </c>
      <c r="AP209">
        <v>1.75</v>
      </c>
      <c r="AQ209" t="s">
        <v>65</v>
      </c>
      <c r="AR209" t="s">
        <v>1049</v>
      </c>
      <c r="AS209" t="s">
        <v>1049</v>
      </c>
    </row>
    <row r="210" spans="1:45">
      <c r="A210" s="1">
        <f>HYPERLINK("https://lsnyc.legalserver.org/matter/dynamic-profile/view/1910497","19-1910497")</f>
        <v>0</v>
      </c>
      <c r="B210" t="s">
        <v>61</v>
      </c>
      <c r="C210" t="s">
        <v>181</v>
      </c>
      <c r="E210" t="s">
        <v>393</v>
      </c>
      <c r="F210" t="s">
        <v>498</v>
      </c>
      <c r="G210" t="s">
        <v>867</v>
      </c>
      <c r="H210" t="s">
        <v>943</v>
      </c>
      <c r="I210">
        <v>11208</v>
      </c>
      <c r="J210" t="s">
        <v>1049</v>
      </c>
      <c r="K210" t="s">
        <v>1052</v>
      </c>
      <c r="L210" t="s">
        <v>1173</v>
      </c>
      <c r="M210" t="s">
        <v>1206</v>
      </c>
      <c r="N210" t="s">
        <v>1224</v>
      </c>
      <c r="P210" t="s">
        <v>77</v>
      </c>
      <c r="Q210" t="s">
        <v>1238</v>
      </c>
      <c r="R210" t="s">
        <v>1050</v>
      </c>
      <c r="S210" t="s">
        <v>1243</v>
      </c>
      <c r="T210" t="s">
        <v>1247</v>
      </c>
      <c r="U210" t="s">
        <v>1272</v>
      </c>
      <c r="V210" t="s">
        <v>1566</v>
      </c>
      <c r="W210" t="s">
        <v>1756</v>
      </c>
      <c r="X210" t="s">
        <v>1828</v>
      </c>
      <c r="Y210">
        <v>1515</v>
      </c>
      <c r="Z210">
        <v>6</v>
      </c>
      <c r="AA210" t="s">
        <v>1845</v>
      </c>
      <c r="AB210" t="s">
        <v>1859</v>
      </c>
      <c r="AC210">
        <v>3</v>
      </c>
      <c r="AD210">
        <v>1</v>
      </c>
      <c r="AE210">
        <v>2</v>
      </c>
      <c r="AF210">
        <v>159.4</v>
      </c>
      <c r="AI210" t="s">
        <v>1868</v>
      </c>
      <c r="AJ210">
        <v>34000</v>
      </c>
      <c r="AP210">
        <v>9.25</v>
      </c>
      <c r="AQ210" t="s">
        <v>65</v>
      </c>
      <c r="AR210" t="s">
        <v>1049</v>
      </c>
      <c r="AS210" t="s">
        <v>1049</v>
      </c>
    </row>
    <row r="211" spans="1:45">
      <c r="A211" s="1">
        <f>HYPERLINK("https://lsnyc.legalserver.org/matter/dynamic-profile/view/1911716","19-1911716")</f>
        <v>0</v>
      </c>
      <c r="B211" t="s">
        <v>61</v>
      </c>
      <c r="C211" t="s">
        <v>106</v>
      </c>
      <c r="D211" t="s">
        <v>209</v>
      </c>
      <c r="E211" t="s">
        <v>394</v>
      </c>
      <c r="F211" t="s">
        <v>535</v>
      </c>
      <c r="G211" t="s">
        <v>868</v>
      </c>
      <c r="H211">
        <v>7</v>
      </c>
      <c r="I211">
        <v>11233</v>
      </c>
      <c r="J211" t="s">
        <v>1049</v>
      </c>
      <c r="K211" t="s">
        <v>1052</v>
      </c>
      <c r="L211" t="s">
        <v>1068</v>
      </c>
      <c r="M211" t="s">
        <v>1219</v>
      </c>
      <c r="N211" t="s">
        <v>1226</v>
      </c>
      <c r="O211" t="s">
        <v>1230</v>
      </c>
      <c r="P211" t="s">
        <v>109</v>
      </c>
      <c r="Q211" t="s">
        <v>1238</v>
      </c>
      <c r="R211" t="s">
        <v>1050</v>
      </c>
      <c r="S211" t="s">
        <v>1243</v>
      </c>
      <c r="U211" t="s">
        <v>1446</v>
      </c>
      <c r="W211" t="s">
        <v>1757</v>
      </c>
      <c r="X211" t="s">
        <v>1835</v>
      </c>
      <c r="Y211">
        <v>871</v>
      </c>
      <c r="Z211">
        <v>8</v>
      </c>
      <c r="AA211" t="s">
        <v>1845</v>
      </c>
      <c r="AB211" t="s">
        <v>1856</v>
      </c>
      <c r="AC211">
        <v>0</v>
      </c>
      <c r="AD211">
        <v>2</v>
      </c>
      <c r="AE211">
        <v>0</v>
      </c>
      <c r="AF211">
        <v>0</v>
      </c>
      <c r="AI211" t="s">
        <v>1868</v>
      </c>
      <c r="AJ211">
        <v>0</v>
      </c>
      <c r="AP211">
        <v>1.75</v>
      </c>
      <c r="AQ211" t="s">
        <v>47</v>
      </c>
      <c r="AR211" t="s">
        <v>1049</v>
      </c>
      <c r="AS211" t="s">
        <v>1049</v>
      </c>
    </row>
    <row r="212" spans="1:45">
      <c r="A212" s="1">
        <f>HYPERLINK("https://lsnyc.legalserver.org/matter/dynamic-profile/view/1912808","19-1912808")</f>
        <v>0</v>
      </c>
      <c r="B212" t="s">
        <v>61</v>
      </c>
      <c r="C212" t="s">
        <v>114</v>
      </c>
      <c r="D212" t="s">
        <v>210</v>
      </c>
      <c r="E212" t="s">
        <v>325</v>
      </c>
      <c r="F212" t="s">
        <v>517</v>
      </c>
      <c r="G212" t="s">
        <v>869</v>
      </c>
      <c r="I212">
        <v>11233</v>
      </c>
      <c r="J212" t="s">
        <v>1049</v>
      </c>
      <c r="K212" t="s">
        <v>1052</v>
      </c>
      <c r="L212" t="s">
        <v>1068</v>
      </c>
      <c r="M212" t="s">
        <v>1217</v>
      </c>
      <c r="O212" t="s">
        <v>1230</v>
      </c>
      <c r="P212" t="s">
        <v>114</v>
      </c>
      <c r="Q212" t="s">
        <v>1238</v>
      </c>
      <c r="R212" t="s">
        <v>1050</v>
      </c>
      <c r="S212" t="s">
        <v>1240</v>
      </c>
      <c r="T212" t="s">
        <v>1247</v>
      </c>
      <c r="U212" t="s">
        <v>1447</v>
      </c>
      <c r="V212" t="s">
        <v>1567</v>
      </c>
      <c r="W212" t="s">
        <v>1758</v>
      </c>
      <c r="X212" t="s">
        <v>1833</v>
      </c>
      <c r="Y212">
        <v>1588</v>
      </c>
      <c r="Z212">
        <v>19</v>
      </c>
      <c r="AB212" t="s">
        <v>1856</v>
      </c>
      <c r="AC212">
        <v>6</v>
      </c>
      <c r="AD212">
        <v>1</v>
      </c>
      <c r="AE212">
        <v>3</v>
      </c>
      <c r="AF212">
        <v>35.4</v>
      </c>
      <c r="AI212" t="s">
        <v>1868</v>
      </c>
      <c r="AJ212">
        <v>9116</v>
      </c>
      <c r="AP212">
        <v>0.75</v>
      </c>
      <c r="AQ212" t="s">
        <v>65</v>
      </c>
      <c r="AR212" t="s">
        <v>1051</v>
      </c>
      <c r="AS212" t="s">
        <v>1050</v>
      </c>
    </row>
    <row r="213" spans="1:45">
      <c r="A213" s="1">
        <f>HYPERLINK("https://lsnyc.legalserver.org/matter/dynamic-profile/view/1912574","19-1912574")</f>
        <v>0</v>
      </c>
      <c r="B213" t="s">
        <v>61</v>
      </c>
      <c r="C213" t="s">
        <v>109</v>
      </c>
      <c r="D213" t="s">
        <v>203</v>
      </c>
      <c r="E213" t="s">
        <v>395</v>
      </c>
      <c r="F213" t="s">
        <v>559</v>
      </c>
      <c r="G213" t="s">
        <v>870</v>
      </c>
      <c r="H213">
        <v>2</v>
      </c>
      <c r="I213">
        <v>11212</v>
      </c>
      <c r="J213" t="s">
        <v>1049</v>
      </c>
      <c r="K213" t="s">
        <v>1052</v>
      </c>
      <c r="L213" t="s">
        <v>1068</v>
      </c>
      <c r="M213" t="s">
        <v>1068</v>
      </c>
      <c r="N213" t="s">
        <v>1226</v>
      </c>
      <c r="O213" t="s">
        <v>1230</v>
      </c>
      <c r="P213" t="s">
        <v>154</v>
      </c>
      <c r="Q213" t="s">
        <v>1238</v>
      </c>
      <c r="R213" t="s">
        <v>1050</v>
      </c>
      <c r="S213" t="s">
        <v>1243</v>
      </c>
      <c r="U213" t="s">
        <v>1448</v>
      </c>
      <c r="W213" t="s">
        <v>1759</v>
      </c>
      <c r="X213" t="s">
        <v>1837</v>
      </c>
      <c r="Y213">
        <v>579</v>
      </c>
      <c r="Z213">
        <v>4</v>
      </c>
      <c r="AA213" t="s">
        <v>1852</v>
      </c>
      <c r="AC213">
        <v>4</v>
      </c>
      <c r="AD213">
        <v>2</v>
      </c>
      <c r="AE213">
        <v>3</v>
      </c>
      <c r="AF213">
        <v>33.15</v>
      </c>
      <c r="AI213" t="s">
        <v>1868</v>
      </c>
      <c r="AJ213">
        <v>10000</v>
      </c>
      <c r="AP213">
        <v>4</v>
      </c>
      <c r="AQ213" t="s">
        <v>1948</v>
      </c>
      <c r="AR213" t="s">
        <v>1049</v>
      </c>
      <c r="AS213" t="s">
        <v>1049</v>
      </c>
    </row>
    <row r="214" spans="1:45">
      <c r="A214" s="1">
        <f>HYPERLINK("https://lsnyc.legalserver.org/matter/dynamic-profile/view/1908420","19-1908420")</f>
        <v>0</v>
      </c>
      <c r="B214" t="s">
        <v>61</v>
      </c>
      <c r="C214" t="s">
        <v>131</v>
      </c>
      <c r="E214" t="s">
        <v>396</v>
      </c>
      <c r="F214" t="s">
        <v>641</v>
      </c>
      <c r="G214" t="s">
        <v>871</v>
      </c>
      <c r="H214" t="s">
        <v>965</v>
      </c>
      <c r="I214">
        <v>11237</v>
      </c>
      <c r="J214" t="s">
        <v>1049</v>
      </c>
      <c r="L214" t="s">
        <v>1054</v>
      </c>
      <c r="M214" t="s">
        <v>1214</v>
      </c>
      <c r="N214" t="s">
        <v>1224</v>
      </c>
      <c r="Q214" t="s">
        <v>1238</v>
      </c>
      <c r="R214" t="s">
        <v>1050</v>
      </c>
      <c r="S214" t="s">
        <v>1243</v>
      </c>
      <c r="U214" t="s">
        <v>1449</v>
      </c>
      <c r="V214" t="s">
        <v>1568</v>
      </c>
      <c r="W214" t="s">
        <v>1760</v>
      </c>
      <c r="X214" t="s">
        <v>1836</v>
      </c>
      <c r="Y214">
        <v>973</v>
      </c>
      <c r="Z214">
        <v>6</v>
      </c>
      <c r="AA214" t="s">
        <v>1845</v>
      </c>
      <c r="AB214" t="s">
        <v>1856</v>
      </c>
      <c r="AC214">
        <v>12</v>
      </c>
      <c r="AD214">
        <v>1</v>
      </c>
      <c r="AE214">
        <v>0</v>
      </c>
      <c r="AF214">
        <v>0</v>
      </c>
      <c r="AI214" t="s">
        <v>1868</v>
      </c>
      <c r="AJ214">
        <v>0</v>
      </c>
      <c r="AP214">
        <v>14</v>
      </c>
      <c r="AQ214" t="s">
        <v>47</v>
      </c>
      <c r="AR214" t="s">
        <v>1049</v>
      </c>
      <c r="AS214" t="s">
        <v>1049</v>
      </c>
    </row>
    <row r="215" spans="1:45">
      <c r="A215" s="1">
        <f>HYPERLINK("https://lsnyc.legalserver.org/matter/dynamic-profile/view/1909370","19-1909370")</f>
        <v>0</v>
      </c>
      <c r="B215" t="s">
        <v>61</v>
      </c>
      <c r="C215" t="s">
        <v>127</v>
      </c>
      <c r="E215" t="s">
        <v>289</v>
      </c>
      <c r="F215" t="s">
        <v>480</v>
      </c>
      <c r="G215" t="s">
        <v>744</v>
      </c>
      <c r="H215" t="s">
        <v>975</v>
      </c>
      <c r="I215">
        <v>11233</v>
      </c>
      <c r="J215" t="s">
        <v>1049</v>
      </c>
      <c r="K215" t="s">
        <v>1052</v>
      </c>
      <c r="L215" t="s">
        <v>1115</v>
      </c>
      <c r="M215" t="s">
        <v>1217</v>
      </c>
      <c r="Q215" t="s">
        <v>1238</v>
      </c>
      <c r="R215" t="s">
        <v>1050</v>
      </c>
      <c r="S215" t="s">
        <v>1243</v>
      </c>
      <c r="T215" t="s">
        <v>1247</v>
      </c>
      <c r="U215" t="s">
        <v>1332</v>
      </c>
      <c r="V215" t="s">
        <v>1054</v>
      </c>
      <c r="W215" t="s">
        <v>1648</v>
      </c>
      <c r="X215" t="s">
        <v>1828</v>
      </c>
      <c r="Y215">
        <v>980</v>
      </c>
      <c r="Z215">
        <v>1117</v>
      </c>
      <c r="AA215" t="s">
        <v>1845</v>
      </c>
      <c r="AB215" t="s">
        <v>1861</v>
      </c>
      <c r="AC215">
        <v>35</v>
      </c>
      <c r="AD215">
        <v>1</v>
      </c>
      <c r="AE215">
        <v>2</v>
      </c>
      <c r="AF215">
        <v>0</v>
      </c>
      <c r="AI215" t="s">
        <v>1868</v>
      </c>
      <c r="AJ215">
        <v>0</v>
      </c>
      <c r="AK215" t="s">
        <v>1901</v>
      </c>
      <c r="AP215">
        <v>14.75</v>
      </c>
      <c r="AQ215" t="s">
        <v>65</v>
      </c>
      <c r="AR215" t="s">
        <v>1049</v>
      </c>
      <c r="AS215" t="s">
        <v>1049</v>
      </c>
    </row>
    <row r="216" spans="1:45">
      <c r="A216" s="1">
        <f>HYPERLINK("https://lsnyc.legalserver.org/matter/dynamic-profile/view/1912182","19-1912182")</f>
        <v>0</v>
      </c>
      <c r="B216" t="s">
        <v>61</v>
      </c>
      <c r="C216" t="s">
        <v>130</v>
      </c>
      <c r="E216" t="s">
        <v>397</v>
      </c>
      <c r="F216" t="s">
        <v>642</v>
      </c>
      <c r="G216" t="s">
        <v>768</v>
      </c>
      <c r="H216">
        <v>9</v>
      </c>
      <c r="I216">
        <v>11212</v>
      </c>
      <c r="J216" t="s">
        <v>1049</v>
      </c>
      <c r="K216" t="s">
        <v>1052</v>
      </c>
      <c r="L216" t="s">
        <v>1174</v>
      </c>
      <c r="M216" t="s">
        <v>1214</v>
      </c>
      <c r="Q216" t="s">
        <v>1238</v>
      </c>
      <c r="R216" t="s">
        <v>1050</v>
      </c>
      <c r="S216" t="s">
        <v>1243</v>
      </c>
      <c r="U216" t="s">
        <v>1450</v>
      </c>
      <c r="V216" t="s">
        <v>1569</v>
      </c>
      <c r="W216" t="s">
        <v>1761</v>
      </c>
      <c r="X216" t="s">
        <v>1830</v>
      </c>
      <c r="Y216">
        <v>1300</v>
      </c>
      <c r="Z216">
        <v>23</v>
      </c>
      <c r="AA216" t="s">
        <v>1845</v>
      </c>
      <c r="AB216" t="s">
        <v>1054</v>
      </c>
      <c r="AC216">
        <v>1</v>
      </c>
      <c r="AD216">
        <v>1</v>
      </c>
      <c r="AE216">
        <v>2</v>
      </c>
      <c r="AF216">
        <v>22.5</v>
      </c>
      <c r="AI216" t="s">
        <v>1868</v>
      </c>
      <c r="AJ216">
        <v>4800</v>
      </c>
      <c r="AK216" t="s">
        <v>1902</v>
      </c>
      <c r="AP216">
        <v>6</v>
      </c>
      <c r="AQ216" t="s">
        <v>47</v>
      </c>
      <c r="AR216" t="s">
        <v>1049</v>
      </c>
      <c r="AS216" t="s">
        <v>1049</v>
      </c>
    </row>
    <row r="217" spans="1:45">
      <c r="A217" s="1">
        <f>HYPERLINK("https://lsnyc.legalserver.org/matter/dynamic-profile/view/1907249","19-1907249")</f>
        <v>0</v>
      </c>
      <c r="B217" t="s">
        <v>61</v>
      </c>
      <c r="C217" t="s">
        <v>91</v>
      </c>
      <c r="D217" t="s">
        <v>92</v>
      </c>
      <c r="E217" t="s">
        <v>268</v>
      </c>
      <c r="F217" t="s">
        <v>521</v>
      </c>
      <c r="G217" t="s">
        <v>872</v>
      </c>
      <c r="H217" t="s">
        <v>970</v>
      </c>
      <c r="I217">
        <v>11233</v>
      </c>
      <c r="J217" t="s">
        <v>1050</v>
      </c>
      <c r="L217" t="s">
        <v>1054</v>
      </c>
      <c r="M217" t="s">
        <v>1068</v>
      </c>
      <c r="N217" t="s">
        <v>1226</v>
      </c>
      <c r="O217" t="s">
        <v>1230</v>
      </c>
      <c r="Q217" t="s">
        <v>1238</v>
      </c>
      <c r="R217" t="s">
        <v>1050</v>
      </c>
      <c r="S217" t="s">
        <v>1240</v>
      </c>
      <c r="U217" t="s">
        <v>1310</v>
      </c>
      <c r="W217" t="s">
        <v>1631</v>
      </c>
      <c r="X217" t="s">
        <v>1835</v>
      </c>
      <c r="Y217">
        <v>2400</v>
      </c>
      <c r="Z217">
        <v>2</v>
      </c>
      <c r="AA217" t="s">
        <v>1076</v>
      </c>
      <c r="AB217" t="s">
        <v>1054</v>
      </c>
      <c r="AC217">
        <v>1</v>
      </c>
      <c r="AD217">
        <v>2</v>
      </c>
      <c r="AE217">
        <v>2</v>
      </c>
      <c r="AF217">
        <v>25.17</v>
      </c>
      <c r="AI217" t="s">
        <v>1868</v>
      </c>
      <c r="AJ217">
        <v>6480</v>
      </c>
      <c r="AP217">
        <v>1.41</v>
      </c>
      <c r="AQ217" t="s">
        <v>1950</v>
      </c>
      <c r="AR217" t="s">
        <v>1051</v>
      </c>
      <c r="AS217" t="s">
        <v>1050</v>
      </c>
    </row>
    <row r="218" spans="1:45">
      <c r="A218" s="1">
        <f>HYPERLINK("https://lsnyc.legalserver.org/matter/dynamic-profile/view/1908418","19-1908418")</f>
        <v>0</v>
      </c>
      <c r="B218" t="s">
        <v>61</v>
      </c>
      <c r="C218" t="s">
        <v>131</v>
      </c>
      <c r="E218" t="s">
        <v>251</v>
      </c>
      <c r="F218" t="s">
        <v>504</v>
      </c>
      <c r="G218" t="s">
        <v>736</v>
      </c>
      <c r="H218" t="s">
        <v>954</v>
      </c>
      <c r="I218">
        <v>11208</v>
      </c>
      <c r="J218" t="s">
        <v>1049</v>
      </c>
      <c r="K218" t="s">
        <v>1052</v>
      </c>
      <c r="L218" t="s">
        <v>1054</v>
      </c>
      <c r="M218" t="s">
        <v>1214</v>
      </c>
      <c r="N218" t="s">
        <v>1224</v>
      </c>
      <c r="Q218" t="s">
        <v>1238</v>
      </c>
      <c r="R218" t="s">
        <v>1050</v>
      </c>
      <c r="S218" t="s">
        <v>1243</v>
      </c>
      <c r="U218" t="s">
        <v>1292</v>
      </c>
      <c r="V218" t="s">
        <v>1534</v>
      </c>
      <c r="W218" t="s">
        <v>1614</v>
      </c>
      <c r="X218" t="s">
        <v>1840</v>
      </c>
      <c r="Y218">
        <v>273</v>
      </c>
      <c r="Z218">
        <v>322</v>
      </c>
      <c r="AA218" t="s">
        <v>1845</v>
      </c>
      <c r="AB218" t="s">
        <v>1860</v>
      </c>
      <c r="AC218">
        <v>0</v>
      </c>
      <c r="AD218">
        <v>1</v>
      </c>
      <c r="AE218">
        <v>7</v>
      </c>
      <c r="AF218">
        <v>65.98</v>
      </c>
      <c r="AI218" t="s">
        <v>1868</v>
      </c>
      <c r="AJ218">
        <v>28656</v>
      </c>
      <c r="AK218" t="s">
        <v>1903</v>
      </c>
      <c r="AP218">
        <v>7.75</v>
      </c>
      <c r="AQ218" t="s">
        <v>47</v>
      </c>
      <c r="AR218" t="s">
        <v>1049</v>
      </c>
      <c r="AS218" t="s">
        <v>1049</v>
      </c>
    </row>
    <row r="219" spans="1:45">
      <c r="A219" s="1">
        <f>HYPERLINK("https://lsnyc.legalserver.org/matter/dynamic-profile/view/1895220","19-1895220")</f>
        <v>0</v>
      </c>
      <c r="B219" t="s">
        <v>61</v>
      </c>
      <c r="C219" t="s">
        <v>182</v>
      </c>
      <c r="D219" t="s">
        <v>199</v>
      </c>
      <c r="E219" t="s">
        <v>314</v>
      </c>
      <c r="F219" t="s">
        <v>643</v>
      </c>
      <c r="G219" t="s">
        <v>873</v>
      </c>
      <c r="H219" t="s">
        <v>1018</v>
      </c>
      <c r="I219">
        <v>11233</v>
      </c>
      <c r="J219" t="s">
        <v>1049</v>
      </c>
      <c r="K219" t="s">
        <v>1052</v>
      </c>
      <c r="L219" t="s">
        <v>1054</v>
      </c>
      <c r="M219" t="s">
        <v>1220</v>
      </c>
      <c r="N219" t="s">
        <v>1224</v>
      </c>
      <c r="O219" t="s">
        <v>1233</v>
      </c>
      <c r="Q219" t="s">
        <v>1238</v>
      </c>
      <c r="R219" t="s">
        <v>1050</v>
      </c>
      <c r="S219" t="s">
        <v>1243</v>
      </c>
      <c r="T219" t="s">
        <v>1247</v>
      </c>
      <c r="U219" t="s">
        <v>1451</v>
      </c>
      <c r="V219" t="s">
        <v>1570</v>
      </c>
      <c r="W219" t="s">
        <v>1762</v>
      </c>
      <c r="X219" t="s">
        <v>1828</v>
      </c>
      <c r="Y219">
        <v>957.15</v>
      </c>
      <c r="Z219">
        <v>15</v>
      </c>
      <c r="AA219" t="s">
        <v>1076</v>
      </c>
      <c r="AB219" t="s">
        <v>1054</v>
      </c>
      <c r="AC219">
        <v>25</v>
      </c>
      <c r="AD219">
        <v>1</v>
      </c>
      <c r="AE219">
        <v>0</v>
      </c>
      <c r="AF219">
        <v>70.62</v>
      </c>
      <c r="AI219" t="s">
        <v>1868</v>
      </c>
      <c r="AJ219">
        <v>8820</v>
      </c>
      <c r="AP219">
        <v>20.75</v>
      </c>
      <c r="AQ219" t="s">
        <v>65</v>
      </c>
      <c r="AR219" t="s">
        <v>1049</v>
      </c>
      <c r="AS219" t="s">
        <v>1049</v>
      </c>
    </row>
    <row r="220" spans="1:45">
      <c r="A220" s="1">
        <f>HYPERLINK("https://lsnyc.legalserver.org/matter/dynamic-profile/view/1907458","19-1907458")</f>
        <v>0</v>
      </c>
      <c r="B220" t="s">
        <v>61</v>
      </c>
      <c r="C220" t="s">
        <v>103</v>
      </c>
      <c r="D220" t="s">
        <v>92</v>
      </c>
      <c r="E220" t="s">
        <v>398</v>
      </c>
      <c r="F220" t="s">
        <v>609</v>
      </c>
      <c r="G220" t="s">
        <v>874</v>
      </c>
      <c r="H220">
        <v>2</v>
      </c>
      <c r="I220">
        <v>11208</v>
      </c>
      <c r="J220" t="s">
        <v>1050</v>
      </c>
      <c r="L220" t="s">
        <v>1054</v>
      </c>
      <c r="M220" t="s">
        <v>1068</v>
      </c>
      <c r="N220" t="s">
        <v>1226</v>
      </c>
      <c r="O220" t="s">
        <v>1230</v>
      </c>
      <c r="Q220" t="s">
        <v>1238</v>
      </c>
      <c r="R220" t="s">
        <v>1050</v>
      </c>
      <c r="S220" t="s">
        <v>1240</v>
      </c>
      <c r="U220" t="s">
        <v>1452</v>
      </c>
      <c r="W220" t="s">
        <v>1763</v>
      </c>
      <c r="X220" t="s">
        <v>1835</v>
      </c>
      <c r="Y220">
        <v>1442</v>
      </c>
      <c r="Z220">
        <v>2</v>
      </c>
      <c r="AA220" t="s">
        <v>1844</v>
      </c>
      <c r="AB220" t="s">
        <v>1856</v>
      </c>
      <c r="AC220">
        <v>12</v>
      </c>
      <c r="AD220">
        <v>1</v>
      </c>
      <c r="AE220">
        <v>0</v>
      </c>
      <c r="AF220">
        <v>74.08</v>
      </c>
      <c r="AI220" t="s">
        <v>1869</v>
      </c>
      <c r="AJ220">
        <v>9252</v>
      </c>
      <c r="AP220">
        <v>1.4</v>
      </c>
      <c r="AQ220" t="s">
        <v>1949</v>
      </c>
      <c r="AR220" t="s">
        <v>1051</v>
      </c>
      <c r="AS220" t="s">
        <v>1050</v>
      </c>
    </row>
    <row r="221" spans="1:45">
      <c r="A221" s="1">
        <f>HYPERLINK("https://lsnyc.legalserver.org/matter/dynamic-profile/view/1912175","19-1912175")</f>
        <v>0</v>
      </c>
      <c r="B221" t="s">
        <v>61</v>
      </c>
      <c r="C221" t="s">
        <v>130</v>
      </c>
      <c r="E221" t="s">
        <v>399</v>
      </c>
      <c r="F221" t="s">
        <v>511</v>
      </c>
      <c r="G221" t="s">
        <v>875</v>
      </c>
      <c r="I221">
        <v>11208</v>
      </c>
      <c r="J221" t="s">
        <v>1049</v>
      </c>
      <c r="K221" t="s">
        <v>1052</v>
      </c>
      <c r="L221" t="s">
        <v>1175</v>
      </c>
      <c r="M221" t="s">
        <v>1214</v>
      </c>
      <c r="Q221" t="s">
        <v>1238</v>
      </c>
      <c r="R221" t="s">
        <v>1050</v>
      </c>
      <c r="S221" t="s">
        <v>1243</v>
      </c>
      <c r="U221" t="s">
        <v>1453</v>
      </c>
      <c r="W221" t="s">
        <v>1764</v>
      </c>
      <c r="X221" t="s">
        <v>1835</v>
      </c>
      <c r="Y221">
        <v>1057</v>
      </c>
      <c r="Z221">
        <v>300</v>
      </c>
      <c r="AA221" t="s">
        <v>1845</v>
      </c>
      <c r="AB221" t="s">
        <v>1862</v>
      </c>
      <c r="AC221">
        <v>2</v>
      </c>
      <c r="AD221">
        <v>1</v>
      </c>
      <c r="AE221">
        <v>0</v>
      </c>
      <c r="AF221">
        <v>76</v>
      </c>
      <c r="AI221" t="s">
        <v>1868</v>
      </c>
      <c r="AJ221">
        <v>9492</v>
      </c>
      <c r="AK221" t="s">
        <v>1904</v>
      </c>
      <c r="AP221">
        <v>4.75</v>
      </c>
      <c r="AQ221" t="s">
        <v>47</v>
      </c>
      <c r="AR221" t="s">
        <v>1049</v>
      </c>
      <c r="AS221" t="s">
        <v>1049</v>
      </c>
    </row>
    <row r="222" spans="1:45">
      <c r="A222" s="1">
        <f>HYPERLINK("https://lsnyc.legalserver.org/matter/dynamic-profile/view/1911594","19-1911594")</f>
        <v>0</v>
      </c>
      <c r="B222" t="s">
        <v>61</v>
      </c>
      <c r="C222" t="s">
        <v>183</v>
      </c>
      <c r="E222" t="s">
        <v>333</v>
      </c>
      <c r="F222" t="s">
        <v>644</v>
      </c>
      <c r="G222" t="s">
        <v>876</v>
      </c>
      <c r="H222" t="s">
        <v>1019</v>
      </c>
      <c r="I222">
        <v>11239</v>
      </c>
      <c r="J222" t="s">
        <v>1049</v>
      </c>
      <c r="K222" t="s">
        <v>1052</v>
      </c>
      <c r="L222" t="s">
        <v>1176</v>
      </c>
      <c r="M222" t="s">
        <v>1068</v>
      </c>
      <c r="Q222" t="s">
        <v>1238</v>
      </c>
      <c r="R222" t="s">
        <v>1050</v>
      </c>
      <c r="S222" t="s">
        <v>1240</v>
      </c>
      <c r="T222" t="s">
        <v>1247</v>
      </c>
      <c r="U222" t="s">
        <v>1454</v>
      </c>
      <c r="V222" t="s">
        <v>1571</v>
      </c>
      <c r="W222" t="s">
        <v>1765</v>
      </c>
      <c r="X222" t="s">
        <v>1828</v>
      </c>
      <c r="Y222">
        <v>2400</v>
      </c>
      <c r="Z222">
        <v>84</v>
      </c>
      <c r="AA222" t="s">
        <v>1851</v>
      </c>
      <c r="AB222" t="s">
        <v>1861</v>
      </c>
      <c r="AC222">
        <v>1</v>
      </c>
      <c r="AD222">
        <v>1</v>
      </c>
      <c r="AE222">
        <v>0</v>
      </c>
      <c r="AF222">
        <v>82.43000000000001</v>
      </c>
      <c r="AI222" t="s">
        <v>1868</v>
      </c>
      <c r="AJ222">
        <v>10296</v>
      </c>
      <c r="AP222">
        <v>10</v>
      </c>
      <c r="AQ222" t="s">
        <v>65</v>
      </c>
      <c r="AR222" t="s">
        <v>1049</v>
      </c>
      <c r="AS222" t="s">
        <v>1049</v>
      </c>
    </row>
    <row r="223" spans="1:45">
      <c r="A223" s="1">
        <f>HYPERLINK("https://lsnyc.legalserver.org/matter/dynamic-profile/view/1910874","19-1910874")</f>
        <v>0</v>
      </c>
      <c r="B223" t="s">
        <v>61</v>
      </c>
      <c r="C223" t="s">
        <v>75</v>
      </c>
      <c r="E223" t="s">
        <v>345</v>
      </c>
      <c r="F223" t="s">
        <v>595</v>
      </c>
      <c r="G223" t="s">
        <v>815</v>
      </c>
      <c r="H223" t="s">
        <v>968</v>
      </c>
      <c r="I223">
        <v>11225</v>
      </c>
      <c r="J223" t="s">
        <v>1049</v>
      </c>
      <c r="K223" t="s">
        <v>1052</v>
      </c>
      <c r="L223" t="s">
        <v>1146</v>
      </c>
      <c r="M223" t="s">
        <v>1206</v>
      </c>
      <c r="N223" t="s">
        <v>1228</v>
      </c>
      <c r="Q223" t="s">
        <v>1238</v>
      </c>
      <c r="R223" t="s">
        <v>1050</v>
      </c>
      <c r="S223" t="s">
        <v>1243</v>
      </c>
      <c r="T223" t="s">
        <v>1248</v>
      </c>
      <c r="U223" t="s">
        <v>1390</v>
      </c>
      <c r="V223" t="s">
        <v>1054</v>
      </c>
      <c r="W223" t="s">
        <v>1702</v>
      </c>
      <c r="X223" t="s">
        <v>1828</v>
      </c>
      <c r="Y223">
        <v>678</v>
      </c>
      <c r="Z223">
        <v>26</v>
      </c>
      <c r="AB223" t="s">
        <v>1861</v>
      </c>
      <c r="AC223">
        <v>19</v>
      </c>
      <c r="AD223">
        <v>2</v>
      </c>
      <c r="AE223">
        <v>3</v>
      </c>
      <c r="AF223">
        <v>95.66</v>
      </c>
      <c r="AI223" t="s">
        <v>1868</v>
      </c>
      <c r="AJ223">
        <v>28860</v>
      </c>
      <c r="AK223" t="s">
        <v>1905</v>
      </c>
      <c r="AP223">
        <v>4</v>
      </c>
      <c r="AQ223" t="s">
        <v>65</v>
      </c>
      <c r="AR223" t="s">
        <v>1051</v>
      </c>
      <c r="AS223" t="s">
        <v>1051</v>
      </c>
    </row>
    <row r="224" spans="1:45">
      <c r="A224" s="1">
        <f>HYPERLINK("https://lsnyc.legalserver.org/matter/dynamic-profile/view/1912161","19-1912161")</f>
        <v>0</v>
      </c>
      <c r="B224" t="s">
        <v>61</v>
      </c>
      <c r="C224" t="s">
        <v>130</v>
      </c>
      <c r="E224" t="s">
        <v>400</v>
      </c>
      <c r="F224" t="s">
        <v>645</v>
      </c>
      <c r="G224" t="s">
        <v>877</v>
      </c>
      <c r="H224" t="s">
        <v>1020</v>
      </c>
      <c r="I224">
        <v>11207</v>
      </c>
      <c r="J224" t="s">
        <v>1049</v>
      </c>
      <c r="K224" t="s">
        <v>1052</v>
      </c>
      <c r="L224" t="s">
        <v>1177</v>
      </c>
      <c r="M224" t="s">
        <v>1214</v>
      </c>
      <c r="Q224" t="s">
        <v>1238</v>
      </c>
      <c r="R224" t="s">
        <v>1050</v>
      </c>
      <c r="S224" t="s">
        <v>1243</v>
      </c>
      <c r="U224" t="s">
        <v>1455</v>
      </c>
      <c r="W224" t="s">
        <v>1766</v>
      </c>
      <c r="X224" t="s">
        <v>1828</v>
      </c>
      <c r="Y224">
        <v>600</v>
      </c>
      <c r="Z224">
        <v>3</v>
      </c>
      <c r="AA224" t="s">
        <v>1844</v>
      </c>
      <c r="AB224" t="s">
        <v>1054</v>
      </c>
      <c r="AC224">
        <v>3</v>
      </c>
      <c r="AD224">
        <v>1</v>
      </c>
      <c r="AE224">
        <v>0</v>
      </c>
      <c r="AF224">
        <v>144.12</v>
      </c>
      <c r="AI224" t="s">
        <v>1868</v>
      </c>
      <c r="AJ224">
        <v>18000</v>
      </c>
      <c r="AK224" t="s">
        <v>1906</v>
      </c>
      <c r="AP224">
        <v>2.5</v>
      </c>
      <c r="AQ224" t="s">
        <v>47</v>
      </c>
      <c r="AR224" t="s">
        <v>1051</v>
      </c>
      <c r="AS224" t="s">
        <v>1051</v>
      </c>
    </row>
    <row r="225" spans="1:45">
      <c r="A225" s="1">
        <f>HYPERLINK("https://lsnyc.legalserver.org/matter/dynamic-profile/view/1912166","19-1912166")</f>
        <v>0</v>
      </c>
      <c r="B225" t="s">
        <v>61</v>
      </c>
      <c r="C225" t="s">
        <v>130</v>
      </c>
      <c r="E225" t="s">
        <v>214</v>
      </c>
      <c r="F225" t="s">
        <v>468</v>
      </c>
      <c r="G225" t="s">
        <v>702</v>
      </c>
      <c r="H225" t="s">
        <v>935</v>
      </c>
      <c r="I225">
        <v>11233</v>
      </c>
      <c r="J225" t="s">
        <v>1049</v>
      </c>
      <c r="K225" t="s">
        <v>1052</v>
      </c>
      <c r="L225" t="s">
        <v>1057</v>
      </c>
      <c r="M225" t="s">
        <v>1214</v>
      </c>
      <c r="Q225" t="s">
        <v>1238</v>
      </c>
      <c r="R225" t="s">
        <v>1050</v>
      </c>
      <c r="S225" t="s">
        <v>1243</v>
      </c>
      <c r="U225" t="s">
        <v>1255</v>
      </c>
      <c r="W225" t="s">
        <v>1585</v>
      </c>
      <c r="Y225">
        <v>1132</v>
      </c>
      <c r="Z225">
        <v>6</v>
      </c>
      <c r="AA225" t="s">
        <v>1845</v>
      </c>
      <c r="AB225" t="s">
        <v>1054</v>
      </c>
      <c r="AC225">
        <v>10</v>
      </c>
      <c r="AD225">
        <v>1</v>
      </c>
      <c r="AE225">
        <v>0</v>
      </c>
      <c r="AF225">
        <v>175.53</v>
      </c>
      <c r="AI225" t="s">
        <v>1868</v>
      </c>
      <c r="AJ225">
        <v>21924</v>
      </c>
      <c r="AK225" t="s">
        <v>1907</v>
      </c>
      <c r="AP225">
        <v>0.75</v>
      </c>
      <c r="AQ225" t="s">
        <v>47</v>
      </c>
      <c r="AR225" t="s">
        <v>1051</v>
      </c>
      <c r="AS225" t="s">
        <v>1051</v>
      </c>
    </row>
    <row r="226" spans="1:45">
      <c r="A226" s="1">
        <f>HYPERLINK("https://lsnyc.legalserver.org/matter/dynamic-profile/view/1910992","19-1910992")</f>
        <v>0</v>
      </c>
      <c r="B226" t="s">
        <v>61</v>
      </c>
      <c r="C226" t="s">
        <v>115</v>
      </c>
      <c r="D226" t="s">
        <v>130</v>
      </c>
      <c r="E226" t="s">
        <v>401</v>
      </c>
      <c r="F226" t="s">
        <v>480</v>
      </c>
      <c r="G226" t="s">
        <v>878</v>
      </c>
      <c r="I226">
        <v>11207</v>
      </c>
      <c r="J226" t="s">
        <v>1050</v>
      </c>
      <c r="K226" t="s">
        <v>1054</v>
      </c>
      <c r="L226" t="s">
        <v>1070</v>
      </c>
      <c r="M226" t="s">
        <v>1068</v>
      </c>
      <c r="O226" t="s">
        <v>1230</v>
      </c>
      <c r="Q226" t="s">
        <v>1238</v>
      </c>
      <c r="R226" t="s">
        <v>1050</v>
      </c>
      <c r="S226" t="s">
        <v>1240</v>
      </c>
      <c r="T226" t="s">
        <v>1247</v>
      </c>
      <c r="U226" t="s">
        <v>1456</v>
      </c>
      <c r="V226" t="s">
        <v>1070</v>
      </c>
      <c r="W226" t="s">
        <v>1767</v>
      </c>
      <c r="Y226">
        <v>1288</v>
      </c>
      <c r="Z226">
        <v>3</v>
      </c>
      <c r="AB226" t="s">
        <v>1054</v>
      </c>
      <c r="AC226">
        <v>6</v>
      </c>
      <c r="AD226">
        <v>1</v>
      </c>
      <c r="AE226">
        <v>0</v>
      </c>
      <c r="AF226">
        <v>187.35</v>
      </c>
      <c r="AI226" t="s">
        <v>1868</v>
      </c>
      <c r="AJ226">
        <v>23400</v>
      </c>
      <c r="AP226">
        <v>1.75</v>
      </c>
      <c r="AQ226" t="s">
        <v>1943</v>
      </c>
      <c r="AR226" t="s">
        <v>1051</v>
      </c>
      <c r="AS226" t="s">
        <v>1051</v>
      </c>
    </row>
    <row r="227" spans="1:45">
      <c r="A227" s="1">
        <f>HYPERLINK("https://lsnyc.legalserver.org/matter/dynamic-profile/view/1908816","19-1908816")</f>
        <v>0</v>
      </c>
      <c r="B227" t="s">
        <v>61</v>
      </c>
      <c r="C227" t="s">
        <v>169</v>
      </c>
      <c r="E227" t="s">
        <v>385</v>
      </c>
      <c r="F227" t="s">
        <v>634</v>
      </c>
      <c r="G227" t="s">
        <v>860</v>
      </c>
      <c r="H227" t="s">
        <v>1007</v>
      </c>
      <c r="I227">
        <v>11233</v>
      </c>
      <c r="J227" t="s">
        <v>1049</v>
      </c>
      <c r="K227" t="s">
        <v>1052</v>
      </c>
      <c r="L227" t="s">
        <v>1178</v>
      </c>
      <c r="M227" t="s">
        <v>1217</v>
      </c>
      <c r="Q227" t="s">
        <v>1238</v>
      </c>
      <c r="R227" t="s">
        <v>1050</v>
      </c>
      <c r="S227" t="s">
        <v>1244</v>
      </c>
      <c r="T227" t="s">
        <v>1250</v>
      </c>
      <c r="U227" t="s">
        <v>1437</v>
      </c>
      <c r="V227" t="s">
        <v>1070</v>
      </c>
      <c r="W227" t="s">
        <v>1747</v>
      </c>
      <c r="X227" t="s">
        <v>1835</v>
      </c>
      <c r="Y227">
        <v>868.12</v>
      </c>
      <c r="Z227">
        <v>32</v>
      </c>
      <c r="AA227" t="s">
        <v>1845</v>
      </c>
      <c r="AB227" t="s">
        <v>1054</v>
      </c>
      <c r="AC227">
        <v>7</v>
      </c>
      <c r="AD227">
        <v>1</v>
      </c>
      <c r="AE227">
        <v>1</v>
      </c>
      <c r="AF227">
        <v>211.71</v>
      </c>
      <c r="AI227" t="s">
        <v>1868</v>
      </c>
      <c r="AJ227">
        <v>35800</v>
      </c>
      <c r="AK227" t="s">
        <v>1908</v>
      </c>
      <c r="AP227">
        <v>20.5</v>
      </c>
      <c r="AQ227" t="s">
        <v>65</v>
      </c>
      <c r="AR227" t="s">
        <v>1049</v>
      </c>
      <c r="AS227" t="s">
        <v>1049</v>
      </c>
    </row>
    <row r="228" spans="1:45">
      <c r="A228" s="1">
        <f>HYPERLINK("https://lsnyc.legalserver.org/matter/dynamic-profile/view/1910450","19-1910450")</f>
        <v>0</v>
      </c>
      <c r="B228" t="s">
        <v>61</v>
      </c>
      <c r="C228" t="s">
        <v>181</v>
      </c>
      <c r="E228" t="s">
        <v>212</v>
      </c>
      <c r="F228" t="s">
        <v>466</v>
      </c>
      <c r="G228" t="s">
        <v>700</v>
      </c>
      <c r="H228" t="s">
        <v>933</v>
      </c>
      <c r="I228">
        <v>11212</v>
      </c>
      <c r="J228" t="s">
        <v>1049</v>
      </c>
      <c r="K228" t="s">
        <v>1052</v>
      </c>
      <c r="L228" t="s">
        <v>1055</v>
      </c>
      <c r="M228" t="s">
        <v>1216</v>
      </c>
      <c r="Q228" t="s">
        <v>1238</v>
      </c>
      <c r="R228" t="s">
        <v>1050</v>
      </c>
      <c r="S228" t="s">
        <v>1243</v>
      </c>
      <c r="U228" t="s">
        <v>1253</v>
      </c>
      <c r="V228" t="s">
        <v>1533</v>
      </c>
      <c r="W228" t="s">
        <v>1583</v>
      </c>
      <c r="X228" t="s">
        <v>1828</v>
      </c>
      <c r="Y228">
        <v>2200</v>
      </c>
      <c r="Z228">
        <v>5</v>
      </c>
      <c r="AA228" t="s">
        <v>1844</v>
      </c>
      <c r="AB228" t="s">
        <v>1054</v>
      </c>
      <c r="AC228">
        <v>1</v>
      </c>
      <c r="AD228">
        <v>3</v>
      </c>
      <c r="AE228">
        <v>1</v>
      </c>
      <c r="AF228">
        <v>227.55</v>
      </c>
      <c r="AI228" t="s">
        <v>1868</v>
      </c>
      <c r="AJ228">
        <v>58595</v>
      </c>
      <c r="AK228" t="s">
        <v>1909</v>
      </c>
      <c r="AP228">
        <v>5</v>
      </c>
      <c r="AQ228" t="s">
        <v>65</v>
      </c>
      <c r="AR228" t="s">
        <v>1049</v>
      </c>
      <c r="AS228" t="s">
        <v>1049</v>
      </c>
    </row>
    <row r="229" spans="1:45">
      <c r="A229" s="1">
        <f>HYPERLINK("https://lsnyc.legalserver.org/matter/dynamic-profile/view/1896627","19-1896627")</f>
        <v>0</v>
      </c>
      <c r="B229" t="s">
        <v>62</v>
      </c>
      <c r="C229" t="s">
        <v>184</v>
      </c>
      <c r="E229" t="s">
        <v>402</v>
      </c>
      <c r="F229" t="s">
        <v>646</v>
      </c>
      <c r="G229" t="s">
        <v>827</v>
      </c>
      <c r="H229" t="s">
        <v>1021</v>
      </c>
      <c r="I229">
        <v>11233</v>
      </c>
      <c r="J229" t="s">
        <v>1049</v>
      </c>
      <c r="K229" t="s">
        <v>1052</v>
      </c>
      <c r="M229" t="s">
        <v>1209</v>
      </c>
      <c r="N229" t="s">
        <v>1225</v>
      </c>
      <c r="P229" t="s">
        <v>134</v>
      </c>
      <c r="Q229" t="s">
        <v>1238</v>
      </c>
      <c r="R229" t="s">
        <v>1049</v>
      </c>
      <c r="S229" t="s">
        <v>1240</v>
      </c>
      <c r="T229" t="s">
        <v>1247</v>
      </c>
      <c r="U229" t="s">
        <v>1457</v>
      </c>
      <c r="Y229">
        <v>1056</v>
      </c>
      <c r="Z229">
        <v>359</v>
      </c>
      <c r="AA229" t="s">
        <v>1845</v>
      </c>
      <c r="AB229" t="s">
        <v>1054</v>
      </c>
      <c r="AC229">
        <v>9</v>
      </c>
      <c r="AD229">
        <v>2</v>
      </c>
      <c r="AE229">
        <v>0</v>
      </c>
      <c r="AF229">
        <v>37.21</v>
      </c>
      <c r="AI229" t="s">
        <v>1868</v>
      </c>
      <c r="AJ229">
        <v>6292</v>
      </c>
      <c r="AK229" t="s">
        <v>1910</v>
      </c>
      <c r="AP229">
        <v>0</v>
      </c>
      <c r="AQ229" t="s">
        <v>47</v>
      </c>
      <c r="AR229" t="s">
        <v>1049</v>
      </c>
      <c r="AS229" t="s">
        <v>1049</v>
      </c>
    </row>
    <row r="230" spans="1:45">
      <c r="A230" s="1">
        <f>HYPERLINK("https://lsnyc.legalserver.org/matter/dynamic-profile/view/1904298","19-1904298")</f>
        <v>0</v>
      </c>
      <c r="B230" t="s">
        <v>62</v>
      </c>
      <c r="C230" t="s">
        <v>149</v>
      </c>
      <c r="E230" t="s">
        <v>403</v>
      </c>
      <c r="F230" t="s">
        <v>647</v>
      </c>
      <c r="G230" t="s">
        <v>879</v>
      </c>
      <c r="H230" t="s">
        <v>1022</v>
      </c>
      <c r="I230">
        <v>11213</v>
      </c>
      <c r="J230" t="s">
        <v>1049</v>
      </c>
      <c r="K230" t="s">
        <v>1052</v>
      </c>
      <c r="L230" t="s">
        <v>1179</v>
      </c>
      <c r="M230" t="s">
        <v>1205</v>
      </c>
      <c r="N230" t="s">
        <v>1222</v>
      </c>
      <c r="P230" t="s">
        <v>126</v>
      </c>
      <c r="Q230" t="s">
        <v>1238</v>
      </c>
      <c r="R230" t="s">
        <v>1050</v>
      </c>
      <c r="S230" t="s">
        <v>1240</v>
      </c>
      <c r="T230" t="s">
        <v>1247</v>
      </c>
      <c r="U230" t="s">
        <v>1458</v>
      </c>
      <c r="V230" t="s">
        <v>1529</v>
      </c>
      <c r="W230" t="s">
        <v>1768</v>
      </c>
      <c r="X230" t="s">
        <v>1838</v>
      </c>
      <c r="Y230">
        <v>300</v>
      </c>
      <c r="Z230">
        <v>34</v>
      </c>
      <c r="AA230" t="s">
        <v>1847</v>
      </c>
      <c r="AB230" t="s">
        <v>1054</v>
      </c>
      <c r="AC230">
        <v>44</v>
      </c>
      <c r="AD230">
        <v>1</v>
      </c>
      <c r="AE230">
        <v>0</v>
      </c>
      <c r="AF230">
        <v>86.47</v>
      </c>
      <c r="AI230" t="s">
        <v>1868</v>
      </c>
      <c r="AJ230">
        <v>10800</v>
      </c>
      <c r="AP230">
        <v>38.1</v>
      </c>
      <c r="AQ230" t="s">
        <v>65</v>
      </c>
      <c r="AR230" t="s">
        <v>1049</v>
      </c>
      <c r="AS230" t="s">
        <v>1049</v>
      </c>
    </row>
    <row r="231" spans="1:45">
      <c r="A231" s="1">
        <f>HYPERLINK("https://lsnyc.legalserver.org/matter/dynamic-profile/view/1907897","19-1907897")</f>
        <v>0</v>
      </c>
      <c r="B231" t="s">
        <v>62</v>
      </c>
      <c r="C231" t="s">
        <v>180</v>
      </c>
      <c r="E231" t="s">
        <v>404</v>
      </c>
      <c r="F231" t="s">
        <v>648</v>
      </c>
      <c r="G231" t="s">
        <v>880</v>
      </c>
      <c r="H231" t="s">
        <v>935</v>
      </c>
      <c r="I231">
        <v>11233</v>
      </c>
      <c r="J231" t="s">
        <v>1049</v>
      </c>
      <c r="K231" t="s">
        <v>1052</v>
      </c>
      <c r="L231" t="s">
        <v>1054</v>
      </c>
      <c r="M231" t="s">
        <v>1209</v>
      </c>
      <c r="N231" t="s">
        <v>1225</v>
      </c>
      <c r="P231" t="s">
        <v>180</v>
      </c>
      <c r="Q231" t="s">
        <v>1238</v>
      </c>
      <c r="R231" t="s">
        <v>1050</v>
      </c>
      <c r="S231" t="s">
        <v>1240</v>
      </c>
      <c r="T231" t="s">
        <v>1247</v>
      </c>
      <c r="U231" t="s">
        <v>1459</v>
      </c>
      <c r="W231" t="s">
        <v>1769</v>
      </c>
      <c r="X231" t="s">
        <v>1828</v>
      </c>
      <c r="Y231">
        <v>482.02</v>
      </c>
      <c r="Z231">
        <v>8</v>
      </c>
      <c r="AA231" t="s">
        <v>1849</v>
      </c>
      <c r="AC231">
        <v>13</v>
      </c>
      <c r="AD231">
        <v>2</v>
      </c>
      <c r="AE231">
        <v>2</v>
      </c>
      <c r="AF231">
        <v>166.99</v>
      </c>
      <c r="AI231" t="s">
        <v>1868</v>
      </c>
      <c r="AJ231">
        <v>43000</v>
      </c>
      <c r="AP231">
        <v>1.6</v>
      </c>
      <c r="AQ231" t="s">
        <v>62</v>
      </c>
      <c r="AR231" t="s">
        <v>1049</v>
      </c>
      <c r="AS231" t="s">
        <v>1049</v>
      </c>
    </row>
    <row r="232" spans="1:45">
      <c r="A232" s="1">
        <f>HYPERLINK("https://lsnyc.legalserver.org/matter/dynamic-profile/view/1910536","19-1910536")</f>
        <v>0</v>
      </c>
      <c r="B232" t="s">
        <v>62</v>
      </c>
      <c r="C232" t="s">
        <v>185</v>
      </c>
      <c r="E232" t="s">
        <v>405</v>
      </c>
      <c r="F232" t="s">
        <v>649</v>
      </c>
      <c r="G232" t="s">
        <v>827</v>
      </c>
      <c r="I232">
        <v>11233</v>
      </c>
      <c r="J232" t="s">
        <v>1049</v>
      </c>
      <c r="K232" t="s">
        <v>1054</v>
      </c>
      <c r="L232" t="s">
        <v>1180</v>
      </c>
      <c r="M232" t="s">
        <v>1207</v>
      </c>
      <c r="N232" t="s">
        <v>1224</v>
      </c>
      <c r="P232" t="s">
        <v>1234</v>
      </c>
      <c r="Q232" t="s">
        <v>1238</v>
      </c>
      <c r="R232" t="s">
        <v>1049</v>
      </c>
      <c r="S232" t="s">
        <v>1240</v>
      </c>
      <c r="T232" t="s">
        <v>1247</v>
      </c>
      <c r="U232" t="s">
        <v>1460</v>
      </c>
      <c r="V232" t="s">
        <v>1070</v>
      </c>
      <c r="X232" t="s">
        <v>1839</v>
      </c>
      <c r="Y232">
        <v>0</v>
      </c>
      <c r="Z232">
        <v>1107</v>
      </c>
      <c r="AA232" t="s">
        <v>1845</v>
      </c>
      <c r="AB232" t="s">
        <v>1835</v>
      </c>
      <c r="AC232">
        <v>0</v>
      </c>
      <c r="AD232">
        <v>4</v>
      </c>
      <c r="AE232">
        <v>0</v>
      </c>
      <c r="AF232">
        <v>0</v>
      </c>
      <c r="AI232" t="s">
        <v>1868</v>
      </c>
      <c r="AJ232">
        <v>0</v>
      </c>
      <c r="AK232" t="s">
        <v>1911</v>
      </c>
      <c r="AP232">
        <v>0</v>
      </c>
      <c r="AQ232" t="s">
        <v>65</v>
      </c>
      <c r="AR232" t="s">
        <v>1049</v>
      </c>
      <c r="AS232" t="s">
        <v>1049</v>
      </c>
    </row>
    <row r="233" spans="1:45">
      <c r="A233" s="1">
        <f>HYPERLINK("https://lsnyc.legalserver.org/matter/dynamic-profile/view/1909085","19-1909085")</f>
        <v>0</v>
      </c>
      <c r="B233" t="s">
        <v>62</v>
      </c>
      <c r="C233" t="s">
        <v>116</v>
      </c>
      <c r="E233" t="s">
        <v>406</v>
      </c>
      <c r="F233" t="s">
        <v>650</v>
      </c>
      <c r="G233" t="s">
        <v>881</v>
      </c>
      <c r="H233" t="s">
        <v>1023</v>
      </c>
      <c r="I233">
        <v>11233</v>
      </c>
      <c r="J233" t="s">
        <v>1049</v>
      </c>
      <c r="K233" t="s">
        <v>1054</v>
      </c>
      <c r="L233" t="s">
        <v>1180</v>
      </c>
      <c r="M233" t="s">
        <v>1207</v>
      </c>
      <c r="N233" t="s">
        <v>1224</v>
      </c>
      <c r="P233" t="s">
        <v>1234</v>
      </c>
      <c r="Q233" t="s">
        <v>1238</v>
      </c>
      <c r="R233" t="s">
        <v>1049</v>
      </c>
      <c r="S233" t="s">
        <v>1240</v>
      </c>
      <c r="T233" t="s">
        <v>1247</v>
      </c>
      <c r="U233" t="s">
        <v>1461</v>
      </c>
      <c r="X233" t="s">
        <v>1835</v>
      </c>
      <c r="Y233">
        <v>840</v>
      </c>
      <c r="Z233">
        <v>359</v>
      </c>
      <c r="AA233" t="s">
        <v>1845</v>
      </c>
      <c r="AC233">
        <v>20</v>
      </c>
      <c r="AD233">
        <v>2</v>
      </c>
      <c r="AE233">
        <v>0</v>
      </c>
      <c r="AF233">
        <v>35.48</v>
      </c>
      <c r="AI233" t="s">
        <v>1868</v>
      </c>
      <c r="AJ233">
        <v>6000</v>
      </c>
      <c r="AK233" t="s">
        <v>1912</v>
      </c>
      <c r="AP233">
        <v>0</v>
      </c>
      <c r="AQ233" t="s">
        <v>47</v>
      </c>
      <c r="AR233" t="s">
        <v>1049</v>
      </c>
      <c r="AS233" t="s">
        <v>1049</v>
      </c>
    </row>
    <row r="234" spans="1:45">
      <c r="A234" s="1">
        <f>HYPERLINK("https://lsnyc.legalserver.org/matter/dynamic-profile/view/1909092","19-1909092")</f>
        <v>0</v>
      </c>
      <c r="B234" t="s">
        <v>62</v>
      </c>
      <c r="C234" t="s">
        <v>116</v>
      </c>
      <c r="E234" t="s">
        <v>326</v>
      </c>
      <c r="F234" t="s">
        <v>651</v>
      </c>
      <c r="G234" t="s">
        <v>882</v>
      </c>
      <c r="H234" t="s">
        <v>1024</v>
      </c>
      <c r="I234">
        <v>11233</v>
      </c>
      <c r="J234" t="s">
        <v>1049</v>
      </c>
      <c r="K234" t="s">
        <v>1054</v>
      </c>
      <c r="L234" t="s">
        <v>1180</v>
      </c>
      <c r="M234" t="s">
        <v>1207</v>
      </c>
      <c r="N234" t="s">
        <v>1224</v>
      </c>
      <c r="P234" t="s">
        <v>1234</v>
      </c>
      <c r="Q234" t="s">
        <v>1238</v>
      </c>
      <c r="R234" t="s">
        <v>1049</v>
      </c>
      <c r="S234" t="s">
        <v>1240</v>
      </c>
      <c r="T234" t="s">
        <v>1247</v>
      </c>
      <c r="U234" t="s">
        <v>1462</v>
      </c>
      <c r="X234" t="s">
        <v>1835</v>
      </c>
      <c r="Y234">
        <v>1059</v>
      </c>
      <c r="Z234">
        <v>359</v>
      </c>
      <c r="AA234" t="s">
        <v>1845</v>
      </c>
      <c r="AB234" t="s">
        <v>1054</v>
      </c>
      <c r="AC234">
        <v>18</v>
      </c>
      <c r="AD234">
        <v>2</v>
      </c>
      <c r="AE234">
        <v>2</v>
      </c>
      <c r="AF234">
        <v>120.39</v>
      </c>
      <c r="AI234" t="s">
        <v>1868</v>
      </c>
      <c r="AJ234">
        <v>31000</v>
      </c>
      <c r="AK234" t="s">
        <v>1913</v>
      </c>
      <c r="AP234">
        <v>0</v>
      </c>
      <c r="AQ234" t="s">
        <v>47</v>
      </c>
      <c r="AR234" t="s">
        <v>1049</v>
      </c>
      <c r="AS234" t="s">
        <v>1049</v>
      </c>
    </row>
    <row r="235" spans="1:45">
      <c r="A235" s="1">
        <f>HYPERLINK("https://lsnyc.legalserver.org/matter/dynamic-profile/view/1909089","19-1909089")</f>
        <v>0</v>
      </c>
      <c r="B235" t="s">
        <v>62</v>
      </c>
      <c r="C235" t="s">
        <v>116</v>
      </c>
      <c r="E235" t="s">
        <v>407</v>
      </c>
      <c r="F235" t="s">
        <v>652</v>
      </c>
      <c r="G235" t="s">
        <v>827</v>
      </c>
      <c r="H235" t="s">
        <v>1025</v>
      </c>
      <c r="I235">
        <v>11233</v>
      </c>
      <c r="J235" t="s">
        <v>1049</v>
      </c>
      <c r="K235" t="s">
        <v>1054</v>
      </c>
      <c r="L235" t="s">
        <v>1180</v>
      </c>
      <c r="M235" t="s">
        <v>1207</v>
      </c>
      <c r="N235" t="s">
        <v>1224</v>
      </c>
      <c r="P235" t="s">
        <v>1234</v>
      </c>
      <c r="Q235" t="s">
        <v>1238</v>
      </c>
      <c r="R235" t="s">
        <v>1049</v>
      </c>
      <c r="S235" t="s">
        <v>1240</v>
      </c>
      <c r="T235" t="s">
        <v>1247</v>
      </c>
      <c r="U235" t="s">
        <v>1463</v>
      </c>
      <c r="X235" t="s">
        <v>1835</v>
      </c>
      <c r="Y235">
        <v>879</v>
      </c>
      <c r="Z235">
        <v>359</v>
      </c>
      <c r="AA235" t="s">
        <v>1845</v>
      </c>
      <c r="AB235" t="s">
        <v>1054</v>
      </c>
      <c r="AC235">
        <v>28</v>
      </c>
      <c r="AD235">
        <v>1</v>
      </c>
      <c r="AE235">
        <v>0</v>
      </c>
      <c r="AF235">
        <v>160.13</v>
      </c>
      <c r="AI235" t="s">
        <v>1868</v>
      </c>
      <c r="AJ235">
        <v>20000</v>
      </c>
      <c r="AK235" t="s">
        <v>1914</v>
      </c>
      <c r="AP235">
        <v>0</v>
      </c>
      <c r="AQ235" t="s">
        <v>47</v>
      </c>
      <c r="AR235" t="s">
        <v>1049</v>
      </c>
      <c r="AS235" t="s">
        <v>1049</v>
      </c>
    </row>
    <row r="236" spans="1:45">
      <c r="A236" s="1">
        <f>HYPERLINK("https://lsnyc.legalserver.org/matter/dynamic-profile/view/1909087","19-1909087")</f>
        <v>0</v>
      </c>
      <c r="B236" t="s">
        <v>62</v>
      </c>
      <c r="C236" t="s">
        <v>116</v>
      </c>
      <c r="E236" t="s">
        <v>408</v>
      </c>
      <c r="F236" t="s">
        <v>653</v>
      </c>
      <c r="G236" t="s">
        <v>882</v>
      </c>
      <c r="H236" t="s">
        <v>1006</v>
      </c>
      <c r="I236">
        <v>11233</v>
      </c>
      <c r="J236" t="s">
        <v>1049</v>
      </c>
      <c r="K236" t="s">
        <v>1054</v>
      </c>
      <c r="L236" t="s">
        <v>1180</v>
      </c>
      <c r="M236" t="s">
        <v>1207</v>
      </c>
      <c r="N236" t="s">
        <v>1224</v>
      </c>
      <c r="P236" t="s">
        <v>1234</v>
      </c>
      <c r="Q236" t="s">
        <v>1238</v>
      </c>
      <c r="R236" t="s">
        <v>1049</v>
      </c>
      <c r="S236" t="s">
        <v>1240</v>
      </c>
      <c r="T236" t="s">
        <v>1247</v>
      </c>
      <c r="U236" t="s">
        <v>1464</v>
      </c>
      <c r="X236" t="s">
        <v>1835</v>
      </c>
      <c r="Y236">
        <v>840.39</v>
      </c>
      <c r="Z236">
        <v>359</v>
      </c>
      <c r="AA236" t="s">
        <v>1845</v>
      </c>
      <c r="AB236" t="s">
        <v>1054</v>
      </c>
      <c r="AC236">
        <v>8</v>
      </c>
      <c r="AD236">
        <v>2</v>
      </c>
      <c r="AE236">
        <v>1</v>
      </c>
      <c r="AF236">
        <v>201.59</v>
      </c>
      <c r="AI236" t="s">
        <v>1868</v>
      </c>
      <c r="AJ236">
        <v>43000</v>
      </c>
      <c r="AK236" t="s">
        <v>1915</v>
      </c>
      <c r="AP236">
        <v>0</v>
      </c>
      <c r="AQ236" t="s">
        <v>47</v>
      </c>
      <c r="AR236" t="s">
        <v>1049</v>
      </c>
      <c r="AS236" t="s">
        <v>1049</v>
      </c>
    </row>
    <row r="237" spans="1:45">
      <c r="A237" s="1">
        <f>HYPERLINK("https://lsnyc.legalserver.org/matter/dynamic-profile/view/1909731","19-1909731")</f>
        <v>0</v>
      </c>
      <c r="B237" t="s">
        <v>62</v>
      </c>
      <c r="C237" t="s">
        <v>176</v>
      </c>
      <c r="E237" t="s">
        <v>409</v>
      </c>
      <c r="F237" t="s">
        <v>654</v>
      </c>
      <c r="G237" t="s">
        <v>808</v>
      </c>
      <c r="H237">
        <v>37</v>
      </c>
      <c r="I237">
        <v>11213</v>
      </c>
      <c r="J237" t="s">
        <v>1049</v>
      </c>
      <c r="K237" t="s">
        <v>1052</v>
      </c>
      <c r="L237" t="s">
        <v>1068</v>
      </c>
      <c r="M237" t="s">
        <v>1068</v>
      </c>
      <c r="N237" t="s">
        <v>1225</v>
      </c>
      <c r="P237" t="s">
        <v>207</v>
      </c>
      <c r="Q237" t="s">
        <v>1238</v>
      </c>
      <c r="R237" t="s">
        <v>1050</v>
      </c>
      <c r="S237" t="s">
        <v>1240</v>
      </c>
      <c r="T237" t="s">
        <v>1247</v>
      </c>
      <c r="U237" t="s">
        <v>1465</v>
      </c>
      <c r="V237" t="s">
        <v>1054</v>
      </c>
      <c r="W237" t="s">
        <v>1770</v>
      </c>
      <c r="X237" t="s">
        <v>1835</v>
      </c>
      <c r="Y237">
        <v>798.41</v>
      </c>
      <c r="Z237">
        <v>31</v>
      </c>
      <c r="AA237" t="s">
        <v>1845</v>
      </c>
      <c r="AB237" t="s">
        <v>1858</v>
      </c>
      <c r="AC237">
        <v>41</v>
      </c>
      <c r="AD237">
        <v>2</v>
      </c>
      <c r="AE237">
        <v>0</v>
      </c>
      <c r="AF237">
        <v>146.08</v>
      </c>
      <c r="AI237" t="s">
        <v>1868</v>
      </c>
      <c r="AJ237">
        <v>24702</v>
      </c>
      <c r="AP237">
        <v>9.6</v>
      </c>
      <c r="AQ237" t="s">
        <v>47</v>
      </c>
      <c r="AR237" t="s">
        <v>1049</v>
      </c>
      <c r="AS237" t="s">
        <v>1049</v>
      </c>
    </row>
    <row r="238" spans="1:45">
      <c r="A238" s="1">
        <f>HYPERLINK("https://lsnyc.legalserver.org/matter/dynamic-profile/view/1912722","19-1912722")</f>
        <v>0</v>
      </c>
      <c r="B238" t="s">
        <v>62</v>
      </c>
      <c r="C238" t="s">
        <v>186</v>
      </c>
      <c r="E238" t="s">
        <v>410</v>
      </c>
      <c r="F238" t="s">
        <v>655</v>
      </c>
      <c r="G238" t="s">
        <v>883</v>
      </c>
      <c r="H238" t="s">
        <v>985</v>
      </c>
      <c r="I238">
        <v>11207</v>
      </c>
      <c r="J238" t="s">
        <v>1050</v>
      </c>
      <c r="K238" t="s">
        <v>1054</v>
      </c>
      <c r="M238" t="s">
        <v>1209</v>
      </c>
      <c r="N238" t="s">
        <v>1225</v>
      </c>
      <c r="P238" t="s">
        <v>186</v>
      </c>
      <c r="Q238" t="s">
        <v>1238</v>
      </c>
      <c r="R238" t="s">
        <v>1049</v>
      </c>
      <c r="S238" t="s">
        <v>1240</v>
      </c>
      <c r="U238" t="s">
        <v>1466</v>
      </c>
      <c r="W238" t="s">
        <v>1771</v>
      </c>
      <c r="X238" t="s">
        <v>1828</v>
      </c>
      <c r="Y238">
        <v>640</v>
      </c>
      <c r="Z238">
        <v>6</v>
      </c>
      <c r="AA238" t="s">
        <v>1845</v>
      </c>
      <c r="AC238">
        <v>5</v>
      </c>
      <c r="AD238">
        <v>1</v>
      </c>
      <c r="AE238">
        <v>3</v>
      </c>
      <c r="AF238">
        <v>21</v>
      </c>
      <c r="AI238" t="s">
        <v>1868</v>
      </c>
      <c r="AJ238">
        <v>5408</v>
      </c>
      <c r="AP238">
        <v>0.1</v>
      </c>
      <c r="AQ238" t="s">
        <v>62</v>
      </c>
      <c r="AR238" t="s">
        <v>1051</v>
      </c>
      <c r="AS238" t="s">
        <v>1051</v>
      </c>
    </row>
    <row r="239" spans="1:45">
      <c r="A239" s="1">
        <f>HYPERLINK("https://lsnyc.legalserver.org/matter/dynamic-profile/view/1913297","19-1913297")</f>
        <v>0</v>
      </c>
      <c r="B239" t="s">
        <v>62</v>
      </c>
      <c r="C239" t="s">
        <v>112</v>
      </c>
      <c r="E239" t="s">
        <v>411</v>
      </c>
      <c r="F239" t="s">
        <v>656</v>
      </c>
      <c r="G239" t="s">
        <v>808</v>
      </c>
      <c r="H239">
        <v>44</v>
      </c>
      <c r="I239">
        <v>11213</v>
      </c>
      <c r="J239" t="s">
        <v>1049</v>
      </c>
      <c r="K239" t="s">
        <v>1052</v>
      </c>
      <c r="M239" t="s">
        <v>1068</v>
      </c>
      <c r="N239" t="s">
        <v>1225</v>
      </c>
      <c r="P239" t="s">
        <v>112</v>
      </c>
      <c r="Q239" t="s">
        <v>1238</v>
      </c>
      <c r="R239" t="s">
        <v>1049</v>
      </c>
      <c r="S239" t="s">
        <v>1240</v>
      </c>
      <c r="T239" t="s">
        <v>1247</v>
      </c>
      <c r="U239" t="s">
        <v>1467</v>
      </c>
      <c r="V239" t="s">
        <v>1070</v>
      </c>
      <c r="W239" t="s">
        <v>1772</v>
      </c>
      <c r="Y239">
        <v>996.34</v>
      </c>
      <c r="Z239">
        <v>31</v>
      </c>
      <c r="AA239" t="s">
        <v>1845</v>
      </c>
      <c r="AB239" t="s">
        <v>1054</v>
      </c>
      <c r="AC239">
        <v>15</v>
      </c>
      <c r="AD239">
        <v>1</v>
      </c>
      <c r="AE239">
        <v>0</v>
      </c>
      <c r="AF239">
        <v>432.35</v>
      </c>
      <c r="AI239" t="s">
        <v>1868</v>
      </c>
      <c r="AJ239">
        <v>54000</v>
      </c>
      <c r="AK239" t="s">
        <v>1916</v>
      </c>
      <c r="AP239">
        <v>0</v>
      </c>
      <c r="AQ239" t="s">
        <v>65</v>
      </c>
      <c r="AR239" t="s">
        <v>1049</v>
      </c>
      <c r="AS239" t="s">
        <v>1049</v>
      </c>
    </row>
    <row r="240" spans="1:45">
      <c r="A240" s="1">
        <f>HYPERLINK("https://lsnyc.legalserver.org/matter/dynamic-profile/view/1913294","19-1913294")</f>
        <v>0</v>
      </c>
      <c r="B240" t="s">
        <v>62</v>
      </c>
      <c r="C240" t="s">
        <v>112</v>
      </c>
      <c r="E240" t="s">
        <v>412</v>
      </c>
      <c r="F240" t="s">
        <v>657</v>
      </c>
      <c r="G240" t="s">
        <v>808</v>
      </c>
      <c r="H240">
        <v>27</v>
      </c>
      <c r="I240">
        <v>11213</v>
      </c>
      <c r="J240" t="s">
        <v>1050</v>
      </c>
      <c r="K240" t="s">
        <v>1054</v>
      </c>
      <c r="M240" t="s">
        <v>1213</v>
      </c>
      <c r="N240" t="s">
        <v>1222</v>
      </c>
      <c r="P240" t="s">
        <v>1237</v>
      </c>
      <c r="Q240" t="s">
        <v>1238</v>
      </c>
      <c r="R240" t="s">
        <v>1049</v>
      </c>
      <c r="S240" t="s">
        <v>1240</v>
      </c>
      <c r="T240" t="s">
        <v>1247</v>
      </c>
      <c r="U240" t="s">
        <v>1468</v>
      </c>
      <c r="V240" t="s">
        <v>1054</v>
      </c>
      <c r="W240" t="s">
        <v>1773</v>
      </c>
      <c r="X240" t="s">
        <v>1838</v>
      </c>
      <c r="Y240">
        <v>861.2</v>
      </c>
      <c r="Z240">
        <v>31</v>
      </c>
      <c r="AA240" t="s">
        <v>1845</v>
      </c>
      <c r="AB240" t="s">
        <v>1054</v>
      </c>
      <c r="AC240">
        <v>34</v>
      </c>
      <c r="AD240">
        <v>2</v>
      </c>
      <c r="AE240">
        <v>0</v>
      </c>
      <c r="AF240">
        <v>359.55</v>
      </c>
      <c r="AI240" t="s">
        <v>1868</v>
      </c>
      <c r="AJ240">
        <v>60800</v>
      </c>
      <c r="AK240" t="s">
        <v>1917</v>
      </c>
      <c r="AP240">
        <v>14</v>
      </c>
      <c r="AQ240" t="s">
        <v>65</v>
      </c>
      <c r="AR240" t="s">
        <v>1049</v>
      </c>
      <c r="AS240" t="s">
        <v>1049</v>
      </c>
    </row>
    <row r="241" spans="1:45">
      <c r="A241" s="1">
        <f>HYPERLINK("https://lsnyc.legalserver.org/matter/dynamic-profile/view/1906328","19-1906328")</f>
        <v>0</v>
      </c>
      <c r="B241" t="s">
        <v>62</v>
      </c>
      <c r="C241" t="s">
        <v>122</v>
      </c>
      <c r="E241" t="s">
        <v>413</v>
      </c>
      <c r="F241" t="s">
        <v>640</v>
      </c>
      <c r="G241" t="s">
        <v>884</v>
      </c>
      <c r="H241" t="s">
        <v>1026</v>
      </c>
      <c r="I241">
        <v>11212</v>
      </c>
      <c r="J241" t="s">
        <v>1050</v>
      </c>
      <c r="K241" t="s">
        <v>1054</v>
      </c>
      <c r="L241" t="s">
        <v>1181</v>
      </c>
      <c r="M241" t="s">
        <v>1205</v>
      </c>
      <c r="N241" t="s">
        <v>1223</v>
      </c>
      <c r="Q241" t="s">
        <v>1238</v>
      </c>
      <c r="R241" t="s">
        <v>1050</v>
      </c>
      <c r="S241" t="s">
        <v>1240</v>
      </c>
      <c r="U241" t="s">
        <v>1469</v>
      </c>
      <c r="W241" t="s">
        <v>1774</v>
      </c>
      <c r="X241" t="s">
        <v>1835</v>
      </c>
      <c r="Y241">
        <v>1800</v>
      </c>
      <c r="Z241">
        <v>3</v>
      </c>
      <c r="AA241" t="s">
        <v>1844</v>
      </c>
      <c r="AB241" t="s">
        <v>1855</v>
      </c>
      <c r="AC241">
        <v>1</v>
      </c>
      <c r="AD241">
        <v>2</v>
      </c>
      <c r="AE241">
        <v>2</v>
      </c>
      <c r="AF241">
        <v>60.58</v>
      </c>
      <c r="AI241" t="s">
        <v>1868</v>
      </c>
      <c r="AJ241">
        <v>15600</v>
      </c>
      <c r="AP241">
        <v>1</v>
      </c>
      <c r="AQ241" t="s">
        <v>1943</v>
      </c>
      <c r="AR241" t="s">
        <v>1051</v>
      </c>
      <c r="AS241" t="s">
        <v>1050</v>
      </c>
    </row>
    <row r="242" spans="1:45">
      <c r="A242" s="1">
        <f>HYPERLINK("https://lsnyc.legalserver.org/matter/dynamic-profile/view/1895299","19-1895299")</f>
        <v>0</v>
      </c>
      <c r="B242" t="s">
        <v>63</v>
      </c>
      <c r="C242" t="s">
        <v>144</v>
      </c>
      <c r="D242" t="s">
        <v>200</v>
      </c>
      <c r="E242" t="s">
        <v>414</v>
      </c>
      <c r="F242" t="s">
        <v>658</v>
      </c>
      <c r="G242" t="s">
        <v>885</v>
      </c>
      <c r="H242" t="s">
        <v>942</v>
      </c>
      <c r="I242">
        <v>11233</v>
      </c>
      <c r="J242" t="s">
        <v>1049</v>
      </c>
      <c r="K242" t="s">
        <v>1052</v>
      </c>
      <c r="L242" t="s">
        <v>1182</v>
      </c>
      <c r="M242" t="s">
        <v>1221</v>
      </c>
      <c r="N242" t="s">
        <v>1226</v>
      </c>
      <c r="O242" t="s">
        <v>1230</v>
      </c>
      <c r="P242" t="s">
        <v>134</v>
      </c>
      <c r="Q242" t="s">
        <v>1238</v>
      </c>
      <c r="R242" t="s">
        <v>1049</v>
      </c>
      <c r="S242" t="s">
        <v>1241</v>
      </c>
      <c r="T242" t="s">
        <v>1247</v>
      </c>
      <c r="U242" t="s">
        <v>1470</v>
      </c>
      <c r="W242" t="s">
        <v>1775</v>
      </c>
      <c r="X242" t="s">
        <v>1839</v>
      </c>
      <c r="Y242">
        <v>0</v>
      </c>
      <c r="Z242">
        <v>6</v>
      </c>
      <c r="AA242" t="s">
        <v>1845</v>
      </c>
      <c r="AC242">
        <v>1</v>
      </c>
      <c r="AD242">
        <v>1</v>
      </c>
      <c r="AE242">
        <v>0</v>
      </c>
      <c r="AF242">
        <v>9.550000000000001</v>
      </c>
      <c r="AI242" t="s">
        <v>1868</v>
      </c>
      <c r="AJ242">
        <v>1192.8</v>
      </c>
      <c r="AP242">
        <v>15</v>
      </c>
      <c r="AQ242" t="s">
        <v>65</v>
      </c>
      <c r="AR242" t="s">
        <v>1049</v>
      </c>
      <c r="AS242" t="s">
        <v>1049</v>
      </c>
    </row>
    <row r="243" spans="1:45">
      <c r="A243" s="1">
        <f>HYPERLINK("https://lsnyc.legalserver.org/matter/dynamic-profile/view/1910363","19-1910363")</f>
        <v>0</v>
      </c>
      <c r="B243" t="s">
        <v>63</v>
      </c>
      <c r="C243" t="s">
        <v>187</v>
      </c>
      <c r="E243" t="s">
        <v>415</v>
      </c>
      <c r="F243" t="s">
        <v>659</v>
      </c>
      <c r="G243" t="s">
        <v>886</v>
      </c>
      <c r="H243" t="s">
        <v>938</v>
      </c>
      <c r="I243">
        <v>11212</v>
      </c>
      <c r="J243" t="s">
        <v>1049</v>
      </c>
      <c r="K243" t="s">
        <v>1052</v>
      </c>
      <c r="L243" t="s">
        <v>1134</v>
      </c>
      <c r="M243" t="s">
        <v>1209</v>
      </c>
      <c r="N243" t="s">
        <v>1225</v>
      </c>
      <c r="P243" t="s">
        <v>95</v>
      </c>
      <c r="Q243" t="s">
        <v>1238</v>
      </c>
      <c r="R243" t="s">
        <v>1049</v>
      </c>
      <c r="S243" t="s">
        <v>1240</v>
      </c>
      <c r="T243" t="s">
        <v>1247</v>
      </c>
      <c r="U243" t="s">
        <v>1471</v>
      </c>
      <c r="V243" t="s">
        <v>1529</v>
      </c>
      <c r="W243" t="s">
        <v>1776</v>
      </c>
      <c r="X243" t="s">
        <v>1828</v>
      </c>
      <c r="Y243">
        <v>1253</v>
      </c>
      <c r="Z243">
        <v>6</v>
      </c>
      <c r="AA243" t="s">
        <v>1076</v>
      </c>
      <c r="AB243" t="s">
        <v>1856</v>
      </c>
      <c r="AC243">
        <v>3</v>
      </c>
      <c r="AD243">
        <v>2</v>
      </c>
      <c r="AE243">
        <v>0</v>
      </c>
      <c r="AF243">
        <v>49.67</v>
      </c>
      <c r="AI243" t="s">
        <v>1868</v>
      </c>
      <c r="AJ243">
        <v>8400</v>
      </c>
      <c r="AP243">
        <v>0.1</v>
      </c>
      <c r="AQ243" t="s">
        <v>65</v>
      </c>
      <c r="AR243" t="s">
        <v>1049</v>
      </c>
      <c r="AS243" t="s">
        <v>1049</v>
      </c>
    </row>
    <row r="244" spans="1:45">
      <c r="A244" s="1">
        <f>HYPERLINK("https://lsnyc.legalserver.org/matter/dynamic-profile/view/1910351","19-1910351")</f>
        <v>0</v>
      </c>
      <c r="B244" t="s">
        <v>63</v>
      </c>
      <c r="C244" t="s">
        <v>187</v>
      </c>
      <c r="E244" t="s">
        <v>416</v>
      </c>
      <c r="F244" t="s">
        <v>660</v>
      </c>
      <c r="G244" t="s">
        <v>886</v>
      </c>
      <c r="H244" t="s">
        <v>965</v>
      </c>
      <c r="I244">
        <v>11212</v>
      </c>
      <c r="J244" t="s">
        <v>1049</v>
      </c>
      <c r="K244" t="s">
        <v>1052</v>
      </c>
      <c r="L244" t="s">
        <v>1134</v>
      </c>
      <c r="M244" t="s">
        <v>1209</v>
      </c>
      <c r="N244" t="s">
        <v>1225</v>
      </c>
      <c r="P244" t="s">
        <v>95</v>
      </c>
      <c r="Q244" t="s">
        <v>1238</v>
      </c>
      <c r="R244" t="s">
        <v>1049</v>
      </c>
      <c r="S244" t="s">
        <v>1240</v>
      </c>
      <c r="T244" t="s">
        <v>1247</v>
      </c>
      <c r="U244" t="s">
        <v>1472</v>
      </c>
      <c r="V244" t="s">
        <v>1070</v>
      </c>
      <c r="W244" t="s">
        <v>1777</v>
      </c>
      <c r="X244" t="s">
        <v>1828</v>
      </c>
      <c r="Y244">
        <v>1326</v>
      </c>
      <c r="Z244">
        <v>4</v>
      </c>
      <c r="AA244" t="s">
        <v>1076</v>
      </c>
      <c r="AB244" t="s">
        <v>1054</v>
      </c>
      <c r="AC244">
        <v>9</v>
      </c>
      <c r="AD244">
        <v>2</v>
      </c>
      <c r="AE244">
        <v>0</v>
      </c>
      <c r="AF244">
        <v>127.74</v>
      </c>
      <c r="AI244" t="s">
        <v>1868</v>
      </c>
      <c r="AJ244">
        <v>21600</v>
      </c>
      <c r="AP244">
        <v>0.1</v>
      </c>
      <c r="AQ244" t="s">
        <v>65</v>
      </c>
      <c r="AR244" t="s">
        <v>1049</v>
      </c>
      <c r="AS244" t="s">
        <v>1049</v>
      </c>
    </row>
    <row r="245" spans="1:45">
      <c r="A245" s="1">
        <f>HYPERLINK("https://lsnyc.legalserver.org/matter/dynamic-profile/view/1910350","19-1910350")</f>
        <v>0</v>
      </c>
      <c r="B245" t="s">
        <v>63</v>
      </c>
      <c r="C245" t="s">
        <v>187</v>
      </c>
      <c r="E245" t="s">
        <v>417</v>
      </c>
      <c r="F245" t="s">
        <v>364</v>
      </c>
      <c r="G245" t="s">
        <v>886</v>
      </c>
      <c r="H245" t="s">
        <v>933</v>
      </c>
      <c r="I245">
        <v>11212</v>
      </c>
      <c r="J245" t="s">
        <v>1049</v>
      </c>
      <c r="K245" t="s">
        <v>1052</v>
      </c>
      <c r="L245" t="s">
        <v>1134</v>
      </c>
      <c r="M245" t="s">
        <v>1209</v>
      </c>
      <c r="N245" t="s">
        <v>1225</v>
      </c>
      <c r="P245" t="s">
        <v>95</v>
      </c>
      <c r="Q245" t="s">
        <v>1238</v>
      </c>
      <c r="R245" t="s">
        <v>1049</v>
      </c>
      <c r="S245" t="s">
        <v>1240</v>
      </c>
      <c r="T245" t="s">
        <v>1247</v>
      </c>
      <c r="U245" t="s">
        <v>1473</v>
      </c>
      <c r="V245" t="s">
        <v>1054</v>
      </c>
      <c r="W245" t="s">
        <v>1778</v>
      </c>
      <c r="X245" t="s">
        <v>1828</v>
      </c>
      <c r="Y245">
        <v>1400</v>
      </c>
      <c r="Z245">
        <v>4</v>
      </c>
      <c r="AA245" t="s">
        <v>1845</v>
      </c>
      <c r="AB245" t="s">
        <v>1054</v>
      </c>
      <c r="AC245">
        <v>4</v>
      </c>
      <c r="AD245">
        <v>1</v>
      </c>
      <c r="AE245">
        <v>0</v>
      </c>
      <c r="AF245">
        <v>181.49</v>
      </c>
      <c r="AI245" t="s">
        <v>1868</v>
      </c>
      <c r="AJ245">
        <v>22668</v>
      </c>
      <c r="AP245">
        <v>0.1</v>
      </c>
      <c r="AQ245" t="s">
        <v>65</v>
      </c>
      <c r="AR245" t="s">
        <v>1049</v>
      </c>
      <c r="AS245" t="s">
        <v>1049</v>
      </c>
    </row>
    <row r="246" spans="1:45">
      <c r="A246" s="1">
        <f>HYPERLINK("https://lsnyc.legalserver.org/matter/dynamic-profile/view/1912519","19-1912519")</f>
        <v>0</v>
      </c>
      <c r="B246" t="s">
        <v>63</v>
      </c>
      <c r="C246" t="s">
        <v>188</v>
      </c>
      <c r="E246" t="s">
        <v>418</v>
      </c>
      <c r="F246" t="s">
        <v>482</v>
      </c>
      <c r="G246" t="s">
        <v>887</v>
      </c>
      <c r="H246" t="s">
        <v>937</v>
      </c>
      <c r="I246">
        <v>11213</v>
      </c>
      <c r="J246" t="s">
        <v>1049</v>
      </c>
      <c r="K246" t="s">
        <v>1052</v>
      </c>
      <c r="L246" t="s">
        <v>1182</v>
      </c>
      <c r="M246" t="s">
        <v>1221</v>
      </c>
      <c r="N246" t="s">
        <v>1227</v>
      </c>
      <c r="P246" t="s">
        <v>107</v>
      </c>
      <c r="Q246" t="s">
        <v>1238</v>
      </c>
      <c r="R246" t="s">
        <v>1049</v>
      </c>
      <c r="S246" t="s">
        <v>1241</v>
      </c>
      <c r="T246" t="s">
        <v>1247</v>
      </c>
      <c r="U246" t="s">
        <v>1474</v>
      </c>
      <c r="V246" t="s">
        <v>1054</v>
      </c>
      <c r="W246" t="s">
        <v>1779</v>
      </c>
      <c r="X246" t="s">
        <v>1828</v>
      </c>
      <c r="Y246">
        <v>643.12</v>
      </c>
      <c r="Z246">
        <v>19</v>
      </c>
      <c r="AA246" t="s">
        <v>1845</v>
      </c>
      <c r="AB246" t="s">
        <v>1054</v>
      </c>
      <c r="AC246">
        <v>8</v>
      </c>
      <c r="AD246">
        <v>1</v>
      </c>
      <c r="AE246">
        <v>1</v>
      </c>
      <c r="AF246">
        <v>137.5</v>
      </c>
      <c r="AI246" t="s">
        <v>1868</v>
      </c>
      <c r="AJ246">
        <v>23252</v>
      </c>
      <c r="AP246">
        <v>1</v>
      </c>
      <c r="AQ246" t="s">
        <v>63</v>
      </c>
      <c r="AR246" t="s">
        <v>1049</v>
      </c>
      <c r="AS246" t="s">
        <v>1049</v>
      </c>
    </row>
    <row r="247" spans="1:45">
      <c r="A247" s="1">
        <f>HYPERLINK("https://lsnyc.legalserver.org/matter/dynamic-profile/view/1912978","19-1912978")</f>
        <v>0</v>
      </c>
      <c r="B247" t="s">
        <v>63</v>
      </c>
      <c r="C247" t="s">
        <v>72</v>
      </c>
      <c r="E247" t="s">
        <v>419</v>
      </c>
      <c r="F247" t="s">
        <v>661</v>
      </c>
      <c r="G247" t="s">
        <v>888</v>
      </c>
      <c r="I247">
        <v>11207</v>
      </c>
      <c r="J247" t="s">
        <v>1049</v>
      </c>
      <c r="K247" t="s">
        <v>1052</v>
      </c>
      <c r="L247" t="s">
        <v>1063</v>
      </c>
      <c r="M247" t="s">
        <v>1068</v>
      </c>
      <c r="P247" t="s">
        <v>109</v>
      </c>
      <c r="Q247" t="s">
        <v>1238</v>
      </c>
      <c r="R247" t="s">
        <v>1050</v>
      </c>
      <c r="S247" t="s">
        <v>1242</v>
      </c>
      <c r="T247" t="s">
        <v>1247</v>
      </c>
      <c r="U247" t="s">
        <v>1475</v>
      </c>
      <c r="W247" t="s">
        <v>1780</v>
      </c>
      <c r="Y247">
        <v>0</v>
      </c>
      <c r="Z247">
        <v>0</v>
      </c>
      <c r="AC247">
        <v>0</v>
      </c>
      <c r="AD247">
        <v>1</v>
      </c>
      <c r="AE247">
        <v>1</v>
      </c>
      <c r="AF247">
        <v>143.58</v>
      </c>
      <c r="AI247" t="s">
        <v>1869</v>
      </c>
      <c r="AJ247">
        <v>24280</v>
      </c>
      <c r="AP247">
        <v>0</v>
      </c>
      <c r="AQ247" t="s">
        <v>65</v>
      </c>
      <c r="AR247" t="s">
        <v>1051</v>
      </c>
      <c r="AS247" t="s">
        <v>1051</v>
      </c>
    </row>
    <row r="248" spans="1:45">
      <c r="A248" s="1">
        <f>HYPERLINK("https://lsnyc.legalserver.org/matter/dynamic-profile/view/1912988","19-1912988")</f>
        <v>0</v>
      </c>
      <c r="B248" t="s">
        <v>63</v>
      </c>
      <c r="C248" t="s">
        <v>72</v>
      </c>
      <c r="E248" t="s">
        <v>420</v>
      </c>
      <c r="F248" t="s">
        <v>578</v>
      </c>
      <c r="G248" t="s">
        <v>889</v>
      </c>
      <c r="H248">
        <v>1</v>
      </c>
      <c r="I248">
        <v>11208</v>
      </c>
      <c r="J248" t="s">
        <v>1049</v>
      </c>
      <c r="K248" t="s">
        <v>1052</v>
      </c>
      <c r="L248" t="s">
        <v>1063</v>
      </c>
      <c r="M248" t="s">
        <v>1068</v>
      </c>
      <c r="P248" t="s">
        <v>109</v>
      </c>
      <c r="Q248" t="s">
        <v>1238</v>
      </c>
      <c r="R248" t="s">
        <v>1050</v>
      </c>
      <c r="S248" t="s">
        <v>1245</v>
      </c>
      <c r="T248" t="s">
        <v>1247</v>
      </c>
      <c r="U248" t="s">
        <v>1476</v>
      </c>
      <c r="V248" t="s">
        <v>1054</v>
      </c>
      <c r="W248" t="s">
        <v>1781</v>
      </c>
      <c r="Y248">
        <v>0</v>
      </c>
      <c r="Z248">
        <v>0</v>
      </c>
      <c r="AB248" t="s">
        <v>1054</v>
      </c>
      <c r="AC248">
        <v>0</v>
      </c>
      <c r="AD248">
        <v>1</v>
      </c>
      <c r="AE248">
        <v>1</v>
      </c>
      <c r="AF248">
        <v>198.7</v>
      </c>
      <c r="AI248" t="s">
        <v>1869</v>
      </c>
      <c r="AJ248">
        <v>33600</v>
      </c>
      <c r="AP248">
        <v>0</v>
      </c>
      <c r="AQ248" t="s">
        <v>65</v>
      </c>
      <c r="AR248" t="s">
        <v>1051</v>
      </c>
      <c r="AS248" t="s">
        <v>1051</v>
      </c>
    </row>
    <row r="249" spans="1:45">
      <c r="A249" s="1">
        <f>HYPERLINK("https://lsnyc.legalserver.org/matter/dynamic-profile/view/1913043","19-1913043")</f>
        <v>0</v>
      </c>
      <c r="B249" t="s">
        <v>63</v>
      </c>
      <c r="C249" t="s">
        <v>140</v>
      </c>
      <c r="E249" t="s">
        <v>402</v>
      </c>
      <c r="F249" t="s">
        <v>662</v>
      </c>
      <c r="G249" t="s">
        <v>887</v>
      </c>
      <c r="H249" t="s">
        <v>966</v>
      </c>
      <c r="I249">
        <v>11213</v>
      </c>
      <c r="J249" t="s">
        <v>1049</v>
      </c>
      <c r="K249" t="s">
        <v>1052</v>
      </c>
      <c r="L249" t="s">
        <v>1130</v>
      </c>
      <c r="M249" t="s">
        <v>1221</v>
      </c>
      <c r="N249" t="s">
        <v>1227</v>
      </c>
      <c r="P249" t="s">
        <v>114</v>
      </c>
      <c r="Q249" t="s">
        <v>1238</v>
      </c>
      <c r="R249" t="s">
        <v>1049</v>
      </c>
      <c r="S249" t="s">
        <v>1241</v>
      </c>
      <c r="T249" t="s">
        <v>1247</v>
      </c>
      <c r="U249" t="s">
        <v>1477</v>
      </c>
      <c r="V249" t="s">
        <v>1054</v>
      </c>
      <c r="W249" t="s">
        <v>1782</v>
      </c>
      <c r="X249" t="s">
        <v>1839</v>
      </c>
      <c r="Y249">
        <v>850</v>
      </c>
      <c r="Z249">
        <v>19</v>
      </c>
      <c r="AA249" t="s">
        <v>1845</v>
      </c>
      <c r="AB249" t="s">
        <v>1054</v>
      </c>
      <c r="AC249">
        <v>5</v>
      </c>
      <c r="AD249">
        <v>1</v>
      </c>
      <c r="AE249">
        <v>2</v>
      </c>
      <c r="AF249">
        <v>120.68</v>
      </c>
      <c r="AI249" t="s">
        <v>1868</v>
      </c>
      <c r="AJ249">
        <v>25740</v>
      </c>
      <c r="AK249" t="s">
        <v>1918</v>
      </c>
      <c r="AP249">
        <v>2.5</v>
      </c>
      <c r="AQ249" t="s">
        <v>65</v>
      </c>
      <c r="AR249" t="s">
        <v>1049</v>
      </c>
      <c r="AS249" t="s">
        <v>1049</v>
      </c>
    </row>
    <row r="250" spans="1:45">
      <c r="A250" s="1">
        <f>HYPERLINK("https://lsnyc.legalserver.org/matter/dynamic-profile/view/1913355","19-1913355")</f>
        <v>0</v>
      </c>
      <c r="B250" t="s">
        <v>63</v>
      </c>
      <c r="C250" t="s">
        <v>89</v>
      </c>
      <c r="E250" t="s">
        <v>421</v>
      </c>
      <c r="F250" t="s">
        <v>480</v>
      </c>
      <c r="G250" t="s">
        <v>890</v>
      </c>
      <c r="H250" t="s">
        <v>935</v>
      </c>
      <c r="I250">
        <v>11212</v>
      </c>
      <c r="J250" t="s">
        <v>1051</v>
      </c>
      <c r="L250" t="s">
        <v>1183</v>
      </c>
      <c r="M250" t="s">
        <v>1205</v>
      </c>
      <c r="N250" t="s">
        <v>1223</v>
      </c>
      <c r="Q250" t="s">
        <v>1238</v>
      </c>
      <c r="R250" t="s">
        <v>1050</v>
      </c>
      <c r="S250" t="s">
        <v>1240</v>
      </c>
      <c r="U250" t="s">
        <v>1478</v>
      </c>
      <c r="W250" t="s">
        <v>1783</v>
      </c>
      <c r="X250" t="s">
        <v>1842</v>
      </c>
      <c r="Y250">
        <v>1400</v>
      </c>
      <c r="Z250">
        <v>4</v>
      </c>
      <c r="AA250" t="s">
        <v>1844</v>
      </c>
      <c r="AB250" t="s">
        <v>1054</v>
      </c>
      <c r="AC250">
        <v>3</v>
      </c>
      <c r="AD250">
        <v>1</v>
      </c>
      <c r="AE250">
        <v>0</v>
      </c>
      <c r="AF250">
        <v>0</v>
      </c>
      <c r="AI250" t="s">
        <v>1868</v>
      </c>
      <c r="AJ250">
        <v>0</v>
      </c>
      <c r="AP250">
        <v>0</v>
      </c>
      <c r="AQ250" t="s">
        <v>47</v>
      </c>
      <c r="AR250" t="s">
        <v>1051</v>
      </c>
      <c r="AS250" t="s">
        <v>1051</v>
      </c>
    </row>
    <row r="251" spans="1:45">
      <c r="A251" s="1">
        <f>HYPERLINK("https://lsnyc.legalserver.org/matter/dynamic-profile/view/1905991","19-1905991")</f>
        <v>0</v>
      </c>
      <c r="B251" t="s">
        <v>64</v>
      </c>
      <c r="C251" t="s">
        <v>159</v>
      </c>
      <c r="E251" t="s">
        <v>422</v>
      </c>
      <c r="F251" t="s">
        <v>254</v>
      </c>
      <c r="G251" t="s">
        <v>827</v>
      </c>
      <c r="H251" t="s">
        <v>1027</v>
      </c>
      <c r="I251">
        <v>11233</v>
      </c>
      <c r="J251" t="s">
        <v>1049</v>
      </c>
      <c r="K251" t="s">
        <v>1052</v>
      </c>
      <c r="L251" t="s">
        <v>1070</v>
      </c>
      <c r="M251" t="s">
        <v>1209</v>
      </c>
      <c r="N251" t="s">
        <v>1225</v>
      </c>
      <c r="P251" t="s">
        <v>134</v>
      </c>
      <c r="Q251" t="s">
        <v>1238</v>
      </c>
      <c r="R251" t="s">
        <v>1050</v>
      </c>
      <c r="S251" t="s">
        <v>1240</v>
      </c>
      <c r="T251" t="s">
        <v>1247</v>
      </c>
      <c r="U251" t="s">
        <v>1479</v>
      </c>
      <c r="V251" t="s">
        <v>1070</v>
      </c>
      <c r="Y251">
        <v>1200</v>
      </c>
      <c r="Z251">
        <v>359</v>
      </c>
      <c r="AA251" t="s">
        <v>1845</v>
      </c>
      <c r="AB251" t="s">
        <v>1054</v>
      </c>
      <c r="AC251">
        <v>26</v>
      </c>
      <c r="AD251">
        <v>4</v>
      </c>
      <c r="AE251">
        <v>1</v>
      </c>
      <c r="AF251">
        <v>99.44</v>
      </c>
      <c r="AI251" t="s">
        <v>1868</v>
      </c>
      <c r="AJ251">
        <v>30000</v>
      </c>
      <c r="AK251" t="s">
        <v>1910</v>
      </c>
      <c r="AP251">
        <v>0</v>
      </c>
      <c r="AQ251" t="s">
        <v>65</v>
      </c>
      <c r="AR251" t="s">
        <v>1049</v>
      </c>
      <c r="AS251" t="s">
        <v>1049</v>
      </c>
    </row>
    <row r="252" spans="1:45">
      <c r="A252" s="1">
        <f>HYPERLINK("https://lsnyc.legalserver.org/matter/dynamic-profile/view/1907781","19-1907781")</f>
        <v>0</v>
      </c>
      <c r="B252" t="s">
        <v>64</v>
      </c>
      <c r="C252" t="s">
        <v>92</v>
      </c>
      <c r="E252" t="s">
        <v>423</v>
      </c>
      <c r="F252" t="s">
        <v>663</v>
      </c>
      <c r="G252" t="s">
        <v>891</v>
      </c>
      <c r="H252" t="s">
        <v>968</v>
      </c>
      <c r="I252">
        <v>11233</v>
      </c>
      <c r="J252" t="s">
        <v>1049</v>
      </c>
      <c r="K252" t="s">
        <v>1052</v>
      </c>
      <c r="L252" t="s">
        <v>1063</v>
      </c>
      <c r="M252" t="s">
        <v>1068</v>
      </c>
      <c r="N252" t="s">
        <v>1226</v>
      </c>
      <c r="P252" t="s">
        <v>92</v>
      </c>
      <c r="Q252" t="s">
        <v>1238</v>
      </c>
      <c r="R252" t="s">
        <v>1050</v>
      </c>
      <c r="S252" t="s">
        <v>1240</v>
      </c>
      <c r="T252" t="s">
        <v>1247</v>
      </c>
      <c r="U252" t="s">
        <v>1480</v>
      </c>
      <c r="V252" t="s">
        <v>1070</v>
      </c>
      <c r="W252" t="s">
        <v>1784</v>
      </c>
      <c r="X252" t="s">
        <v>1833</v>
      </c>
      <c r="Y252">
        <v>835</v>
      </c>
      <c r="Z252">
        <v>6</v>
      </c>
      <c r="AA252" t="s">
        <v>1845</v>
      </c>
      <c r="AB252" t="s">
        <v>1054</v>
      </c>
      <c r="AC252">
        <v>1</v>
      </c>
      <c r="AD252">
        <v>1</v>
      </c>
      <c r="AE252">
        <v>0</v>
      </c>
      <c r="AF252">
        <v>160.13</v>
      </c>
      <c r="AI252" t="s">
        <v>1868</v>
      </c>
      <c r="AJ252">
        <v>20000</v>
      </c>
      <c r="AP252">
        <v>2.75</v>
      </c>
      <c r="AQ252" t="s">
        <v>65</v>
      </c>
      <c r="AR252" t="s">
        <v>1049</v>
      </c>
      <c r="AS252" t="s">
        <v>1049</v>
      </c>
    </row>
    <row r="253" spans="1:45">
      <c r="A253" s="1">
        <f>HYPERLINK("https://lsnyc.legalserver.org/matter/dynamic-profile/view/1911764","19-1911764")</f>
        <v>0</v>
      </c>
      <c r="B253" t="s">
        <v>64</v>
      </c>
      <c r="C253" t="s">
        <v>106</v>
      </c>
      <c r="E253" t="s">
        <v>424</v>
      </c>
      <c r="F253" t="s">
        <v>664</v>
      </c>
      <c r="G253" t="s">
        <v>881</v>
      </c>
      <c r="H253" t="s">
        <v>1028</v>
      </c>
      <c r="I253">
        <v>11233</v>
      </c>
      <c r="J253" t="s">
        <v>1049</v>
      </c>
      <c r="K253" t="s">
        <v>1052</v>
      </c>
      <c r="L253" t="s">
        <v>1063</v>
      </c>
      <c r="M253" t="s">
        <v>1068</v>
      </c>
      <c r="N253" t="s">
        <v>1225</v>
      </c>
      <c r="P253" t="s">
        <v>199</v>
      </c>
      <c r="Q253" t="s">
        <v>1238</v>
      </c>
      <c r="R253" t="s">
        <v>1049</v>
      </c>
      <c r="S253" t="s">
        <v>1240</v>
      </c>
      <c r="T253" t="s">
        <v>1247</v>
      </c>
      <c r="U253" t="s">
        <v>1481</v>
      </c>
      <c r="V253" t="s">
        <v>1070</v>
      </c>
      <c r="W253" t="s">
        <v>1785</v>
      </c>
      <c r="X253" t="s">
        <v>1828</v>
      </c>
      <c r="Y253">
        <v>1930</v>
      </c>
      <c r="Z253">
        <v>359</v>
      </c>
      <c r="AA253" t="s">
        <v>1845</v>
      </c>
      <c r="AB253" t="s">
        <v>1054</v>
      </c>
      <c r="AC253">
        <v>1</v>
      </c>
      <c r="AD253">
        <v>1</v>
      </c>
      <c r="AE253">
        <v>1</v>
      </c>
      <c r="AF253">
        <v>0</v>
      </c>
      <c r="AI253" t="s">
        <v>1868</v>
      </c>
      <c r="AJ253">
        <v>0</v>
      </c>
      <c r="AP253">
        <v>0</v>
      </c>
      <c r="AQ253" t="s">
        <v>65</v>
      </c>
      <c r="AR253" t="s">
        <v>1049</v>
      </c>
      <c r="AS253" t="s">
        <v>1049</v>
      </c>
    </row>
    <row r="254" spans="1:45">
      <c r="A254" s="1">
        <f>HYPERLINK("https://lsnyc.legalserver.org/matter/dynamic-profile/view/1911659","19-1911659")</f>
        <v>0</v>
      </c>
      <c r="B254" t="s">
        <v>64</v>
      </c>
      <c r="C254" t="s">
        <v>183</v>
      </c>
      <c r="E254" t="s">
        <v>425</v>
      </c>
      <c r="F254" t="s">
        <v>522</v>
      </c>
      <c r="G254" t="s">
        <v>744</v>
      </c>
      <c r="I254">
        <v>11233</v>
      </c>
      <c r="J254" t="s">
        <v>1049</v>
      </c>
      <c r="K254" t="s">
        <v>1052</v>
      </c>
      <c r="L254" t="s">
        <v>1068</v>
      </c>
      <c r="M254" t="s">
        <v>1068</v>
      </c>
      <c r="P254" t="s">
        <v>115</v>
      </c>
      <c r="Q254" t="s">
        <v>1238</v>
      </c>
      <c r="R254" t="s">
        <v>1049</v>
      </c>
      <c r="S254" t="s">
        <v>1240</v>
      </c>
      <c r="T254" t="s">
        <v>1247</v>
      </c>
      <c r="U254" t="s">
        <v>1482</v>
      </c>
      <c r="W254" t="s">
        <v>1786</v>
      </c>
      <c r="X254" t="s">
        <v>1831</v>
      </c>
      <c r="Y254">
        <v>1029.4</v>
      </c>
      <c r="Z254">
        <v>359</v>
      </c>
      <c r="AA254" t="s">
        <v>1845</v>
      </c>
      <c r="AB254" t="s">
        <v>1858</v>
      </c>
      <c r="AC254">
        <v>35</v>
      </c>
      <c r="AD254">
        <v>1</v>
      </c>
      <c r="AE254">
        <v>0</v>
      </c>
      <c r="AF254">
        <v>194.56</v>
      </c>
      <c r="AI254" t="s">
        <v>1868</v>
      </c>
      <c r="AJ254">
        <v>24300</v>
      </c>
      <c r="AP254">
        <v>0</v>
      </c>
      <c r="AQ254" t="s">
        <v>65</v>
      </c>
      <c r="AR254" t="s">
        <v>1049</v>
      </c>
      <c r="AS254" t="s">
        <v>1049</v>
      </c>
    </row>
    <row r="255" spans="1:45">
      <c r="A255" s="1">
        <f>HYPERLINK("https://lsnyc.legalserver.org/matter/dynamic-profile/view/1913028","19-1913028")</f>
        <v>0</v>
      </c>
      <c r="B255" t="s">
        <v>64</v>
      </c>
      <c r="C255" t="s">
        <v>140</v>
      </c>
      <c r="E255" t="s">
        <v>426</v>
      </c>
      <c r="F255" t="s">
        <v>587</v>
      </c>
      <c r="G255" t="s">
        <v>808</v>
      </c>
      <c r="H255">
        <v>4</v>
      </c>
      <c r="I255">
        <v>11213</v>
      </c>
      <c r="J255" t="s">
        <v>1049</v>
      </c>
      <c r="K255" t="s">
        <v>1052</v>
      </c>
      <c r="L255" t="s">
        <v>1054</v>
      </c>
      <c r="M255" t="s">
        <v>1068</v>
      </c>
      <c r="N255" t="s">
        <v>1225</v>
      </c>
      <c r="P255" t="s">
        <v>140</v>
      </c>
      <c r="Q255" t="s">
        <v>1238</v>
      </c>
      <c r="R255" t="s">
        <v>1049</v>
      </c>
      <c r="S255" t="s">
        <v>1240</v>
      </c>
      <c r="T255" t="s">
        <v>1247</v>
      </c>
      <c r="U255" t="s">
        <v>1483</v>
      </c>
      <c r="V255" t="s">
        <v>1070</v>
      </c>
      <c r="W255" t="s">
        <v>1787</v>
      </c>
      <c r="X255" t="s">
        <v>1839</v>
      </c>
      <c r="Y255">
        <v>993</v>
      </c>
      <c r="Z255">
        <v>31</v>
      </c>
      <c r="AA255" t="s">
        <v>1845</v>
      </c>
      <c r="AB255" t="s">
        <v>1054</v>
      </c>
      <c r="AC255">
        <v>20</v>
      </c>
      <c r="AD255">
        <v>3</v>
      </c>
      <c r="AE255">
        <v>0</v>
      </c>
      <c r="AF255">
        <v>267.23</v>
      </c>
      <c r="AI255" t="s">
        <v>1868</v>
      </c>
      <c r="AJ255">
        <v>57000</v>
      </c>
      <c r="AK255" t="s">
        <v>1919</v>
      </c>
      <c r="AP255">
        <v>1.1</v>
      </c>
      <c r="AQ255" t="s">
        <v>65</v>
      </c>
      <c r="AR255" t="s">
        <v>1049</v>
      </c>
      <c r="AS255" t="s">
        <v>1049</v>
      </c>
    </row>
    <row r="256" spans="1:45">
      <c r="A256" s="1">
        <f>HYPERLINK("https://lsnyc.legalserver.org/matter/dynamic-profile/view/1906010","19-1906010")</f>
        <v>0</v>
      </c>
      <c r="B256" t="s">
        <v>64</v>
      </c>
      <c r="C256" t="s">
        <v>159</v>
      </c>
      <c r="E256" t="s">
        <v>356</v>
      </c>
      <c r="F256" t="s">
        <v>606</v>
      </c>
      <c r="G256" t="s">
        <v>827</v>
      </c>
      <c r="I256">
        <v>11233</v>
      </c>
      <c r="J256" t="s">
        <v>1050</v>
      </c>
      <c r="K256" t="s">
        <v>1054</v>
      </c>
      <c r="L256" t="s">
        <v>1134</v>
      </c>
      <c r="M256" t="s">
        <v>1068</v>
      </c>
      <c r="Q256" t="s">
        <v>1238</v>
      </c>
      <c r="R256" t="s">
        <v>1050</v>
      </c>
      <c r="S256" t="s">
        <v>1240</v>
      </c>
      <c r="T256" t="s">
        <v>1247</v>
      </c>
      <c r="W256" t="s">
        <v>1714</v>
      </c>
      <c r="X256" t="s">
        <v>1835</v>
      </c>
      <c r="Y256">
        <v>0</v>
      </c>
      <c r="Z256">
        <v>1117</v>
      </c>
      <c r="AA256" t="s">
        <v>1845</v>
      </c>
      <c r="AC256">
        <v>1</v>
      </c>
      <c r="AD256">
        <v>1</v>
      </c>
      <c r="AE256">
        <v>0</v>
      </c>
      <c r="AF256">
        <v>0</v>
      </c>
      <c r="AI256" t="s">
        <v>1868</v>
      </c>
      <c r="AJ256">
        <v>0</v>
      </c>
      <c r="AP256">
        <v>0</v>
      </c>
      <c r="AQ256" t="s">
        <v>65</v>
      </c>
      <c r="AR256" t="s">
        <v>1051</v>
      </c>
      <c r="AS256" t="s">
        <v>1051</v>
      </c>
    </row>
    <row r="257" spans="1:45">
      <c r="A257" s="1">
        <f>HYPERLINK("https://lsnyc.legalserver.org/matter/dynamic-profile/view/1858116","18-1858116")</f>
        <v>0</v>
      </c>
      <c r="B257" t="s">
        <v>64</v>
      </c>
      <c r="C257" t="s">
        <v>189</v>
      </c>
      <c r="E257" t="s">
        <v>427</v>
      </c>
      <c r="F257" t="s">
        <v>665</v>
      </c>
      <c r="G257" t="s">
        <v>892</v>
      </c>
      <c r="H257" t="s">
        <v>1029</v>
      </c>
      <c r="I257">
        <v>11237</v>
      </c>
      <c r="J257" t="s">
        <v>1049</v>
      </c>
      <c r="N257" t="s">
        <v>1223</v>
      </c>
      <c r="Q257" t="s">
        <v>1238</v>
      </c>
      <c r="R257" t="s">
        <v>1049</v>
      </c>
      <c r="S257" t="s">
        <v>1240</v>
      </c>
      <c r="U257" t="s">
        <v>1484</v>
      </c>
      <c r="W257" t="s">
        <v>1788</v>
      </c>
      <c r="Y257">
        <v>850</v>
      </c>
      <c r="Z257">
        <v>8</v>
      </c>
      <c r="AA257" t="s">
        <v>1845</v>
      </c>
      <c r="AC257">
        <v>32</v>
      </c>
      <c r="AD257">
        <v>2</v>
      </c>
      <c r="AE257">
        <v>2</v>
      </c>
      <c r="AF257">
        <v>26</v>
      </c>
      <c r="AI257" t="s">
        <v>1868</v>
      </c>
      <c r="AJ257">
        <v>6396</v>
      </c>
      <c r="AP257">
        <v>0</v>
      </c>
      <c r="AQ257" t="s">
        <v>1961</v>
      </c>
      <c r="AR257" t="s">
        <v>1051</v>
      </c>
      <c r="AS257" t="s">
        <v>1051</v>
      </c>
    </row>
    <row r="258" spans="1:45">
      <c r="A258" s="1">
        <f>HYPERLINK("https://lsnyc.legalserver.org/matter/dynamic-profile/view/1912381","19-1912381")</f>
        <v>0</v>
      </c>
      <c r="B258" t="s">
        <v>64</v>
      </c>
      <c r="C258" t="s">
        <v>190</v>
      </c>
      <c r="E258" t="s">
        <v>428</v>
      </c>
      <c r="F258" t="s">
        <v>666</v>
      </c>
      <c r="G258" t="s">
        <v>827</v>
      </c>
      <c r="H258" t="s">
        <v>1030</v>
      </c>
      <c r="I258">
        <v>11233</v>
      </c>
      <c r="J258" t="s">
        <v>1051</v>
      </c>
      <c r="L258" t="s">
        <v>1063</v>
      </c>
      <c r="M258" t="s">
        <v>1068</v>
      </c>
      <c r="Q258" t="s">
        <v>1238</v>
      </c>
      <c r="R258" t="s">
        <v>1049</v>
      </c>
      <c r="S258" t="s">
        <v>1240</v>
      </c>
      <c r="U258" t="s">
        <v>1485</v>
      </c>
      <c r="X258" t="s">
        <v>1828</v>
      </c>
      <c r="Y258">
        <v>1375</v>
      </c>
      <c r="Z258">
        <v>359</v>
      </c>
      <c r="AA258" t="s">
        <v>1845</v>
      </c>
      <c r="AB258" t="s">
        <v>1054</v>
      </c>
      <c r="AC258">
        <v>10</v>
      </c>
      <c r="AD258">
        <v>2</v>
      </c>
      <c r="AE258">
        <v>0</v>
      </c>
      <c r="AF258">
        <v>47.31</v>
      </c>
      <c r="AI258" t="s">
        <v>1868</v>
      </c>
      <c r="AJ258">
        <v>8000</v>
      </c>
      <c r="AP258">
        <v>0</v>
      </c>
      <c r="AQ258" t="s">
        <v>47</v>
      </c>
      <c r="AR258" t="s">
        <v>1051</v>
      </c>
      <c r="AS258" t="s">
        <v>1051</v>
      </c>
    </row>
    <row r="259" spans="1:45">
      <c r="A259" s="1">
        <f>HYPERLINK("https://lsnyc.legalserver.org/matter/dynamic-profile/view/1861154","18-1861154")</f>
        <v>0</v>
      </c>
      <c r="B259" t="s">
        <v>64</v>
      </c>
      <c r="C259" t="s">
        <v>191</v>
      </c>
      <c r="E259" t="s">
        <v>429</v>
      </c>
      <c r="F259" t="s">
        <v>667</v>
      </c>
      <c r="G259" t="s">
        <v>893</v>
      </c>
      <c r="H259" t="s">
        <v>1031</v>
      </c>
      <c r="I259">
        <v>11212</v>
      </c>
      <c r="J259" t="s">
        <v>1050</v>
      </c>
      <c r="L259" t="s">
        <v>1068</v>
      </c>
      <c r="Q259" t="s">
        <v>1238</v>
      </c>
      <c r="S259" t="s">
        <v>1240</v>
      </c>
      <c r="U259" t="s">
        <v>1486</v>
      </c>
      <c r="W259" t="s">
        <v>1789</v>
      </c>
      <c r="X259" t="s">
        <v>1833</v>
      </c>
      <c r="Y259">
        <v>48</v>
      </c>
      <c r="Z259">
        <v>43</v>
      </c>
      <c r="AA259" t="s">
        <v>1845</v>
      </c>
      <c r="AB259" t="s">
        <v>1856</v>
      </c>
      <c r="AC259">
        <v>9</v>
      </c>
      <c r="AD259">
        <v>1</v>
      </c>
      <c r="AE259">
        <v>0</v>
      </c>
      <c r="AF259">
        <v>76.11</v>
      </c>
      <c r="AI259" t="s">
        <v>1869</v>
      </c>
      <c r="AJ259">
        <v>9240</v>
      </c>
      <c r="AP259">
        <v>1.75</v>
      </c>
      <c r="AQ259" t="s">
        <v>1949</v>
      </c>
      <c r="AR259" t="s">
        <v>1051</v>
      </c>
      <c r="AS259" t="s">
        <v>1051</v>
      </c>
    </row>
    <row r="260" spans="1:45">
      <c r="A260" s="1">
        <f>HYPERLINK("https://lsnyc.legalserver.org/matter/dynamic-profile/view/0826379","17-0826379")</f>
        <v>0</v>
      </c>
      <c r="B260" t="s">
        <v>64</v>
      </c>
      <c r="C260" t="s">
        <v>192</v>
      </c>
      <c r="E260" t="s">
        <v>430</v>
      </c>
      <c r="F260" t="s">
        <v>668</v>
      </c>
      <c r="G260" t="s">
        <v>894</v>
      </c>
      <c r="H260" t="s">
        <v>1032</v>
      </c>
      <c r="I260">
        <v>11207</v>
      </c>
      <c r="J260" t="s">
        <v>1049</v>
      </c>
      <c r="N260" t="s">
        <v>1226</v>
      </c>
      <c r="Q260" t="s">
        <v>1238</v>
      </c>
      <c r="R260" t="s">
        <v>1050</v>
      </c>
      <c r="S260" t="s">
        <v>1240</v>
      </c>
      <c r="U260" t="s">
        <v>1487</v>
      </c>
      <c r="W260" t="s">
        <v>1790</v>
      </c>
      <c r="X260" t="s">
        <v>1828</v>
      </c>
      <c r="Y260">
        <v>1650</v>
      </c>
      <c r="Z260">
        <v>5</v>
      </c>
      <c r="AA260" t="s">
        <v>1076</v>
      </c>
      <c r="AB260" t="s">
        <v>1856</v>
      </c>
      <c r="AC260">
        <v>10</v>
      </c>
      <c r="AD260">
        <v>4</v>
      </c>
      <c r="AE260">
        <v>3</v>
      </c>
      <c r="AF260">
        <v>81.84</v>
      </c>
      <c r="AI260" t="s">
        <v>1868</v>
      </c>
      <c r="AJ260">
        <v>30394</v>
      </c>
      <c r="AK260" t="s">
        <v>1920</v>
      </c>
      <c r="AP260">
        <v>0.2</v>
      </c>
      <c r="AQ260" t="s">
        <v>65</v>
      </c>
      <c r="AR260" t="s">
        <v>1051</v>
      </c>
      <c r="AS260" t="s">
        <v>1051</v>
      </c>
    </row>
    <row r="261" spans="1:45">
      <c r="A261" s="1">
        <f>HYPERLINK("https://lsnyc.legalserver.org/matter/dynamic-profile/view/1879615","18-1879615")</f>
        <v>0</v>
      </c>
      <c r="B261" t="s">
        <v>64</v>
      </c>
      <c r="C261" t="s">
        <v>193</v>
      </c>
      <c r="E261" t="s">
        <v>410</v>
      </c>
      <c r="F261" t="s">
        <v>655</v>
      </c>
      <c r="G261" t="s">
        <v>883</v>
      </c>
      <c r="H261" t="s">
        <v>985</v>
      </c>
      <c r="I261">
        <v>11207</v>
      </c>
      <c r="J261" t="s">
        <v>1050</v>
      </c>
      <c r="L261" t="s">
        <v>1068</v>
      </c>
      <c r="M261" t="s">
        <v>1209</v>
      </c>
      <c r="N261" t="s">
        <v>1228</v>
      </c>
      <c r="Q261" t="s">
        <v>1238</v>
      </c>
      <c r="R261" t="s">
        <v>1049</v>
      </c>
      <c r="S261" t="s">
        <v>1240</v>
      </c>
      <c r="T261" t="s">
        <v>1247</v>
      </c>
      <c r="U261" t="s">
        <v>1466</v>
      </c>
      <c r="V261" t="s">
        <v>1529</v>
      </c>
      <c r="W261" t="s">
        <v>1771</v>
      </c>
      <c r="X261" t="s">
        <v>1828</v>
      </c>
      <c r="Y261">
        <v>1000</v>
      </c>
      <c r="Z261">
        <v>6</v>
      </c>
      <c r="AA261" t="s">
        <v>1845</v>
      </c>
      <c r="AB261" t="s">
        <v>1054</v>
      </c>
      <c r="AC261">
        <v>4</v>
      </c>
      <c r="AD261">
        <v>1</v>
      </c>
      <c r="AE261">
        <v>3</v>
      </c>
      <c r="AF261">
        <v>82.87</v>
      </c>
      <c r="AI261" t="s">
        <v>1868</v>
      </c>
      <c r="AJ261">
        <v>20800</v>
      </c>
      <c r="AP261">
        <v>0</v>
      </c>
      <c r="AQ261" t="s">
        <v>65</v>
      </c>
      <c r="AR261" t="s">
        <v>1051</v>
      </c>
      <c r="AS261" t="s">
        <v>1051</v>
      </c>
    </row>
    <row r="262" spans="1:45">
      <c r="A262" s="1">
        <f>HYPERLINK("https://lsnyc.legalserver.org/matter/dynamic-profile/view/1877280","18-1877280")</f>
        <v>0</v>
      </c>
      <c r="B262" t="s">
        <v>64</v>
      </c>
      <c r="C262" t="s">
        <v>194</v>
      </c>
      <c r="D262" t="s">
        <v>159</v>
      </c>
      <c r="E262" t="s">
        <v>431</v>
      </c>
      <c r="F262" t="s">
        <v>669</v>
      </c>
      <c r="G262" t="s">
        <v>895</v>
      </c>
      <c r="H262" t="s">
        <v>1033</v>
      </c>
      <c r="I262">
        <v>11207</v>
      </c>
      <c r="J262" t="s">
        <v>1050</v>
      </c>
      <c r="M262" t="s">
        <v>1068</v>
      </c>
      <c r="N262" t="s">
        <v>1225</v>
      </c>
      <c r="O262" t="s">
        <v>1230</v>
      </c>
      <c r="Q262" t="s">
        <v>1238</v>
      </c>
      <c r="R262" t="s">
        <v>1050</v>
      </c>
      <c r="S262" t="s">
        <v>1240</v>
      </c>
      <c r="U262" t="s">
        <v>1488</v>
      </c>
      <c r="W262" t="s">
        <v>1791</v>
      </c>
      <c r="X262" t="s">
        <v>1833</v>
      </c>
      <c r="Y262">
        <v>1050.19</v>
      </c>
      <c r="Z262">
        <v>66</v>
      </c>
      <c r="AA262" t="s">
        <v>1845</v>
      </c>
      <c r="AB262" t="s">
        <v>1856</v>
      </c>
      <c r="AC262">
        <v>14</v>
      </c>
      <c r="AD262">
        <v>1</v>
      </c>
      <c r="AE262">
        <v>0</v>
      </c>
      <c r="AF262">
        <v>98.84999999999999</v>
      </c>
      <c r="AI262" t="s">
        <v>1868</v>
      </c>
      <c r="AJ262">
        <v>12000</v>
      </c>
      <c r="AK262" t="s">
        <v>1920</v>
      </c>
      <c r="AP262">
        <v>1.7</v>
      </c>
      <c r="AQ262" t="s">
        <v>65</v>
      </c>
      <c r="AR262" t="s">
        <v>1051</v>
      </c>
      <c r="AS262" t="s">
        <v>1050</v>
      </c>
    </row>
    <row r="263" spans="1:45">
      <c r="A263" s="1">
        <f>HYPERLINK("https://lsnyc.legalserver.org/matter/dynamic-profile/view/1895283","19-1895283")</f>
        <v>0</v>
      </c>
      <c r="B263" t="s">
        <v>64</v>
      </c>
      <c r="C263" t="s">
        <v>195</v>
      </c>
      <c r="E263" t="s">
        <v>432</v>
      </c>
      <c r="F263" t="s">
        <v>670</v>
      </c>
      <c r="G263" t="s">
        <v>896</v>
      </c>
      <c r="H263" t="s">
        <v>968</v>
      </c>
      <c r="I263">
        <v>11212</v>
      </c>
      <c r="J263" t="s">
        <v>1049</v>
      </c>
      <c r="K263" t="s">
        <v>1052</v>
      </c>
      <c r="L263" t="s">
        <v>1184</v>
      </c>
      <c r="M263" t="s">
        <v>1210</v>
      </c>
      <c r="N263" t="s">
        <v>1225</v>
      </c>
      <c r="Q263" t="s">
        <v>1238</v>
      </c>
      <c r="R263" t="s">
        <v>1049</v>
      </c>
      <c r="S263" t="s">
        <v>1246</v>
      </c>
      <c r="T263" t="s">
        <v>1250</v>
      </c>
      <c r="U263" t="s">
        <v>1489</v>
      </c>
      <c r="X263" t="s">
        <v>1835</v>
      </c>
      <c r="Y263">
        <v>1326</v>
      </c>
      <c r="Z263">
        <v>16</v>
      </c>
      <c r="AA263" t="s">
        <v>1845</v>
      </c>
      <c r="AB263" t="s">
        <v>1860</v>
      </c>
      <c r="AC263">
        <v>3</v>
      </c>
      <c r="AD263">
        <v>1</v>
      </c>
      <c r="AE263">
        <v>1</v>
      </c>
      <c r="AF263">
        <v>116.88</v>
      </c>
      <c r="AI263" t="s">
        <v>1868</v>
      </c>
      <c r="AJ263">
        <v>19764</v>
      </c>
      <c r="AP263">
        <v>3.6</v>
      </c>
      <c r="AQ263" t="s">
        <v>47</v>
      </c>
      <c r="AR263" t="s">
        <v>1049</v>
      </c>
      <c r="AS263" t="s">
        <v>1049</v>
      </c>
    </row>
    <row r="264" spans="1:45">
      <c r="A264" s="1">
        <f>HYPERLINK("https://lsnyc.legalserver.org/matter/dynamic-profile/view/0826416","17-0826416")</f>
        <v>0</v>
      </c>
      <c r="B264" t="s">
        <v>64</v>
      </c>
      <c r="C264" t="s">
        <v>192</v>
      </c>
      <c r="D264" t="s">
        <v>111</v>
      </c>
      <c r="E264" t="s">
        <v>337</v>
      </c>
      <c r="F264" t="s">
        <v>671</v>
      </c>
      <c r="G264" t="s">
        <v>897</v>
      </c>
      <c r="H264" t="s">
        <v>1029</v>
      </c>
      <c r="I264">
        <v>11207</v>
      </c>
      <c r="J264" t="s">
        <v>1049</v>
      </c>
      <c r="N264" t="s">
        <v>1225</v>
      </c>
      <c r="O264" t="s">
        <v>1230</v>
      </c>
      <c r="Q264" t="s">
        <v>1238</v>
      </c>
      <c r="R264" t="s">
        <v>1239</v>
      </c>
      <c r="S264" t="s">
        <v>1240</v>
      </c>
      <c r="U264" t="s">
        <v>1490</v>
      </c>
      <c r="V264">
        <v>6515564</v>
      </c>
      <c r="W264" t="s">
        <v>1792</v>
      </c>
      <c r="X264" t="s">
        <v>1839</v>
      </c>
      <c r="Y264">
        <v>900</v>
      </c>
      <c r="Z264">
        <v>6</v>
      </c>
      <c r="AB264" t="s">
        <v>1860</v>
      </c>
      <c r="AC264">
        <v>6</v>
      </c>
      <c r="AD264">
        <v>1</v>
      </c>
      <c r="AE264">
        <v>1</v>
      </c>
      <c r="AF264">
        <v>136.01</v>
      </c>
      <c r="AI264" t="s">
        <v>1868</v>
      </c>
      <c r="AJ264">
        <v>22088</v>
      </c>
      <c r="AK264" t="s">
        <v>1920</v>
      </c>
      <c r="AP264">
        <v>1</v>
      </c>
      <c r="AQ264" t="s">
        <v>1966</v>
      </c>
      <c r="AR264" t="s">
        <v>1051</v>
      </c>
      <c r="AS264" t="s">
        <v>1050</v>
      </c>
    </row>
    <row r="265" spans="1:45">
      <c r="A265" s="1">
        <f>HYPERLINK("https://lsnyc.legalserver.org/matter/dynamic-profile/view/1895292","19-1895292")</f>
        <v>0</v>
      </c>
      <c r="B265" t="s">
        <v>64</v>
      </c>
      <c r="C265" t="s">
        <v>144</v>
      </c>
      <c r="E265" t="s">
        <v>433</v>
      </c>
      <c r="F265" t="s">
        <v>672</v>
      </c>
      <c r="G265" t="s">
        <v>733</v>
      </c>
      <c r="H265" t="s">
        <v>937</v>
      </c>
      <c r="I265">
        <v>11212</v>
      </c>
      <c r="J265" t="s">
        <v>1050</v>
      </c>
      <c r="M265" t="s">
        <v>1221</v>
      </c>
      <c r="Q265" t="s">
        <v>1238</v>
      </c>
      <c r="R265" t="s">
        <v>1049</v>
      </c>
      <c r="S265" t="s">
        <v>1240</v>
      </c>
      <c r="U265" t="s">
        <v>1491</v>
      </c>
      <c r="V265" t="s">
        <v>1070</v>
      </c>
      <c r="X265" t="s">
        <v>1835</v>
      </c>
      <c r="Y265">
        <v>663</v>
      </c>
      <c r="Z265">
        <v>0</v>
      </c>
      <c r="AA265" t="s">
        <v>1845</v>
      </c>
      <c r="AC265">
        <v>25</v>
      </c>
      <c r="AD265">
        <v>3</v>
      </c>
      <c r="AE265">
        <v>0</v>
      </c>
      <c r="AF265">
        <v>150.02</v>
      </c>
      <c r="AI265" t="s">
        <v>1868</v>
      </c>
      <c r="AJ265">
        <v>32000</v>
      </c>
      <c r="AP265">
        <v>14</v>
      </c>
      <c r="AQ265" t="s">
        <v>47</v>
      </c>
      <c r="AR265" t="s">
        <v>1051</v>
      </c>
      <c r="AS265" t="s">
        <v>1051</v>
      </c>
    </row>
    <row r="266" spans="1:45">
      <c r="A266" s="1">
        <f>HYPERLINK("https://lsnyc.legalserver.org/matter/dynamic-profile/view/1866220","18-1866220")</f>
        <v>0</v>
      </c>
      <c r="B266" t="s">
        <v>64</v>
      </c>
      <c r="C266" t="s">
        <v>196</v>
      </c>
      <c r="D266" t="s">
        <v>211</v>
      </c>
      <c r="E266" t="s">
        <v>434</v>
      </c>
      <c r="F266" t="s">
        <v>673</v>
      </c>
      <c r="G266" t="s">
        <v>898</v>
      </c>
      <c r="I266">
        <v>11207</v>
      </c>
      <c r="J266" t="s">
        <v>1050</v>
      </c>
      <c r="L266" t="s">
        <v>1068</v>
      </c>
      <c r="M266" t="s">
        <v>1068</v>
      </c>
      <c r="N266" t="s">
        <v>1226</v>
      </c>
      <c r="O266" t="s">
        <v>1230</v>
      </c>
      <c r="Q266" t="s">
        <v>1238</v>
      </c>
      <c r="R266" t="s">
        <v>1239</v>
      </c>
      <c r="S266" t="s">
        <v>1240</v>
      </c>
      <c r="U266" t="s">
        <v>1492</v>
      </c>
      <c r="W266" t="s">
        <v>1793</v>
      </c>
      <c r="Y266">
        <v>930</v>
      </c>
      <c r="Z266">
        <v>7</v>
      </c>
      <c r="AA266" t="s">
        <v>1076</v>
      </c>
      <c r="AB266" t="s">
        <v>1054</v>
      </c>
      <c r="AC266">
        <v>0</v>
      </c>
      <c r="AD266">
        <v>1</v>
      </c>
      <c r="AE266">
        <v>0</v>
      </c>
      <c r="AF266">
        <v>257</v>
      </c>
      <c r="AI266" t="s">
        <v>1868</v>
      </c>
      <c r="AJ266">
        <v>31200</v>
      </c>
      <c r="AP266">
        <v>0.5</v>
      </c>
      <c r="AQ266" t="s">
        <v>1949</v>
      </c>
      <c r="AR266" t="s">
        <v>1051</v>
      </c>
      <c r="AS266" t="s">
        <v>1050</v>
      </c>
    </row>
    <row r="267" spans="1:45">
      <c r="A267" s="1">
        <f>HYPERLINK("https://lsnyc.legalserver.org/matter/dynamic-profile/view/1905984","19-1905984")</f>
        <v>0</v>
      </c>
      <c r="B267" t="s">
        <v>64</v>
      </c>
      <c r="C267" t="s">
        <v>159</v>
      </c>
      <c r="E267" t="s">
        <v>435</v>
      </c>
      <c r="F267" t="s">
        <v>674</v>
      </c>
      <c r="G267" t="s">
        <v>744</v>
      </c>
      <c r="H267" t="s">
        <v>1034</v>
      </c>
      <c r="I267">
        <v>11233</v>
      </c>
      <c r="J267" t="s">
        <v>1049</v>
      </c>
      <c r="K267" t="s">
        <v>1052</v>
      </c>
      <c r="L267" t="s">
        <v>1063</v>
      </c>
      <c r="M267" t="s">
        <v>1209</v>
      </c>
      <c r="Q267" t="s">
        <v>1238</v>
      </c>
      <c r="R267" t="s">
        <v>1049</v>
      </c>
      <c r="S267" t="s">
        <v>1240</v>
      </c>
      <c r="T267" t="s">
        <v>1247</v>
      </c>
      <c r="U267" t="s">
        <v>1493</v>
      </c>
      <c r="V267" t="s">
        <v>1070</v>
      </c>
      <c r="X267" t="s">
        <v>1839</v>
      </c>
      <c r="Y267">
        <v>1001.91</v>
      </c>
      <c r="Z267">
        <v>1117</v>
      </c>
      <c r="AA267" t="s">
        <v>1845</v>
      </c>
      <c r="AB267" t="s">
        <v>1054</v>
      </c>
      <c r="AC267">
        <v>40</v>
      </c>
      <c r="AD267">
        <v>2</v>
      </c>
      <c r="AE267">
        <v>0</v>
      </c>
      <c r="AF267">
        <v>620.9299999999999</v>
      </c>
      <c r="AH267" t="s">
        <v>1865</v>
      </c>
      <c r="AI267" t="s">
        <v>1868</v>
      </c>
      <c r="AJ267">
        <v>105000</v>
      </c>
      <c r="AK267" t="s">
        <v>1921</v>
      </c>
      <c r="AP267">
        <v>0</v>
      </c>
      <c r="AQ267" t="s">
        <v>65</v>
      </c>
      <c r="AR267" t="s">
        <v>1051</v>
      </c>
      <c r="AS267" t="s">
        <v>1051</v>
      </c>
    </row>
    <row r="268" spans="1:45">
      <c r="A268" s="1">
        <f>HYPERLINK("https://lsnyc.legalserver.org/matter/dynamic-profile/view/1907942","19-1907942")</f>
        <v>0</v>
      </c>
      <c r="B268" t="s">
        <v>65</v>
      </c>
      <c r="C268" t="s">
        <v>124</v>
      </c>
      <c r="D268" t="s">
        <v>94</v>
      </c>
      <c r="E268" t="s">
        <v>436</v>
      </c>
      <c r="F268" t="s">
        <v>675</v>
      </c>
      <c r="G268" t="s">
        <v>899</v>
      </c>
      <c r="H268" t="s">
        <v>1035</v>
      </c>
      <c r="I268">
        <v>11212</v>
      </c>
      <c r="J268" t="s">
        <v>1050</v>
      </c>
      <c r="K268" t="s">
        <v>1054</v>
      </c>
      <c r="L268" t="s">
        <v>1134</v>
      </c>
      <c r="M268" t="s">
        <v>1068</v>
      </c>
      <c r="O268" t="s">
        <v>1230</v>
      </c>
      <c r="Q268" t="s">
        <v>1238</v>
      </c>
      <c r="R268" t="s">
        <v>1050</v>
      </c>
      <c r="S268" t="s">
        <v>1240</v>
      </c>
      <c r="T268" t="s">
        <v>1247</v>
      </c>
      <c r="U268" t="s">
        <v>1494</v>
      </c>
      <c r="V268" t="s">
        <v>1070</v>
      </c>
      <c r="W268" t="s">
        <v>1794</v>
      </c>
      <c r="Y268">
        <v>1400</v>
      </c>
      <c r="Z268">
        <v>2</v>
      </c>
      <c r="AA268" t="s">
        <v>1844</v>
      </c>
      <c r="AC268">
        <v>11</v>
      </c>
      <c r="AD268">
        <v>1</v>
      </c>
      <c r="AE268">
        <v>0</v>
      </c>
      <c r="AF268">
        <v>0</v>
      </c>
      <c r="AI268" t="s">
        <v>1868</v>
      </c>
      <c r="AJ268">
        <v>0</v>
      </c>
      <c r="AP268">
        <v>0.3</v>
      </c>
      <c r="AQ268" t="s">
        <v>1949</v>
      </c>
      <c r="AR268" t="s">
        <v>1051</v>
      </c>
      <c r="AS268" t="s">
        <v>1051</v>
      </c>
    </row>
    <row r="269" spans="1:45">
      <c r="A269" s="1">
        <f>HYPERLINK("https://lsnyc.legalserver.org/matter/dynamic-profile/view/1908151","19-1908151")</f>
        <v>0</v>
      </c>
      <c r="B269" t="s">
        <v>65</v>
      </c>
      <c r="C269" t="s">
        <v>136</v>
      </c>
      <c r="D269" t="s">
        <v>176</v>
      </c>
      <c r="E269" t="s">
        <v>300</v>
      </c>
      <c r="F269" t="s">
        <v>676</v>
      </c>
      <c r="G269" t="s">
        <v>900</v>
      </c>
      <c r="H269" t="s">
        <v>935</v>
      </c>
      <c r="I269">
        <v>11207</v>
      </c>
      <c r="J269" t="s">
        <v>1050</v>
      </c>
      <c r="K269" t="s">
        <v>1054</v>
      </c>
      <c r="L269" t="s">
        <v>1070</v>
      </c>
      <c r="M269" t="s">
        <v>1068</v>
      </c>
      <c r="O269" t="s">
        <v>1230</v>
      </c>
      <c r="Q269" t="s">
        <v>1238</v>
      </c>
      <c r="R269" t="s">
        <v>1050</v>
      </c>
      <c r="S269" t="s">
        <v>1240</v>
      </c>
      <c r="U269" t="s">
        <v>1495</v>
      </c>
      <c r="V269" t="s">
        <v>1529</v>
      </c>
      <c r="W269" t="s">
        <v>1795</v>
      </c>
      <c r="Y269">
        <v>1300</v>
      </c>
      <c r="Z269">
        <v>2</v>
      </c>
      <c r="AA269" t="s">
        <v>1844</v>
      </c>
      <c r="AB269" t="s">
        <v>1054</v>
      </c>
      <c r="AC269">
        <v>7</v>
      </c>
      <c r="AD269">
        <v>1</v>
      </c>
      <c r="AE269">
        <v>0</v>
      </c>
      <c r="AF269">
        <v>76.86</v>
      </c>
      <c r="AI269" t="s">
        <v>1868</v>
      </c>
      <c r="AJ269">
        <v>9600</v>
      </c>
      <c r="AK269" t="s">
        <v>1922</v>
      </c>
      <c r="AP269">
        <v>1</v>
      </c>
      <c r="AQ269" t="s">
        <v>1946</v>
      </c>
      <c r="AR269" t="s">
        <v>1051</v>
      </c>
      <c r="AS269" t="s">
        <v>1051</v>
      </c>
    </row>
    <row r="270" spans="1:45">
      <c r="A270" s="1">
        <f>HYPERLINK("https://lsnyc.legalserver.org/matter/dynamic-profile/view/1906127","19-1906127")</f>
        <v>0</v>
      </c>
      <c r="B270" t="s">
        <v>65</v>
      </c>
      <c r="C270" t="s">
        <v>135</v>
      </c>
      <c r="D270" t="s">
        <v>122</v>
      </c>
      <c r="E270" t="s">
        <v>437</v>
      </c>
      <c r="F270" t="s">
        <v>677</v>
      </c>
      <c r="G270" t="s">
        <v>901</v>
      </c>
      <c r="H270">
        <v>1</v>
      </c>
      <c r="I270">
        <v>11233</v>
      </c>
      <c r="J270" t="s">
        <v>1050</v>
      </c>
      <c r="K270" t="s">
        <v>1054</v>
      </c>
      <c r="L270" t="s">
        <v>1134</v>
      </c>
      <c r="M270" t="s">
        <v>1068</v>
      </c>
      <c r="N270" t="s">
        <v>1226</v>
      </c>
      <c r="O270" t="s">
        <v>1230</v>
      </c>
      <c r="Q270" t="s">
        <v>1238</v>
      </c>
      <c r="R270" t="s">
        <v>1050</v>
      </c>
      <c r="S270" t="s">
        <v>1240</v>
      </c>
      <c r="T270" t="s">
        <v>1247</v>
      </c>
      <c r="U270" t="s">
        <v>1496</v>
      </c>
      <c r="V270" t="s">
        <v>1572</v>
      </c>
      <c r="X270" t="s">
        <v>1835</v>
      </c>
      <c r="Y270">
        <v>1284</v>
      </c>
      <c r="Z270">
        <v>3</v>
      </c>
      <c r="AA270" t="s">
        <v>1844</v>
      </c>
      <c r="AB270" t="s">
        <v>1860</v>
      </c>
      <c r="AC270">
        <v>1</v>
      </c>
      <c r="AD270">
        <v>1</v>
      </c>
      <c r="AE270">
        <v>1</v>
      </c>
      <c r="AF270">
        <v>106.52</v>
      </c>
      <c r="AI270" t="s">
        <v>1868</v>
      </c>
      <c r="AJ270">
        <v>18012</v>
      </c>
      <c r="AP270">
        <v>0.5</v>
      </c>
      <c r="AQ270" t="s">
        <v>1942</v>
      </c>
      <c r="AR270" t="s">
        <v>1051</v>
      </c>
      <c r="AS270" t="s">
        <v>1051</v>
      </c>
    </row>
    <row r="271" spans="1:45">
      <c r="A271" s="1">
        <f>HYPERLINK("https://lsnyc.legalserver.org/matter/dynamic-profile/view/1909631","19-1909631")</f>
        <v>0</v>
      </c>
      <c r="B271" t="s">
        <v>65</v>
      </c>
      <c r="C271" t="s">
        <v>128</v>
      </c>
      <c r="D271" t="s">
        <v>128</v>
      </c>
      <c r="E271" t="s">
        <v>356</v>
      </c>
      <c r="F271" t="s">
        <v>678</v>
      </c>
      <c r="G271" t="s">
        <v>902</v>
      </c>
      <c r="I271">
        <v>11233</v>
      </c>
      <c r="J271" t="s">
        <v>1050</v>
      </c>
      <c r="K271" t="s">
        <v>1054</v>
      </c>
      <c r="L271" t="s">
        <v>1063</v>
      </c>
      <c r="M271" t="s">
        <v>1068</v>
      </c>
      <c r="N271" t="s">
        <v>1226</v>
      </c>
      <c r="O271" t="s">
        <v>1230</v>
      </c>
      <c r="Q271" t="s">
        <v>1238</v>
      </c>
      <c r="R271" t="s">
        <v>1050</v>
      </c>
      <c r="S271" t="s">
        <v>1240</v>
      </c>
      <c r="T271" t="s">
        <v>1247</v>
      </c>
      <c r="U271" t="s">
        <v>1497</v>
      </c>
      <c r="V271" t="s">
        <v>1573</v>
      </c>
      <c r="W271" t="s">
        <v>1796</v>
      </c>
      <c r="X271" t="s">
        <v>1833</v>
      </c>
      <c r="Y271">
        <v>1550</v>
      </c>
      <c r="Z271">
        <v>3</v>
      </c>
      <c r="AA271" t="s">
        <v>1076</v>
      </c>
      <c r="AB271" t="s">
        <v>1855</v>
      </c>
      <c r="AC271">
        <v>4</v>
      </c>
      <c r="AD271">
        <v>4</v>
      </c>
      <c r="AE271">
        <v>0</v>
      </c>
      <c r="AF271">
        <v>121.17</v>
      </c>
      <c r="AI271" t="s">
        <v>1869</v>
      </c>
      <c r="AJ271">
        <v>31200</v>
      </c>
      <c r="AK271" t="s">
        <v>1923</v>
      </c>
      <c r="AP271">
        <v>0.25</v>
      </c>
      <c r="AQ271" t="s">
        <v>65</v>
      </c>
      <c r="AR271" t="s">
        <v>1051</v>
      </c>
      <c r="AS271" t="s">
        <v>1051</v>
      </c>
    </row>
    <row r="272" spans="1:45">
      <c r="A272" s="1">
        <f>HYPERLINK("https://lsnyc.legalserver.org/matter/dynamic-profile/view/1912615","19-1912615")</f>
        <v>0</v>
      </c>
      <c r="B272" t="s">
        <v>65</v>
      </c>
      <c r="C272" t="s">
        <v>109</v>
      </c>
      <c r="E272" t="s">
        <v>438</v>
      </c>
      <c r="F272" t="s">
        <v>679</v>
      </c>
      <c r="G272" t="s">
        <v>903</v>
      </c>
      <c r="H272" t="s">
        <v>935</v>
      </c>
      <c r="I272">
        <v>11233</v>
      </c>
      <c r="J272" t="s">
        <v>1050</v>
      </c>
      <c r="K272" t="s">
        <v>1054</v>
      </c>
      <c r="L272" t="s">
        <v>1070</v>
      </c>
      <c r="M272" t="s">
        <v>1068</v>
      </c>
      <c r="N272" t="s">
        <v>1226</v>
      </c>
      <c r="Q272" t="s">
        <v>1238</v>
      </c>
      <c r="R272" t="s">
        <v>1050</v>
      </c>
      <c r="S272" t="s">
        <v>1240</v>
      </c>
      <c r="T272" t="s">
        <v>1247</v>
      </c>
      <c r="U272" t="s">
        <v>1498</v>
      </c>
      <c r="V272" t="s">
        <v>1574</v>
      </c>
      <c r="W272" t="s">
        <v>1797</v>
      </c>
      <c r="X272" t="s">
        <v>1833</v>
      </c>
      <c r="Y272">
        <v>1141</v>
      </c>
      <c r="Z272">
        <v>6</v>
      </c>
      <c r="AA272" t="s">
        <v>1845</v>
      </c>
      <c r="AB272" t="s">
        <v>1856</v>
      </c>
      <c r="AC272">
        <v>26</v>
      </c>
      <c r="AD272">
        <v>1</v>
      </c>
      <c r="AE272">
        <v>0</v>
      </c>
      <c r="AF272">
        <v>139.22</v>
      </c>
      <c r="AI272" t="s">
        <v>1868</v>
      </c>
      <c r="AJ272">
        <v>17388</v>
      </c>
      <c r="AP272">
        <v>1</v>
      </c>
      <c r="AQ272" t="s">
        <v>1946</v>
      </c>
      <c r="AR272" t="s">
        <v>1051</v>
      </c>
      <c r="AS272" t="s">
        <v>1051</v>
      </c>
    </row>
    <row r="273" spans="1:45">
      <c r="A273" s="1">
        <f>HYPERLINK("https://lsnyc.legalserver.org/matter/dynamic-profile/view/1902336","19-1902336")</f>
        <v>0</v>
      </c>
      <c r="B273" t="s">
        <v>65</v>
      </c>
      <c r="C273" t="s">
        <v>156</v>
      </c>
      <c r="D273" t="s">
        <v>106</v>
      </c>
      <c r="E273" t="s">
        <v>439</v>
      </c>
      <c r="F273" t="s">
        <v>406</v>
      </c>
      <c r="G273" t="s">
        <v>904</v>
      </c>
      <c r="H273">
        <v>1</v>
      </c>
      <c r="I273">
        <v>11233</v>
      </c>
      <c r="J273" t="s">
        <v>1050</v>
      </c>
      <c r="K273" t="s">
        <v>1054</v>
      </c>
      <c r="L273" t="s">
        <v>1063</v>
      </c>
      <c r="M273" t="s">
        <v>1068</v>
      </c>
      <c r="O273" t="s">
        <v>1230</v>
      </c>
      <c r="Q273" t="s">
        <v>1238</v>
      </c>
      <c r="R273" t="s">
        <v>1050</v>
      </c>
      <c r="S273" t="s">
        <v>1240</v>
      </c>
      <c r="T273" t="s">
        <v>1247</v>
      </c>
      <c r="U273" t="s">
        <v>1499</v>
      </c>
      <c r="V273" t="s">
        <v>1530</v>
      </c>
      <c r="W273" t="s">
        <v>1798</v>
      </c>
      <c r="X273" t="s">
        <v>1833</v>
      </c>
      <c r="Y273">
        <v>1300</v>
      </c>
      <c r="Z273">
        <v>3</v>
      </c>
      <c r="AA273" t="s">
        <v>1844</v>
      </c>
      <c r="AB273" t="s">
        <v>1054</v>
      </c>
      <c r="AC273">
        <v>9</v>
      </c>
      <c r="AD273">
        <v>2</v>
      </c>
      <c r="AE273">
        <v>0</v>
      </c>
      <c r="AF273">
        <v>159.67</v>
      </c>
      <c r="AI273" t="s">
        <v>1868</v>
      </c>
      <c r="AJ273">
        <v>27000</v>
      </c>
      <c r="AK273" t="s">
        <v>1924</v>
      </c>
      <c r="AP273">
        <v>1</v>
      </c>
      <c r="AQ273" t="s">
        <v>1943</v>
      </c>
      <c r="AR273" t="s">
        <v>1051</v>
      </c>
      <c r="AS273" t="s">
        <v>1051</v>
      </c>
    </row>
    <row r="274" spans="1:45">
      <c r="A274" s="1">
        <f>HYPERLINK("https://lsnyc.legalserver.org/matter/dynamic-profile/view/1910472","19-1910472")</f>
        <v>0</v>
      </c>
      <c r="B274" t="s">
        <v>65</v>
      </c>
      <c r="C274" t="s">
        <v>181</v>
      </c>
      <c r="E274" t="s">
        <v>440</v>
      </c>
      <c r="F274" t="s">
        <v>680</v>
      </c>
      <c r="G274" t="s">
        <v>905</v>
      </c>
      <c r="H274" t="s">
        <v>1036</v>
      </c>
      <c r="I274">
        <v>11233</v>
      </c>
      <c r="J274" t="s">
        <v>1050</v>
      </c>
      <c r="K274" t="s">
        <v>1054</v>
      </c>
      <c r="L274" t="s">
        <v>1063</v>
      </c>
      <c r="M274" t="s">
        <v>1068</v>
      </c>
      <c r="Q274" t="s">
        <v>1238</v>
      </c>
      <c r="R274" t="s">
        <v>1050</v>
      </c>
      <c r="S274" t="s">
        <v>1240</v>
      </c>
      <c r="T274" t="s">
        <v>1247</v>
      </c>
      <c r="U274" t="s">
        <v>1500</v>
      </c>
      <c r="V274" t="s">
        <v>1070</v>
      </c>
      <c r="W274" t="s">
        <v>1799</v>
      </c>
      <c r="Y274">
        <v>3182</v>
      </c>
      <c r="Z274">
        <v>46</v>
      </c>
      <c r="AA274" t="s">
        <v>1845</v>
      </c>
      <c r="AB274" t="s">
        <v>1054</v>
      </c>
      <c r="AC274">
        <v>3</v>
      </c>
      <c r="AD274">
        <v>1</v>
      </c>
      <c r="AE274">
        <v>0</v>
      </c>
      <c r="AF274">
        <v>213.48</v>
      </c>
      <c r="AI274" t="s">
        <v>1868</v>
      </c>
      <c r="AJ274">
        <v>26664</v>
      </c>
      <c r="AP274">
        <v>0.5</v>
      </c>
      <c r="AQ274" t="s">
        <v>1956</v>
      </c>
      <c r="AR274" t="s">
        <v>1051</v>
      </c>
      <c r="AS274" t="s">
        <v>1051</v>
      </c>
    </row>
    <row r="275" spans="1:45">
      <c r="A275" s="1">
        <f>HYPERLINK("https://lsnyc.legalserver.org/matter/dynamic-profile/view/1909562","19-1909562")</f>
        <v>0</v>
      </c>
      <c r="B275" t="s">
        <v>65</v>
      </c>
      <c r="C275" t="s">
        <v>104</v>
      </c>
      <c r="E275" t="s">
        <v>441</v>
      </c>
      <c r="F275" t="s">
        <v>517</v>
      </c>
      <c r="G275" t="s">
        <v>906</v>
      </c>
      <c r="H275" t="s">
        <v>1037</v>
      </c>
      <c r="I275">
        <v>11212</v>
      </c>
      <c r="J275" t="s">
        <v>1050</v>
      </c>
      <c r="K275" t="s">
        <v>1054</v>
      </c>
      <c r="M275" t="s">
        <v>1068</v>
      </c>
      <c r="Q275" t="s">
        <v>1238</v>
      </c>
      <c r="R275" t="s">
        <v>1050</v>
      </c>
      <c r="S275" t="s">
        <v>1240</v>
      </c>
      <c r="U275" t="s">
        <v>1501</v>
      </c>
      <c r="W275" t="s">
        <v>1800</v>
      </c>
      <c r="X275" t="s">
        <v>1829</v>
      </c>
      <c r="Y275">
        <v>1241.41</v>
      </c>
      <c r="Z275">
        <v>30</v>
      </c>
      <c r="AA275" t="s">
        <v>1845</v>
      </c>
      <c r="AB275" t="s">
        <v>1054</v>
      </c>
      <c r="AC275">
        <v>6</v>
      </c>
      <c r="AD275">
        <v>1</v>
      </c>
      <c r="AE275">
        <v>0</v>
      </c>
      <c r="AF275">
        <v>284.36</v>
      </c>
      <c r="AI275" t="s">
        <v>1868</v>
      </c>
      <c r="AJ275">
        <v>35516</v>
      </c>
      <c r="AP275">
        <v>1</v>
      </c>
      <c r="AQ275" t="s">
        <v>1947</v>
      </c>
      <c r="AR275" t="s">
        <v>1051</v>
      </c>
      <c r="AS275" t="s">
        <v>1051</v>
      </c>
    </row>
    <row r="276" spans="1:45">
      <c r="A276" s="1">
        <f>HYPERLINK("https://lsnyc.legalserver.org/matter/dynamic-profile/view/1908423","19-1908423")</f>
        <v>0</v>
      </c>
      <c r="B276" t="s">
        <v>65</v>
      </c>
      <c r="C276" t="s">
        <v>131</v>
      </c>
      <c r="D276" t="s">
        <v>127</v>
      </c>
      <c r="E276" t="s">
        <v>435</v>
      </c>
      <c r="F276" t="s">
        <v>681</v>
      </c>
      <c r="G276" t="s">
        <v>907</v>
      </c>
      <c r="H276" t="s">
        <v>965</v>
      </c>
      <c r="I276">
        <v>11207</v>
      </c>
      <c r="J276" t="s">
        <v>1050</v>
      </c>
      <c r="K276" t="s">
        <v>1054</v>
      </c>
      <c r="L276" t="s">
        <v>1054</v>
      </c>
      <c r="M276" t="s">
        <v>1068</v>
      </c>
      <c r="N276" t="s">
        <v>1223</v>
      </c>
      <c r="O276" t="s">
        <v>1230</v>
      </c>
      <c r="Q276" t="s">
        <v>1238</v>
      </c>
      <c r="R276" t="s">
        <v>1050</v>
      </c>
      <c r="S276" t="s">
        <v>1240</v>
      </c>
      <c r="T276" t="s">
        <v>1247</v>
      </c>
      <c r="U276" t="s">
        <v>1502</v>
      </c>
      <c r="V276" t="s">
        <v>1054</v>
      </c>
      <c r="W276" t="s">
        <v>1801</v>
      </c>
      <c r="Y276">
        <v>1000</v>
      </c>
      <c r="Z276">
        <v>6</v>
      </c>
      <c r="AA276" t="s">
        <v>1844</v>
      </c>
      <c r="AB276" t="s">
        <v>1054</v>
      </c>
      <c r="AC276">
        <v>3</v>
      </c>
      <c r="AD276">
        <v>1</v>
      </c>
      <c r="AE276">
        <v>0</v>
      </c>
      <c r="AF276">
        <v>288.23</v>
      </c>
      <c r="AI276" t="s">
        <v>1868</v>
      </c>
      <c r="AJ276">
        <v>36000</v>
      </c>
      <c r="AK276" t="s">
        <v>1925</v>
      </c>
      <c r="AP276">
        <v>1</v>
      </c>
      <c r="AQ276" t="s">
        <v>1946</v>
      </c>
      <c r="AR276" t="s">
        <v>1051</v>
      </c>
      <c r="AS276" t="s">
        <v>1051</v>
      </c>
    </row>
    <row r="277" spans="1:45">
      <c r="A277" s="1">
        <f>HYPERLINK("https://lsnyc.legalserver.org/matter/dynamic-profile/view/1910644","19-1910644")</f>
        <v>0</v>
      </c>
      <c r="B277" t="s">
        <v>65</v>
      </c>
      <c r="C277" t="s">
        <v>105</v>
      </c>
      <c r="E277" t="s">
        <v>442</v>
      </c>
      <c r="F277" t="s">
        <v>682</v>
      </c>
      <c r="G277" t="s">
        <v>908</v>
      </c>
      <c r="H277">
        <v>314</v>
      </c>
      <c r="I277">
        <v>11207</v>
      </c>
      <c r="J277" t="s">
        <v>1050</v>
      </c>
      <c r="K277" t="s">
        <v>1054</v>
      </c>
      <c r="L277" t="s">
        <v>1134</v>
      </c>
      <c r="M277" t="s">
        <v>1068</v>
      </c>
      <c r="Q277" t="s">
        <v>1238</v>
      </c>
      <c r="R277" t="s">
        <v>1050</v>
      </c>
      <c r="S277" t="s">
        <v>1240</v>
      </c>
      <c r="T277" t="s">
        <v>1247</v>
      </c>
      <c r="U277" t="s">
        <v>1503</v>
      </c>
      <c r="V277" t="s">
        <v>1070</v>
      </c>
      <c r="W277" t="s">
        <v>1802</v>
      </c>
      <c r="X277" t="s">
        <v>1838</v>
      </c>
      <c r="Y277">
        <v>350</v>
      </c>
      <c r="Z277">
        <v>98</v>
      </c>
      <c r="AA277" t="s">
        <v>1853</v>
      </c>
      <c r="AB277" t="s">
        <v>1861</v>
      </c>
      <c r="AC277">
        <v>2</v>
      </c>
      <c r="AD277">
        <v>1</v>
      </c>
      <c r="AE277">
        <v>0</v>
      </c>
      <c r="AF277">
        <v>288.23</v>
      </c>
      <c r="AI277" t="s">
        <v>1868</v>
      </c>
      <c r="AJ277">
        <v>36000</v>
      </c>
      <c r="AP277">
        <v>0.5</v>
      </c>
      <c r="AQ277" t="s">
        <v>1942</v>
      </c>
      <c r="AR277" t="s">
        <v>1051</v>
      </c>
      <c r="AS277" t="s">
        <v>1051</v>
      </c>
    </row>
    <row r="278" spans="1:45">
      <c r="A278" s="1">
        <f>HYPERLINK("https://lsnyc.legalserver.org/matter/dynamic-profile/view/1908685","19-1908685")</f>
        <v>0</v>
      </c>
      <c r="B278" t="s">
        <v>65</v>
      </c>
      <c r="C278" t="s">
        <v>82</v>
      </c>
      <c r="D278" t="s">
        <v>116</v>
      </c>
      <c r="E278" t="s">
        <v>443</v>
      </c>
      <c r="F278" t="s">
        <v>683</v>
      </c>
      <c r="G278" t="s">
        <v>909</v>
      </c>
      <c r="H278" t="s">
        <v>938</v>
      </c>
      <c r="I278">
        <v>11212</v>
      </c>
      <c r="J278" t="s">
        <v>1050</v>
      </c>
      <c r="K278" t="s">
        <v>1054</v>
      </c>
      <c r="L278" t="s">
        <v>1070</v>
      </c>
      <c r="M278" t="s">
        <v>1068</v>
      </c>
      <c r="O278" t="s">
        <v>1230</v>
      </c>
      <c r="Q278" t="s">
        <v>1238</v>
      </c>
      <c r="R278" t="s">
        <v>1050</v>
      </c>
      <c r="S278" t="s">
        <v>1240</v>
      </c>
      <c r="T278" t="s">
        <v>1247</v>
      </c>
      <c r="U278" t="s">
        <v>1504</v>
      </c>
      <c r="V278" t="s">
        <v>1070</v>
      </c>
      <c r="W278" t="s">
        <v>1803</v>
      </c>
      <c r="X278" t="s">
        <v>1835</v>
      </c>
      <c r="Y278">
        <v>1600</v>
      </c>
      <c r="Z278">
        <v>4</v>
      </c>
      <c r="AA278" t="s">
        <v>1844</v>
      </c>
      <c r="AB278" t="s">
        <v>1054</v>
      </c>
      <c r="AC278">
        <v>2</v>
      </c>
      <c r="AD278">
        <v>1</v>
      </c>
      <c r="AE278">
        <v>3</v>
      </c>
      <c r="AF278">
        <v>383.3</v>
      </c>
      <c r="AI278" t="s">
        <v>1868</v>
      </c>
      <c r="AJ278">
        <v>98700</v>
      </c>
      <c r="AP278">
        <v>0.6</v>
      </c>
      <c r="AQ278" t="s">
        <v>1942</v>
      </c>
      <c r="AR278" t="s">
        <v>1051</v>
      </c>
      <c r="AS278" t="s">
        <v>1051</v>
      </c>
    </row>
    <row r="279" spans="1:45">
      <c r="A279" s="1">
        <f>HYPERLINK("https://lsnyc.legalserver.org/matter/dynamic-profile/view/1910291","19-1910291")</f>
        <v>0</v>
      </c>
      <c r="B279" t="s">
        <v>65</v>
      </c>
      <c r="C279" t="s">
        <v>187</v>
      </c>
      <c r="D279" t="s">
        <v>187</v>
      </c>
      <c r="E279" t="s">
        <v>444</v>
      </c>
      <c r="F279" t="s">
        <v>684</v>
      </c>
      <c r="G279" t="s">
        <v>910</v>
      </c>
      <c r="H279" t="s">
        <v>994</v>
      </c>
      <c r="I279">
        <v>11208</v>
      </c>
      <c r="J279" t="s">
        <v>1050</v>
      </c>
      <c r="K279" t="s">
        <v>1054</v>
      </c>
      <c r="L279" t="s">
        <v>1063</v>
      </c>
      <c r="M279" t="s">
        <v>1068</v>
      </c>
      <c r="N279" t="s">
        <v>1226</v>
      </c>
      <c r="O279" t="s">
        <v>1230</v>
      </c>
      <c r="Q279" t="s">
        <v>1238</v>
      </c>
      <c r="R279" t="s">
        <v>1050</v>
      </c>
      <c r="S279" t="s">
        <v>1240</v>
      </c>
      <c r="T279" t="s">
        <v>1247</v>
      </c>
      <c r="U279" t="s">
        <v>1505</v>
      </c>
      <c r="V279" t="s">
        <v>1070</v>
      </c>
      <c r="W279" t="s">
        <v>1804</v>
      </c>
      <c r="X279" t="s">
        <v>1831</v>
      </c>
      <c r="Y279">
        <v>1200</v>
      </c>
      <c r="Z279">
        <v>2</v>
      </c>
      <c r="AA279" t="s">
        <v>1844</v>
      </c>
      <c r="AB279" t="s">
        <v>1054</v>
      </c>
      <c r="AC279">
        <v>5</v>
      </c>
      <c r="AD279">
        <v>2</v>
      </c>
      <c r="AE279">
        <v>0</v>
      </c>
      <c r="AF279">
        <v>395.27</v>
      </c>
      <c r="AI279" t="s">
        <v>1868</v>
      </c>
      <c r="AJ279">
        <v>66840</v>
      </c>
      <c r="AP279">
        <v>1</v>
      </c>
      <c r="AQ279" t="s">
        <v>1964</v>
      </c>
      <c r="AR279" t="s">
        <v>1051</v>
      </c>
      <c r="AS279" t="s">
        <v>1051</v>
      </c>
    </row>
    <row r="280" spans="1:45">
      <c r="A280" s="1">
        <f>HYPERLINK("https://lsnyc.legalserver.org/matter/dynamic-profile/view/1903865","19-1903865")</f>
        <v>0</v>
      </c>
      <c r="B280" t="s">
        <v>66</v>
      </c>
      <c r="C280" t="s">
        <v>148</v>
      </c>
      <c r="E280" t="s">
        <v>410</v>
      </c>
      <c r="F280" t="s">
        <v>578</v>
      </c>
      <c r="G280" t="s">
        <v>911</v>
      </c>
      <c r="H280" t="s">
        <v>942</v>
      </c>
      <c r="I280">
        <v>11233</v>
      </c>
      <c r="J280" t="s">
        <v>1049</v>
      </c>
      <c r="K280" t="s">
        <v>1053</v>
      </c>
      <c r="L280" t="s">
        <v>1185</v>
      </c>
      <c r="M280" t="s">
        <v>1206</v>
      </c>
      <c r="N280" t="s">
        <v>1222</v>
      </c>
      <c r="P280" t="s">
        <v>148</v>
      </c>
      <c r="Q280" t="s">
        <v>1238</v>
      </c>
      <c r="R280" t="s">
        <v>1050</v>
      </c>
      <c r="S280" t="s">
        <v>1240</v>
      </c>
      <c r="T280" t="s">
        <v>1248</v>
      </c>
      <c r="U280" t="s">
        <v>1506</v>
      </c>
      <c r="V280" t="s">
        <v>1575</v>
      </c>
      <c r="W280" t="s">
        <v>1805</v>
      </c>
      <c r="X280" t="s">
        <v>1833</v>
      </c>
      <c r="Y280">
        <v>1050</v>
      </c>
      <c r="Z280">
        <v>8</v>
      </c>
      <c r="AA280" t="s">
        <v>1845</v>
      </c>
      <c r="AB280" t="s">
        <v>1054</v>
      </c>
      <c r="AC280">
        <v>17</v>
      </c>
      <c r="AD280">
        <v>2</v>
      </c>
      <c r="AE280">
        <v>2</v>
      </c>
      <c r="AF280">
        <v>19.69</v>
      </c>
      <c r="AI280" t="s">
        <v>1868</v>
      </c>
      <c r="AJ280">
        <v>5070</v>
      </c>
      <c r="AP280">
        <v>39.25</v>
      </c>
      <c r="AQ280" t="s">
        <v>65</v>
      </c>
      <c r="AR280" t="s">
        <v>1049</v>
      </c>
      <c r="AS280" t="s">
        <v>1049</v>
      </c>
    </row>
    <row r="281" spans="1:45">
      <c r="A281" s="1">
        <f>HYPERLINK("https://lsnyc.legalserver.org/matter/dynamic-profile/view/1905375","19-1905375")</f>
        <v>0</v>
      </c>
      <c r="B281" t="s">
        <v>66</v>
      </c>
      <c r="C281" t="s">
        <v>179</v>
      </c>
      <c r="D281" t="s">
        <v>120</v>
      </c>
      <c r="E281" t="s">
        <v>445</v>
      </c>
      <c r="F281" t="s">
        <v>685</v>
      </c>
      <c r="G281" t="s">
        <v>912</v>
      </c>
      <c r="H281" t="s">
        <v>1038</v>
      </c>
      <c r="I281">
        <v>11233</v>
      </c>
      <c r="J281" t="s">
        <v>1049</v>
      </c>
      <c r="K281" t="s">
        <v>1052</v>
      </c>
      <c r="L281" t="s">
        <v>1063</v>
      </c>
      <c r="M281" t="s">
        <v>1068</v>
      </c>
      <c r="N281" t="s">
        <v>1226</v>
      </c>
      <c r="O281" t="s">
        <v>1230</v>
      </c>
      <c r="P281" t="s">
        <v>179</v>
      </c>
      <c r="Q281" t="s">
        <v>1238</v>
      </c>
      <c r="R281" t="s">
        <v>1050</v>
      </c>
      <c r="S281" t="s">
        <v>1240</v>
      </c>
      <c r="T281" t="s">
        <v>1247</v>
      </c>
      <c r="U281" t="s">
        <v>1507</v>
      </c>
      <c r="V281" t="s">
        <v>1576</v>
      </c>
      <c r="W281" t="s">
        <v>1806</v>
      </c>
      <c r="Y281">
        <v>550</v>
      </c>
      <c r="Z281">
        <v>6</v>
      </c>
      <c r="AA281" t="s">
        <v>1845</v>
      </c>
      <c r="AB281" t="s">
        <v>1054</v>
      </c>
      <c r="AC281">
        <v>44</v>
      </c>
      <c r="AD281">
        <v>1</v>
      </c>
      <c r="AE281">
        <v>0</v>
      </c>
      <c r="AF281">
        <v>72.15000000000001</v>
      </c>
      <c r="AI281" t="s">
        <v>1869</v>
      </c>
      <c r="AJ281">
        <v>9012</v>
      </c>
      <c r="AP281">
        <v>1.25</v>
      </c>
      <c r="AQ281" t="s">
        <v>65</v>
      </c>
      <c r="AR281" t="s">
        <v>1051</v>
      </c>
      <c r="AS281" t="s">
        <v>1051</v>
      </c>
    </row>
    <row r="282" spans="1:45">
      <c r="A282" s="1">
        <f>HYPERLINK("https://lsnyc.legalserver.org/matter/dynamic-profile/view/1904512","19-1904512")</f>
        <v>0</v>
      </c>
      <c r="B282" t="s">
        <v>66</v>
      </c>
      <c r="C282" t="s">
        <v>87</v>
      </c>
      <c r="E282" t="s">
        <v>397</v>
      </c>
      <c r="F282" t="s">
        <v>642</v>
      </c>
      <c r="G282" t="s">
        <v>768</v>
      </c>
      <c r="H282">
        <v>9</v>
      </c>
      <c r="I282">
        <v>11212</v>
      </c>
      <c r="J282" t="s">
        <v>1049</v>
      </c>
      <c r="K282" t="s">
        <v>1052</v>
      </c>
      <c r="L282" t="s">
        <v>1174</v>
      </c>
      <c r="M282" t="s">
        <v>1206</v>
      </c>
      <c r="N282" t="s">
        <v>1222</v>
      </c>
      <c r="P282" t="s">
        <v>85</v>
      </c>
      <c r="Q282" t="s">
        <v>1238</v>
      </c>
      <c r="R282" t="s">
        <v>1050</v>
      </c>
      <c r="S282" t="s">
        <v>1240</v>
      </c>
      <c r="T282" t="s">
        <v>1247</v>
      </c>
      <c r="U282" t="s">
        <v>1450</v>
      </c>
      <c r="V282" t="s">
        <v>1569</v>
      </c>
      <c r="W282" t="s">
        <v>1761</v>
      </c>
      <c r="X282" t="s">
        <v>1830</v>
      </c>
      <c r="Y282">
        <v>1300</v>
      </c>
      <c r="Z282">
        <v>23</v>
      </c>
      <c r="AA282" t="s">
        <v>1845</v>
      </c>
      <c r="AB282" t="s">
        <v>1054</v>
      </c>
      <c r="AC282">
        <v>1</v>
      </c>
      <c r="AD282">
        <v>1</v>
      </c>
      <c r="AE282">
        <v>2</v>
      </c>
      <c r="AF282">
        <v>22.5</v>
      </c>
      <c r="AI282" t="s">
        <v>1868</v>
      </c>
      <c r="AJ282">
        <v>4800</v>
      </c>
      <c r="AP282">
        <v>8.75</v>
      </c>
      <c r="AQ282" t="s">
        <v>65</v>
      </c>
      <c r="AR282" t="s">
        <v>1049</v>
      </c>
      <c r="AS282" t="s">
        <v>1049</v>
      </c>
    </row>
    <row r="283" spans="1:45">
      <c r="A283" s="1">
        <f>HYPERLINK("https://lsnyc.legalserver.org/matter/dynamic-profile/view/1905013","19-1905013")</f>
        <v>0</v>
      </c>
      <c r="B283" t="s">
        <v>66</v>
      </c>
      <c r="C283" t="s">
        <v>197</v>
      </c>
      <c r="E283" t="s">
        <v>446</v>
      </c>
      <c r="F283" t="s">
        <v>686</v>
      </c>
      <c r="G283" t="s">
        <v>913</v>
      </c>
      <c r="H283" t="s">
        <v>1020</v>
      </c>
      <c r="I283">
        <v>11212</v>
      </c>
      <c r="J283" t="s">
        <v>1049</v>
      </c>
      <c r="K283" t="s">
        <v>1052</v>
      </c>
      <c r="L283" t="s">
        <v>1186</v>
      </c>
      <c r="M283" t="s">
        <v>1205</v>
      </c>
      <c r="N283" t="s">
        <v>1226</v>
      </c>
      <c r="P283" t="s">
        <v>85</v>
      </c>
      <c r="Q283" t="s">
        <v>1238</v>
      </c>
      <c r="R283" t="s">
        <v>1050</v>
      </c>
      <c r="S283" t="s">
        <v>1240</v>
      </c>
      <c r="U283" t="s">
        <v>1508</v>
      </c>
      <c r="W283" t="s">
        <v>1807</v>
      </c>
      <c r="X283" t="s">
        <v>1841</v>
      </c>
      <c r="Y283">
        <v>790</v>
      </c>
      <c r="Z283">
        <v>2</v>
      </c>
      <c r="AA283" t="s">
        <v>1844</v>
      </c>
      <c r="AB283" t="s">
        <v>1054</v>
      </c>
      <c r="AC283">
        <v>5</v>
      </c>
      <c r="AD283">
        <v>1</v>
      </c>
      <c r="AE283">
        <v>0</v>
      </c>
      <c r="AF283">
        <v>36.12</v>
      </c>
      <c r="AI283" t="s">
        <v>1868</v>
      </c>
      <c r="AJ283">
        <v>4512</v>
      </c>
      <c r="AP283">
        <v>8.25</v>
      </c>
      <c r="AQ283" t="s">
        <v>1947</v>
      </c>
      <c r="AR283" t="s">
        <v>1051</v>
      </c>
      <c r="AS283" t="s">
        <v>1050</v>
      </c>
    </row>
    <row r="284" spans="1:45">
      <c r="A284" s="1">
        <f>HYPERLINK("https://lsnyc.legalserver.org/matter/dynamic-profile/view/1897018","19-1897018")</f>
        <v>0</v>
      </c>
      <c r="B284" t="s">
        <v>66</v>
      </c>
      <c r="C284" t="s">
        <v>198</v>
      </c>
      <c r="D284" t="s">
        <v>159</v>
      </c>
      <c r="E284" t="s">
        <v>447</v>
      </c>
      <c r="F284" t="s">
        <v>687</v>
      </c>
      <c r="G284" t="s">
        <v>914</v>
      </c>
      <c r="H284" t="s">
        <v>1039</v>
      </c>
      <c r="I284">
        <v>11217</v>
      </c>
      <c r="J284" t="s">
        <v>1049</v>
      </c>
      <c r="K284" t="s">
        <v>1052</v>
      </c>
      <c r="L284" t="s">
        <v>1063</v>
      </c>
      <c r="M284" t="s">
        <v>1210</v>
      </c>
      <c r="N284" t="s">
        <v>1225</v>
      </c>
      <c r="O284" t="s">
        <v>1230</v>
      </c>
      <c r="P284" t="s">
        <v>85</v>
      </c>
      <c r="Q284" t="s">
        <v>1238</v>
      </c>
      <c r="R284" t="s">
        <v>1050</v>
      </c>
      <c r="S284" t="s">
        <v>1240</v>
      </c>
      <c r="T284" t="s">
        <v>1247</v>
      </c>
      <c r="U284" t="s">
        <v>1509</v>
      </c>
      <c r="W284" t="s">
        <v>1808</v>
      </c>
      <c r="X284" t="s">
        <v>1843</v>
      </c>
      <c r="Y284">
        <v>2019.37</v>
      </c>
      <c r="Z284">
        <v>363</v>
      </c>
      <c r="AA284" t="s">
        <v>1845</v>
      </c>
      <c r="AB284" t="s">
        <v>1855</v>
      </c>
      <c r="AC284">
        <v>2</v>
      </c>
      <c r="AD284">
        <v>1</v>
      </c>
      <c r="AE284">
        <v>0</v>
      </c>
      <c r="AF284">
        <v>67.25</v>
      </c>
      <c r="AI284" t="s">
        <v>1868</v>
      </c>
      <c r="AJ284">
        <v>8400</v>
      </c>
      <c r="AP284">
        <v>5.45</v>
      </c>
      <c r="AQ284" t="s">
        <v>65</v>
      </c>
      <c r="AR284" t="s">
        <v>1051</v>
      </c>
      <c r="AS284" t="s">
        <v>1051</v>
      </c>
    </row>
    <row r="285" spans="1:45">
      <c r="A285" s="1">
        <f>HYPERLINK("https://lsnyc.legalserver.org/matter/dynamic-profile/view/1903001","19-1903001")</f>
        <v>0</v>
      </c>
      <c r="B285" t="s">
        <v>66</v>
      </c>
      <c r="C285" t="s">
        <v>113</v>
      </c>
      <c r="E285" t="s">
        <v>448</v>
      </c>
      <c r="F285" t="s">
        <v>551</v>
      </c>
      <c r="G285" t="s">
        <v>915</v>
      </c>
      <c r="H285" t="s">
        <v>988</v>
      </c>
      <c r="I285">
        <v>11212</v>
      </c>
      <c r="J285" t="s">
        <v>1049</v>
      </c>
      <c r="K285" t="s">
        <v>1052</v>
      </c>
      <c r="L285" t="s">
        <v>1187</v>
      </c>
      <c r="M285" t="s">
        <v>1206</v>
      </c>
      <c r="N285" t="s">
        <v>1222</v>
      </c>
      <c r="P285" t="s">
        <v>85</v>
      </c>
      <c r="Q285" t="s">
        <v>1238</v>
      </c>
      <c r="R285" t="s">
        <v>1050</v>
      </c>
      <c r="S285" t="s">
        <v>1240</v>
      </c>
      <c r="T285" t="s">
        <v>1247</v>
      </c>
      <c r="U285" t="s">
        <v>1510</v>
      </c>
      <c r="V285">
        <v>9407455</v>
      </c>
      <c r="W285" t="s">
        <v>1809</v>
      </c>
      <c r="X285" t="s">
        <v>1828</v>
      </c>
      <c r="Y285">
        <v>1534</v>
      </c>
      <c r="Z285">
        <v>21</v>
      </c>
      <c r="AA285" t="s">
        <v>1845</v>
      </c>
      <c r="AB285" t="s">
        <v>1860</v>
      </c>
      <c r="AC285">
        <v>9</v>
      </c>
      <c r="AD285">
        <v>1</v>
      </c>
      <c r="AE285">
        <v>2</v>
      </c>
      <c r="AF285">
        <v>107.75</v>
      </c>
      <c r="AI285" t="s">
        <v>1868</v>
      </c>
      <c r="AJ285">
        <v>22984.08</v>
      </c>
      <c r="AP285">
        <v>34.05</v>
      </c>
      <c r="AQ285" t="s">
        <v>47</v>
      </c>
      <c r="AR285" t="s">
        <v>1049</v>
      </c>
      <c r="AS285" t="s">
        <v>1049</v>
      </c>
    </row>
    <row r="286" spans="1:45">
      <c r="A286" s="1">
        <f>HYPERLINK("https://lsnyc.legalserver.org/matter/dynamic-profile/view/1906058","19-1906058")</f>
        <v>0</v>
      </c>
      <c r="B286" t="s">
        <v>66</v>
      </c>
      <c r="C286" t="s">
        <v>135</v>
      </c>
      <c r="E286" t="s">
        <v>449</v>
      </c>
      <c r="F286" t="s">
        <v>688</v>
      </c>
      <c r="G286" t="s">
        <v>916</v>
      </c>
      <c r="H286" t="s">
        <v>1040</v>
      </c>
      <c r="I286">
        <v>11233</v>
      </c>
      <c r="J286" t="s">
        <v>1049</v>
      </c>
      <c r="K286" t="s">
        <v>1052</v>
      </c>
      <c r="L286" t="s">
        <v>1188</v>
      </c>
      <c r="M286" t="s">
        <v>1206</v>
      </c>
      <c r="N286" t="s">
        <v>1222</v>
      </c>
      <c r="P286" t="s">
        <v>85</v>
      </c>
      <c r="Q286" t="s">
        <v>1238</v>
      </c>
      <c r="R286" t="s">
        <v>1050</v>
      </c>
      <c r="S286" t="s">
        <v>1240</v>
      </c>
      <c r="T286" t="s">
        <v>1250</v>
      </c>
      <c r="U286" t="s">
        <v>1511</v>
      </c>
      <c r="V286" t="s">
        <v>1076</v>
      </c>
      <c r="W286" t="s">
        <v>1810</v>
      </c>
      <c r="X286" t="s">
        <v>1841</v>
      </c>
      <c r="Y286">
        <v>1100.06</v>
      </c>
      <c r="Z286">
        <v>43</v>
      </c>
      <c r="AA286" t="s">
        <v>1845</v>
      </c>
      <c r="AB286" t="s">
        <v>1054</v>
      </c>
      <c r="AC286">
        <v>45</v>
      </c>
      <c r="AD286">
        <v>3</v>
      </c>
      <c r="AE286">
        <v>0</v>
      </c>
      <c r="AF286">
        <v>110.15</v>
      </c>
      <c r="AI286" t="s">
        <v>1868</v>
      </c>
      <c r="AJ286">
        <v>23496</v>
      </c>
      <c r="AP286">
        <v>24.55</v>
      </c>
      <c r="AQ286" t="s">
        <v>65</v>
      </c>
      <c r="AR286" t="s">
        <v>1049</v>
      </c>
      <c r="AS286" t="s">
        <v>1049</v>
      </c>
    </row>
    <row r="287" spans="1:45">
      <c r="A287" s="1">
        <f>HYPERLINK("https://lsnyc.legalserver.org/matter/dynamic-profile/view/1904920","19-1904920")</f>
        <v>0</v>
      </c>
      <c r="B287" t="s">
        <v>66</v>
      </c>
      <c r="C287" t="s">
        <v>197</v>
      </c>
      <c r="E287" t="s">
        <v>450</v>
      </c>
      <c r="F287" t="s">
        <v>495</v>
      </c>
      <c r="G287" t="s">
        <v>917</v>
      </c>
      <c r="H287" t="s">
        <v>1041</v>
      </c>
      <c r="I287">
        <v>11233</v>
      </c>
      <c r="J287" t="s">
        <v>1049</v>
      </c>
      <c r="K287" t="s">
        <v>1052</v>
      </c>
      <c r="L287" t="s">
        <v>1189</v>
      </c>
      <c r="M287" t="s">
        <v>1206</v>
      </c>
      <c r="N287" t="s">
        <v>1226</v>
      </c>
      <c r="P287" t="s">
        <v>85</v>
      </c>
      <c r="Q287" t="s">
        <v>1238</v>
      </c>
      <c r="R287" t="s">
        <v>1050</v>
      </c>
      <c r="S287" t="s">
        <v>1240</v>
      </c>
      <c r="T287" t="s">
        <v>1247</v>
      </c>
      <c r="U287" t="s">
        <v>1512</v>
      </c>
      <c r="V287" t="s">
        <v>1530</v>
      </c>
      <c r="W287" t="s">
        <v>1811</v>
      </c>
      <c r="X287" t="s">
        <v>1830</v>
      </c>
      <c r="Y287">
        <v>2100</v>
      </c>
      <c r="Z287">
        <v>3</v>
      </c>
      <c r="AA287" t="s">
        <v>1844</v>
      </c>
      <c r="AB287" t="s">
        <v>1835</v>
      </c>
      <c r="AC287">
        <v>1</v>
      </c>
      <c r="AD287">
        <v>1</v>
      </c>
      <c r="AE287">
        <v>1</v>
      </c>
      <c r="AF287">
        <v>119.79</v>
      </c>
      <c r="AI287" t="s">
        <v>1868</v>
      </c>
      <c r="AJ287">
        <v>20256</v>
      </c>
      <c r="AP287">
        <v>5.25</v>
      </c>
      <c r="AQ287" t="s">
        <v>1950</v>
      </c>
      <c r="AR287" t="s">
        <v>1051</v>
      </c>
      <c r="AS287" t="s">
        <v>1051</v>
      </c>
    </row>
    <row r="288" spans="1:45">
      <c r="A288" s="1">
        <f>HYPERLINK("https://lsnyc.legalserver.org/matter/dynamic-profile/view/1901745","19-1901745")</f>
        <v>0</v>
      </c>
      <c r="B288" t="s">
        <v>66</v>
      </c>
      <c r="C288" t="s">
        <v>99</v>
      </c>
      <c r="E288" t="s">
        <v>451</v>
      </c>
      <c r="F288" t="s">
        <v>689</v>
      </c>
      <c r="G288" t="s">
        <v>918</v>
      </c>
      <c r="H288" t="s">
        <v>942</v>
      </c>
      <c r="I288">
        <v>11233</v>
      </c>
      <c r="J288" t="s">
        <v>1049</v>
      </c>
      <c r="K288" t="s">
        <v>1052</v>
      </c>
      <c r="L288" t="s">
        <v>1190</v>
      </c>
      <c r="M288" t="s">
        <v>1206</v>
      </c>
      <c r="N288" t="s">
        <v>1222</v>
      </c>
      <c r="P288" t="s">
        <v>85</v>
      </c>
      <c r="Q288" t="s">
        <v>1238</v>
      </c>
      <c r="R288" t="s">
        <v>1050</v>
      </c>
      <c r="S288" t="s">
        <v>1240</v>
      </c>
      <c r="T288" t="s">
        <v>1247</v>
      </c>
      <c r="U288" t="s">
        <v>1513</v>
      </c>
      <c r="V288" t="s">
        <v>1070</v>
      </c>
      <c r="W288" t="s">
        <v>1812</v>
      </c>
      <c r="Y288">
        <v>1032</v>
      </c>
      <c r="Z288">
        <v>6</v>
      </c>
      <c r="AA288" t="s">
        <v>1845</v>
      </c>
      <c r="AB288" t="s">
        <v>1054</v>
      </c>
      <c r="AC288">
        <v>3</v>
      </c>
      <c r="AD288">
        <v>1</v>
      </c>
      <c r="AE288">
        <v>0</v>
      </c>
      <c r="AF288">
        <v>134.51</v>
      </c>
      <c r="AI288" t="s">
        <v>1868</v>
      </c>
      <c r="AJ288">
        <v>16800</v>
      </c>
      <c r="AP288">
        <v>23</v>
      </c>
      <c r="AQ288" t="s">
        <v>1943</v>
      </c>
      <c r="AR288" t="s">
        <v>1049</v>
      </c>
      <c r="AS288" t="s">
        <v>1049</v>
      </c>
    </row>
    <row r="289" spans="1:45">
      <c r="A289" s="1">
        <f>HYPERLINK("https://lsnyc.legalserver.org/matter/dynamic-profile/view/1908622","19-1908622")</f>
        <v>0</v>
      </c>
      <c r="B289" t="s">
        <v>66</v>
      </c>
      <c r="C289" t="s">
        <v>71</v>
      </c>
      <c r="E289" t="s">
        <v>452</v>
      </c>
      <c r="F289" t="s">
        <v>690</v>
      </c>
      <c r="G289" t="s">
        <v>919</v>
      </c>
      <c r="H289" t="s">
        <v>988</v>
      </c>
      <c r="I289">
        <v>11208</v>
      </c>
      <c r="J289" t="s">
        <v>1049</v>
      </c>
      <c r="K289" t="s">
        <v>1052</v>
      </c>
      <c r="L289" t="s">
        <v>1191</v>
      </c>
      <c r="M289" t="s">
        <v>1205</v>
      </c>
      <c r="N289" t="s">
        <v>1226</v>
      </c>
      <c r="P289" t="s">
        <v>94</v>
      </c>
      <c r="Q289" t="s">
        <v>1238</v>
      </c>
      <c r="R289" t="s">
        <v>1050</v>
      </c>
      <c r="S289" t="s">
        <v>1240</v>
      </c>
      <c r="T289" t="s">
        <v>1247</v>
      </c>
      <c r="U289" t="s">
        <v>1514</v>
      </c>
      <c r="V289" t="s">
        <v>1054</v>
      </c>
      <c r="W289" t="s">
        <v>1813</v>
      </c>
      <c r="X289" t="s">
        <v>1835</v>
      </c>
      <c r="Y289">
        <v>0</v>
      </c>
      <c r="Z289">
        <v>24</v>
      </c>
      <c r="AB289" t="s">
        <v>1054</v>
      </c>
      <c r="AC289">
        <v>0</v>
      </c>
      <c r="AD289">
        <v>2</v>
      </c>
      <c r="AE289">
        <v>0</v>
      </c>
      <c r="AF289">
        <v>201.06</v>
      </c>
      <c r="AI289" t="s">
        <v>1868</v>
      </c>
      <c r="AJ289">
        <v>34000</v>
      </c>
      <c r="AP289">
        <v>3.95</v>
      </c>
      <c r="AQ289" t="s">
        <v>65</v>
      </c>
      <c r="AR289" t="s">
        <v>1051</v>
      </c>
      <c r="AS289" t="s">
        <v>1051</v>
      </c>
    </row>
    <row r="290" spans="1:45">
      <c r="A290" s="1">
        <f>HYPERLINK("https://lsnyc.legalserver.org/matter/dynamic-profile/view/1908571","19-1908571")</f>
        <v>0</v>
      </c>
      <c r="B290" t="s">
        <v>66</v>
      </c>
      <c r="C290" t="s">
        <v>199</v>
      </c>
      <c r="E290" t="s">
        <v>453</v>
      </c>
      <c r="F290" t="s">
        <v>691</v>
      </c>
      <c r="G290" t="s">
        <v>920</v>
      </c>
      <c r="H290" t="s">
        <v>1042</v>
      </c>
      <c r="I290">
        <v>11208</v>
      </c>
      <c r="J290" t="s">
        <v>1049</v>
      </c>
      <c r="K290" t="s">
        <v>1052</v>
      </c>
      <c r="L290" t="s">
        <v>1192</v>
      </c>
      <c r="M290" t="s">
        <v>1205</v>
      </c>
      <c r="N290" t="s">
        <v>1226</v>
      </c>
      <c r="P290" t="s">
        <v>199</v>
      </c>
      <c r="Q290" t="s">
        <v>1238</v>
      </c>
      <c r="S290" t="s">
        <v>1240</v>
      </c>
      <c r="U290" t="s">
        <v>1515</v>
      </c>
      <c r="V290" t="s">
        <v>1577</v>
      </c>
      <c r="W290" t="s">
        <v>1814</v>
      </c>
      <c r="X290" t="s">
        <v>1836</v>
      </c>
      <c r="Y290">
        <v>2199.98</v>
      </c>
      <c r="Z290">
        <v>4</v>
      </c>
      <c r="AC290">
        <v>0</v>
      </c>
      <c r="AD290">
        <v>1</v>
      </c>
      <c r="AE290">
        <v>3</v>
      </c>
      <c r="AF290">
        <v>68.66</v>
      </c>
      <c r="AI290" t="s">
        <v>1868</v>
      </c>
      <c r="AJ290">
        <v>17680</v>
      </c>
      <c r="AP290">
        <v>1.25</v>
      </c>
      <c r="AQ290" t="s">
        <v>1945</v>
      </c>
      <c r="AR290" t="s">
        <v>1051</v>
      </c>
      <c r="AS290" t="s">
        <v>1051</v>
      </c>
    </row>
    <row r="291" spans="1:45">
      <c r="A291" s="1">
        <f>HYPERLINK("https://lsnyc.legalserver.org/matter/dynamic-profile/view/1908841","19-1908841")</f>
        <v>0</v>
      </c>
      <c r="B291" t="s">
        <v>66</v>
      </c>
      <c r="C291" t="s">
        <v>169</v>
      </c>
      <c r="E291" t="s">
        <v>454</v>
      </c>
      <c r="F291" t="s">
        <v>634</v>
      </c>
      <c r="G291" t="s">
        <v>921</v>
      </c>
      <c r="H291" t="s">
        <v>1043</v>
      </c>
      <c r="I291">
        <v>11239</v>
      </c>
      <c r="J291" t="s">
        <v>1049</v>
      </c>
      <c r="K291" t="s">
        <v>1053</v>
      </c>
      <c r="L291" t="s">
        <v>1193</v>
      </c>
      <c r="M291" t="s">
        <v>1206</v>
      </c>
      <c r="N291" t="s">
        <v>1222</v>
      </c>
      <c r="P291" t="s">
        <v>169</v>
      </c>
      <c r="Q291" t="s">
        <v>1238</v>
      </c>
      <c r="R291" t="s">
        <v>1050</v>
      </c>
      <c r="S291" t="s">
        <v>1240</v>
      </c>
      <c r="T291" t="s">
        <v>1247</v>
      </c>
      <c r="U291" t="s">
        <v>1516</v>
      </c>
      <c r="V291" t="s">
        <v>1578</v>
      </c>
      <c r="W291" t="s">
        <v>1815</v>
      </c>
      <c r="X291" t="s">
        <v>1836</v>
      </c>
      <c r="Y291">
        <v>1896</v>
      </c>
      <c r="Z291">
        <v>1463</v>
      </c>
      <c r="AA291" t="s">
        <v>1846</v>
      </c>
      <c r="AB291" t="s">
        <v>1861</v>
      </c>
      <c r="AC291">
        <v>0</v>
      </c>
      <c r="AD291">
        <v>1</v>
      </c>
      <c r="AE291">
        <v>1</v>
      </c>
      <c r="AF291">
        <v>13.7</v>
      </c>
      <c r="AI291" t="s">
        <v>1868</v>
      </c>
      <c r="AJ291">
        <v>2316</v>
      </c>
      <c r="AP291">
        <v>8</v>
      </c>
      <c r="AQ291" t="s">
        <v>1954</v>
      </c>
      <c r="AR291" t="s">
        <v>1049</v>
      </c>
      <c r="AS291" t="s">
        <v>1049</v>
      </c>
    </row>
    <row r="292" spans="1:45">
      <c r="A292" s="1">
        <f>HYPERLINK("https://lsnyc.legalserver.org/matter/dynamic-profile/view/1910172","19-1910172")</f>
        <v>0</v>
      </c>
      <c r="B292" t="s">
        <v>66</v>
      </c>
      <c r="C292" t="s">
        <v>129</v>
      </c>
      <c r="E292" t="s">
        <v>455</v>
      </c>
      <c r="F292" t="s">
        <v>692</v>
      </c>
      <c r="G292" t="s">
        <v>922</v>
      </c>
      <c r="H292" t="s">
        <v>1044</v>
      </c>
      <c r="I292">
        <v>11212</v>
      </c>
      <c r="J292" t="s">
        <v>1049</v>
      </c>
      <c r="K292" t="s">
        <v>1052</v>
      </c>
      <c r="L292" t="s">
        <v>1194</v>
      </c>
      <c r="M292" t="s">
        <v>1206</v>
      </c>
      <c r="N292" t="s">
        <v>1226</v>
      </c>
      <c r="P292" t="s">
        <v>129</v>
      </c>
      <c r="Q292" t="s">
        <v>1238</v>
      </c>
      <c r="R292" t="s">
        <v>1050</v>
      </c>
      <c r="S292" t="s">
        <v>1240</v>
      </c>
      <c r="T292" t="s">
        <v>1247</v>
      </c>
      <c r="U292" t="s">
        <v>1517</v>
      </c>
      <c r="V292" t="s">
        <v>1054</v>
      </c>
      <c r="W292" t="s">
        <v>1816</v>
      </c>
      <c r="X292" t="s">
        <v>1828</v>
      </c>
      <c r="Y292">
        <v>1643.13</v>
      </c>
      <c r="Z292">
        <v>38</v>
      </c>
      <c r="AA292" t="s">
        <v>1845</v>
      </c>
      <c r="AB292" t="s">
        <v>1054</v>
      </c>
      <c r="AC292">
        <v>9</v>
      </c>
      <c r="AD292">
        <v>4</v>
      </c>
      <c r="AE292">
        <v>0</v>
      </c>
      <c r="AF292">
        <v>132.04</v>
      </c>
      <c r="AI292" t="s">
        <v>1868</v>
      </c>
      <c r="AJ292">
        <v>34000</v>
      </c>
      <c r="AP292">
        <v>1.25</v>
      </c>
      <c r="AQ292" t="s">
        <v>65</v>
      </c>
      <c r="AR292" t="s">
        <v>1049</v>
      </c>
      <c r="AS292" t="s">
        <v>1049</v>
      </c>
    </row>
    <row r="293" spans="1:45">
      <c r="A293" s="1">
        <f>HYPERLINK("https://lsnyc.legalserver.org/matter/dynamic-profile/view/1910748","19-1910748")</f>
        <v>0</v>
      </c>
      <c r="B293" t="s">
        <v>66</v>
      </c>
      <c r="C293" t="s">
        <v>200</v>
      </c>
      <c r="E293" t="s">
        <v>399</v>
      </c>
      <c r="F293" t="s">
        <v>511</v>
      </c>
      <c r="G293" t="s">
        <v>923</v>
      </c>
      <c r="I293">
        <v>11208</v>
      </c>
      <c r="J293" t="s">
        <v>1049</v>
      </c>
      <c r="K293" t="s">
        <v>1052</v>
      </c>
      <c r="L293" t="s">
        <v>1175</v>
      </c>
      <c r="M293" t="s">
        <v>1206</v>
      </c>
      <c r="N293" t="s">
        <v>1223</v>
      </c>
      <c r="P293" t="s">
        <v>200</v>
      </c>
      <c r="Q293" t="s">
        <v>1238</v>
      </c>
      <c r="R293" t="s">
        <v>1050</v>
      </c>
      <c r="S293" t="s">
        <v>1240</v>
      </c>
      <c r="T293" t="s">
        <v>1247</v>
      </c>
      <c r="U293" t="s">
        <v>1453</v>
      </c>
      <c r="V293" t="s">
        <v>1579</v>
      </c>
      <c r="W293" t="s">
        <v>1764</v>
      </c>
      <c r="Y293">
        <v>1057</v>
      </c>
      <c r="Z293">
        <v>300</v>
      </c>
      <c r="AA293" t="s">
        <v>1849</v>
      </c>
      <c r="AB293" t="s">
        <v>1862</v>
      </c>
      <c r="AC293">
        <v>2</v>
      </c>
      <c r="AD293">
        <v>1</v>
      </c>
      <c r="AE293">
        <v>0</v>
      </c>
      <c r="AF293">
        <v>76</v>
      </c>
      <c r="AI293" t="s">
        <v>1868</v>
      </c>
      <c r="AJ293">
        <v>9492</v>
      </c>
      <c r="AP293">
        <v>2.5</v>
      </c>
      <c r="AQ293" t="s">
        <v>1943</v>
      </c>
      <c r="AR293" t="s">
        <v>1049</v>
      </c>
      <c r="AS293" t="s">
        <v>1049</v>
      </c>
    </row>
    <row r="294" spans="1:45">
      <c r="A294" s="1">
        <f>HYPERLINK("https://lsnyc.legalserver.org/matter/dynamic-profile/view/1912726","19-1912726")</f>
        <v>0</v>
      </c>
      <c r="B294" t="s">
        <v>66</v>
      </c>
      <c r="C294" t="s">
        <v>186</v>
      </c>
      <c r="E294" t="s">
        <v>456</v>
      </c>
      <c r="F294" t="s">
        <v>693</v>
      </c>
      <c r="G294" t="s">
        <v>924</v>
      </c>
      <c r="H294" t="s">
        <v>1018</v>
      </c>
      <c r="I294">
        <v>11212</v>
      </c>
      <c r="J294" t="s">
        <v>1049</v>
      </c>
      <c r="K294" t="s">
        <v>1052</v>
      </c>
      <c r="L294" t="s">
        <v>1195</v>
      </c>
      <c r="M294" t="s">
        <v>1206</v>
      </c>
      <c r="N294" t="s">
        <v>1223</v>
      </c>
      <c r="P294" t="s">
        <v>130</v>
      </c>
      <c r="Q294" t="s">
        <v>1238</v>
      </c>
      <c r="R294" t="s">
        <v>1050</v>
      </c>
      <c r="S294" t="s">
        <v>1240</v>
      </c>
      <c r="U294" t="s">
        <v>1518</v>
      </c>
      <c r="V294" t="s">
        <v>1580</v>
      </c>
      <c r="W294" t="s">
        <v>1817</v>
      </c>
      <c r="X294" t="s">
        <v>1834</v>
      </c>
      <c r="Y294">
        <v>1450</v>
      </c>
      <c r="Z294">
        <v>43</v>
      </c>
      <c r="AA294" t="s">
        <v>1845</v>
      </c>
      <c r="AB294" t="s">
        <v>1054</v>
      </c>
      <c r="AC294">
        <v>4</v>
      </c>
      <c r="AD294">
        <v>1</v>
      </c>
      <c r="AE294">
        <v>3</v>
      </c>
      <c r="AF294">
        <v>69.27</v>
      </c>
      <c r="AI294" t="s">
        <v>1868</v>
      </c>
      <c r="AJ294">
        <v>17836</v>
      </c>
      <c r="AP294">
        <v>1.5</v>
      </c>
      <c r="AQ294" t="s">
        <v>47</v>
      </c>
      <c r="AR294" t="s">
        <v>1051</v>
      </c>
      <c r="AS294" t="s">
        <v>1051</v>
      </c>
    </row>
    <row r="295" spans="1:45">
      <c r="A295" s="1">
        <f>HYPERLINK("https://lsnyc.legalserver.org/matter/dynamic-profile/view/1911784","19-1911784")</f>
        <v>0</v>
      </c>
      <c r="B295" t="s">
        <v>66</v>
      </c>
      <c r="C295" t="s">
        <v>96</v>
      </c>
      <c r="E295" t="s">
        <v>457</v>
      </c>
      <c r="F295" t="s">
        <v>694</v>
      </c>
      <c r="G295" t="s">
        <v>915</v>
      </c>
      <c r="H295" t="s">
        <v>1044</v>
      </c>
      <c r="I295">
        <v>11212</v>
      </c>
      <c r="J295" t="s">
        <v>1051</v>
      </c>
      <c r="L295" t="s">
        <v>1196</v>
      </c>
      <c r="M295" t="s">
        <v>1205</v>
      </c>
      <c r="N295" t="s">
        <v>1223</v>
      </c>
      <c r="Q295" t="s">
        <v>1238</v>
      </c>
      <c r="R295" t="s">
        <v>1050</v>
      </c>
      <c r="S295" t="s">
        <v>1240</v>
      </c>
      <c r="U295" t="s">
        <v>1519</v>
      </c>
      <c r="W295" t="s">
        <v>1818</v>
      </c>
      <c r="X295" t="s">
        <v>1835</v>
      </c>
      <c r="Y295">
        <v>70</v>
      </c>
      <c r="Z295">
        <v>19</v>
      </c>
      <c r="AA295" t="s">
        <v>1845</v>
      </c>
      <c r="AB295" t="s">
        <v>1054</v>
      </c>
      <c r="AC295">
        <v>7</v>
      </c>
      <c r="AD295">
        <v>1</v>
      </c>
      <c r="AE295">
        <v>1</v>
      </c>
      <c r="AF295">
        <v>0</v>
      </c>
      <c r="AI295" t="s">
        <v>1868</v>
      </c>
      <c r="AJ295">
        <v>0</v>
      </c>
      <c r="AP295">
        <v>2.45</v>
      </c>
      <c r="AQ295" t="s">
        <v>47</v>
      </c>
      <c r="AR295" t="s">
        <v>1051</v>
      </c>
      <c r="AS295" t="s">
        <v>1051</v>
      </c>
    </row>
    <row r="296" spans="1:45">
      <c r="A296" s="1">
        <f>HYPERLINK("https://lsnyc.legalserver.org/matter/dynamic-profile/view/1912118","19-1912118")</f>
        <v>0</v>
      </c>
      <c r="B296" t="s">
        <v>66</v>
      </c>
      <c r="C296" t="s">
        <v>107</v>
      </c>
      <c r="E296" t="s">
        <v>458</v>
      </c>
      <c r="F296" t="s">
        <v>634</v>
      </c>
      <c r="G296" t="s">
        <v>925</v>
      </c>
      <c r="H296" t="s">
        <v>1045</v>
      </c>
      <c r="I296">
        <v>11208</v>
      </c>
      <c r="J296" t="s">
        <v>1050</v>
      </c>
      <c r="K296" t="s">
        <v>1054</v>
      </c>
      <c r="L296" t="s">
        <v>1197</v>
      </c>
      <c r="M296" t="s">
        <v>1206</v>
      </c>
      <c r="N296" t="s">
        <v>1223</v>
      </c>
      <c r="Q296" t="s">
        <v>1238</v>
      </c>
      <c r="R296" t="s">
        <v>1050</v>
      </c>
      <c r="S296" t="s">
        <v>1240</v>
      </c>
      <c r="U296" t="s">
        <v>1520</v>
      </c>
      <c r="V296" t="s">
        <v>1581</v>
      </c>
      <c r="W296" t="s">
        <v>1819</v>
      </c>
      <c r="X296" t="s">
        <v>1828</v>
      </c>
      <c r="Y296">
        <v>895</v>
      </c>
      <c r="Z296">
        <v>319</v>
      </c>
      <c r="AA296" t="s">
        <v>1845</v>
      </c>
      <c r="AB296" t="s">
        <v>1859</v>
      </c>
      <c r="AC296">
        <v>4</v>
      </c>
      <c r="AD296">
        <v>1</v>
      </c>
      <c r="AE296">
        <v>2</v>
      </c>
      <c r="AF296">
        <v>0</v>
      </c>
      <c r="AI296" t="s">
        <v>1868</v>
      </c>
      <c r="AJ296">
        <v>0</v>
      </c>
      <c r="AP296">
        <v>2</v>
      </c>
      <c r="AQ296" t="s">
        <v>47</v>
      </c>
      <c r="AR296" t="s">
        <v>1051</v>
      </c>
      <c r="AS296" t="s">
        <v>1051</v>
      </c>
    </row>
    <row r="297" spans="1:45">
      <c r="A297" s="1">
        <f>HYPERLINK("https://lsnyc.legalserver.org/matter/dynamic-profile/view/1889277","19-1889277")</f>
        <v>0</v>
      </c>
      <c r="B297" t="s">
        <v>66</v>
      </c>
      <c r="C297" t="s">
        <v>201</v>
      </c>
      <c r="D297" t="s">
        <v>101</v>
      </c>
      <c r="E297" t="s">
        <v>417</v>
      </c>
      <c r="F297" t="s">
        <v>319</v>
      </c>
      <c r="G297" t="s">
        <v>926</v>
      </c>
      <c r="H297">
        <v>3</v>
      </c>
      <c r="I297">
        <v>11207</v>
      </c>
      <c r="J297" t="s">
        <v>1050</v>
      </c>
      <c r="L297" t="s">
        <v>1198</v>
      </c>
      <c r="M297" t="s">
        <v>1206</v>
      </c>
      <c r="N297" t="s">
        <v>1226</v>
      </c>
      <c r="O297" t="s">
        <v>1230</v>
      </c>
      <c r="Q297" t="s">
        <v>1238</v>
      </c>
      <c r="R297" t="s">
        <v>1050</v>
      </c>
      <c r="S297" t="s">
        <v>1240</v>
      </c>
      <c r="U297" t="s">
        <v>1521</v>
      </c>
      <c r="W297" t="s">
        <v>1820</v>
      </c>
      <c r="X297" t="s">
        <v>1835</v>
      </c>
      <c r="Y297">
        <v>2600</v>
      </c>
      <c r="Z297">
        <v>3</v>
      </c>
      <c r="AA297" t="s">
        <v>1844</v>
      </c>
      <c r="AB297" t="s">
        <v>1054</v>
      </c>
      <c r="AC297">
        <v>0</v>
      </c>
      <c r="AD297">
        <v>1</v>
      </c>
      <c r="AE297">
        <v>1</v>
      </c>
      <c r="AF297">
        <v>0</v>
      </c>
      <c r="AI297" t="s">
        <v>1868</v>
      </c>
      <c r="AJ297">
        <v>0</v>
      </c>
      <c r="AP297">
        <v>2.25</v>
      </c>
      <c r="AQ297" t="s">
        <v>1967</v>
      </c>
      <c r="AR297" t="s">
        <v>1051</v>
      </c>
      <c r="AS297" t="s">
        <v>1051</v>
      </c>
    </row>
    <row r="298" spans="1:45">
      <c r="A298" s="1">
        <f>HYPERLINK("https://lsnyc.legalserver.org/matter/dynamic-profile/view/1908579","19-1908579")</f>
        <v>0</v>
      </c>
      <c r="B298" t="s">
        <v>66</v>
      </c>
      <c r="C298" t="s">
        <v>199</v>
      </c>
      <c r="E298" t="s">
        <v>459</v>
      </c>
      <c r="F298" t="s">
        <v>640</v>
      </c>
      <c r="G298" t="s">
        <v>927</v>
      </c>
      <c r="H298" t="s">
        <v>1046</v>
      </c>
      <c r="I298">
        <v>11207</v>
      </c>
      <c r="J298" t="s">
        <v>1049</v>
      </c>
      <c r="K298" t="s">
        <v>1052</v>
      </c>
      <c r="L298" t="s">
        <v>1199</v>
      </c>
      <c r="M298" t="s">
        <v>1206</v>
      </c>
      <c r="N298" t="s">
        <v>1223</v>
      </c>
      <c r="Q298" t="s">
        <v>1238</v>
      </c>
      <c r="S298" t="s">
        <v>1240</v>
      </c>
      <c r="U298" t="s">
        <v>1522</v>
      </c>
      <c r="W298" t="s">
        <v>1821</v>
      </c>
      <c r="X298" t="s">
        <v>1836</v>
      </c>
      <c r="Y298">
        <v>710</v>
      </c>
      <c r="Z298">
        <v>0</v>
      </c>
      <c r="AC298">
        <v>0</v>
      </c>
      <c r="AD298">
        <v>1</v>
      </c>
      <c r="AE298">
        <v>0</v>
      </c>
      <c r="AF298">
        <v>0</v>
      </c>
      <c r="AI298" t="s">
        <v>1868</v>
      </c>
      <c r="AJ298">
        <v>0</v>
      </c>
      <c r="AP298">
        <v>1.5</v>
      </c>
      <c r="AQ298" t="s">
        <v>1945</v>
      </c>
      <c r="AR298" t="s">
        <v>1051</v>
      </c>
      <c r="AS298" t="s">
        <v>1051</v>
      </c>
    </row>
    <row r="299" spans="1:45">
      <c r="A299" s="1">
        <f>HYPERLINK("https://lsnyc.legalserver.org/matter/dynamic-profile/view/1911630","19-1911630")</f>
        <v>0</v>
      </c>
      <c r="B299" t="s">
        <v>66</v>
      </c>
      <c r="C299" t="s">
        <v>183</v>
      </c>
      <c r="E299" t="s">
        <v>460</v>
      </c>
      <c r="F299" t="s">
        <v>695</v>
      </c>
      <c r="G299" t="s">
        <v>928</v>
      </c>
      <c r="I299">
        <v>11207</v>
      </c>
      <c r="J299" t="s">
        <v>1049</v>
      </c>
      <c r="K299" t="s">
        <v>1052</v>
      </c>
      <c r="L299" t="s">
        <v>1200</v>
      </c>
      <c r="M299" t="s">
        <v>1206</v>
      </c>
      <c r="N299" t="s">
        <v>1223</v>
      </c>
      <c r="Q299" t="s">
        <v>1238</v>
      </c>
      <c r="R299" t="s">
        <v>1050</v>
      </c>
      <c r="S299" t="s">
        <v>1240</v>
      </c>
      <c r="T299" t="s">
        <v>1247</v>
      </c>
      <c r="U299" t="s">
        <v>1523</v>
      </c>
      <c r="V299" t="s">
        <v>1545</v>
      </c>
      <c r="W299" t="s">
        <v>1822</v>
      </c>
      <c r="X299" t="s">
        <v>1833</v>
      </c>
      <c r="Y299">
        <v>1441</v>
      </c>
      <c r="Z299">
        <v>-2</v>
      </c>
      <c r="AA299" t="s">
        <v>1846</v>
      </c>
      <c r="AB299" t="s">
        <v>1861</v>
      </c>
      <c r="AC299">
        <v>0</v>
      </c>
      <c r="AD299">
        <v>6</v>
      </c>
      <c r="AE299">
        <v>2</v>
      </c>
      <c r="AF299">
        <v>47.89</v>
      </c>
      <c r="AI299" t="s">
        <v>1869</v>
      </c>
      <c r="AJ299">
        <v>20800</v>
      </c>
      <c r="AP299">
        <v>4</v>
      </c>
      <c r="AQ299" t="s">
        <v>65</v>
      </c>
      <c r="AR299" t="s">
        <v>1049</v>
      </c>
      <c r="AS299" t="s">
        <v>1049</v>
      </c>
    </row>
    <row r="300" spans="1:45">
      <c r="A300" s="1">
        <f>HYPERLINK("https://lsnyc.legalserver.org/matter/dynamic-profile/view/1912781","19-1912781")</f>
        <v>0</v>
      </c>
      <c r="B300" t="s">
        <v>66</v>
      </c>
      <c r="C300" t="s">
        <v>114</v>
      </c>
      <c r="E300" t="s">
        <v>461</v>
      </c>
      <c r="F300" t="s">
        <v>696</v>
      </c>
      <c r="G300" t="s">
        <v>929</v>
      </c>
      <c r="H300" t="s">
        <v>1047</v>
      </c>
      <c r="I300">
        <v>11207</v>
      </c>
      <c r="J300" t="s">
        <v>1051</v>
      </c>
      <c r="L300" t="s">
        <v>1201</v>
      </c>
      <c r="M300" t="s">
        <v>1206</v>
      </c>
      <c r="N300" t="s">
        <v>1223</v>
      </c>
      <c r="Q300" t="s">
        <v>1238</v>
      </c>
      <c r="R300" t="s">
        <v>1050</v>
      </c>
      <c r="S300" t="s">
        <v>1240</v>
      </c>
      <c r="T300" t="s">
        <v>1250</v>
      </c>
      <c r="U300" t="s">
        <v>1524</v>
      </c>
      <c r="W300" t="s">
        <v>1823</v>
      </c>
      <c r="X300" t="s">
        <v>1831</v>
      </c>
      <c r="Y300">
        <v>873</v>
      </c>
      <c r="Z300">
        <v>168</v>
      </c>
      <c r="AA300" t="s">
        <v>1845</v>
      </c>
      <c r="AB300" t="s">
        <v>1856</v>
      </c>
      <c r="AC300">
        <v>4</v>
      </c>
      <c r="AD300">
        <v>1</v>
      </c>
      <c r="AE300">
        <v>3</v>
      </c>
      <c r="AF300">
        <v>106.53</v>
      </c>
      <c r="AI300" t="s">
        <v>1868</v>
      </c>
      <c r="AJ300">
        <v>27432</v>
      </c>
      <c r="AP300">
        <v>0.85</v>
      </c>
      <c r="AQ300" t="s">
        <v>1942</v>
      </c>
      <c r="AR300" t="s">
        <v>1051</v>
      </c>
      <c r="AS300" t="s">
        <v>1051</v>
      </c>
    </row>
    <row r="301" spans="1:45">
      <c r="A301" s="1">
        <f>HYPERLINK("https://lsnyc.legalserver.org/matter/dynamic-profile/view/1905606","19-1905606")</f>
        <v>0</v>
      </c>
      <c r="B301" t="s">
        <v>66</v>
      </c>
      <c r="C301" t="s">
        <v>101</v>
      </c>
      <c r="D301" t="s">
        <v>101</v>
      </c>
      <c r="E301" t="s">
        <v>462</v>
      </c>
      <c r="F301" t="s">
        <v>697</v>
      </c>
      <c r="G301" t="s">
        <v>930</v>
      </c>
      <c r="H301">
        <v>1</v>
      </c>
      <c r="I301">
        <v>11207</v>
      </c>
      <c r="J301" t="s">
        <v>1049</v>
      </c>
      <c r="K301" t="s">
        <v>1052</v>
      </c>
      <c r="L301" t="s">
        <v>1202</v>
      </c>
      <c r="M301" t="s">
        <v>1206</v>
      </c>
      <c r="N301" t="s">
        <v>1222</v>
      </c>
      <c r="O301" t="s">
        <v>1232</v>
      </c>
      <c r="Q301" t="s">
        <v>1238</v>
      </c>
      <c r="S301" t="s">
        <v>1243</v>
      </c>
      <c r="U301" t="s">
        <v>1525</v>
      </c>
      <c r="W301" t="s">
        <v>1824</v>
      </c>
      <c r="X301" t="s">
        <v>1836</v>
      </c>
      <c r="Y301">
        <v>1829</v>
      </c>
      <c r="Z301">
        <v>0</v>
      </c>
      <c r="AA301" t="s">
        <v>1844</v>
      </c>
      <c r="AB301" t="s">
        <v>1856</v>
      </c>
      <c r="AC301">
        <v>9</v>
      </c>
      <c r="AD301">
        <v>3</v>
      </c>
      <c r="AE301">
        <v>0</v>
      </c>
      <c r="AF301">
        <v>192.94</v>
      </c>
      <c r="AI301" t="s">
        <v>1868</v>
      </c>
      <c r="AJ301">
        <v>41154.28</v>
      </c>
      <c r="AP301">
        <v>0.25</v>
      </c>
      <c r="AQ301" t="s">
        <v>66</v>
      </c>
      <c r="AR301" t="s">
        <v>1049</v>
      </c>
      <c r="AS301" t="s">
        <v>1049</v>
      </c>
    </row>
    <row r="302" spans="1:45">
      <c r="A302" s="1">
        <f>HYPERLINK("https://lsnyc.legalserver.org/matter/dynamic-profile/view/1893741","19-1893741")</f>
        <v>0</v>
      </c>
      <c r="B302" t="s">
        <v>66</v>
      </c>
      <c r="C302" t="s">
        <v>202</v>
      </c>
      <c r="E302" t="s">
        <v>463</v>
      </c>
      <c r="F302" t="s">
        <v>698</v>
      </c>
      <c r="G302" t="s">
        <v>931</v>
      </c>
      <c r="H302" t="s">
        <v>941</v>
      </c>
      <c r="I302">
        <v>11233</v>
      </c>
      <c r="J302" t="s">
        <v>1050</v>
      </c>
      <c r="K302" t="s">
        <v>1054</v>
      </c>
      <c r="L302" t="s">
        <v>1203</v>
      </c>
      <c r="M302" t="s">
        <v>1205</v>
      </c>
      <c r="Q302" t="s">
        <v>1238</v>
      </c>
      <c r="R302" t="s">
        <v>1050</v>
      </c>
      <c r="S302" t="s">
        <v>1240</v>
      </c>
      <c r="T302" t="s">
        <v>1247</v>
      </c>
      <c r="U302" t="s">
        <v>1526</v>
      </c>
      <c r="V302" t="s">
        <v>1070</v>
      </c>
      <c r="W302" t="s">
        <v>1825</v>
      </c>
      <c r="Y302">
        <v>1100</v>
      </c>
      <c r="Z302">
        <v>3</v>
      </c>
      <c r="AA302" t="s">
        <v>1844</v>
      </c>
      <c r="AB302" t="s">
        <v>1054</v>
      </c>
      <c r="AC302">
        <v>13</v>
      </c>
      <c r="AD302">
        <v>3</v>
      </c>
      <c r="AE302">
        <v>0</v>
      </c>
      <c r="AF302">
        <v>201.59</v>
      </c>
      <c r="AI302" t="s">
        <v>1868</v>
      </c>
      <c r="AJ302">
        <v>43000</v>
      </c>
      <c r="AP302">
        <v>0</v>
      </c>
      <c r="AQ302" t="s">
        <v>65</v>
      </c>
      <c r="AR302" t="s">
        <v>1051</v>
      </c>
      <c r="AS302" t="s">
        <v>1051</v>
      </c>
    </row>
    <row r="303" spans="1:45">
      <c r="A303" s="1">
        <f>HYPERLINK("https://lsnyc.legalserver.org/matter/dynamic-profile/view/1904419","19-1904419")</f>
        <v>0</v>
      </c>
      <c r="B303" t="s">
        <v>66</v>
      </c>
      <c r="C303" t="s">
        <v>139</v>
      </c>
      <c r="E303" t="s">
        <v>464</v>
      </c>
      <c r="F303" t="s">
        <v>699</v>
      </c>
      <c r="G303" t="s">
        <v>731</v>
      </c>
      <c r="H303" t="s">
        <v>1048</v>
      </c>
      <c r="I303">
        <v>11213</v>
      </c>
      <c r="J303" t="s">
        <v>1049</v>
      </c>
      <c r="K303" t="s">
        <v>1052</v>
      </c>
      <c r="L303" t="s">
        <v>1204</v>
      </c>
      <c r="M303" t="s">
        <v>1205</v>
      </c>
      <c r="N303" t="s">
        <v>1223</v>
      </c>
      <c r="Q303" t="s">
        <v>1238</v>
      </c>
      <c r="R303" t="s">
        <v>1050</v>
      </c>
      <c r="S303" t="s">
        <v>1240</v>
      </c>
      <c r="T303" t="s">
        <v>1247</v>
      </c>
      <c r="U303" t="s">
        <v>1527</v>
      </c>
      <c r="V303" t="s">
        <v>1054</v>
      </c>
      <c r="W303" t="s">
        <v>1826</v>
      </c>
      <c r="X303" t="s">
        <v>1831</v>
      </c>
      <c r="Y303">
        <v>876</v>
      </c>
      <c r="Z303">
        <v>107</v>
      </c>
      <c r="AA303" t="s">
        <v>1845</v>
      </c>
      <c r="AB303" t="s">
        <v>1054</v>
      </c>
      <c r="AC303">
        <v>35</v>
      </c>
      <c r="AD303">
        <v>1</v>
      </c>
      <c r="AE303">
        <v>0</v>
      </c>
      <c r="AF303">
        <v>333.07</v>
      </c>
      <c r="AI303" t="s">
        <v>1868</v>
      </c>
      <c r="AJ303">
        <v>41600</v>
      </c>
      <c r="AP303">
        <v>14.1</v>
      </c>
      <c r="AQ303" t="s">
        <v>65</v>
      </c>
      <c r="AR303" t="s">
        <v>1049</v>
      </c>
      <c r="AS303" t="s">
        <v>1049</v>
      </c>
    </row>
    <row r="304" spans="1:45">
      <c r="A304" s="1">
        <f>HYPERLINK("https://lsnyc.legalserver.org/matter/dynamic-profile/view/1903768","19-1903768")</f>
        <v>0</v>
      </c>
      <c r="B304" t="s">
        <v>67</v>
      </c>
      <c r="C304" t="s">
        <v>134</v>
      </c>
      <c r="E304" t="s">
        <v>465</v>
      </c>
      <c r="F304" t="s">
        <v>506</v>
      </c>
      <c r="G304" t="s">
        <v>932</v>
      </c>
      <c r="H304" t="s">
        <v>965</v>
      </c>
      <c r="I304">
        <v>11207</v>
      </c>
      <c r="J304" t="s">
        <v>1049</v>
      </c>
      <c r="K304" t="s">
        <v>1053</v>
      </c>
      <c r="L304" t="s">
        <v>1068</v>
      </c>
      <c r="M304" t="s">
        <v>1068</v>
      </c>
      <c r="N304" t="s">
        <v>1225</v>
      </c>
      <c r="P304" t="s">
        <v>134</v>
      </c>
      <c r="Q304" t="s">
        <v>1238</v>
      </c>
      <c r="R304" t="s">
        <v>1050</v>
      </c>
      <c r="S304" t="s">
        <v>1240</v>
      </c>
      <c r="T304" t="s">
        <v>1247</v>
      </c>
      <c r="U304" t="s">
        <v>1528</v>
      </c>
      <c r="V304" t="s">
        <v>1582</v>
      </c>
      <c r="W304" t="s">
        <v>1827</v>
      </c>
      <c r="X304" t="s">
        <v>1828</v>
      </c>
      <c r="Y304">
        <v>1515</v>
      </c>
      <c r="Z304">
        <v>4</v>
      </c>
      <c r="AA304" t="s">
        <v>1844</v>
      </c>
      <c r="AB304" t="s">
        <v>1855</v>
      </c>
      <c r="AC304">
        <v>1</v>
      </c>
      <c r="AD304">
        <v>1</v>
      </c>
      <c r="AE304">
        <v>2</v>
      </c>
      <c r="AF304">
        <v>112.52</v>
      </c>
      <c r="AI304" t="s">
        <v>1868</v>
      </c>
      <c r="AJ304">
        <v>24000</v>
      </c>
      <c r="AP304">
        <v>7.05</v>
      </c>
      <c r="AQ304" t="s">
        <v>67</v>
      </c>
      <c r="AR304" t="s">
        <v>1051</v>
      </c>
      <c r="AS304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2019-11-12T19:08:48Z</dcterms:created>
  <dcterms:modified xsi:type="dcterms:W3CDTF">2019-11-12T19:08:48Z</dcterms:modified>
</cp:coreProperties>
</file>