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<sst xmlns="http://schemas.openxmlformats.org/spreadsheetml/2006/main" count="9214" uniqueCount="2206">
  <si>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</si>
  <si>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</si>
  <si>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</si>
  <si>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</si>
  <si>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</si>
  <si>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</si>
  <si>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</si>
  <si>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</si>
  <si>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</si>
  <si>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</si>
  <si>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</si>
  <si>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</si>
  <si>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</si>
  <si>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</si>
  <si>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</si>
  <si>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</si>
  <si>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</si>
  <si>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</si>
  <si>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</si>
  <si>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</si>
  <si>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</si>
  <si>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</si>
  <si>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</si>
  <si>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</si>
  <si>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</si>
  <si>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</si>
  <si>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</si>
  <si>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</si>
  <si>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</si>
  <si>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</si>
  <si>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</si>
  <si>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</si>
  <si>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</si>
  <si>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</si>
  <si>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</si>
  <si>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</si>
  <si>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</si>
  <si>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</si>
  <si>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</si>
  <si>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</si>
  <si>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</si>
  <si>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</si>
  <si>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</si>
  <si>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</si>
  <si>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</si>
  <si>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</si>
  <si>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</si>
  <si>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</si>
  <si>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</si>
  <si>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</si>
  <si>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Lam, Kevin</t>
  </si>
  <si>
    <t>Jacobs, Alex</t>
  </si>
  <si>
    <t>Barrett, Samantha</t>
  </si>
  <si>
    <t>Hoque, Shatti</t>
  </si>
  <si>
    <t>Landry-Reyes, Jane</t>
  </si>
  <si>
    <t>McCowen, Tamella</t>
  </si>
  <si>
    <t>Crisona, Kathryn</t>
  </si>
  <si>
    <t>DeLong, Sarah</t>
  </si>
  <si>
    <t>McCormick, James</t>
  </si>
  <si>
    <t>Corsaro, Veronica</t>
  </si>
  <si>
    <t>Watson, Michael</t>
  </si>
  <si>
    <t>Betances, Gabriella</t>
  </si>
  <si>
    <t>Succop, Steven</t>
  </si>
  <si>
    <t>Falco, Fara</t>
  </si>
  <si>
    <t>Kelly, Kitanya</t>
  </si>
  <si>
    <t>Porcelli, Ronald</t>
  </si>
  <si>
    <t>Goncharov-Cruickshnk, Natalie</t>
  </si>
  <si>
    <t>Costa, Stephanie</t>
  </si>
  <si>
    <t>Delgadillo, Omar</t>
  </si>
  <si>
    <t>Heller, Steven</t>
  </si>
  <si>
    <t>James, Lelia</t>
  </si>
  <si>
    <t>Wong, Humbert</t>
  </si>
  <si>
    <t>Barreda, Catherine</t>
  </si>
  <si>
    <t>Osei, Dionne</t>
  </si>
  <si>
    <t>Chew, Thomas</t>
  </si>
  <si>
    <t>Pozo, Caridad</t>
  </si>
  <si>
    <t>Farrell, Emily</t>
  </si>
  <si>
    <t>Hecht-Felella, Laura</t>
  </si>
  <si>
    <t>Patel, Mona</t>
  </si>
  <si>
    <t>Spencer, Eleanor</t>
  </si>
  <si>
    <t>Briggs, John</t>
  </si>
  <si>
    <t>Mottley, Darlene</t>
  </si>
  <si>
    <t>Puleo Jr, Michael</t>
  </si>
  <si>
    <t>Chen, Eugene</t>
  </si>
  <si>
    <t>Santos, Marisol</t>
  </si>
  <si>
    <t>Gonzalez, Atenedoro</t>
  </si>
  <si>
    <t>Burns, Erin</t>
  </si>
  <si>
    <t>Cappellini, Bianca</t>
  </si>
  <si>
    <t>Pepe, Lailah</t>
  </si>
  <si>
    <t>Schiff, Logan</t>
  </si>
  <si>
    <t>Hong, Connie</t>
  </si>
  <si>
    <t>Braudy, Erica</t>
  </si>
  <si>
    <t>Kelly, Dawn</t>
  </si>
  <si>
    <t>Cowen, Lindsay</t>
  </si>
  <si>
    <t>Rave, Helen</t>
  </si>
  <si>
    <t>Honan, Thomas</t>
  </si>
  <si>
    <t>Anunkor, Ifeoma</t>
  </si>
  <si>
    <t>Ross, Jasmine</t>
  </si>
  <si>
    <t>Mui, Ernie</t>
  </si>
  <si>
    <t>Vega, Rita</t>
  </si>
  <si>
    <t>Englard, Rubin</t>
  </si>
  <si>
    <t>Hammond, Robert</t>
  </si>
  <si>
    <t>Sharma, Sagar</t>
  </si>
  <si>
    <t>Carwin, Mikailla</t>
  </si>
  <si>
    <t>Taylor, Mark</t>
  </si>
  <si>
    <t>Roman, Melissa</t>
  </si>
  <si>
    <t>Ijaz, Kulsoom</t>
  </si>
  <si>
    <t>Xie, Vivian</t>
  </si>
  <si>
    <t>Diaz, Lino</t>
  </si>
  <si>
    <t>Evers, Erin</t>
  </si>
  <si>
    <t>Lin, Tina</t>
  </si>
  <si>
    <t>Allen, Sharette</t>
  </si>
  <si>
    <t>Yamasaki, Emily Woo</t>
  </si>
  <si>
    <t>Umoke, Jacob</t>
  </si>
  <si>
    <t>Latterner, Matt</t>
  </si>
  <si>
    <t>Miller, Thomas</t>
  </si>
  <si>
    <t>Schafler, Eliza</t>
  </si>
  <si>
    <t>Frizell, Catherine</t>
  </si>
  <si>
    <t>Rhee, Bohee</t>
  </si>
  <si>
    <t>Hardy, Le`Shera</t>
  </si>
  <si>
    <t>Tan, Andrea</t>
  </si>
  <si>
    <t>Saywack, Priam</t>
  </si>
  <si>
    <t>Closed</t>
  </si>
  <si>
    <t>Open</t>
  </si>
  <si>
    <t>07/09/2019</t>
  </si>
  <si>
    <t>06/13/2019</t>
  </si>
  <si>
    <t>07/05/2019</t>
  </si>
  <si>
    <t>08/15/2019</t>
  </si>
  <si>
    <t>07/30/2019</t>
  </si>
  <si>
    <t>07/24/2019</t>
  </si>
  <si>
    <t>07/29/2019</t>
  </si>
  <si>
    <t>08/14/2019</t>
  </si>
  <si>
    <t>08/27/2019</t>
  </si>
  <si>
    <t>07/17/2019</t>
  </si>
  <si>
    <t>08/08/2019</t>
  </si>
  <si>
    <t>08/22/2019</t>
  </si>
  <si>
    <t>08/13/2019</t>
  </si>
  <si>
    <t>08/06/2019</t>
  </si>
  <si>
    <t>08/20/2019</t>
  </si>
  <si>
    <t>08/16/2019</t>
  </si>
  <si>
    <t>08/01/2019</t>
  </si>
  <si>
    <t>07/12/2019</t>
  </si>
  <si>
    <t>08/09/2019</t>
  </si>
  <si>
    <t>08/05/2019</t>
  </si>
  <si>
    <t>07/18/2019</t>
  </si>
  <si>
    <t>09/26/2018</t>
  </si>
  <si>
    <t>07/02/2019</t>
  </si>
  <si>
    <t>07/19/2019</t>
  </si>
  <si>
    <t>08/23/2019</t>
  </si>
  <si>
    <t>07/22/2019</t>
  </si>
  <si>
    <t>03/27/2017</t>
  </si>
  <si>
    <t>07/16/2019</t>
  </si>
  <si>
    <t>07/08/2019</t>
  </si>
  <si>
    <t>04/11/2019</t>
  </si>
  <si>
    <t>04/22/2019</t>
  </si>
  <si>
    <t>07/11/2019</t>
  </si>
  <si>
    <t>07/31/2019</t>
  </si>
  <si>
    <t>08/19/2019</t>
  </si>
  <si>
    <t>08/21/2019</t>
  </si>
  <si>
    <t>02/19/2019</t>
  </si>
  <si>
    <t>07/10/2019</t>
  </si>
  <si>
    <t>09/03/2019</t>
  </si>
  <si>
    <t>04/12/2019</t>
  </si>
  <si>
    <t>06/03/2019</t>
  </si>
  <si>
    <t>08/07/2019</t>
  </si>
  <si>
    <t>10/16/2018</t>
  </si>
  <si>
    <t>08/02/2019</t>
  </si>
  <si>
    <t>08/30/2019</t>
  </si>
  <si>
    <t>07/26/2019</t>
  </si>
  <si>
    <t>08/28/2019</t>
  </si>
  <si>
    <t>06/28/2019</t>
  </si>
  <si>
    <t>06/20/2019</t>
  </si>
  <si>
    <t>07/01/2019</t>
  </si>
  <si>
    <t>05/30/2019</t>
  </si>
  <si>
    <t>08/29/2019</t>
  </si>
  <si>
    <t>06/05/2019</t>
  </si>
  <si>
    <t>02/01/2019</t>
  </si>
  <si>
    <t>02/13/2019</t>
  </si>
  <si>
    <t>08/11/2019</t>
  </si>
  <si>
    <t>06/04/2019</t>
  </si>
  <si>
    <t>05/27/2019</t>
  </si>
  <si>
    <t>07/03/2019</t>
  </si>
  <si>
    <t>07/23/2019</t>
  </si>
  <si>
    <t>05/02/2019</t>
  </si>
  <si>
    <t>06/24/2019</t>
  </si>
  <si>
    <t>06/07/2019</t>
  </si>
  <si>
    <t>06/27/2019</t>
  </si>
  <si>
    <t>08/03/2018</t>
  </si>
  <si>
    <t>02/22/2019</t>
  </si>
  <si>
    <t>09/05/2019</t>
  </si>
  <si>
    <t>06/06/2019</t>
  </si>
  <si>
    <t>05/15/2019</t>
  </si>
  <si>
    <t>08/26/2019</t>
  </si>
  <si>
    <t>04/20/2018</t>
  </si>
  <si>
    <t>04/08/2019</t>
  </si>
  <si>
    <t>09/04/2019</t>
  </si>
  <si>
    <t>08/04/2019</t>
  </si>
  <si>
    <t>09/06/2019</t>
  </si>
  <si>
    <t>07/25/2019</t>
  </si>
  <si>
    <t>Lisa</t>
  </si>
  <si>
    <t>Elizabeth</t>
  </si>
  <si>
    <t>Karen</t>
  </si>
  <si>
    <t>Jessica</t>
  </si>
  <si>
    <t>Leidy Yesenia Escandon</t>
  </si>
  <si>
    <t>Luis</t>
  </si>
  <si>
    <t>Rachel</t>
  </si>
  <si>
    <t>Roberta</t>
  </si>
  <si>
    <t>Tumininu</t>
  </si>
  <si>
    <t>Shemaine</t>
  </si>
  <si>
    <t>John</t>
  </si>
  <si>
    <t>Vincent</t>
  </si>
  <si>
    <t>Raphel</t>
  </si>
  <si>
    <t>Denise</t>
  </si>
  <si>
    <t>Fatima</t>
  </si>
  <si>
    <t>Sarah</t>
  </si>
  <si>
    <t>Valicia</t>
  </si>
  <si>
    <t>Salisha</t>
  </si>
  <si>
    <t>Ferney</t>
  </si>
  <si>
    <t>Oumaima</t>
  </si>
  <si>
    <t>Natacha</t>
  </si>
  <si>
    <t>Dania</t>
  </si>
  <si>
    <t>Jasmine</t>
  </si>
  <si>
    <t>Maureen</t>
  </si>
  <si>
    <t>Stephanie</t>
  </si>
  <si>
    <t>Felesha</t>
  </si>
  <si>
    <t>Maria</t>
  </si>
  <si>
    <t>Janice</t>
  </si>
  <si>
    <t>Sherry</t>
  </si>
  <si>
    <t>Mark</t>
  </si>
  <si>
    <t>Alexander</t>
  </si>
  <si>
    <t>Ana</t>
  </si>
  <si>
    <t>Candice</t>
  </si>
  <si>
    <t>Amanda</t>
  </si>
  <si>
    <t>Dawna</t>
  </si>
  <si>
    <t>Tiyanna</t>
  </si>
  <si>
    <t>Hosnahara</t>
  </si>
  <si>
    <t>Abdul</t>
  </si>
  <si>
    <t>April</t>
  </si>
  <si>
    <t>Andrej</t>
  </si>
  <si>
    <t>Patricia</t>
  </si>
  <si>
    <t>Carmen</t>
  </si>
  <si>
    <t>Arinola</t>
  </si>
  <si>
    <t>Liza</t>
  </si>
  <si>
    <t>Erica</t>
  </si>
  <si>
    <t>Jade</t>
  </si>
  <si>
    <t>Richard</t>
  </si>
  <si>
    <t>Mirely</t>
  </si>
  <si>
    <t>Anthony</t>
  </si>
  <si>
    <t>Hope</t>
  </si>
  <si>
    <t>Racquel</t>
  </si>
  <si>
    <t>Ryanna</t>
  </si>
  <si>
    <t>Jacqueline</t>
  </si>
  <si>
    <t>Dulce</t>
  </si>
  <si>
    <t>Trent</t>
  </si>
  <si>
    <t>Zeribel</t>
  </si>
  <si>
    <t>Danielle</t>
  </si>
  <si>
    <t>Isabel</t>
  </si>
  <si>
    <t>Vivian</t>
  </si>
  <si>
    <t>Viela</t>
  </si>
  <si>
    <t>Aquilina</t>
  </si>
  <si>
    <t>Peta</t>
  </si>
  <si>
    <t>Hanirka</t>
  </si>
  <si>
    <t>Danesha</t>
  </si>
  <si>
    <t>Tiara</t>
  </si>
  <si>
    <t>Gregory</t>
  </si>
  <si>
    <t>Brooke</t>
  </si>
  <si>
    <t>Marie</t>
  </si>
  <si>
    <t>Jae</t>
  </si>
  <si>
    <t>Johny</t>
  </si>
  <si>
    <t>Keith</t>
  </si>
  <si>
    <t>Ralph</t>
  </si>
  <si>
    <t>Marina</t>
  </si>
  <si>
    <t>Susana</t>
  </si>
  <si>
    <t>Latoya</t>
  </si>
  <si>
    <t>Luisa</t>
  </si>
  <si>
    <t>Gwendolyn</t>
  </si>
  <si>
    <t>Betty</t>
  </si>
  <si>
    <t>Tyrone</t>
  </si>
  <si>
    <t>Norma</t>
  </si>
  <si>
    <t>Temistocles</t>
  </si>
  <si>
    <t>Nicole</t>
  </si>
  <si>
    <t>Heather</t>
  </si>
  <si>
    <t>Kimberly</t>
  </si>
  <si>
    <t>Fossillon</t>
  </si>
  <si>
    <t>Jeannette</t>
  </si>
  <si>
    <t>Govchlya</t>
  </si>
  <si>
    <t>Migdalia</t>
  </si>
  <si>
    <t>Magdalia</t>
  </si>
  <si>
    <t>Avian</t>
  </si>
  <si>
    <t>Barbara</t>
  </si>
  <si>
    <t>Arias</t>
  </si>
  <si>
    <t>Leslie</t>
  </si>
  <si>
    <t>Jose</t>
  </si>
  <si>
    <t>Ramona</t>
  </si>
  <si>
    <t>Carnie</t>
  </si>
  <si>
    <t>Maritza</t>
  </si>
  <si>
    <t>Kin Sau</t>
  </si>
  <si>
    <t>Yvonne</t>
  </si>
  <si>
    <t>Mireya</t>
  </si>
  <si>
    <t>Zulma</t>
  </si>
  <si>
    <t>Brender</t>
  </si>
  <si>
    <t>Beryl</t>
  </si>
  <si>
    <t>Juana</t>
  </si>
  <si>
    <t>Soribel</t>
  </si>
  <si>
    <t>Kim</t>
  </si>
  <si>
    <t>I</t>
  </si>
  <si>
    <t>Tori</t>
  </si>
  <si>
    <t>Stefanie</t>
  </si>
  <si>
    <t>Morris</t>
  </si>
  <si>
    <t>Sonia</t>
  </si>
  <si>
    <t>Evita</t>
  </si>
  <si>
    <t>Liautaud</t>
  </si>
  <si>
    <t>Gladys</t>
  </si>
  <si>
    <t>Harry</t>
  </si>
  <si>
    <t>Krystyna</t>
  </si>
  <si>
    <t>Megnal</t>
  </si>
  <si>
    <t>Rafael</t>
  </si>
  <si>
    <t>Dorothy</t>
  </si>
  <si>
    <t>Maleja</t>
  </si>
  <si>
    <t>Zul-qarnain</t>
  </si>
  <si>
    <t>Victoria</t>
  </si>
  <si>
    <t>Sara</t>
  </si>
  <si>
    <t>Bernadette</t>
  </si>
  <si>
    <t>Hongjie</t>
  </si>
  <si>
    <t>Lakisha</t>
  </si>
  <si>
    <t>Margarita</t>
  </si>
  <si>
    <t>Yvette</t>
  </si>
  <si>
    <t>Lorraine</t>
  </si>
  <si>
    <t>Nikita</t>
  </si>
  <si>
    <t>Rosalind</t>
  </si>
  <si>
    <t>Erica Gomez</t>
  </si>
  <si>
    <t>David</t>
  </si>
  <si>
    <t>Loretta</t>
  </si>
  <si>
    <t>Gail</t>
  </si>
  <si>
    <t>Esperanza</t>
  </si>
  <si>
    <t>Ingrid</t>
  </si>
  <si>
    <t>Robert</t>
  </si>
  <si>
    <t>Manuelita</t>
  </si>
  <si>
    <t>Martiza</t>
  </si>
  <si>
    <t>Digna</t>
  </si>
  <si>
    <t>Caroline</t>
  </si>
  <si>
    <t>Mariano</t>
  </si>
  <si>
    <t>Mayra</t>
  </si>
  <si>
    <t>Therese</t>
  </si>
  <si>
    <t>Diana</t>
  </si>
  <si>
    <t>Juan</t>
  </si>
  <si>
    <t>Karyn</t>
  </si>
  <si>
    <t>Oscar</t>
  </si>
  <si>
    <t>Lola</t>
  </si>
  <si>
    <t>Murris</t>
  </si>
  <si>
    <t>Yesenia</t>
  </si>
  <si>
    <t>Md</t>
  </si>
  <si>
    <t>Adiel</t>
  </si>
  <si>
    <t>Faruk</t>
  </si>
  <si>
    <t>Daewoo</t>
  </si>
  <si>
    <t>Otha</t>
  </si>
  <si>
    <t>Yomaira</t>
  </si>
  <si>
    <t>Daina</t>
  </si>
  <si>
    <t>Marien</t>
  </si>
  <si>
    <t>Jean</t>
  </si>
  <si>
    <t>Rosa</t>
  </si>
  <si>
    <t>Marcia</t>
  </si>
  <si>
    <t>Brette</t>
  </si>
  <si>
    <t>Saabirah</t>
  </si>
  <si>
    <t>Loida</t>
  </si>
  <si>
    <t>Narcisa</t>
  </si>
  <si>
    <t>Mercedes</t>
  </si>
  <si>
    <t>Inocencio</t>
  </si>
  <si>
    <t>Roxanne</t>
  </si>
  <si>
    <t>Angellica</t>
  </si>
  <si>
    <t>Aracelly</t>
  </si>
  <si>
    <t>Mahbub</t>
  </si>
  <si>
    <t>Andrew</t>
  </si>
  <si>
    <t>Michael</t>
  </si>
  <si>
    <t>Waquar</t>
  </si>
  <si>
    <t>Venice</t>
  </si>
  <si>
    <t>Socorro</t>
  </si>
  <si>
    <t>Jaime</t>
  </si>
  <si>
    <t>Francisco</t>
  </si>
  <si>
    <t>Desmond</t>
  </si>
  <si>
    <t>James</t>
  </si>
  <si>
    <t>Joy</t>
  </si>
  <si>
    <t>Regina</t>
  </si>
  <si>
    <t>Elvida</t>
  </si>
  <si>
    <t>Eugene</t>
  </si>
  <si>
    <t>Roberto</t>
  </si>
  <si>
    <t>Valerine</t>
  </si>
  <si>
    <t>Frederica</t>
  </si>
  <si>
    <t>Maurenee</t>
  </si>
  <si>
    <t>Cassandra</t>
  </si>
  <si>
    <t>Cesar</t>
  </si>
  <si>
    <t>Albert</t>
  </si>
  <si>
    <t>Marian Valdez</t>
  </si>
  <si>
    <t>Agnes</t>
  </si>
  <si>
    <t>Ted</t>
  </si>
  <si>
    <t>Thomas</t>
  </si>
  <si>
    <t>Rosalia</t>
  </si>
  <si>
    <t>Gary</t>
  </si>
  <si>
    <t>Marilyn</t>
  </si>
  <si>
    <t>Daisy</t>
  </si>
  <si>
    <t>Monirul</t>
  </si>
  <si>
    <t>Lucy</t>
  </si>
  <si>
    <t>Laura</t>
  </si>
  <si>
    <t>Magino</t>
  </si>
  <si>
    <t>Sharon</t>
  </si>
  <si>
    <t>Arthur</t>
  </si>
  <si>
    <t>Aysha</t>
  </si>
  <si>
    <t>Marisol</t>
  </si>
  <si>
    <t>Nermine</t>
  </si>
  <si>
    <t>Wanda</t>
  </si>
  <si>
    <t>Jill</t>
  </si>
  <si>
    <t>Melissa</t>
  </si>
  <si>
    <t>Edwin</t>
  </si>
  <si>
    <t>Clarice</t>
  </si>
  <si>
    <t>Pedro</t>
  </si>
  <si>
    <t>Carla</t>
  </si>
  <si>
    <t>Rhonda</t>
  </si>
  <si>
    <t>Dylan</t>
  </si>
  <si>
    <t>Nancy</t>
  </si>
  <si>
    <t>Johnathan</t>
  </si>
  <si>
    <t>Brandon</t>
  </si>
  <si>
    <t>Vera</t>
  </si>
  <si>
    <t>Selvyn</t>
  </si>
  <si>
    <t>Ernesto</t>
  </si>
  <si>
    <t>Dazil</t>
  </si>
  <si>
    <t>Kevin</t>
  </si>
  <si>
    <t>Antoinette</t>
  </si>
  <si>
    <t>Kyianna</t>
  </si>
  <si>
    <t>Tamika</t>
  </si>
  <si>
    <t>Phon</t>
  </si>
  <si>
    <t>Ariel</t>
  </si>
  <si>
    <t>Edith</t>
  </si>
  <si>
    <t>Gautam</t>
  </si>
  <si>
    <t>Sana</t>
  </si>
  <si>
    <t>Clarence</t>
  </si>
  <si>
    <t>Herlin</t>
  </si>
  <si>
    <t>Timothy</t>
  </si>
  <si>
    <t>Shelly Ann</t>
  </si>
  <si>
    <t>Norberto</t>
  </si>
  <si>
    <t>Trilbie</t>
  </si>
  <si>
    <t>Kameeka</t>
  </si>
  <si>
    <t>Desra</t>
  </si>
  <si>
    <t>Raisa</t>
  </si>
  <si>
    <t>Milagro</t>
  </si>
  <si>
    <t>Ramesh</t>
  </si>
  <si>
    <t>Natalie</t>
  </si>
  <si>
    <t>Ronald</t>
  </si>
  <si>
    <t>Mehira</t>
  </si>
  <si>
    <t>Kieran</t>
  </si>
  <si>
    <t>Samantha</t>
  </si>
  <si>
    <t>Ben</t>
  </si>
  <si>
    <t>Calvin</t>
  </si>
  <si>
    <t>Jennifer</t>
  </si>
  <si>
    <t>Dian</t>
  </si>
  <si>
    <t>Monica</t>
  </si>
  <si>
    <t>Alyssa</t>
  </si>
  <si>
    <t>Carol</t>
  </si>
  <si>
    <t>Jessie</t>
  </si>
  <si>
    <t>Teresita</t>
  </si>
  <si>
    <t>Aquanetta</t>
  </si>
  <si>
    <t>Wilmer</t>
  </si>
  <si>
    <t>Deidre</t>
  </si>
  <si>
    <t>Rob</t>
  </si>
  <si>
    <t>Gabriella</t>
  </si>
  <si>
    <t>Kayla</t>
  </si>
  <si>
    <t>William</t>
  </si>
  <si>
    <t>Emily</t>
  </si>
  <si>
    <t>Jorinda</t>
  </si>
  <si>
    <t>Halima</t>
  </si>
  <si>
    <t>Dara</t>
  </si>
  <si>
    <t>Adams</t>
  </si>
  <si>
    <t>Tejada</t>
  </si>
  <si>
    <t>Williams</t>
  </si>
  <si>
    <t>Suarez</t>
  </si>
  <si>
    <t>Santos</t>
  </si>
  <si>
    <t>Carbonell</t>
  </si>
  <si>
    <t>Butler</t>
  </si>
  <si>
    <t>Adesanya</t>
  </si>
  <si>
    <t>Torres</t>
  </si>
  <si>
    <t>Sykes</t>
  </si>
  <si>
    <t>Gorham</t>
  </si>
  <si>
    <t>Faison</t>
  </si>
  <si>
    <t>Fogarty</t>
  </si>
  <si>
    <t>Khatib</t>
  </si>
  <si>
    <t>Boyko</t>
  </si>
  <si>
    <t>Sepuya</t>
  </si>
  <si>
    <t>Thompson</t>
  </si>
  <si>
    <t>Ali</t>
  </si>
  <si>
    <t>Herrera</t>
  </si>
  <si>
    <t>Gaston-Alaoui</t>
  </si>
  <si>
    <t>Morales</t>
  </si>
  <si>
    <t>Solano</t>
  </si>
  <si>
    <t>Wynns</t>
  </si>
  <si>
    <t>Ithier</t>
  </si>
  <si>
    <t>Nicholas</t>
  </si>
  <si>
    <t>Lucas</t>
  </si>
  <si>
    <t>Elmore</t>
  </si>
  <si>
    <t>Del Pilar Cabrera</t>
  </si>
  <si>
    <t>Robinson</t>
  </si>
  <si>
    <t>Tatum</t>
  </si>
  <si>
    <t>De Rojas</t>
  </si>
  <si>
    <t>Handy</t>
  </si>
  <si>
    <t>Ortiz</t>
  </si>
  <si>
    <t>Santana</t>
  </si>
  <si>
    <t>Rodriguez</t>
  </si>
  <si>
    <t>Denis</t>
  </si>
  <si>
    <t>Cameron</t>
  </si>
  <si>
    <t>Akter</t>
  </si>
  <si>
    <t>Valentine</t>
  </si>
  <si>
    <t>Sumler</t>
  </si>
  <si>
    <t>Klewicki</t>
  </si>
  <si>
    <t>Romano</t>
  </si>
  <si>
    <t>Brooks</t>
  </si>
  <si>
    <t>Engesser</t>
  </si>
  <si>
    <t>Shaw</t>
  </si>
  <si>
    <t>Briggs</t>
  </si>
  <si>
    <t>Piper</t>
  </si>
  <si>
    <t>Tarantola</t>
  </si>
  <si>
    <t>Cochran</t>
  </si>
  <si>
    <t>Burgess</t>
  </si>
  <si>
    <t>McDowell-Butts</t>
  </si>
  <si>
    <t>Veras</t>
  </si>
  <si>
    <t>Tavarez</t>
  </si>
  <si>
    <t>Henry</t>
  </si>
  <si>
    <t>Batista</t>
  </si>
  <si>
    <t>Mitchell</t>
  </si>
  <si>
    <t>Guzman</t>
  </si>
  <si>
    <t>Fenton</t>
  </si>
  <si>
    <t>Paca</t>
  </si>
  <si>
    <t>Gay Campbell</t>
  </si>
  <si>
    <t>Segura</t>
  </si>
  <si>
    <t>Francis</t>
  </si>
  <si>
    <t>Lawrence</t>
  </si>
  <si>
    <t>Delaine</t>
  </si>
  <si>
    <t>Dowdell</t>
  </si>
  <si>
    <t>Pierre</t>
  </si>
  <si>
    <t>Saint Louis</t>
  </si>
  <si>
    <t>Banks</t>
  </si>
  <si>
    <t>Zollo</t>
  </si>
  <si>
    <t>Dejesus</t>
  </si>
  <si>
    <t>Bossa -Venecia</t>
  </si>
  <si>
    <t>Franco-Delawrence</t>
  </si>
  <si>
    <t>Suru</t>
  </si>
  <si>
    <t>Taylor</t>
  </si>
  <si>
    <t>Vanwagoner</t>
  </si>
  <si>
    <t>Gil Abreu</t>
  </si>
  <si>
    <t>Despinosse</t>
  </si>
  <si>
    <t>Curley</t>
  </si>
  <si>
    <t>Durandisse</t>
  </si>
  <si>
    <t>Porro</t>
  </si>
  <si>
    <t>Sepulveda</t>
  </si>
  <si>
    <t>Lumchan</t>
  </si>
  <si>
    <t>Rotger</t>
  </si>
  <si>
    <t>Bailey</t>
  </si>
  <si>
    <t>Cervantes</t>
  </si>
  <si>
    <t>Lopes Malave</t>
  </si>
  <si>
    <t>Hernandez</t>
  </si>
  <si>
    <t>Rushmore</t>
  </si>
  <si>
    <t>Fernandez</t>
  </si>
  <si>
    <t>McClendon</t>
  </si>
  <si>
    <t>Tucker</t>
  </si>
  <si>
    <t>Clemencia</t>
  </si>
  <si>
    <t>Jeffrey</t>
  </si>
  <si>
    <t>Wong</t>
  </si>
  <si>
    <t>Paulino</t>
  </si>
  <si>
    <t>Montano</t>
  </si>
  <si>
    <t>Taveras</t>
  </si>
  <si>
    <t>Stackhouse</t>
  </si>
  <si>
    <t>Chavez</t>
  </si>
  <si>
    <t>Reynoso</t>
  </si>
  <si>
    <t>Gonzalez</t>
  </si>
  <si>
    <t>Stewart</t>
  </si>
  <si>
    <t>Doolen</t>
  </si>
  <si>
    <t>Espinal</t>
  </si>
  <si>
    <t>Murphy</t>
  </si>
  <si>
    <t>Joa</t>
  </si>
  <si>
    <t>Lewis</t>
  </si>
  <si>
    <t>Santiago</t>
  </si>
  <si>
    <t>Hill</t>
  </si>
  <si>
    <t>Lane</t>
  </si>
  <si>
    <t>Perez</t>
  </si>
  <si>
    <t>Bestman</t>
  </si>
  <si>
    <t>Joseph</t>
  </si>
  <si>
    <t>Lemelin</t>
  </si>
  <si>
    <t>Werts</t>
  </si>
  <si>
    <t>Bozek</t>
  </si>
  <si>
    <t>Javier</t>
  </si>
  <si>
    <t>Romain</t>
  </si>
  <si>
    <t>Abdu-Shahid</t>
  </si>
  <si>
    <t>Dennis</t>
  </si>
  <si>
    <t>Saravia</t>
  </si>
  <si>
    <t>Foster</t>
  </si>
  <si>
    <t>Zou</t>
  </si>
  <si>
    <t>Stubs</t>
  </si>
  <si>
    <t>Justin</t>
  </si>
  <si>
    <t>Martinez</t>
  </si>
  <si>
    <t>Rivera</t>
  </si>
  <si>
    <t>Augustus</t>
  </si>
  <si>
    <t>Bethea</t>
  </si>
  <si>
    <t>Price</t>
  </si>
  <si>
    <t>Austin</t>
  </si>
  <si>
    <t>Uriel</t>
  </si>
  <si>
    <t>Solis Verdesoto</t>
  </si>
  <si>
    <t>Marrero</t>
  </si>
  <si>
    <t>Pena</t>
  </si>
  <si>
    <t>Knight</t>
  </si>
  <si>
    <t>Carter</t>
  </si>
  <si>
    <t>Deoleo</t>
  </si>
  <si>
    <t>McCarthy</t>
  </si>
  <si>
    <t>Cheeks</t>
  </si>
  <si>
    <t>Colon</t>
  </si>
  <si>
    <t>Miller</t>
  </si>
  <si>
    <t>Moreno</t>
  </si>
  <si>
    <t>Abreu</t>
  </si>
  <si>
    <t>Velez</t>
  </si>
  <si>
    <t>Garcia</t>
  </si>
  <si>
    <t>Benitez</t>
  </si>
  <si>
    <t>Campbell</t>
  </si>
  <si>
    <t>Jones</t>
  </si>
  <si>
    <t>Portella</t>
  </si>
  <si>
    <t>Weinstein</t>
  </si>
  <si>
    <t>Davis</t>
  </si>
  <si>
    <t>Vazquez</t>
  </si>
  <si>
    <t>Swartzon</t>
  </si>
  <si>
    <t>Bedoya</t>
  </si>
  <si>
    <t>Reyes</t>
  </si>
  <si>
    <t>Coleman</t>
  </si>
  <si>
    <t>Rahman</t>
  </si>
  <si>
    <t>Eshkenazi</t>
  </si>
  <si>
    <t>Hargett</t>
  </si>
  <si>
    <t>Ahamed</t>
  </si>
  <si>
    <t>Rolling</t>
  </si>
  <si>
    <t>Soriano</t>
  </si>
  <si>
    <t>Medrano</t>
  </si>
  <si>
    <t>Guerrero</t>
  </si>
  <si>
    <t>Vaca</t>
  </si>
  <si>
    <t>Morningstar</t>
  </si>
  <si>
    <t>Emanuel</t>
  </si>
  <si>
    <t>Fabian</t>
  </si>
  <si>
    <t>Colinet</t>
  </si>
  <si>
    <t>Medina</t>
  </si>
  <si>
    <t>Owolabi</t>
  </si>
  <si>
    <t>Coronel</t>
  </si>
  <si>
    <t>Silva Sideris</t>
  </si>
  <si>
    <t>Lynch</t>
  </si>
  <si>
    <t>Farrell</t>
  </si>
  <si>
    <t>Piedrahita</t>
  </si>
  <si>
    <t>Sanchez</t>
  </si>
  <si>
    <t>Khan</t>
  </si>
  <si>
    <t>Weiner</t>
  </si>
  <si>
    <t>Jackson</t>
  </si>
  <si>
    <t>England</t>
  </si>
  <si>
    <t>Chowdhury</t>
  </si>
  <si>
    <t>Thompson-Dean Bailey</t>
  </si>
  <si>
    <t>Portuondo</t>
  </si>
  <si>
    <t>Pagan</t>
  </si>
  <si>
    <t>Acevedo</t>
  </si>
  <si>
    <t>Sankar</t>
  </si>
  <si>
    <t>Bragg</t>
  </si>
  <si>
    <t>Hooks</t>
  </si>
  <si>
    <t>Hailstalk</t>
  </si>
  <si>
    <t>De la Rosa</t>
  </si>
  <si>
    <t>Korostyshevskiy</t>
  </si>
  <si>
    <t>Cruz</t>
  </si>
  <si>
    <t>Clare</t>
  </si>
  <si>
    <t>Cousins</t>
  </si>
  <si>
    <t>Cousin</t>
  </si>
  <si>
    <t>Marte</t>
  </si>
  <si>
    <t>Flores</t>
  </si>
  <si>
    <t>Fallah</t>
  </si>
  <si>
    <t>Sidorovich</t>
  </si>
  <si>
    <t>Maura</t>
  </si>
  <si>
    <t>Rosas-Mejia</t>
  </si>
  <si>
    <t>Ganz</t>
  </si>
  <si>
    <t>Quinones</t>
  </si>
  <si>
    <t>Lara</t>
  </si>
  <si>
    <t>Collins</t>
  </si>
  <si>
    <t>Islam</t>
  </si>
  <si>
    <t>Lopez</t>
  </si>
  <si>
    <t>Rodriguez Rodado</t>
  </si>
  <si>
    <t>Acosta-De la Cruz</t>
  </si>
  <si>
    <t>George</t>
  </si>
  <si>
    <t>Lowery</t>
  </si>
  <si>
    <t>Ellis</t>
  </si>
  <si>
    <t>Conway</t>
  </si>
  <si>
    <t>Khanam</t>
  </si>
  <si>
    <t>Adames</t>
  </si>
  <si>
    <t>Nelson</t>
  </si>
  <si>
    <t>Hussein</t>
  </si>
  <si>
    <t>Mojica</t>
  </si>
  <si>
    <t>Stephenson</t>
  </si>
  <si>
    <t>Joakim</t>
  </si>
  <si>
    <t>Almonor</t>
  </si>
  <si>
    <t>Robateau</t>
  </si>
  <si>
    <t>Laroche</t>
  </si>
  <si>
    <t>Vega</t>
  </si>
  <si>
    <t>Reid</t>
  </si>
  <si>
    <t>Ross</t>
  </si>
  <si>
    <t>Manosalvas</t>
  </si>
  <si>
    <t>Manoslavas</t>
  </si>
  <si>
    <t>Ciancimino</t>
  </si>
  <si>
    <t>Burnett</t>
  </si>
  <si>
    <t>Allen</t>
  </si>
  <si>
    <t>Tlatelpa</t>
  </si>
  <si>
    <t>Glenn</t>
  </si>
  <si>
    <t>Prescott</t>
  </si>
  <si>
    <t>Buchanan</t>
  </si>
  <si>
    <t>Murray</t>
  </si>
  <si>
    <t>Tuitt</t>
  </si>
  <si>
    <t>Herrera Avalos</t>
  </si>
  <si>
    <t>Quach</t>
  </si>
  <si>
    <t>Munzer</t>
  </si>
  <si>
    <t>Chase</t>
  </si>
  <si>
    <t>Fortuna</t>
  </si>
  <si>
    <t>Choudhury</t>
  </si>
  <si>
    <t>Jaffery</t>
  </si>
  <si>
    <t>Walsh</t>
  </si>
  <si>
    <t>Ramirez</t>
  </si>
  <si>
    <t>Romero</t>
  </si>
  <si>
    <t>Wright</t>
  </si>
  <si>
    <t>Andujar</t>
  </si>
  <si>
    <t>Pope</t>
  </si>
  <si>
    <t>Bognadova</t>
  </si>
  <si>
    <t>Mercado</t>
  </si>
  <si>
    <t>Shrestha</t>
  </si>
  <si>
    <t>Hargrove</t>
  </si>
  <si>
    <t>Rosario</t>
  </si>
  <si>
    <t>Newton</t>
  </si>
  <si>
    <t>Serby</t>
  </si>
  <si>
    <t>Samios</t>
  </si>
  <si>
    <t>Holder</t>
  </si>
  <si>
    <t>Prado</t>
  </si>
  <si>
    <t>Carlucci</t>
  </si>
  <si>
    <t>Maillard</t>
  </si>
  <si>
    <t>Leibowitz</t>
  </si>
  <si>
    <t>Levandov</t>
  </si>
  <si>
    <t>Yepez</t>
  </si>
  <si>
    <t>Haft</t>
  </si>
  <si>
    <t>Hartley</t>
  </si>
  <si>
    <t>Roche</t>
  </si>
  <si>
    <t>Hinds</t>
  </si>
  <si>
    <t>Cardenas</t>
  </si>
  <si>
    <t>McGhee</t>
  </si>
  <si>
    <t>Edwards</t>
  </si>
  <si>
    <t>Mancuso</t>
  </si>
  <si>
    <t>Gutierrez</t>
  </si>
  <si>
    <t>Shifrin</t>
  </si>
  <si>
    <t>Sneddon</t>
  </si>
  <si>
    <t>Shoup</t>
  </si>
  <si>
    <t>Silverstein</t>
  </si>
  <si>
    <t>Fuller</t>
  </si>
  <si>
    <t>Soukamneuth</t>
  </si>
  <si>
    <t>1130 Grassmere Ter</t>
  </si>
  <si>
    <t>125 Beach 17th St</t>
  </si>
  <si>
    <t>10306 Remington St</t>
  </si>
  <si>
    <t>107-04 Liverpool Street</t>
  </si>
  <si>
    <t>14920 124th St</t>
  </si>
  <si>
    <t>21 Truxton St</t>
  </si>
  <si>
    <t>246 Bainbridge St</t>
  </si>
  <si>
    <t>1711 Fulton St</t>
  </si>
  <si>
    <t>216 Rockaway Ave</t>
  </si>
  <si>
    <t>1743 Prospect Pl</t>
  </si>
  <si>
    <t>779 4th Ave</t>
  </si>
  <si>
    <t>1030 Carroll St</t>
  </si>
  <si>
    <t>232 Stuyvesant Ave</t>
  </si>
  <si>
    <t>6623 Ridge Blvd</t>
  </si>
  <si>
    <t>985 Halsey St</t>
  </si>
  <si>
    <t>3433 30th St</t>
  </si>
  <si>
    <t>4754 Richardson Ave</t>
  </si>
  <si>
    <t>47 Featherbed Ln</t>
  </si>
  <si>
    <t>231 Steuben St</t>
  </si>
  <si>
    <t>30 Sickles St</t>
  </si>
  <si>
    <t>113 Nassau St</t>
  </si>
  <si>
    <t>129 Sherman Ave</t>
  </si>
  <si>
    <t>580 Academy St</t>
  </si>
  <si>
    <t>621 W 171st St</t>
  </si>
  <si>
    <t>9427 Kings Hwy</t>
  </si>
  <si>
    <t>899 Montgomery St</t>
  </si>
  <si>
    <t>675 Lincoln Ave</t>
  </si>
  <si>
    <t>454 E 119th St</t>
  </si>
  <si>
    <t>167 W 83rd St</t>
  </si>
  <si>
    <t>568 Cleveland St</t>
  </si>
  <si>
    <t>674 Academy St</t>
  </si>
  <si>
    <t>1967 Bergen St</t>
  </si>
  <si>
    <t>101 Post Ave</t>
  </si>
  <si>
    <t>13418 133rd Ave</t>
  </si>
  <si>
    <t>968 Bronx Park S</t>
  </si>
  <si>
    <t>1460 Sterling Pl</t>
  </si>
  <si>
    <t>25 utica Ave</t>
  </si>
  <si>
    <t>8912 183rd St</t>
  </si>
  <si>
    <t>14144 182nd St</t>
  </si>
  <si>
    <t>558 Ralph Ave</t>
  </si>
  <si>
    <t>975 42nd St</t>
  </si>
  <si>
    <t>333 Beach 32nd St</t>
  </si>
  <si>
    <t>11609 Francis Lewis Blvd</t>
  </si>
  <si>
    <t>5124 Beach Channel Dr</t>
  </si>
  <si>
    <t>7002 Parsons Blvd</t>
  </si>
  <si>
    <t>249 Thomas S Boyland St</t>
  </si>
  <si>
    <t>11618 147th St</t>
  </si>
  <si>
    <t>30 E 95th St</t>
  </si>
  <si>
    <t>248 Audubon Ave</t>
  </si>
  <si>
    <t>9102 Sutter Ave</t>
  </si>
  <si>
    <t>554 W 181st St</t>
  </si>
  <si>
    <t>91 Brook St</t>
  </si>
  <si>
    <t>327 Franklin Ave</t>
  </si>
  <si>
    <t>8 W 169th St</t>
  </si>
  <si>
    <t>1777 Grand Concourse</t>
  </si>
  <si>
    <t>631 W 207th St</t>
  </si>
  <si>
    <t>777 Macdonough St</t>
  </si>
  <si>
    <t>5039 61st St</t>
  </si>
  <si>
    <t>11560 204th St</t>
  </si>
  <si>
    <t>160 Vermilyea Ave</t>
  </si>
  <si>
    <t>3706 107th St</t>
  </si>
  <si>
    <t>180 E 18th St</t>
  </si>
  <si>
    <t>941 Jerome ave</t>
  </si>
  <si>
    <t>411 Westervelt Ave</t>
  </si>
  <si>
    <t>232 Schenectady Ave</t>
  </si>
  <si>
    <t>1880 Valentine Ave</t>
  </si>
  <si>
    <t>435 Grand Ave</t>
  </si>
  <si>
    <t>1740 Prospect Pl</t>
  </si>
  <si>
    <t>2511 Newkirk Ave</t>
  </si>
  <si>
    <t>180 Broad St</t>
  </si>
  <si>
    <t>1336 Herkimer St</t>
  </si>
  <si>
    <t>19619 Jamaica Ave</t>
  </si>
  <si>
    <t>1370 Saint Nicholas Ave</t>
  </si>
  <si>
    <t>1 Jacobus Pl</t>
  </si>
  <si>
    <t>329 Beach 86th St</t>
  </si>
  <si>
    <t>408 Lincoln Ave</t>
  </si>
  <si>
    <t>2092 Dean St</t>
  </si>
  <si>
    <t>555 Lincoln Ave</t>
  </si>
  <si>
    <t>119 Vermilyea Ave</t>
  </si>
  <si>
    <t>284 Eastern Pkwy</t>
  </si>
  <si>
    <t>393 Montauk Ave</t>
  </si>
  <si>
    <t>150 Hendricks Ave</t>
  </si>
  <si>
    <t>3413 Avenue H</t>
  </si>
  <si>
    <t>14 Thayer St</t>
  </si>
  <si>
    <t>2351 Pacific St</t>
  </si>
  <si>
    <t>60 Thayer St</t>
  </si>
  <si>
    <t>3405 Putnam Pl</t>
  </si>
  <si>
    <t>174 Riverdale Ave</t>
  </si>
  <si>
    <t>1325 Lafayette Ave</t>
  </si>
  <si>
    <t>124 E 117th St</t>
  </si>
  <si>
    <t>2305 2nd Ave</t>
  </si>
  <si>
    <t>165 Saint Marks Pl</t>
  </si>
  <si>
    <t>45 Pinehurst Ave</t>
  </si>
  <si>
    <t>1873 Park Pl</t>
  </si>
  <si>
    <t>516 W 156th St</t>
  </si>
  <si>
    <t>67 Manhattan Ave</t>
  </si>
  <si>
    <t>520 Isham St</t>
  </si>
  <si>
    <t>517 W 160th St</t>
  </si>
  <si>
    <t>331 Beach 31st St</t>
  </si>
  <si>
    <t>1269 Grand Concourse</t>
  </si>
  <si>
    <t>803 W 180th St</t>
  </si>
  <si>
    <t>127 E 107th St</t>
  </si>
  <si>
    <t>509 Flatbush Ave</t>
  </si>
  <si>
    <t>2714 Frederick Douglass Blvd</t>
  </si>
  <si>
    <t>615 W 184th St</t>
  </si>
  <si>
    <t>100 Belmont Pl</t>
  </si>
  <si>
    <t>9407 75th St</t>
  </si>
  <si>
    <t>5929 Queens Blvd</t>
  </si>
  <si>
    <t>903 Drew St</t>
  </si>
  <si>
    <t>4706 49th St</t>
  </si>
  <si>
    <t>1490 Boone Ave</t>
  </si>
  <si>
    <t>4513 10th Ave</t>
  </si>
  <si>
    <t>1018 Eastern Pkwy</t>
  </si>
  <si>
    <t>304 W 148th St</t>
  </si>
  <si>
    <t>702 44th St</t>
  </si>
  <si>
    <t>536 E 96th St</t>
  </si>
  <si>
    <t>595 W 207th St</t>
  </si>
  <si>
    <t>49 Curtis Pl</t>
  </si>
  <si>
    <t>119 Clark Ln</t>
  </si>
  <si>
    <t>9428 86th Rd</t>
  </si>
  <si>
    <t>10934 221st St</t>
  </si>
  <si>
    <t>13324 Sanford Ave</t>
  </si>
  <si>
    <t>1036 President St</t>
  </si>
  <si>
    <t>1705 Stanhope St</t>
  </si>
  <si>
    <t>293 Martense St</t>
  </si>
  <si>
    <t>10921 Van Wyck Expy</t>
  </si>
  <si>
    <t>997 Summit Ave</t>
  </si>
  <si>
    <t>11539 135th St</t>
  </si>
  <si>
    <t>449 W 206th St</t>
  </si>
  <si>
    <t>662 6th Ave</t>
  </si>
  <si>
    <t>790 Riverside Dr</t>
  </si>
  <si>
    <t>14435 37th Ave</t>
  </si>
  <si>
    <t>9863 Corona Ave</t>
  </si>
  <si>
    <t>1954 1st Ave</t>
  </si>
  <si>
    <t>117 Sherman Ave</t>
  </si>
  <si>
    <t>1381 Linden Blvd</t>
  </si>
  <si>
    <t>701 Bay St</t>
  </si>
  <si>
    <t>4516 49th St</t>
  </si>
  <si>
    <t>1 Beach 105th St</t>
  </si>
  <si>
    <t>615 W 164th St</t>
  </si>
  <si>
    <t>478 Herzl St</t>
  </si>
  <si>
    <t>177 Sheffield Ave</t>
  </si>
  <si>
    <t>530 W 122nd st</t>
  </si>
  <si>
    <t>2860 Ocean Ave</t>
  </si>
  <si>
    <t>483 Pacific St</t>
  </si>
  <si>
    <t>4530 Broadway</t>
  </si>
  <si>
    <t>600 W 186th St</t>
  </si>
  <si>
    <t>356 Arlington Ave</t>
  </si>
  <si>
    <t>87 Taft Ave</t>
  </si>
  <si>
    <t>16836 88th Ave</t>
  </si>
  <si>
    <t>4410 30th Ave</t>
  </si>
  <si>
    <t>160 Prospect Ave</t>
  </si>
  <si>
    <t>4011 149th St</t>
  </si>
  <si>
    <t>19215 A 64th Cir</t>
  </si>
  <si>
    <t>210 Sherman Ave</t>
  </si>
  <si>
    <t>1617 Eastern Pkwy</t>
  </si>
  <si>
    <t>8607 101st St</t>
  </si>
  <si>
    <t>9724 93rd St</t>
  </si>
  <si>
    <t>5024 31st Ave</t>
  </si>
  <si>
    <t>427 Fort Washington Ave</t>
  </si>
  <si>
    <t>711 W 180th St</t>
  </si>
  <si>
    <t>700 Victory Blvd</t>
  </si>
  <si>
    <t>3721 80th St</t>
  </si>
  <si>
    <t>19523 Station Rd</t>
  </si>
  <si>
    <t>9608 57th Ave</t>
  </si>
  <si>
    <t>13 E 124th St</t>
  </si>
  <si>
    <t>1001 Woodycrest Ave</t>
  </si>
  <si>
    <t>961 42nd St</t>
  </si>
  <si>
    <t>200 Haven Ave</t>
  </si>
  <si>
    <t>11814 83rd Ave</t>
  </si>
  <si>
    <t>226 Naples Ter</t>
  </si>
  <si>
    <t>168 1st Ave</t>
  </si>
  <si>
    <t>4308 40th St</t>
  </si>
  <si>
    <t>24207 149th Ave</t>
  </si>
  <si>
    <t>620 W 189th St</t>
  </si>
  <si>
    <t>14911 Edgewood St</t>
  </si>
  <si>
    <t>22 Post Ave</t>
  </si>
  <si>
    <t>12514 Jamaica Ave</t>
  </si>
  <si>
    <t>30 Dongan Hills Ave</t>
  </si>
  <si>
    <t>645 W 160th St</t>
  </si>
  <si>
    <t>124 Pelican Cir</t>
  </si>
  <si>
    <t>3750 81st St</t>
  </si>
  <si>
    <t>501 Hegeman Ave</t>
  </si>
  <si>
    <t>5 Saint Marks Pl</t>
  </si>
  <si>
    <t>168 E 93rd St</t>
  </si>
  <si>
    <t>1940 Pacific St</t>
  </si>
  <si>
    <t>66 Vermilyea Ave</t>
  </si>
  <si>
    <t>89 Seaman Ave</t>
  </si>
  <si>
    <t>320 Vanderbilt Ave</t>
  </si>
  <si>
    <t>292 Westervelt Ave</t>
  </si>
  <si>
    <t>20 Sky Ln</t>
  </si>
  <si>
    <t>67 W 107th St</t>
  </si>
  <si>
    <t>6115 163rd St</t>
  </si>
  <si>
    <t>1795 Riverside Dr</t>
  </si>
  <si>
    <t>500 W 213th St</t>
  </si>
  <si>
    <t>385 Chestnut St</t>
  </si>
  <si>
    <t>121 Sherman Ave</t>
  </si>
  <si>
    <t>336 E 117th St</t>
  </si>
  <si>
    <t>100 W 83rd St</t>
  </si>
  <si>
    <t>3432 43rd ST</t>
  </si>
  <si>
    <t>140 Park Hill Ave</t>
  </si>
  <si>
    <t>13146 Laurelton Pkwy</t>
  </si>
  <si>
    <t>7222 Austin St</t>
  </si>
  <si>
    <t>506 Decatur St</t>
  </si>
  <si>
    <t>1760 Madison Ave</t>
  </si>
  <si>
    <t>8903 146th St</t>
  </si>
  <si>
    <t>711 Herkimer St</t>
  </si>
  <si>
    <t>620 Baychester Ave</t>
  </si>
  <si>
    <t>14809 Northern Blvd</t>
  </si>
  <si>
    <t>210 Clinton Ave</t>
  </si>
  <si>
    <t>121 Seaman Ave</t>
  </si>
  <si>
    <t>2273 Adam Clayton Powell Jr Blvd</t>
  </si>
  <si>
    <t>1155 E 35th St</t>
  </si>
  <si>
    <t>727 6th Ave</t>
  </si>
  <si>
    <t>2919 Lewmay Rd</t>
  </si>
  <si>
    <t>27 W 181st St</t>
  </si>
  <si>
    <t>266 Nagle Ave</t>
  </si>
  <si>
    <t>996 Hegeman Ave</t>
  </si>
  <si>
    <t>2510 Collier Ave</t>
  </si>
  <si>
    <t>985 Halsey st</t>
  </si>
  <si>
    <t>8 Rutland Rd</t>
  </si>
  <si>
    <t>14070 Ash Ave</t>
  </si>
  <si>
    <t>1176 President St</t>
  </si>
  <si>
    <t>1857 Coney Island Ave</t>
  </si>
  <si>
    <t>642 Eldert Ln</t>
  </si>
  <si>
    <t>315 Pulaski St</t>
  </si>
  <si>
    <t>254 Seaman Ave</t>
  </si>
  <si>
    <t>904 Winthrop St</t>
  </si>
  <si>
    <t>63 Rockaway Pkwy</t>
  </si>
  <si>
    <t>790 Eldert Ln</t>
  </si>
  <si>
    <t>4536 49th St</t>
  </si>
  <si>
    <t>1129 43rd St</t>
  </si>
  <si>
    <t>792 Sterling Pl</t>
  </si>
  <si>
    <t>490 Ocean Parkway</t>
  </si>
  <si>
    <t>490 Ocean Pkwy</t>
  </si>
  <si>
    <t>88 Seaman Ave</t>
  </si>
  <si>
    <t>22 W 25th St</t>
  </si>
  <si>
    <t>14 Spartan Ave</t>
  </si>
  <si>
    <t>664 W 161st St</t>
  </si>
  <si>
    <t>1933 Fulton St</t>
  </si>
  <si>
    <t>251 Fort Washington Ave</t>
  </si>
  <si>
    <t>233 E 92nd St</t>
  </si>
  <si>
    <t>38 Post Avenue</t>
  </si>
  <si>
    <t>9838 57th Ave</t>
  </si>
  <si>
    <t>666 Dumont Ave</t>
  </si>
  <si>
    <t>1781 Riverside Dr</t>
  </si>
  <si>
    <t>Tompkins Square 244 East 3rd Row Street</t>
  </si>
  <si>
    <t>95 Seaman Ave</t>
  </si>
  <si>
    <t>879 Cypress Ave</t>
  </si>
  <si>
    <t>50 Linden Blvd</t>
  </si>
  <si>
    <t>68 MacDougal St</t>
  </si>
  <si>
    <t>482 Prospect pl</t>
  </si>
  <si>
    <t>1468 5th Ave</t>
  </si>
  <si>
    <t>13912 34th Rd</t>
  </si>
  <si>
    <t>310 E 25th St</t>
  </si>
  <si>
    <t>140 Riverside dr</t>
  </si>
  <si>
    <t>20916 86th drive</t>
  </si>
  <si>
    <t>200 Haven ave</t>
  </si>
  <si>
    <t>436 Fort Washington Ave</t>
  </si>
  <si>
    <t>285 Schenectady Ave</t>
  </si>
  <si>
    <t>2nd fl</t>
  </si>
  <si>
    <t>4B</t>
  </si>
  <si>
    <t>6R</t>
  </si>
  <si>
    <t>18G</t>
  </si>
  <si>
    <t>1B</t>
  </si>
  <si>
    <t>1R</t>
  </si>
  <si>
    <t>4-C</t>
  </si>
  <si>
    <t>B</t>
  </si>
  <si>
    <t>6E</t>
  </si>
  <si>
    <t>2nd Floor</t>
  </si>
  <si>
    <t>1F</t>
  </si>
  <si>
    <t>5E</t>
  </si>
  <si>
    <t>1L</t>
  </si>
  <si>
    <t>3i</t>
  </si>
  <si>
    <t>23C</t>
  </si>
  <si>
    <t>5H</t>
  </si>
  <si>
    <t>4H</t>
  </si>
  <si>
    <t>3F</t>
  </si>
  <si>
    <t>13G</t>
  </si>
  <si>
    <t>3B</t>
  </si>
  <si>
    <t># 2B</t>
  </si>
  <si>
    <t>D5</t>
  </si>
  <si>
    <t>4D</t>
  </si>
  <si>
    <t>1st Floor</t>
  </si>
  <si>
    <t>6G</t>
  </si>
  <si>
    <t>1st fl</t>
  </si>
  <si>
    <t>2B</t>
  </si>
  <si>
    <t>3A</t>
  </si>
  <si>
    <t>17K</t>
  </si>
  <si>
    <t>7F</t>
  </si>
  <si>
    <t>1 floor</t>
  </si>
  <si>
    <t>BSMT</t>
  </si>
  <si>
    <t>#1</t>
  </si>
  <si>
    <t>5D</t>
  </si>
  <si>
    <t>10M</t>
  </si>
  <si>
    <t>2R</t>
  </si>
  <si>
    <t>2F</t>
  </si>
  <si>
    <t>2A</t>
  </si>
  <si>
    <t>1c</t>
  </si>
  <si>
    <t>5F</t>
  </si>
  <si>
    <t>Apt. 2</t>
  </si>
  <si>
    <t>9F</t>
  </si>
  <si>
    <t>1h</t>
  </si>
  <si>
    <t>4A</t>
  </si>
  <si>
    <t>B7</t>
  </si>
  <si>
    <t>2D</t>
  </si>
  <si>
    <t>20J</t>
  </si>
  <si>
    <t>A4</t>
  </si>
  <si>
    <t>2 Floor</t>
  </si>
  <si>
    <t>Apt A4</t>
  </si>
  <si>
    <t>3H</t>
  </si>
  <si>
    <t>3L</t>
  </si>
  <si>
    <t>3R</t>
  </si>
  <si>
    <t>6H</t>
  </si>
  <si>
    <t>4I</t>
  </si>
  <si>
    <t>10G</t>
  </si>
  <si>
    <t>3 FL</t>
  </si>
  <si>
    <t>Bw</t>
  </si>
  <si>
    <t>4E</t>
  </si>
  <si>
    <t>6D</t>
  </si>
  <si>
    <t>K</t>
  </si>
  <si>
    <t>20H</t>
  </si>
  <si>
    <t>11D</t>
  </si>
  <si>
    <t>#8H</t>
  </si>
  <si>
    <t>5T</t>
  </si>
  <si>
    <t>5B</t>
  </si>
  <si>
    <t>3E</t>
  </si>
  <si>
    <t>2J</t>
  </si>
  <si>
    <t>1H</t>
  </si>
  <si>
    <t>1b</t>
  </si>
  <si>
    <t>2E</t>
  </si>
  <si>
    <t>7R</t>
  </si>
  <si>
    <t>4F</t>
  </si>
  <si>
    <t>4-G</t>
  </si>
  <si>
    <t>3D</t>
  </si>
  <si>
    <t>Apt. 6S</t>
  </si>
  <si>
    <t>1D</t>
  </si>
  <si>
    <t>6B</t>
  </si>
  <si>
    <t>Fl 1</t>
  </si>
  <si>
    <t>6A</t>
  </si>
  <si>
    <t>22K</t>
  </si>
  <si>
    <t>5C</t>
  </si>
  <si>
    <t>3rd FL</t>
  </si>
  <si>
    <t>1St Floor</t>
  </si>
  <si>
    <t>13P</t>
  </si>
  <si>
    <t>14C</t>
  </si>
  <si>
    <t>12H</t>
  </si>
  <si>
    <t>7C</t>
  </si>
  <si>
    <t>41A</t>
  </si>
  <si>
    <t>B5</t>
  </si>
  <si>
    <t>5A</t>
  </si>
  <si>
    <t>4T</t>
  </si>
  <si>
    <t>2d</t>
  </si>
  <si>
    <t>2L</t>
  </si>
  <si>
    <t>3C</t>
  </si>
  <si>
    <t>8H</t>
  </si>
  <si>
    <t>1A</t>
  </si>
  <si>
    <t>4C</t>
  </si>
  <si>
    <t>5c</t>
  </si>
  <si>
    <t>8N</t>
  </si>
  <si>
    <t>17L</t>
  </si>
  <si>
    <t>D9</t>
  </si>
  <si>
    <t>6I</t>
  </si>
  <si>
    <t>9C</t>
  </si>
  <si>
    <t>Apt 2</t>
  </si>
  <si>
    <t>bsmnt</t>
  </si>
  <si>
    <t>3rd Floor</t>
  </si>
  <si>
    <t>4J</t>
  </si>
  <si>
    <t>6C</t>
  </si>
  <si>
    <t>8D</t>
  </si>
  <si>
    <t>4R</t>
  </si>
  <si>
    <t>Basement</t>
  </si>
  <si>
    <t>1st floor</t>
  </si>
  <si>
    <t>13A</t>
  </si>
  <si>
    <t>4M</t>
  </si>
  <si>
    <t>7H</t>
  </si>
  <si>
    <t>1E</t>
  </si>
  <si>
    <t>5-G</t>
  </si>
  <si>
    <t>B-2</t>
  </si>
  <si>
    <t>1st floor apt 3</t>
  </si>
  <si>
    <t>2-F</t>
  </si>
  <si>
    <t>F2</t>
  </si>
  <si>
    <t>D4</t>
  </si>
  <si>
    <t>#2H</t>
  </si>
  <si>
    <t>2H</t>
  </si>
  <si>
    <t>C1</t>
  </si>
  <si>
    <t>5K</t>
  </si>
  <si>
    <t>2nd Fl.</t>
  </si>
  <si>
    <t>8A</t>
  </si>
  <si>
    <t>3K</t>
  </si>
  <si>
    <t>12L</t>
  </si>
  <si>
    <t>Apt 4</t>
  </si>
  <si>
    <t>10L</t>
  </si>
  <si>
    <t>4i</t>
  </si>
  <si>
    <t>3G</t>
  </si>
  <si>
    <t>1K</t>
  </si>
  <si>
    <t>E5</t>
  </si>
  <si>
    <t>8C</t>
  </si>
  <si>
    <t>20B</t>
  </si>
  <si>
    <t>18J</t>
  </si>
  <si>
    <t>2N</t>
  </si>
  <si>
    <t>1G</t>
  </si>
  <si>
    <t>4-H</t>
  </si>
  <si>
    <t>Far Rockaway</t>
  </si>
  <si>
    <t>Jamaica</t>
  </si>
  <si>
    <t>South Ozone Park</t>
  </si>
  <si>
    <t>Brooklyn</t>
  </si>
  <si>
    <t>Astoria</t>
  </si>
  <si>
    <t>Bronx</t>
  </si>
  <si>
    <t>Staten Island</t>
  </si>
  <si>
    <t>New York</t>
  </si>
  <si>
    <t>Hollis</t>
  </si>
  <si>
    <t>Springfield Gardens</t>
  </si>
  <si>
    <t>Cambria Heights</t>
  </si>
  <si>
    <t>Fresh Meadows</t>
  </si>
  <si>
    <t>Ozone Park</t>
  </si>
  <si>
    <t>Woodside</t>
  </si>
  <si>
    <t>Saint Albans</t>
  </si>
  <si>
    <t>Corona</t>
  </si>
  <si>
    <t>Rockaway Beach</t>
  </si>
  <si>
    <t>Woodhaven</t>
  </si>
  <si>
    <t>Queens Village</t>
  </si>
  <si>
    <t>Flushing</t>
  </si>
  <si>
    <t>Ridgewood</t>
  </si>
  <si>
    <t>Rockaway Park</t>
  </si>
  <si>
    <t>Richmond Hill</t>
  </si>
  <si>
    <t>staten island</t>
  </si>
  <si>
    <t>Jackson Hts</t>
  </si>
  <si>
    <t>Kew Gardens</t>
  </si>
  <si>
    <t>Sunnyside</t>
  </si>
  <si>
    <t>Rosedale</t>
  </si>
  <si>
    <t>Jackson Heights</t>
  </si>
  <si>
    <t>Long Island City</t>
  </si>
  <si>
    <t>Forest Hills</t>
  </si>
  <si>
    <t>Yes</t>
  </si>
  <si>
    <t xml:space="preserve"> </t>
  </si>
  <si>
    <t>No</t>
  </si>
  <si>
    <t>no case</t>
  </si>
  <si>
    <t>LT-062052-19/QU</t>
  </si>
  <si>
    <t>LT-063416-19/QU</t>
  </si>
  <si>
    <t>LT-063334-19/QU</t>
  </si>
  <si>
    <t>No case</t>
  </si>
  <si>
    <t>No Case</t>
  </si>
  <si>
    <t>LT-067539-19/KI</t>
  </si>
  <si>
    <t>LT-067366-19/KI</t>
  </si>
  <si>
    <t>LT-065327-19/KI</t>
  </si>
  <si>
    <t>LT-071742-19/KI</t>
  </si>
  <si>
    <t>LT-073240-19/KI</t>
  </si>
  <si>
    <t>LT-074475-19/KI</t>
  </si>
  <si>
    <t>LT-062947-19/QU</t>
  </si>
  <si>
    <t>none</t>
  </si>
  <si>
    <t>LT-032272-19/BX</t>
  </si>
  <si>
    <t>LT-051757-19/RI</t>
  </si>
  <si>
    <t>LT-64690/19-NY</t>
  </si>
  <si>
    <t>None</t>
  </si>
  <si>
    <t>LT-075409-18/KI</t>
  </si>
  <si>
    <t>LT-057620-19/KI</t>
  </si>
  <si>
    <t>LT-059162-19/QU</t>
  </si>
  <si>
    <t>LT-063895-18/BX</t>
  </si>
  <si>
    <t>GP-210025-R</t>
  </si>
  <si>
    <t>LT-051869-19/KI</t>
  </si>
  <si>
    <t>LT-62604-19/QU</t>
  </si>
  <si>
    <t>LT-063265-19/QU</t>
  </si>
  <si>
    <t>LT-051247-17/KI</t>
  </si>
  <si>
    <t>LT-50232-17/QU</t>
  </si>
  <si>
    <t>LT-063867-19/QU</t>
  </si>
  <si>
    <t>LT-54693-19/QU</t>
  </si>
  <si>
    <t>LT-062805-19/QU</t>
  </si>
  <si>
    <t>LT-060626-19/QU</t>
  </si>
  <si>
    <t>LT-064064-19/NY</t>
  </si>
  <si>
    <t>LT-050184-19/NY</t>
  </si>
  <si>
    <t>LT-063360-19/QU</t>
  </si>
  <si>
    <t>GQ-610075-OR</t>
  </si>
  <si>
    <t>LT-065982-19/QU</t>
  </si>
  <si>
    <t>LT-053104-19/QU</t>
  </si>
  <si>
    <t>LT-052792-19/QU</t>
  </si>
  <si>
    <t>LT-023429-18/BX</t>
  </si>
  <si>
    <t>LT-051788-19/RI</t>
  </si>
  <si>
    <t>LT-096258-18/KI</t>
  </si>
  <si>
    <t>LT-00322-19/QU</t>
  </si>
  <si>
    <t>LT-057621-19/NY</t>
  </si>
  <si>
    <t>LT-060920-19/QU</t>
  </si>
  <si>
    <t>LT-051834-19/RI</t>
  </si>
  <si>
    <t>LT-059006-19/KI</t>
  </si>
  <si>
    <t>LT-074634-18/KI</t>
  </si>
  <si>
    <t>LT-071995-19/KI</t>
  </si>
  <si>
    <t>LT-051480-19/RI</t>
  </si>
  <si>
    <t>LT-055242-19/NY</t>
  </si>
  <si>
    <t>LT-020164-19/BX</t>
  </si>
  <si>
    <t>LT-094957-18/KI</t>
  </si>
  <si>
    <t>LT-251141-19/NY</t>
  </si>
  <si>
    <t>LT-051688-19/RI</t>
  </si>
  <si>
    <t>LT-071393-19/KI</t>
  </si>
  <si>
    <t>LT-077282-18/NY</t>
  </si>
  <si>
    <t>GW-430022-OM</t>
  </si>
  <si>
    <t>LT-70294-18/QU</t>
  </si>
  <si>
    <t>LT-089593-18/KI</t>
  </si>
  <si>
    <t>LT-059740-19/NY</t>
  </si>
  <si>
    <t>LT-1137-19/NY</t>
  </si>
  <si>
    <t>LT-051527-19/RI</t>
  </si>
  <si>
    <t>GW-130070-0M</t>
  </si>
  <si>
    <t>LT-05984-19/KI</t>
  </si>
  <si>
    <t>LT-028805-19/BX</t>
  </si>
  <si>
    <t>LT-051840-19/RI</t>
  </si>
  <si>
    <t>LT-071824-19/KI</t>
  </si>
  <si>
    <t>LT-69320-19/KI</t>
  </si>
  <si>
    <t>LT-063545-19/NY</t>
  </si>
  <si>
    <t>LT-059792-19/NY</t>
  </si>
  <si>
    <t>LT-051737-19/RI</t>
  </si>
  <si>
    <t>LT-074838-18/QU</t>
  </si>
  <si>
    <t>LT-077528-18/QU</t>
  </si>
  <si>
    <t>LT-061783-19/KI</t>
  </si>
  <si>
    <t>CV-024411-15/QU</t>
  </si>
  <si>
    <t>HS-210129-S</t>
  </si>
  <si>
    <t>LT-063916-19/QU</t>
  </si>
  <si>
    <t>LT-017132-19/BX</t>
  </si>
  <si>
    <t>LT-075189-19/KI</t>
  </si>
  <si>
    <t>LT-064297-19/QU</t>
  </si>
  <si>
    <t>LT-060978-19/QU</t>
  </si>
  <si>
    <t>LT-75190-19/KI</t>
  </si>
  <si>
    <t>LT-000422-19/KI</t>
  </si>
  <si>
    <t>LT-063289-19/QU</t>
  </si>
  <si>
    <t>LT-064510-19/QU</t>
  </si>
  <si>
    <t>LT-070975-19/KI</t>
  </si>
  <si>
    <t>LT-062870-19/QU</t>
  </si>
  <si>
    <t>LT-063530-19/NY</t>
  </si>
  <si>
    <t>LT-051689-19/RI</t>
  </si>
  <si>
    <t>LT-064890-19/QU</t>
  </si>
  <si>
    <t>LT-051451-19/RI</t>
  </si>
  <si>
    <t>M-H-Z-19-71808</t>
  </si>
  <si>
    <t>LT-060954-19/QU</t>
  </si>
  <si>
    <t>LT-064502-19/QU</t>
  </si>
  <si>
    <t>LT-063534-19/QU</t>
  </si>
  <si>
    <t>LT-062779-19/NY</t>
  </si>
  <si>
    <t>LT-051784-19/RI</t>
  </si>
  <si>
    <t>LT-62630-19/QU</t>
  </si>
  <si>
    <t>LT-064518-19/QU</t>
  </si>
  <si>
    <t>GX-110104-OM</t>
  </si>
  <si>
    <t>LT-73109-19/KI</t>
  </si>
  <si>
    <t>LT-76161-18/QU</t>
  </si>
  <si>
    <t>LT-062103-19/NY</t>
  </si>
  <si>
    <t>LT-051366-19/QU</t>
  </si>
  <si>
    <t>LT-063716-19/QU</t>
  </si>
  <si>
    <t>LT-064640-19/QU</t>
  </si>
  <si>
    <t>LT-063791-19/QU</t>
  </si>
  <si>
    <t>LT-011313-18/RI</t>
  </si>
  <si>
    <t>LT-051320-19/RI</t>
  </si>
  <si>
    <t>LT-075052-18/QU</t>
  </si>
  <si>
    <t>LT-057814-19/NY</t>
  </si>
  <si>
    <t>LT-073946-19/KI</t>
  </si>
  <si>
    <t>LT-065317-19/KI</t>
  </si>
  <si>
    <t>LT-52139-19/RI</t>
  </si>
  <si>
    <t>LT-051492-19/RI</t>
  </si>
  <si>
    <t>LT-051516-19/RI</t>
  </si>
  <si>
    <t>LT-059617-19/QU</t>
  </si>
  <si>
    <t>LT-077777-18/QU</t>
  </si>
  <si>
    <t>LT-057444-19/NY</t>
  </si>
  <si>
    <t>ER-410056-RT</t>
  </si>
  <si>
    <t>LT-062856-19/QU</t>
  </si>
  <si>
    <t>LT-051823-19/RI</t>
  </si>
  <si>
    <t>LT-057153-19/QU</t>
  </si>
  <si>
    <t>LT-065009-19/QU</t>
  </si>
  <si>
    <t>LT-058694-19/KI</t>
  </si>
  <si>
    <t>LT-000600-19/QU</t>
  </si>
  <si>
    <t>LT-069790-19/KI</t>
  </si>
  <si>
    <t>LT-065463-19/QU</t>
  </si>
  <si>
    <t>LT-061550-19/NY</t>
  </si>
  <si>
    <t>LT-060758-18/KI</t>
  </si>
  <si>
    <t>LT-062081-19/QU</t>
  </si>
  <si>
    <t>LT-025352-19/BX</t>
  </si>
  <si>
    <t>LT-064944-19/NY</t>
  </si>
  <si>
    <t>LT-072237-19/KI</t>
  </si>
  <si>
    <t>LT-250726-19/NY</t>
  </si>
  <si>
    <t>LT-056804-19/QU</t>
  </si>
  <si>
    <t>LT-069112-19/KI</t>
  </si>
  <si>
    <t>LT-64089-19/NY</t>
  </si>
  <si>
    <t>LT-066319-19/KI</t>
  </si>
  <si>
    <t>LT-093193-18/KI</t>
  </si>
  <si>
    <t>LT-002704-18/KI</t>
  </si>
  <si>
    <t>LT-060876-19/NY</t>
  </si>
  <si>
    <t>CV-151576-19/RI</t>
  </si>
  <si>
    <t>LT-056474-19/KI</t>
  </si>
  <si>
    <t>LT-072500-19/KI</t>
  </si>
  <si>
    <t>GX-110098-OM</t>
  </si>
  <si>
    <t>LT-058093-19/KI</t>
  </si>
  <si>
    <t>LT-062661-19/QU</t>
  </si>
  <si>
    <t>LT-063667-19/KI</t>
  </si>
  <si>
    <t>HM-130106-OM</t>
  </si>
  <si>
    <t>LT-57210-17/QU</t>
  </si>
  <si>
    <t>LT-63688-19/KI</t>
  </si>
  <si>
    <t>LT-75205-19/KI</t>
  </si>
  <si>
    <t>Non-payment</t>
  </si>
  <si>
    <t>Holdover</t>
  </si>
  <si>
    <t>Non-Litigation Advocacy</t>
  </si>
  <si>
    <t>PA Issue: RAU</t>
  </si>
  <si>
    <t>PA Issue: Other</t>
  </si>
  <si>
    <t>DHCR Administrative Action</t>
  </si>
  <si>
    <t>HP Action</t>
  </si>
  <si>
    <t>Tenant Rights</t>
  </si>
  <si>
    <t>Section 8 other</t>
  </si>
  <si>
    <t>PA Issue: FEPS</t>
  </si>
  <si>
    <t>Appeal-Appellate Term</t>
  </si>
  <si>
    <t>SCRIE/DRIE</t>
  </si>
  <si>
    <t>Sec. 8 Termination</t>
  </si>
  <si>
    <t>Affirmative Litigation Supreme</t>
  </si>
  <si>
    <t>Other Civil Court</t>
  </si>
  <si>
    <t>Other Administrative Proceeding</t>
  </si>
  <si>
    <t>Human Rights Complaint</t>
  </si>
  <si>
    <t>Article 78</t>
  </si>
  <si>
    <t>Ejectment Action</t>
  </si>
  <si>
    <t>Advice</t>
  </si>
  <si>
    <t>Representation - State Court</t>
  </si>
  <si>
    <t>Hold For Review</t>
  </si>
  <si>
    <t>Out-of-Court Advocacy</t>
  </si>
  <si>
    <t>Brief Service</t>
  </si>
  <si>
    <t>Representation - Admin. Agency</t>
  </si>
  <si>
    <t>A - Counsel and Advice</t>
  </si>
  <si>
    <t>F - Negotiated Settlement w/out Litigation</t>
  </si>
  <si>
    <t>G - Negotiated Settlement with Litigation</t>
  </si>
  <si>
    <t>B - Limited Action (Brief Service)</t>
  </si>
  <si>
    <t>H - Administrative Agency Decision</t>
  </si>
  <si>
    <t>3011 TRC FJC Initiative</t>
  </si>
  <si>
    <t>3018 Tenant Rights Coalition (TRC)</t>
  </si>
  <si>
    <t>Prefer Not To Answer</t>
  </si>
  <si>
    <t>5556 Robin Hood-Foreclosure and Housing</t>
  </si>
  <si>
    <t>3311 Anti-Eviction and SRO Legal Services (formerly "HPD")</t>
  </si>
  <si>
    <t>3312 Housing Preservation Initiative (HPI)</t>
  </si>
  <si>
    <t>63 Private Landlord/Tenant</t>
  </si>
  <si>
    <t>71 TANF</t>
  </si>
  <si>
    <t>64 Public Housing</t>
  </si>
  <si>
    <t>61 Federally Subsidized Housing</t>
  </si>
  <si>
    <t>69 Other Housing</t>
  </si>
  <si>
    <t>02 Collect/Repo/Def/Garnsh</t>
  </si>
  <si>
    <t>No Stipulation; No Judgment</t>
  </si>
  <si>
    <t>Post-Judgment, Tenant Out of Possession</t>
  </si>
  <si>
    <t>Post-Stipulation, No Judgment</t>
  </si>
  <si>
    <t>Post-Judgment, Tenant in Possession-Judgment Due to Other</t>
  </si>
  <si>
    <t>Post-Judgment, Tenant in Possession-Judgment Due to Default</t>
  </si>
  <si>
    <t>08/03/2019</t>
  </si>
  <si>
    <t>08/31/2019</t>
  </si>
  <si>
    <t>07/15/2019</t>
  </si>
  <si>
    <t>07/28/2019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</si>
  <si>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</si>
  <si>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</si>
  <si>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</si>
  <si>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</si>
  <si>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</si>
  <si>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FJC Housing Intake</t>
  </si>
  <si>
    <t>Other</t>
  </si>
  <si>
    <t>HRA</t>
  </si>
  <si>
    <t>Elected Official</t>
  </si>
  <si>
    <t>Self-referred</t>
  </si>
  <si>
    <t>Community Organization</t>
  </si>
  <si>
    <t>Returning Client</t>
  </si>
  <si>
    <t>Court Referral-NON HRA</t>
  </si>
  <si>
    <t>Word of mouth</t>
  </si>
  <si>
    <t>Other City Agency</t>
  </si>
  <si>
    <t>HRA ELS Part F Brooklyn</t>
  </si>
  <si>
    <t>Outreach</t>
  </si>
  <si>
    <t>3-1-1</t>
  </si>
  <si>
    <t>ADP Hotline</t>
  </si>
  <si>
    <t>Home base</t>
  </si>
  <si>
    <t>In-House</t>
  </si>
  <si>
    <t>HRA ELS (Assigned Counsel)</t>
  </si>
  <si>
    <t>Tenant Support Unit</t>
  </si>
  <si>
    <t>6014-Obtained advice and counsel on a Housing matter</t>
  </si>
  <si>
    <t>7001-Obtained, preserved or increased public assistance, TANF or other welfare benefit/right</t>
  </si>
  <si>
    <t>6001-Prevented eviction from public housing</t>
  </si>
  <si>
    <t>6002-Prevented eviction from private housing</t>
  </si>
  <si>
    <t>6007-Avoided, or obtained redress for charges by landlord</t>
  </si>
  <si>
    <t>6017-Obtained other benefit on a Housing matter</t>
  </si>
  <si>
    <t>6015-Obtained non-litgation advocacy services on a Housing  matter</t>
  </si>
  <si>
    <t>6009-Obtained repairs, Improved housing conditions or otherwise enforced rights to decent, habitable housing</t>
  </si>
  <si>
    <t>1013-Obtained advice and counsel  on Consumer matter</t>
  </si>
  <si>
    <t>02/24/1993</t>
  </si>
  <si>
    <t>11/04/1969</t>
  </si>
  <si>
    <t>05/22/1965</t>
  </si>
  <si>
    <t>12/14/1989</t>
  </si>
  <si>
    <t>04/19/1985</t>
  </si>
  <si>
    <t>12/25/1979</t>
  </si>
  <si>
    <t>12/28/1980</t>
  </si>
  <si>
    <t>07/10/1960</t>
  </si>
  <si>
    <t>01/01/1964</t>
  </si>
  <si>
    <t>05/09/1993</t>
  </si>
  <si>
    <t>07/10/1968</t>
  </si>
  <si>
    <t>01/01/1978</t>
  </si>
  <si>
    <t>12/13/1964</t>
  </si>
  <si>
    <t>11/11/1962</t>
  </si>
  <si>
    <t>08/31/1973</t>
  </si>
  <si>
    <t>10/05/1993</t>
  </si>
  <si>
    <t>06/08/1977</t>
  </si>
  <si>
    <t>03/17/1957</t>
  </si>
  <si>
    <t>06/15/1967</t>
  </si>
  <si>
    <t>08/15/1981</t>
  </si>
  <si>
    <t>10/01/1962</t>
  </si>
  <si>
    <t>02/11/1990</t>
  </si>
  <si>
    <t>06/26/1968</t>
  </si>
  <si>
    <t>05/13/1961</t>
  </si>
  <si>
    <t>03/30/1960</t>
  </si>
  <si>
    <t>08/01/1975</t>
  </si>
  <si>
    <t>12/18/1963</t>
  </si>
  <si>
    <t>09/09/1966</t>
  </si>
  <si>
    <t>07/29/1977</t>
  </si>
  <si>
    <t>09/22/1973</t>
  </si>
  <si>
    <t>02/04/1983</t>
  </si>
  <si>
    <t>10/25/1944</t>
  </si>
  <si>
    <t>06/14/1968</t>
  </si>
  <si>
    <t>08/19/1969</t>
  </si>
  <si>
    <t>05/15/1961</t>
  </si>
  <si>
    <t>02/27/1983</t>
  </si>
  <si>
    <t>07/31/1969</t>
  </si>
  <si>
    <t>07/16/1978</t>
  </si>
  <si>
    <t>04/19/1995</t>
  </si>
  <si>
    <t>02/05/1985</t>
  </si>
  <si>
    <t>08/15/1991</t>
  </si>
  <si>
    <t>04/06/1970</t>
  </si>
  <si>
    <t>02/29/1960</t>
  </si>
  <si>
    <t>01/05/1966</t>
  </si>
  <si>
    <t>09/22/1980</t>
  </si>
  <si>
    <t>01/28/1960</t>
  </si>
  <si>
    <t>10/02/1979</t>
  </si>
  <si>
    <t>02/20/1977</t>
  </si>
  <si>
    <t>07/09/1986</t>
  </si>
  <si>
    <t>05/08/1959</t>
  </si>
  <si>
    <t>03/02/1957</t>
  </si>
  <si>
    <t>11/08/1972</t>
  </si>
  <si>
    <t>05/07/1978</t>
  </si>
  <si>
    <t>09/27/1969</t>
  </si>
  <si>
    <t>03/08/1993</t>
  </si>
  <si>
    <t>07/19/1964</t>
  </si>
  <si>
    <t>11/23/1977</t>
  </si>
  <si>
    <t>03/20/1963</t>
  </si>
  <si>
    <t>02/03/1977</t>
  </si>
  <si>
    <t>07/04/1980</t>
  </si>
  <si>
    <t>05/14/1986</t>
  </si>
  <si>
    <t>09/21/1978</t>
  </si>
  <si>
    <t>06/21/1986</t>
  </si>
  <si>
    <t>08/05/1956</t>
  </si>
  <si>
    <t>05/16/1957</t>
  </si>
  <si>
    <t>02/12/1982</t>
  </si>
  <si>
    <t>10/05/1978</t>
  </si>
  <si>
    <t>01/22/1993</t>
  </si>
  <si>
    <t>02/17/1986</t>
  </si>
  <si>
    <t>07/30/1962</t>
  </si>
  <si>
    <t>03/07/1981</t>
  </si>
  <si>
    <t>03/15/1955</t>
  </si>
  <si>
    <t>08/19/1986</t>
  </si>
  <si>
    <t>04/02/1970</t>
  </si>
  <si>
    <t>04/28/1959</t>
  </si>
  <si>
    <t>09/14/1956</t>
  </si>
  <si>
    <t>01/17/1950</t>
  </si>
  <si>
    <t>04/30/1968</t>
  </si>
  <si>
    <t>10/03/1985</t>
  </si>
  <si>
    <t>09/03/1961</t>
  </si>
  <si>
    <t>08/24/1973</t>
  </si>
  <si>
    <t>08/02/1978</t>
  </si>
  <si>
    <t>02/23/1967</t>
  </si>
  <si>
    <t>09/19/1967</t>
  </si>
  <si>
    <t>08/10/1957</t>
  </si>
  <si>
    <t>10/17/1961</t>
  </si>
  <si>
    <t>03/19/1989</t>
  </si>
  <si>
    <t>09/03/1983</t>
  </si>
  <si>
    <t>05/07/1946</t>
  </si>
  <si>
    <t>09/27/1957</t>
  </si>
  <si>
    <t>10/01/1950</t>
  </si>
  <si>
    <t>09/04/1954</t>
  </si>
  <si>
    <t>02/10/1944</t>
  </si>
  <si>
    <t>04/29/1974</t>
  </si>
  <si>
    <t>12/26/1966</t>
  </si>
  <si>
    <t>08/26/1972</t>
  </si>
  <si>
    <t>12/14/1954</t>
  </si>
  <si>
    <t>08/15/1958</t>
  </si>
  <si>
    <t>01/26/1944</t>
  </si>
  <si>
    <t>09/08/1977</t>
  </si>
  <si>
    <t>04/24/1950</t>
  </si>
  <si>
    <t>02/08/1939</t>
  </si>
  <si>
    <t>10/26/1957</t>
  </si>
  <si>
    <t>07/17/1959</t>
  </si>
  <si>
    <t>04/10/1958</t>
  </si>
  <si>
    <t>08/10/1962</t>
  </si>
  <si>
    <t>06/06/1968</t>
  </si>
  <si>
    <t>09/20/1959</t>
  </si>
  <si>
    <t>04/08/1942</t>
  </si>
  <si>
    <t>03/20/1947</t>
  </si>
  <si>
    <t>12/28/1951</t>
  </si>
  <si>
    <t>12/09/1950</t>
  </si>
  <si>
    <t>03/02/1937</t>
  </si>
  <si>
    <t>04/15/1983</t>
  </si>
  <si>
    <t>06/16/1941</t>
  </si>
  <si>
    <t>10/01/1986</t>
  </si>
  <si>
    <t>11/21/1962</t>
  </si>
  <si>
    <t>05/29/1958</t>
  </si>
  <si>
    <t>06/09/1968</t>
  </si>
  <si>
    <t>03/04/1958</t>
  </si>
  <si>
    <t>09/19/1959</t>
  </si>
  <si>
    <t>01/19/1954</t>
  </si>
  <si>
    <t>02/15/1962</t>
  </si>
  <si>
    <t>04/19/1953</t>
  </si>
  <si>
    <t>08/26/1945</t>
  </si>
  <si>
    <t>05/28/1933</t>
  </si>
  <si>
    <t>04/30/1953</t>
  </si>
  <si>
    <t>07/24/1957</t>
  </si>
  <si>
    <t>10/11/1956</t>
  </si>
  <si>
    <t>06/12/1972</t>
  </si>
  <si>
    <t>01/20/1999</t>
  </si>
  <si>
    <t>06/24/1951</t>
  </si>
  <si>
    <t>11/03/1966</t>
  </si>
  <si>
    <t>05/16/1982</t>
  </si>
  <si>
    <t>03/25/1984</t>
  </si>
  <si>
    <t>12/30/1971</t>
  </si>
  <si>
    <t>08/13/1975</t>
  </si>
  <si>
    <t>04/14/1945</t>
  </si>
  <si>
    <t>01/03/1972</t>
  </si>
  <si>
    <t>06/02/1982</t>
  </si>
  <si>
    <t>09/29/1968</t>
  </si>
  <si>
    <t>11/26/1976</t>
  </si>
  <si>
    <t>01/07/1957</t>
  </si>
  <si>
    <t>05/17/1964</t>
  </si>
  <si>
    <t>09/29/1971</t>
  </si>
  <si>
    <t>10/30/1954</t>
  </si>
  <si>
    <t>07/09/1979</t>
  </si>
  <si>
    <t>07/04/1945</t>
  </si>
  <si>
    <t>10/20/1961</t>
  </si>
  <si>
    <t>03/05/1952</t>
  </si>
  <si>
    <t>12/20/1948</t>
  </si>
  <si>
    <t>01/20/1951</t>
  </si>
  <si>
    <t>05/14/1952</t>
  </si>
  <si>
    <t>06/03/1963</t>
  </si>
  <si>
    <t>10/01/1957</t>
  </si>
  <si>
    <t>07/27/1964</t>
  </si>
  <si>
    <t>09/22/1937</t>
  </si>
  <si>
    <t>09/17/1968</t>
  </si>
  <si>
    <t>05/14/1982</t>
  </si>
  <si>
    <t>02/20/1958</t>
  </si>
  <si>
    <t>05/23/1947</t>
  </si>
  <si>
    <t>06/23/1974</t>
  </si>
  <si>
    <t>12/23/1961</t>
  </si>
  <si>
    <t>06/24/1954</t>
  </si>
  <si>
    <t>03/19/1960</t>
  </si>
  <si>
    <t>08/21/1990</t>
  </si>
  <si>
    <t>06/03/1941</t>
  </si>
  <si>
    <t>05/25/1936</t>
  </si>
  <si>
    <t>10/23/1958</t>
  </si>
  <si>
    <t>01/07/1967</t>
  </si>
  <si>
    <t>10/02/1955</t>
  </si>
  <si>
    <t>04/06/1973</t>
  </si>
  <si>
    <t>11/17/1936</t>
  </si>
  <si>
    <t>06/08/1964</t>
  </si>
  <si>
    <t>11/30/1976</t>
  </si>
  <si>
    <t>11/23/1967</t>
  </si>
  <si>
    <t>10/01/1982</t>
  </si>
  <si>
    <t>03/03/1965</t>
  </si>
  <si>
    <t>02/28/1978</t>
  </si>
  <si>
    <t>02/15/1950</t>
  </si>
  <si>
    <t>09/22/1963</t>
  </si>
  <si>
    <t>09/15/1948</t>
  </si>
  <si>
    <t>03/16/1983</t>
  </si>
  <si>
    <t>06/08/1960</t>
  </si>
  <si>
    <t>02/12/1973</t>
  </si>
  <si>
    <t>02/01/1954</t>
  </si>
  <si>
    <t>11/10/1988</t>
  </si>
  <si>
    <t>01/08/1981</t>
  </si>
  <si>
    <t>12/20/1960</t>
  </si>
  <si>
    <t>10/29/1943</t>
  </si>
  <si>
    <t>09/04/1986</t>
  </si>
  <si>
    <t>12/22/1990</t>
  </si>
  <si>
    <t>08/23/1965</t>
  </si>
  <si>
    <t>08/21/1967</t>
  </si>
  <si>
    <t>08/08/1946</t>
  </si>
  <si>
    <t>09/05/1972</t>
  </si>
  <si>
    <t>05/29/1988</t>
  </si>
  <si>
    <t>12/08/1950</t>
  </si>
  <si>
    <t>07/08/1967</t>
  </si>
  <si>
    <t>10/08/1956</t>
  </si>
  <si>
    <t>11/26/1970</t>
  </si>
  <si>
    <t>12/09/1969</t>
  </si>
  <si>
    <t>12/17/1984</t>
  </si>
  <si>
    <t>04/02/1966</t>
  </si>
  <si>
    <t>12/31/1967</t>
  </si>
  <si>
    <t>08/03/1969</t>
  </si>
  <si>
    <t>02/06/1941</t>
  </si>
  <si>
    <t>09/24/1984</t>
  </si>
  <si>
    <t>12/03/1960</t>
  </si>
  <si>
    <t>08/23/1968</t>
  </si>
  <si>
    <t>05/23/1980</t>
  </si>
  <si>
    <t>11/01/1951</t>
  </si>
  <si>
    <t>09/06/1993</t>
  </si>
  <si>
    <t>07/20/1953</t>
  </si>
  <si>
    <t>02/25/1989</t>
  </si>
  <si>
    <t>12/29/1989</t>
  </si>
  <si>
    <t>08/13/1973</t>
  </si>
  <si>
    <t>09/25/1946</t>
  </si>
  <si>
    <t>08/20/1948</t>
  </si>
  <si>
    <t>02/08/1967</t>
  </si>
  <si>
    <t>07/14/1966</t>
  </si>
  <si>
    <t>09/17/1981</t>
  </si>
  <si>
    <t>05/31/1962</t>
  </si>
  <si>
    <t>10/02/1967</t>
  </si>
  <si>
    <t>04/02/1956</t>
  </si>
  <si>
    <t>06/27/1966</t>
  </si>
  <si>
    <t>08/14/1955</t>
  </si>
  <si>
    <t>11/15/1969</t>
  </si>
  <si>
    <t>12/01/1958</t>
  </si>
  <si>
    <t>02/07/1958</t>
  </si>
  <si>
    <t>08/08/1955</t>
  </si>
  <si>
    <t>01/29/1968</t>
  </si>
  <si>
    <t>08/23/1976</t>
  </si>
  <si>
    <t>05/05/1983</t>
  </si>
  <si>
    <t>01/31/1968</t>
  </si>
  <si>
    <t>04/14/1975</t>
  </si>
  <si>
    <t>08/19/1949</t>
  </si>
  <si>
    <t>03/04/1989</t>
  </si>
  <si>
    <t>12/24/1954</t>
  </si>
  <si>
    <t>12/08/1966</t>
  </si>
  <si>
    <t>04/12/1974</t>
  </si>
  <si>
    <t>04/15/1945</t>
  </si>
  <si>
    <t>11/08/1967</t>
  </si>
  <si>
    <t>01/01/1986</t>
  </si>
  <si>
    <t>05/03/1968</t>
  </si>
  <si>
    <t>08/20/1943</t>
  </si>
  <si>
    <t>05/15/1970</t>
  </si>
  <si>
    <t>04/25/1967</t>
  </si>
  <si>
    <t>04/06/1988</t>
  </si>
  <si>
    <t>02/10/1987</t>
  </si>
  <si>
    <t>04/30/1979</t>
  </si>
  <si>
    <t>06/21/1961</t>
  </si>
  <si>
    <t>09/17/1952</t>
  </si>
  <si>
    <t>09/08/1974</t>
  </si>
  <si>
    <t>06/04/1967</t>
  </si>
  <si>
    <t>09/04/1970</t>
  </si>
  <si>
    <t>06/30/1963</t>
  </si>
  <si>
    <t>10/29/1971</t>
  </si>
  <si>
    <t>05/21/1964</t>
  </si>
  <si>
    <t>01/09/1988</t>
  </si>
  <si>
    <t>03/01/1993</t>
  </si>
  <si>
    <t>06/03/1987</t>
  </si>
  <si>
    <t>11/18/1989</t>
  </si>
  <si>
    <t>09/25/1981</t>
  </si>
  <si>
    <t>10/30/1929</t>
  </si>
  <si>
    <t>02/06/1944</t>
  </si>
  <si>
    <t>11/07/1956</t>
  </si>
  <si>
    <t>06/06/1971</t>
  </si>
  <si>
    <t>04/07/1970</t>
  </si>
  <si>
    <t>07/29/1963</t>
  </si>
  <si>
    <t>05/18/1957</t>
  </si>
  <si>
    <t>05/21/1970</t>
  </si>
  <si>
    <t>07/01/1994</t>
  </si>
  <si>
    <t>03/12/1978</t>
  </si>
  <si>
    <t>07/13/1959</t>
  </si>
  <si>
    <t>10/15/1957</t>
  </si>
  <si>
    <t>06/26/1988</t>
  </si>
  <si>
    <t>11/01/1968</t>
  </si>
  <si>
    <t>02/13/1971</t>
  </si>
  <si>
    <t>08/25/1962</t>
  </si>
  <si>
    <t>12/14/1981</t>
  </si>
  <si>
    <t>09/05/1934</t>
  </si>
  <si>
    <t>06/05/1965</t>
  </si>
  <si>
    <t>09/12/1981</t>
  </si>
  <si>
    <t>02/25/1981</t>
  </si>
  <si>
    <t>10/02/1956</t>
  </si>
  <si>
    <t>01/06/1979</t>
  </si>
  <si>
    <t>05/09/1978</t>
  </si>
  <si>
    <t>06/06/1965</t>
  </si>
  <si>
    <t>11/13/1951</t>
  </si>
  <si>
    <t>03/21/1989</t>
  </si>
  <si>
    <t>10/28/1975</t>
  </si>
  <si>
    <t>01/19/1936</t>
  </si>
  <si>
    <t>06/10/1957</t>
  </si>
  <si>
    <t>06/09/1965</t>
  </si>
  <si>
    <t>09/22/1969</t>
  </si>
  <si>
    <t>10/16/1979</t>
  </si>
  <si>
    <t>11/25/1968</t>
  </si>
  <si>
    <t>05/03/1956</t>
  </si>
  <si>
    <t>11/01/1954</t>
  </si>
  <si>
    <t>12/04/1973</t>
  </si>
  <si>
    <t>11/08/1993</t>
  </si>
  <si>
    <t>03/16/1986</t>
  </si>
  <si>
    <t>06/23/1984</t>
  </si>
  <si>
    <t>08/19/1988</t>
  </si>
  <si>
    <t>09/11/1959</t>
  </si>
  <si>
    <t>07/09/1972</t>
  </si>
  <si>
    <t>12/29/1962</t>
  </si>
  <si>
    <t>10/26/1972</t>
  </si>
  <si>
    <t>06/29/1991</t>
  </si>
  <si>
    <t>02/16/1992</t>
  </si>
  <si>
    <t>12/24/1961</t>
  </si>
  <si>
    <t>03/04/1951</t>
  </si>
  <si>
    <t>04/26/1989</t>
  </si>
  <si>
    <t>04/19/1987</t>
  </si>
  <si>
    <t>09/22/1949</t>
  </si>
  <si>
    <t>08/01/1943</t>
  </si>
  <si>
    <t>12/27/1946</t>
  </si>
  <si>
    <t>08/18/1967</t>
  </si>
  <si>
    <t>09/15/1969</t>
  </si>
  <si>
    <t>11/29/1963</t>
  </si>
  <si>
    <t>07/21/1984</t>
  </si>
  <si>
    <t>12/13/1971</t>
  </si>
  <si>
    <t>05/10/1995</t>
  </si>
  <si>
    <t>10/11/1958</t>
  </si>
  <si>
    <t>03/31/1985</t>
  </si>
  <si>
    <t>01/14/1971</t>
  </si>
  <si>
    <t>08/31/1983</t>
  </si>
  <si>
    <t>04/16/1967</t>
  </si>
  <si>
    <t>05/30/1980</t>
  </si>
  <si>
    <t>06/19/1981</t>
  </si>
  <si>
    <t>00033547058J</t>
  </si>
  <si>
    <t>not available</t>
  </si>
  <si>
    <t>00015062587J</t>
  </si>
  <si>
    <t>37713934A</t>
  </si>
  <si>
    <t>Unavailable</t>
  </si>
  <si>
    <t>00037540753D</t>
  </si>
  <si>
    <t>035624995D</t>
  </si>
  <si>
    <t>37572302A</t>
  </si>
  <si>
    <t>009912518J</t>
  </si>
  <si>
    <t>036812101 I</t>
  </si>
  <si>
    <t>Not available</t>
  </si>
  <si>
    <t>018155124D</t>
  </si>
  <si>
    <t>006265154C</t>
  </si>
  <si>
    <t>03645232E</t>
  </si>
  <si>
    <t>037048355E</t>
  </si>
  <si>
    <t>00009048875A</t>
  </si>
  <si>
    <t>005566824I</t>
  </si>
  <si>
    <t>006976669J</t>
  </si>
  <si>
    <t>00030632229 I</t>
  </si>
  <si>
    <t>006110973C</t>
  </si>
  <si>
    <t>010018822G</t>
  </si>
  <si>
    <t>023267533A</t>
  </si>
  <si>
    <t>00014709603G</t>
  </si>
  <si>
    <t>008414814H</t>
  </si>
  <si>
    <t>Unknown</t>
  </si>
  <si>
    <t>zk82756v</t>
  </si>
  <si>
    <t>010750702C</t>
  </si>
  <si>
    <t>004184233H</t>
  </si>
  <si>
    <t>038095875B</t>
  </si>
  <si>
    <t>000-00-0000</t>
  </si>
  <si>
    <t>005423328D</t>
  </si>
  <si>
    <t>9833470-1</t>
  </si>
  <si>
    <t>034725982C</t>
  </si>
  <si>
    <t>2822854-C</t>
  </si>
  <si>
    <t>010337152C</t>
  </si>
  <si>
    <t>4791837 A</t>
  </si>
  <si>
    <t>018865918J</t>
  </si>
  <si>
    <t>012975213F</t>
  </si>
  <si>
    <t>015114542C</t>
  </si>
  <si>
    <t>036754541F</t>
  </si>
  <si>
    <t>00011517556E</t>
  </si>
  <si>
    <t>006427687G</t>
  </si>
  <si>
    <t>035358990G</t>
  </si>
  <si>
    <t>014236837C</t>
  </si>
  <si>
    <t>014629800F</t>
  </si>
  <si>
    <t>0036982304-01-02</t>
  </si>
  <si>
    <t>018288893D</t>
  </si>
  <si>
    <t>014803813G</t>
  </si>
  <si>
    <t>087-92-8800</t>
  </si>
  <si>
    <t>078-74-7343</t>
  </si>
  <si>
    <t>064-72-9983</t>
  </si>
  <si>
    <t>485-95-1075</t>
  </si>
  <si>
    <t>584-73-2683</t>
  </si>
  <si>
    <t>000-00-7429</t>
  </si>
  <si>
    <t>108-54-3993</t>
  </si>
  <si>
    <t>000-00-4307</t>
  </si>
  <si>
    <t>000-00-8022</t>
  </si>
  <si>
    <t>064-58-7548</t>
  </si>
  <si>
    <t>111-72-5519</t>
  </si>
  <si>
    <t>105-82-3029</t>
  </si>
  <si>
    <t>582-53-0401</t>
  </si>
  <si>
    <t>107-66-1627</t>
  </si>
  <si>
    <t>127-68-2900</t>
  </si>
  <si>
    <t>214-87-7100</t>
  </si>
  <si>
    <t>097-56-3138</t>
  </si>
  <si>
    <t>059-58-9571</t>
  </si>
  <si>
    <t>000-00-9201</t>
  </si>
  <si>
    <t>123-56-8341</t>
  </si>
  <si>
    <t>119-76-9003</t>
  </si>
  <si>
    <t>227-72-1230</t>
  </si>
  <si>
    <t>129-64-2047</t>
  </si>
  <si>
    <t>146-35-7950</t>
  </si>
  <si>
    <t>216-90-2648</t>
  </si>
  <si>
    <t>085-52-2717</t>
  </si>
  <si>
    <t>117-56-9577</t>
  </si>
  <si>
    <t>576-31-9499</t>
  </si>
  <si>
    <t>059-58-8647</t>
  </si>
  <si>
    <t>090-84-9289</t>
  </si>
  <si>
    <t>658-29-4649</t>
  </si>
  <si>
    <t>419-37-8798</t>
  </si>
  <si>
    <t>145-76-8212</t>
  </si>
  <si>
    <t>045-04-0378</t>
  </si>
  <si>
    <t>096-58-6839</t>
  </si>
  <si>
    <t>093-70-5767</t>
  </si>
  <si>
    <t>398-88-4174</t>
  </si>
  <si>
    <t>085-64-7147</t>
  </si>
  <si>
    <t>121-70-1371</t>
  </si>
  <si>
    <t>082-56-4010</t>
  </si>
  <si>
    <t>056-88-6442</t>
  </si>
  <si>
    <t>134-60-9442</t>
  </si>
  <si>
    <t>372-84-5289</t>
  </si>
  <si>
    <t>118-66-9945</t>
  </si>
  <si>
    <t>243-75-7400</t>
  </si>
  <si>
    <t>582-27-2529</t>
  </si>
  <si>
    <t>040-04-2795</t>
  </si>
  <si>
    <t>073-70-5097</t>
  </si>
  <si>
    <t>114-96-7528</t>
  </si>
  <si>
    <t>089-64-6514</t>
  </si>
  <si>
    <t>130-98-8445</t>
  </si>
  <si>
    <t>145-13-2292</t>
  </si>
  <si>
    <t>058-66-2147</t>
  </si>
  <si>
    <t>781-32-1331</t>
  </si>
  <si>
    <t>076-86-9957</t>
  </si>
  <si>
    <t>113-70-8725</t>
  </si>
  <si>
    <t>057-58-8387</t>
  </si>
  <si>
    <t>260-39-2242</t>
  </si>
  <si>
    <t>128-48-3275</t>
  </si>
  <si>
    <t>120-74-5250</t>
  </si>
  <si>
    <t>592-33-4514</t>
  </si>
  <si>
    <t>099-58-7158</t>
  </si>
  <si>
    <t>057-50-8883</t>
  </si>
  <si>
    <t>124-82-2769</t>
  </si>
  <si>
    <t>134-96-3516</t>
  </si>
  <si>
    <t>081-56-5874</t>
  </si>
  <si>
    <t>051-60-7216</t>
  </si>
  <si>
    <t>127-96-7620</t>
  </si>
  <si>
    <t>116-56-9672</t>
  </si>
  <si>
    <t>050-70-5504</t>
  </si>
  <si>
    <t>127-42-5246</t>
  </si>
  <si>
    <t>072-54-9330</t>
  </si>
  <si>
    <t>066-76-5444</t>
  </si>
  <si>
    <t>069-68-4613</t>
  </si>
  <si>
    <t>058-50-5191</t>
  </si>
  <si>
    <t>584-22-5295</t>
  </si>
  <si>
    <t>581-88-8112</t>
  </si>
  <si>
    <t>000-00-4219</t>
  </si>
  <si>
    <t>581-75-9889</t>
  </si>
  <si>
    <t>080-70-3580</t>
  </si>
  <si>
    <t>062-54-6005</t>
  </si>
  <si>
    <t>114-78-5084</t>
  </si>
  <si>
    <t>000-00-8902</t>
  </si>
  <si>
    <t>104-40-9953</t>
  </si>
  <si>
    <t>117-82-4105</t>
  </si>
  <si>
    <t>126-48-0614</t>
  </si>
  <si>
    <t>070-78-1970</t>
  </si>
  <si>
    <t>085-50-2719</t>
  </si>
  <si>
    <t>051-82-3570</t>
  </si>
  <si>
    <t>233-02-0051</t>
  </si>
  <si>
    <t>052-46-5357</t>
  </si>
  <si>
    <t>121-62-9499</t>
  </si>
  <si>
    <t>583-54-9823</t>
  </si>
  <si>
    <t>088-42-4781</t>
  </si>
  <si>
    <t>154-72-0727</t>
  </si>
  <si>
    <t>377-04-0695</t>
  </si>
  <si>
    <t>077-70-4462</t>
  </si>
  <si>
    <t>093-82-9730</t>
  </si>
  <si>
    <t>082-52-7119</t>
  </si>
  <si>
    <t>123-88-5390</t>
  </si>
  <si>
    <t>000-00-9077</t>
  </si>
  <si>
    <t>095-64-3185</t>
  </si>
  <si>
    <t>052-54-5396</t>
  </si>
  <si>
    <t>279-52-0987</t>
  </si>
  <si>
    <t>067-70-6245</t>
  </si>
  <si>
    <t>119-52-5006</t>
  </si>
  <si>
    <t>156-72-1990</t>
  </si>
  <si>
    <t>581-46-3019</t>
  </si>
  <si>
    <t>250-04-4650</t>
  </si>
  <si>
    <t>069-72-5393</t>
  </si>
  <si>
    <t>067-72-0783</t>
  </si>
  <si>
    <t>128-92-0344</t>
  </si>
  <si>
    <t>087-88-1015</t>
  </si>
  <si>
    <t>071-40-6716</t>
  </si>
  <si>
    <t>069-56-4280</t>
  </si>
  <si>
    <t>123-88-2249</t>
  </si>
  <si>
    <t>121-98-2773</t>
  </si>
  <si>
    <t>085-58-9145</t>
  </si>
  <si>
    <t>052-70-0892</t>
  </si>
  <si>
    <t>083-60-3258</t>
  </si>
  <si>
    <t>085-48-7962</t>
  </si>
  <si>
    <t>055-58-5672</t>
  </si>
  <si>
    <t>758-37-0163</t>
  </si>
  <si>
    <t>110-82-2652</t>
  </si>
  <si>
    <t>065-64-9016</t>
  </si>
  <si>
    <t>025-64-6550</t>
  </si>
  <si>
    <t>065-40-7700</t>
  </si>
  <si>
    <t>073-62-7777</t>
  </si>
  <si>
    <t>088-42-6232</t>
  </si>
  <si>
    <t>000-00-4473</t>
  </si>
  <si>
    <t>053-68-6319</t>
  </si>
  <si>
    <t>118-54-2101</t>
  </si>
  <si>
    <t>068-58-6529</t>
  </si>
  <si>
    <t>583-20-9056</t>
  </si>
  <si>
    <t>051-74-0395</t>
  </si>
  <si>
    <t>134-70-7159</t>
  </si>
  <si>
    <t>078-70-5975</t>
  </si>
  <si>
    <t>122-36-9434</t>
  </si>
  <si>
    <t>729-18-7560</t>
  </si>
  <si>
    <t>126-68-5017</t>
  </si>
  <si>
    <t>102-52-7374</t>
  </si>
  <si>
    <t>057-56-7231</t>
  </si>
  <si>
    <t>084-78-2051</t>
  </si>
  <si>
    <t>118-46-9004</t>
  </si>
  <si>
    <t>134-28-7924</t>
  </si>
  <si>
    <t>129-50-1474</t>
  </si>
  <si>
    <t>055-60-0118</t>
  </si>
  <si>
    <t>079-50-0331</t>
  </si>
  <si>
    <t>130-58-8477</t>
  </si>
  <si>
    <t>581-64-4634</t>
  </si>
  <si>
    <t>148-60-1760</t>
  </si>
  <si>
    <t>893-94-1879</t>
  </si>
  <si>
    <t>120-54-2166</t>
  </si>
  <si>
    <t>089-70-0842</t>
  </si>
  <si>
    <t>084-86-7598</t>
  </si>
  <si>
    <t>000-00-5760</t>
  </si>
  <si>
    <t>108-40-6603</t>
  </si>
  <si>
    <t>097-70-5274</t>
  </si>
  <si>
    <t>092-40-7625</t>
  </si>
  <si>
    <t>580-27-5785</t>
  </si>
  <si>
    <t>591-01-4055</t>
  </si>
  <si>
    <t>589-23-4399</t>
  </si>
  <si>
    <t>074-46-1890</t>
  </si>
  <si>
    <t>074-78-2751</t>
  </si>
  <si>
    <t>072-74-4734</t>
  </si>
  <si>
    <t>083-76-7025</t>
  </si>
  <si>
    <t>043-52-2819</t>
  </si>
  <si>
    <t>126-70-9635</t>
  </si>
  <si>
    <t>100-78-4734</t>
  </si>
  <si>
    <t>093-84-9934</t>
  </si>
  <si>
    <t>762-13-1563</t>
  </si>
  <si>
    <t>106-48-9252</t>
  </si>
  <si>
    <t>088-94-2041</t>
  </si>
  <si>
    <t>862-69-8155</t>
  </si>
  <si>
    <t>104-40-2638</t>
  </si>
  <si>
    <t>156-49-6673</t>
  </si>
  <si>
    <t>103-74-8303</t>
  </si>
  <si>
    <t>109-88-3339</t>
  </si>
  <si>
    <t>081-68-8799</t>
  </si>
  <si>
    <t>088-98-0666</t>
  </si>
  <si>
    <t>069-46-7647</t>
  </si>
  <si>
    <t>255-21-1421</t>
  </si>
  <si>
    <t>670-51-1002</t>
  </si>
  <si>
    <t>174-95-0848</t>
  </si>
  <si>
    <t>127-84-5060</t>
  </si>
  <si>
    <t>593-03-3171</t>
  </si>
  <si>
    <t>127-84-1342</t>
  </si>
  <si>
    <t>053-96-7708</t>
  </si>
  <si>
    <t>000-00-7833</t>
  </si>
  <si>
    <t>578-72-1205</t>
  </si>
  <si>
    <t>090-82-4511</t>
  </si>
  <si>
    <t>125-64-7009</t>
  </si>
  <si>
    <t>478-21-9172</t>
  </si>
  <si>
    <t>068-80-4361</t>
  </si>
  <si>
    <t>112-36-5156</t>
  </si>
  <si>
    <t>076-58-8477</t>
  </si>
  <si>
    <t>070-88-7611</t>
  </si>
  <si>
    <t>143-97-7751</t>
  </si>
  <si>
    <t>133-76-2262</t>
  </si>
  <si>
    <t>102-98-2065</t>
  </si>
  <si>
    <t>070-42-5556</t>
  </si>
  <si>
    <t>300-56-3275</t>
  </si>
  <si>
    <t>059-54-9523</t>
  </si>
  <si>
    <t>112-92-4236</t>
  </si>
  <si>
    <t>052-54-2516</t>
  </si>
  <si>
    <t>125-46-3667</t>
  </si>
  <si>
    <t>068-48-5106</t>
  </si>
  <si>
    <t>086-72-8728</t>
  </si>
  <si>
    <t>056-60-8341</t>
  </si>
  <si>
    <t>057-86-3392</t>
  </si>
  <si>
    <t>131-70-9663</t>
  </si>
  <si>
    <t>129-90-2688</t>
  </si>
  <si>
    <t>126-62-9928</t>
  </si>
  <si>
    <t>081-80-6178</t>
  </si>
  <si>
    <t>116-80-6742</t>
  </si>
  <si>
    <t>054-48-0009</t>
  </si>
  <si>
    <t>102-60-5194</t>
  </si>
  <si>
    <t>069-72-8929</t>
  </si>
  <si>
    <t>102-62-7314</t>
  </si>
  <si>
    <t>126-50-9074</t>
  </si>
  <si>
    <t>126-13-7947</t>
  </si>
  <si>
    <t>099-72-5450</t>
  </si>
  <si>
    <t>134-32-0118</t>
  </si>
  <si>
    <t>061-02-8917</t>
  </si>
  <si>
    <t>584-47-4471</t>
  </si>
  <si>
    <t>075-74-5840</t>
  </si>
  <si>
    <t>100-76-6561</t>
  </si>
  <si>
    <t>111-64-6730</t>
  </si>
  <si>
    <t>583-31-5312</t>
  </si>
  <si>
    <t>093-58-6703</t>
  </si>
  <si>
    <t>069-58-0202</t>
  </si>
  <si>
    <t>053-92-3642</t>
  </si>
  <si>
    <t>000-00-8489</t>
  </si>
  <si>
    <t>090-56-8808</t>
  </si>
  <si>
    <t>000-00-1788</t>
  </si>
  <si>
    <t>070-60-1058</t>
  </si>
  <si>
    <t>116-72-8003</t>
  </si>
  <si>
    <t>187-70-7024</t>
  </si>
  <si>
    <t>085-58-3440</t>
  </si>
  <si>
    <t>076-64-4349</t>
  </si>
  <si>
    <t>113-70-4557</t>
  </si>
  <si>
    <t>132-80-0224</t>
  </si>
  <si>
    <t>050-84-9419</t>
  </si>
  <si>
    <t>106-80-1752</t>
  </si>
  <si>
    <t>080-74-0099</t>
  </si>
  <si>
    <t>065-64-2804</t>
  </si>
  <si>
    <t>041-84-6055</t>
  </si>
  <si>
    <t>058-62-1216</t>
  </si>
  <si>
    <t>000-00-1216</t>
  </si>
  <si>
    <t>141-78-4009</t>
  </si>
  <si>
    <t>141-68-6532</t>
  </si>
  <si>
    <t>611-26-9717</t>
  </si>
  <si>
    <t>050-28-0673</t>
  </si>
  <si>
    <t>064-68-6086</t>
  </si>
  <si>
    <t>065-72-6768</t>
  </si>
  <si>
    <t>025-46-5873</t>
  </si>
  <si>
    <t>134-62-9568</t>
  </si>
  <si>
    <t>068-88-6285</t>
  </si>
  <si>
    <t>070-02-3583</t>
  </si>
  <si>
    <t>000-00-4565</t>
  </si>
  <si>
    <t>059-76-5877</t>
  </si>
  <si>
    <t>128-48-8728</t>
  </si>
  <si>
    <t>858-94-6918</t>
  </si>
  <si>
    <t>208-58-9688</t>
  </si>
  <si>
    <t>069-64-3494</t>
  </si>
  <si>
    <t>132-88-0017</t>
  </si>
  <si>
    <t>128-50-3227</t>
  </si>
  <si>
    <t>082-56-6937</t>
  </si>
  <si>
    <t>603-70-6655</t>
  </si>
  <si>
    <t>186-70-5725</t>
  </si>
  <si>
    <t>107-68-4705</t>
  </si>
  <si>
    <t>101-50-5332</t>
  </si>
  <si>
    <t>004-72-8629</t>
  </si>
  <si>
    <t>000-00-5025</t>
  </si>
  <si>
    <t>098-64-8015</t>
  </si>
  <si>
    <t>198-72-0111</t>
  </si>
  <si>
    <t>255-83-0669</t>
  </si>
  <si>
    <t>051-56-8784</t>
  </si>
  <si>
    <t>209-40-2166</t>
  </si>
  <si>
    <t>069-76-7824</t>
  </si>
  <si>
    <t>017-70-7033</t>
  </si>
  <si>
    <t>054-70-7207</t>
  </si>
  <si>
    <t>088-40-4774</t>
  </si>
  <si>
    <t>055-40-0059</t>
  </si>
  <si>
    <t>072-58-6750</t>
  </si>
  <si>
    <t>117-62-7802</t>
  </si>
  <si>
    <t>057-60-4094</t>
  </si>
  <si>
    <t>249-81-5160</t>
  </si>
  <si>
    <t>105-30-4113</t>
  </si>
  <si>
    <t>492-11-8787</t>
  </si>
  <si>
    <t>117-86-6544</t>
  </si>
  <si>
    <t>366-96-3121</t>
  </si>
  <si>
    <t>100-68-0083</t>
  </si>
  <si>
    <t>000-00-1612</t>
  </si>
  <si>
    <t>029-64-3712</t>
  </si>
  <si>
    <t>068-68-6129</t>
  </si>
  <si>
    <t>057-68-2109</t>
  </si>
  <si>
    <t>Unregulated</t>
  </si>
  <si>
    <t>HDFC</t>
  </si>
  <si>
    <t>Rent Stabilized</t>
  </si>
  <si>
    <t>Mitchell-Lama</t>
  </si>
  <si>
    <t>Public Housing/NYCHA</t>
  </si>
  <si>
    <t>Low Income Tax Credit</t>
  </si>
  <si>
    <t>Unregulated – Other</t>
  </si>
  <si>
    <t>Project-based Sec. 8</t>
  </si>
  <si>
    <t>Other Subsidized Housing</t>
  </si>
  <si>
    <t>Rent Controlled</t>
  </si>
  <si>
    <t>Supportive Housing</t>
  </si>
  <si>
    <t>Unregulated – Co-Op</t>
  </si>
  <si>
    <t>FEPS</t>
  </si>
  <si>
    <t>Section 8</t>
  </si>
  <si>
    <t>DRIE/SCRIE</t>
  </si>
  <si>
    <t>HASA</t>
  </si>
  <si>
    <t>SEPS</t>
  </si>
  <si>
    <t>City FEPS</t>
  </si>
  <si>
    <t>LINC</t>
  </si>
  <si>
    <t>HUD VASH</t>
  </si>
  <si>
    <t>11/28/2016</t>
  </si>
  <si>
    <t>FJC Waiver</t>
  </si>
  <si>
    <t>Zip Code Waiver</t>
  </si>
  <si>
    <t>Income Waiver</t>
  </si>
  <si>
    <t>English</t>
  </si>
  <si>
    <t>Spanish</t>
  </si>
  <si>
    <t>Bengali</t>
  </si>
  <si>
    <t>Polish</t>
  </si>
  <si>
    <t>Creole</t>
  </si>
  <si>
    <t>Chinese/Cantonese</t>
  </si>
  <si>
    <t>French Creole</t>
  </si>
  <si>
    <t>Chinese/Mandarin</t>
  </si>
  <si>
    <t>Korean</t>
  </si>
  <si>
    <t>Portuguese</t>
  </si>
  <si>
    <t>Russian</t>
  </si>
  <si>
    <t>Compliance forms are in 19-1896778</t>
  </si>
  <si>
    <t>Releases are in the attestation folder</t>
  </si>
  <si>
    <t>Compliance docs located in Master file #19-1895077</t>
  </si>
  <si>
    <t>see 19-1900440 for release and DHCI</t>
  </si>
  <si>
    <t>SCRIE</t>
  </si>
  <si>
    <t>duplicate</t>
  </si>
  <si>
    <t>Reasobable accom case; needs waiver</t>
  </si>
  <si>
    <t>overincome but will be part of group loft law case once bill is passed</t>
  </si>
  <si>
    <t>Atlantic Towers Group initiative client - needs income waiver</t>
  </si>
  <si>
    <t>Filed/Argued/Supplemented Dispositive or other Substantive Motion, Filed for an Emergency Order to Show Cause</t>
  </si>
  <si>
    <t>Filed for an Emergency Order to Show Cause</t>
  </si>
  <si>
    <t>Counsel Assisted in Filing or Refiling of Answer</t>
  </si>
  <si>
    <t>Filed/Argued/Supplemented Dispositive or other Substantive Motion</t>
  </si>
  <si>
    <t>Case Discontinued/Dismissed/Landlord Fails to Prosecute</t>
  </si>
  <si>
    <t>Restored Access to Personal Property</t>
  </si>
  <si>
    <t>Case Discontinued/Dismissed/Landlord Fails to Prosecute, Case Resolved without Judgment of Eviction Against Client</t>
  </si>
  <si>
    <t>Case Resolved without Judgment of Eviction Against Client, Secured Order or Agreement for Repairs in Apartment/Building, Secured Rent Abatement</t>
  </si>
  <si>
    <t>Client Allowed to Remain in Residence</t>
  </si>
  <si>
    <t>Client Required to be Displaced from Residence</t>
  </si>
  <si>
    <t>2019-08-16</t>
  </si>
  <si>
    <t>2019-08-08</t>
  </si>
  <si>
    <t>2019-07-19</t>
  </si>
  <si>
    <t>2019-08-06</t>
  </si>
  <si>
    <t>2019-06-03</t>
  </si>
  <si>
    <t>2019-08-13</t>
  </si>
  <si>
    <t>2019-07-25</t>
  </si>
  <si>
    <t>2019-07-16</t>
  </si>
  <si>
    <t>2019-07-17</t>
  </si>
  <si>
    <t>10/01/2018</t>
  </si>
  <si>
    <t>05/23/2019</t>
  </si>
  <si>
    <t>07/21/2019</t>
  </si>
  <si>
    <t>08/12/2019</t>
  </si>
  <si>
    <t>02/04/2019</t>
  </si>
  <si>
    <t>06/21/2019</t>
  </si>
  <si>
    <t>01/28/2019</t>
  </si>
  <si>
    <t>04/30/2019</t>
  </si>
  <si>
    <t>Flores, Irene</t>
  </si>
  <si>
    <t>Bernardez, Florencita</t>
  </si>
  <si>
    <t>Cisneros, Marisol</t>
  </si>
  <si>
    <t>Dong, Sean</t>
  </si>
  <si>
    <t>St. Louis, Bianca</t>
  </si>
  <si>
    <t>Wilson-Wieland, Cherille</t>
  </si>
  <si>
    <t>Belhomme, Wilesca</t>
  </si>
  <si>
    <t>Martinez, Renee</t>
  </si>
  <si>
    <t>Garcia, Keiannis</t>
  </si>
  <si>
    <t>Vergeli, Evelyn</t>
  </si>
  <si>
    <t>Santiago, Denya</t>
  </si>
  <si>
    <t>Santana, Bridgette</t>
  </si>
  <si>
    <t>Pierre, Haenley</t>
  </si>
  <si>
    <t>Zabizhin, Albert</t>
  </si>
  <si>
    <t>Baldova, Maria</t>
  </si>
  <si>
    <t>Morales-Robinson, Ana</t>
  </si>
  <si>
    <t>Castillo, Angel</t>
  </si>
  <si>
    <t>Escobar, Sarah</t>
  </si>
  <si>
    <t>Khanam, Aysha</t>
  </si>
  <si>
    <t>Ortega, Luis</t>
  </si>
  <si>
    <t>Lane, Diane</t>
  </si>
  <si>
    <t>Amponsah, Oheneba</t>
  </si>
  <si>
    <t>Lee, Thomas</t>
  </si>
  <si>
    <t>Prado, Steven</t>
  </si>
  <si>
    <t>Pujols, Isabel</t>
  </si>
  <si>
    <t>Benitez, Vicenta</t>
  </si>
  <si>
    <t>Bauer, Kai</t>
  </si>
  <si>
    <t>Wong, Angela</t>
  </si>
  <si>
    <t>Frias De Sosa, Yajaira</t>
  </si>
  <si>
    <t>Djourab, Atteib</t>
  </si>
  <si>
    <t>Fuentes, Maria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</si>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</sst>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45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HYPERLINK("https://lsnyc.legalserver.org/matter/dynamic-profile/view/1904337","19-1904337")</f>
        <v>0</v>
      </c>
      <c r="B2" t="s">
        <v>50</v>
      </c>
      <c r="C2" t="s">
        <v>122</v>
      </c>
      <c r="D2" t="s">
        <v>124</v>
      </c>
      <c r="E2" t="s">
        <v>160</v>
      </c>
      <c r="F2" t="s">
        <v>199</v>
      </c>
      <c r="G2" t="s">
        <v>470</v>
      </c>
      <c r="H2" t="s">
        <v>752</v>
      </c>
      <c r="J2" t="s">
        <v>1155</v>
      </c>
      <c r="K2">
        <v>11691</v>
      </c>
      <c r="L2" t="s">
        <v>1186</v>
      </c>
      <c r="M2" t="s">
        <v>1187</v>
      </c>
      <c r="N2" t="s">
        <v>1189</v>
      </c>
      <c r="O2" t="s">
        <v>1194</v>
      </c>
      <c r="P2" t="s">
        <v>1362</v>
      </c>
      <c r="Q2" t="s">
        <v>1368</v>
      </c>
      <c r="R2" t="s">
        <v>1373</v>
      </c>
      <c r="S2" t="s">
        <v>1188</v>
      </c>
      <c r="U2" t="s">
        <v>1379</v>
      </c>
      <c r="V2" t="s">
        <v>1385</v>
      </c>
      <c r="W2" t="s">
        <v>160</v>
      </c>
      <c r="X2">
        <v>600</v>
      </c>
      <c r="Y2" t="s">
        <v>1394</v>
      </c>
      <c r="Z2" t="s">
        <v>1399</v>
      </c>
      <c r="AA2" t="s">
        <v>1417</v>
      </c>
      <c r="AB2" t="s">
        <v>1426</v>
      </c>
      <c r="AC2" t="s">
        <v>1206</v>
      </c>
      <c r="AD2" t="s">
        <v>1786</v>
      </c>
      <c r="AE2">
        <v>2</v>
      </c>
      <c r="AF2" t="s">
        <v>2102</v>
      </c>
      <c r="AG2" t="s">
        <v>1206</v>
      </c>
      <c r="AH2">
        <v>5</v>
      </c>
      <c r="AI2">
        <v>1</v>
      </c>
      <c r="AJ2">
        <v>2</v>
      </c>
      <c r="AK2">
        <v>0</v>
      </c>
      <c r="AL2" t="s">
        <v>2122</v>
      </c>
      <c r="AM2" t="s">
        <v>2123</v>
      </c>
      <c r="AN2" t="s">
        <v>2126</v>
      </c>
      <c r="AO2">
        <v>0</v>
      </c>
      <c r="AU2">
        <v>1.2</v>
      </c>
      <c r="AV2" t="s">
        <v>160</v>
      </c>
      <c r="AW2" t="s">
        <v>50</v>
      </c>
      <c r="AX2" t="s">
        <v>2204</v>
      </c>
    </row>
    <row r="3" spans="1:50">
      <c r="A3" s="1">
        <f>HYPERLINK("https://lsnyc.legalserver.org/matter/dynamic-profile/view/1902338","19-1902338")</f>
        <v>0</v>
      </c>
      <c r="B3" t="s">
        <v>51</v>
      </c>
      <c r="C3" t="s">
        <v>123</v>
      </c>
      <c r="D3" t="s">
        <v>125</v>
      </c>
      <c r="F3" t="s">
        <v>200</v>
      </c>
      <c r="G3" t="s">
        <v>471</v>
      </c>
      <c r="H3" t="s">
        <v>753</v>
      </c>
      <c r="J3" t="s">
        <v>1155</v>
      </c>
      <c r="K3">
        <v>11691</v>
      </c>
      <c r="L3" t="s">
        <v>1186</v>
      </c>
      <c r="M3" t="s">
        <v>1187</v>
      </c>
      <c r="N3" t="s">
        <v>1190</v>
      </c>
      <c r="O3" t="s">
        <v>1343</v>
      </c>
      <c r="P3" t="s">
        <v>1363</v>
      </c>
      <c r="R3" t="s">
        <v>1374</v>
      </c>
      <c r="S3" t="s">
        <v>1188</v>
      </c>
      <c r="U3" t="s">
        <v>1379</v>
      </c>
      <c r="V3" t="s">
        <v>1385</v>
      </c>
      <c r="W3" t="s">
        <v>160</v>
      </c>
      <c r="X3">
        <v>1075</v>
      </c>
      <c r="Y3" t="s">
        <v>1394</v>
      </c>
      <c r="Z3" t="s">
        <v>1400</v>
      </c>
      <c r="AB3" t="s">
        <v>1427</v>
      </c>
      <c r="AD3" t="s">
        <v>1805</v>
      </c>
      <c r="AE3">
        <v>602</v>
      </c>
      <c r="AF3" t="s">
        <v>1781</v>
      </c>
      <c r="AG3" t="s">
        <v>1400</v>
      </c>
      <c r="AH3">
        <v>3</v>
      </c>
      <c r="AI3">
        <v>1</v>
      </c>
      <c r="AJ3">
        <v>0</v>
      </c>
      <c r="AK3">
        <v>0</v>
      </c>
      <c r="AN3" t="s">
        <v>2127</v>
      </c>
      <c r="AO3">
        <v>0</v>
      </c>
      <c r="AU3">
        <v>2.56</v>
      </c>
      <c r="AV3" t="s">
        <v>137</v>
      </c>
      <c r="AW3" t="s">
        <v>2173</v>
      </c>
      <c r="AX3" t="s">
        <v>2204</v>
      </c>
    </row>
    <row r="4" spans="1:50">
      <c r="A4" s="1">
        <f>HYPERLINK("https://lsnyc.legalserver.org/matter/dynamic-profile/view/1904043","19-1904043")</f>
        <v>0</v>
      </c>
      <c r="B4" t="s">
        <v>52</v>
      </c>
      <c r="C4" t="s">
        <v>123</v>
      </c>
      <c r="D4" t="s">
        <v>126</v>
      </c>
      <c r="F4" t="s">
        <v>201</v>
      </c>
      <c r="G4" t="s">
        <v>472</v>
      </c>
      <c r="H4" t="s">
        <v>754</v>
      </c>
      <c r="I4" t="s">
        <v>1012</v>
      </c>
      <c r="J4" t="s">
        <v>1156</v>
      </c>
      <c r="K4">
        <v>11435</v>
      </c>
      <c r="L4" t="s">
        <v>1186</v>
      </c>
      <c r="M4" t="s">
        <v>1187</v>
      </c>
      <c r="N4" t="s">
        <v>1191</v>
      </c>
      <c r="O4" t="s">
        <v>1344</v>
      </c>
      <c r="P4" t="s">
        <v>1362</v>
      </c>
      <c r="R4" t="s">
        <v>1374</v>
      </c>
      <c r="S4" t="s">
        <v>1188</v>
      </c>
      <c r="U4" t="s">
        <v>1379</v>
      </c>
      <c r="V4" t="s">
        <v>1385</v>
      </c>
      <c r="W4" t="s">
        <v>126</v>
      </c>
      <c r="X4">
        <v>2200</v>
      </c>
      <c r="Y4" t="s">
        <v>1394</v>
      </c>
      <c r="Z4" t="s">
        <v>1401</v>
      </c>
      <c r="AB4" t="s">
        <v>1428</v>
      </c>
      <c r="AD4" t="s">
        <v>1806</v>
      </c>
      <c r="AE4">
        <v>2</v>
      </c>
      <c r="AF4" t="s">
        <v>1781</v>
      </c>
      <c r="AG4" t="s">
        <v>1206</v>
      </c>
      <c r="AH4">
        <v>1</v>
      </c>
      <c r="AI4">
        <v>2</v>
      </c>
      <c r="AJ4">
        <v>0</v>
      </c>
      <c r="AK4">
        <v>0</v>
      </c>
      <c r="AN4" t="s">
        <v>2126</v>
      </c>
      <c r="AO4">
        <v>0</v>
      </c>
      <c r="AU4">
        <v>1.22</v>
      </c>
      <c r="AV4" t="s">
        <v>197</v>
      </c>
      <c r="AW4" t="s">
        <v>2174</v>
      </c>
      <c r="AX4" t="s">
        <v>2204</v>
      </c>
    </row>
    <row r="5" spans="1:50">
      <c r="A5" s="1">
        <f>HYPERLINK("https://lsnyc.legalserver.org/matter/dynamic-profile/view/1907457","19-1907457")</f>
        <v>0</v>
      </c>
      <c r="B5" t="s">
        <v>51</v>
      </c>
      <c r="C5" t="s">
        <v>123</v>
      </c>
      <c r="D5" t="s">
        <v>127</v>
      </c>
      <c r="F5" t="s">
        <v>202</v>
      </c>
      <c r="G5" t="s">
        <v>245</v>
      </c>
      <c r="H5" t="s">
        <v>755</v>
      </c>
      <c r="J5" t="s">
        <v>1156</v>
      </c>
      <c r="K5">
        <v>11435</v>
      </c>
      <c r="L5" t="s">
        <v>1186</v>
      </c>
      <c r="M5" t="s">
        <v>1187</v>
      </c>
      <c r="N5" t="s">
        <v>1192</v>
      </c>
      <c r="O5" t="s">
        <v>1343</v>
      </c>
      <c r="P5" t="s">
        <v>1363</v>
      </c>
      <c r="R5" t="s">
        <v>1374</v>
      </c>
      <c r="S5" t="s">
        <v>1188</v>
      </c>
      <c r="U5" t="s">
        <v>1379</v>
      </c>
      <c r="V5" t="s">
        <v>1385</v>
      </c>
      <c r="W5" t="s">
        <v>127</v>
      </c>
      <c r="X5">
        <v>1650</v>
      </c>
      <c r="Y5" t="s">
        <v>1394</v>
      </c>
      <c r="Z5" t="s">
        <v>1401</v>
      </c>
      <c r="AB5" t="s">
        <v>1429</v>
      </c>
      <c r="AD5" t="s">
        <v>1807</v>
      </c>
      <c r="AE5">
        <v>2</v>
      </c>
      <c r="AF5" t="s">
        <v>2102</v>
      </c>
      <c r="AH5">
        <v>2</v>
      </c>
      <c r="AI5">
        <v>1</v>
      </c>
      <c r="AJ5">
        <v>3</v>
      </c>
      <c r="AK5">
        <v>0</v>
      </c>
      <c r="AN5" t="s">
        <v>2126</v>
      </c>
      <c r="AO5">
        <v>0</v>
      </c>
      <c r="AU5">
        <v>10.05</v>
      </c>
      <c r="AV5" t="s">
        <v>197</v>
      </c>
      <c r="AW5" t="s">
        <v>51</v>
      </c>
    </row>
    <row r="6" spans="1:50">
      <c r="A6" s="1">
        <f>HYPERLINK("https://lsnyc.legalserver.org/matter/dynamic-profile/view/1906436","19-1906436")</f>
        <v>0</v>
      </c>
      <c r="B6" t="s">
        <v>53</v>
      </c>
      <c r="C6" t="s">
        <v>123</v>
      </c>
      <c r="D6" t="s">
        <v>128</v>
      </c>
      <c r="F6" t="s">
        <v>203</v>
      </c>
      <c r="G6" t="s">
        <v>473</v>
      </c>
      <c r="H6" t="s">
        <v>756</v>
      </c>
      <c r="J6" t="s">
        <v>1157</v>
      </c>
      <c r="K6">
        <v>11420</v>
      </c>
      <c r="L6" t="s">
        <v>1186</v>
      </c>
      <c r="M6" t="s">
        <v>1187</v>
      </c>
      <c r="O6" t="s">
        <v>1194</v>
      </c>
      <c r="P6" t="s">
        <v>1364</v>
      </c>
      <c r="R6" t="s">
        <v>1373</v>
      </c>
      <c r="S6" t="s">
        <v>1188</v>
      </c>
      <c r="U6" t="s">
        <v>1379</v>
      </c>
      <c r="W6" t="s">
        <v>128</v>
      </c>
      <c r="X6">
        <v>0.01</v>
      </c>
      <c r="Y6" t="s">
        <v>1394</v>
      </c>
      <c r="Z6" t="s">
        <v>1399</v>
      </c>
      <c r="AB6" t="s">
        <v>1430</v>
      </c>
      <c r="AD6" t="s">
        <v>1808</v>
      </c>
      <c r="AE6">
        <v>3</v>
      </c>
      <c r="AF6" t="s">
        <v>2102</v>
      </c>
      <c r="AG6" t="s">
        <v>1206</v>
      </c>
      <c r="AH6">
        <v>9</v>
      </c>
      <c r="AI6">
        <v>1</v>
      </c>
      <c r="AJ6">
        <v>2</v>
      </c>
      <c r="AK6">
        <v>0</v>
      </c>
      <c r="AL6" t="s">
        <v>2122</v>
      </c>
      <c r="AM6" t="s">
        <v>2123</v>
      </c>
      <c r="AN6" t="s">
        <v>2127</v>
      </c>
      <c r="AO6">
        <v>0</v>
      </c>
      <c r="AU6">
        <v>3.61</v>
      </c>
      <c r="AV6" t="s">
        <v>127</v>
      </c>
      <c r="AW6" t="s">
        <v>53</v>
      </c>
      <c r="AX6" t="s">
        <v>2204</v>
      </c>
    </row>
    <row r="7" spans="1:50">
      <c r="A7" s="1">
        <f>HYPERLINK("https://lsnyc.legalserver.org/matter/dynamic-profile/view/1905738","19-1905738")</f>
        <v>0</v>
      </c>
      <c r="B7" t="s">
        <v>54</v>
      </c>
      <c r="C7" t="s">
        <v>123</v>
      </c>
      <c r="D7" t="s">
        <v>129</v>
      </c>
      <c r="F7" t="s">
        <v>204</v>
      </c>
      <c r="G7" t="s">
        <v>474</v>
      </c>
      <c r="H7" t="s">
        <v>757</v>
      </c>
      <c r="I7" t="s">
        <v>1013</v>
      </c>
      <c r="J7" t="s">
        <v>1158</v>
      </c>
      <c r="K7">
        <v>11233</v>
      </c>
      <c r="L7" t="s">
        <v>1186</v>
      </c>
      <c r="M7" t="s">
        <v>1187</v>
      </c>
      <c r="N7" t="s">
        <v>1193</v>
      </c>
      <c r="O7" t="s">
        <v>1194</v>
      </c>
      <c r="P7" t="s">
        <v>1364</v>
      </c>
      <c r="R7" t="s">
        <v>1374</v>
      </c>
      <c r="S7" t="s">
        <v>1188</v>
      </c>
      <c r="U7" t="s">
        <v>1379</v>
      </c>
      <c r="W7" t="s">
        <v>129</v>
      </c>
      <c r="X7">
        <v>215</v>
      </c>
      <c r="Y7" t="s">
        <v>1395</v>
      </c>
      <c r="Z7" t="s">
        <v>1400</v>
      </c>
      <c r="AB7" t="s">
        <v>1431</v>
      </c>
      <c r="AC7" t="s">
        <v>1757</v>
      </c>
      <c r="AD7" t="s">
        <v>1809</v>
      </c>
      <c r="AE7">
        <v>48</v>
      </c>
      <c r="AF7" t="s">
        <v>2103</v>
      </c>
      <c r="AG7" t="s">
        <v>1400</v>
      </c>
      <c r="AH7">
        <v>4</v>
      </c>
      <c r="AI7">
        <v>1</v>
      </c>
      <c r="AJ7">
        <v>0</v>
      </c>
      <c r="AK7">
        <v>0</v>
      </c>
      <c r="AN7" t="s">
        <v>2126</v>
      </c>
      <c r="AO7">
        <v>0</v>
      </c>
      <c r="AU7">
        <v>0</v>
      </c>
      <c r="AW7" t="s">
        <v>2175</v>
      </c>
      <c r="AX7" t="s">
        <v>2205</v>
      </c>
    </row>
    <row r="8" spans="1:50">
      <c r="A8" s="1">
        <f>HYPERLINK("https://lsnyc.legalserver.org/matter/dynamic-profile/view/1906126","19-1906126")</f>
        <v>0</v>
      </c>
      <c r="B8" t="s">
        <v>55</v>
      </c>
      <c r="C8" t="s">
        <v>122</v>
      </c>
      <c r="D8" t="s">
        <v>130</v>
      </c>
      <c r="E8" t="s">
        <v>174</v>
      </c>
      <c r="F8" t="s">
        <v>205</v>
      </c>
      <c r="G8" t="s">
        <v>475</v>
      </c>
      <c r="H8" t="s">
        <v>758</v>
      </c>
      <c r="I8">
        <v>4</v>
      </c>
      <c r="J8" t="s">
        <v>1158</v>
      </c>
      <c r="K8">
        <v>11233</v>
      </c>
      <c r="L8" t="s">
        <v>1186</v>
      </c>
      <c r="M8" t="s">
        <v>1187</v>
      </c>
      <c r="N8" t="s">
        <v>1194</v>
      </c>
      <c r="O8" t="s">
        <v>1194</v>
      </c>
      <c r="P8" t="s">
        <v>1362</v>
      </c>
      <c r="Q8" t="s">
        <v>1368</v>
      </c>
      <c r="R8" t="s">
        <v>1374</v>
      </c>
      <c r="S8" t="s">
        <v>1188</v>
      </c>
      <c r="U8" t="s">
        <v>1379</v>
      </c>
      <c r="W8" t="s">
        <v>128</v>
      </c>
      <c r="X8">
        <v>2500</v>
      </c>
      <c r="Y8" t="s">
        <v>1395</v>
      </c>
      <c r="AA8" t="s">
        <v>1417</v>
      </c>
      <c r="AB8" t="s">
        <v>1432</v>
      </c>
      <c r="AD8" t="s">
        <v>1810</v>
      </c>
      <c r="AE8">
        <v>8</v>
      </c>
      <c r="AH8">
        <v>1</v>
      </c>
      <c r="AI8">
        <v>1</v>
      </c>
      <c r="AJ8">
        <v>0</v>
      </c>
      <c r="AK8">
        <v>0</v>
      </c>
      <c r="AN8" t="s">
        <v>2126</v>
      </c>
      <c r="AO8">
        <v>0</v>
      </c>
      <c r="AU8">
        <v>6.5</v>
      </c>
      <c r="AV8" t="s">
        <v>174</v>
      </c>
      <c r="AW8" t="s">
        <v>2176</v>
      </c>
      <c r="AX8" t="s">
        <v>2204</v>
      </c>
    </row>
    <row r="9" spans="1:50">
      <c r="A9" s="1">
        <f>HYPERLINK("https://lsnyc.legalserver.org/matter/dynamic-profile/view/1907358","19-1907358")</f>
        <v>0</v>
      </c>
      <c r="B9" t="s">
        <v>56</v>
      </c>
      <c r="C9" t="s">
        <v>123</v>
      </c>
      <c r="D9" t="s">
        <v>131</v>
      </c>
      <c r="F9" t="s">
        <v>206</v>
      </c>
      <c r="G9" t="s">
        <v>476</v>
      </c>
      <c r="H9" t="s">
        <v>759</v>
      </c>
      <c r="I9" t="s">
        <v>1014</v>
      </c>
      <c r="J9" t="s">
        <v>1158</v>
      </c>
      <c r="K9">
        <v>11233</v>
      </c>
      <c r="L9" t="s">
        <v>1186</v>
      </c>
      <c r="M9" t="s">
        <v>1187</v>
      </c>
      <c r="N9" t="s">
        <v>1195</v>
      </c>
      <c r="O9" t="s">
        <v>1343</v>
      </c>
      <c r="P9" t="s">
        <v>1364</v>
      </c>
      <c r="R9" t="s">
        <v>1374</v>
      </c>
      <c r="S9" t="s">
        <v>1188</v>
      </c>
      <c r="U9" t="s">
        <v>1379</v>
      </c>
      <c r="W9" t="s">
        <v>127</v>
      </c>
      <c r="X9">
        <v>1542</v>
      </c>
      <c r="Y9" t="s">
        <v>1395</v>
      </c>
      <c r="Z9" t="s">
        <v>1400</v>
      </c>
      <c r="AB9" t="s">
        <v>1433</v>
      </c>
      <c r="AD9" t="s">
        <v>1811</v>
      </c>
      <c r="AE9">
        <v>287</v>
      </c>
      <c r="AG9" t="s">
        <v>1206</v>
      </c>
      <c r="AH9">
        <v>4</v>
      </c>
      <c r="AI9">
        <v>1</v>
      </c>
      <c r="AJ9">
        <v>2</v>
      </c>
      <c r="AK9">
        <v>0</v>
      </c>
      <c r="AN9" t="s">
        <v>2126</v>
      </c>
      <c r="AO9">
        <v>0</v>
      </c>
      <c r="AU9">
        <v>4.9</v>
      </c>
      <c r="AV9" t="s">
        <v>157</v>
      </c>
      <c r="AW9" t="s">
        <v>2176</v>
      </c>
      <c r="AX9" t="s">
        <v>2204</v>
      </c>
    </row>
    <row r="10" spans="1:50">
      <c r="A10" s="1">
        <f>HYPERLINK("https://lsnyc.legalserver.org/matter/dynamic-profile/view/1907517","19-1907517")</f>
        <v>0</v>
      </c>
      <c r="B10" t="s">
        <v>57</v>
      </c>
      <c r="C10" t="s">
        <v>123</v>
      </c>
      <c r="D10" t="s">
        <v>127</v>
      </c>
      <c r="F10" t="s">
        <v>207</v>
      </c>
      <c r="G10" t="s">
        <v>477</v>
      </c>
      <c r="H10" t="s">
        <v>760</v>
      </c>
      <c r="I10" t="s">
        <v>1015</v>
      </c>
      <c r="J10" t="s">
        <v>1158</v>
      </c>
      <c r="K10">
        <v>11233</v>
      </c>
      <c r="L10" t="s">
        <v>1186</v>
      </c>
      <c r="M10" t="s">
        <v>1187</v>
      </c>
      <c r="N10" t="s">
        <v>1196</v>
      </c>
      <c r="O10" t="s">
        <v>1343</v>
      </c>
      <c r="P10" t="s">
        <v>1363</v>
      </c>
      <c r="R10" t="s">
        <v>1374</v>
      </c>
      <c r="S10" t="s">
        <v>1188</v>
      </c>
      <c r="U10" t="s">
        <v>1379</v>
      </c>
      <c r="W10" t="s">
        <v>127</v>
      </c>
      <c r="X10">
        <v>997.45</v>
      </c>
      <c r="Y10" t="s">
        <v>1395</v>
      </c>
      <c r="Z10" t="s">
        <v>1400</v>
      </c>
      <c r="AB10" t="s">
        <v>1434</v>
      </c>
      <c r="AE10">
        <v>359</v>
      </c>
      <c r="AF10" t="s">
        <v>2104</v>
      </c>
      <c r="AG10" t="s">
        <v>1206</v>
      </c>
      <c r="AH10">
        <v>9</v>
      </c>
      <c r="AI10">
        <v>3</v>
      </c>
      <c r="AJ10">
        <v>0</v>
      </c>
      <c r="AK10">
        <v>0</v>
      </c>
      <c r="AN10" t="s">
        <v>2126</v>
      </c>
      <c r="AO10">
        <v>0</v>
      </c>
      <c r="AU10">
        <v>8</v>
      </c>
      <c r="AV10" t="s">
        <v>195</v>
      </c>
      <c r="AW10" t="s">
        <v>2175</v>
      </c>
      <c r="AX10" t="s">
        <v>2204</v>
      </c>
    </row>
    <row r="11" spans="1:50">
      <c r="A11" s="1">
        <f>HYPERLINK("https://lsnyc.legalserver.org/matter/dynamic-profile/view/1908279","19-1908279")</f>
        <v>0</v>
      </c>
      <c r="B11" t="s">
        <v>58</v>
      </c>
      <c r="C11" t="s">
        <v>123</v>
      </c>
      <c r="D11" t="s">
        <v>132</v>
      </c>
      <c r="F11" t="s">
        <v>208</v>
      </c>
      <c r="G11" t="s">
        <v>380</v>
      </c>
      <c r="H11" t="s">
        <v>761</v>
      </c>
      <c r="I11" t="s">
        <v>1016</v>
      </c>
      <c r="J11" t="s">
        <v>1158</v>
      </c>
      <c r="K11">
        <v>11233</v>
      </c>
      <c r="L11" t="s">
        <v>1186</v>
      </c>
      <c r="M11" t="s">
        <v>1187</v>
      </c>
      <c r="N11" t="s">
        <v>1197</v>
      </c>
      <c r="O11" t="s">
        <v>1343</v>
      </c>
      <c r="P11" t="s">
        <v>1363</v>
      </c>
      <c r="R11" t="s">
        <v>1374</v>
      </c>
      <c r="S11" t="s">
        <v>1188</v>
      </c>
      <c r="U11" t="s">
        <v>1379</v>
      </c>
      <c r="V11" t="s">
        <v>1386</v>
      </c>
      <c r="W11" t="s">
        <v>192</v>
      </c>
      <c r="X11">
        <v>0</v>
      </c>
      <c r="Y11" t="s">
        <v>1395</v>
      </c>
      <c r="AB11" t="s">
        <v>1435</v>
      </c>
      <c r="AC11" t="s">
        <v>1758</v>
      </c>
      <c r="AD11" t="s">
        <v>1812</v>
      </c>
      <c r="AE11">
        <v>110</v>
      </c>
      <c r="AF11" t="s">
        <v>1781</v>
      </c>
      <c r="AG11" t="s">
        <v>1400</v>
      </c>
      <c r="AH11">
        <v>0</v>
      </c>
      <c r="AI11">
        <v>1</v>
      </c>
      <c r="AJ11">
        <v>2</v>
      </c>
      <c r="AK11">
        <v>0</v>
      </c>
      <c r="AN11" t="s">
        <v>2126</v>
      </c>
      <c r="AO11">
        <v>0</v>
      </c>
      <c r="AU11">
        <v>4.1</v>
      </c>
      <c r="AV11" t="s">
        <v>174</v>
      </c>
      <c r="AW11" t="s">
        <v>2177</v>
      </c>
      <c r="AX11" t="s">
        <v>2204</v>
      </c>
    </row>
    <row r="12" spans="1:50">
      <c r="A12" s="1">
        <f>HYPERLINK("https://lsnyc.legalserver.org/matter/dynamic-profile/view/1906163","19-1906163")</f>
        <v>0</v>
      </c>
      <c r="B12" t="s">
        <v>59</v>
      </c>
      <c r="C12" t="s">
        <v>123</v>
      </c>
      <c r="D12" t="s">
        <v>128</v>
      </c>
      <c r="F12" t="s">
        <v>204</v>
      </c>
      <c r="G12" t="s">
        <v>478</v>
      </c>
      <c r="H12" t="s">
        <v>762</v>
      </c>
      <c r="I12" t="s">
        <v>1017</v>
      </c>
      <c r="J12" t="s">
        <v>1158</v>
      </c>
      <c r="K12">
        <v>11232</v>
      </c>
      <c r="L12" t="s">
        <v>1186</v>
      </c>
      <c r="M12" t="s">
        <v>1187</v>
      </c>
      <c r="N12" t="s">
        <v>1198</v>
      </c>
      <c r="O12" t="s">
        <v>1344</v>
      </c>
      <c r="P12" t="s">
        <v>1362</v>
      </c>
      <c r="R12" t="s">
        <v>1374</v>
      </c>
      <c r="S12" t="s">
        <v>1188</v>
      </c>
      <c r="U12" t="s">
        <v>1379</v>
      </c>
      <c r="V12" t="s">
        <v>1385</v>
      </c>
      <c r="W12" t="s">
        <v>130</v>
      </c>
      <c r="X12">
        <v>600</v>
      </c>
      <c r="Y12" t="s">
        <v>1395</v>
      </c>
      <c r="Z12" t="s">
        <v>1401</v>
      </c>
      <c r="AB12" t="s">
        <v>1436</v>
      </c>
      <c r="AC12" t="s">
        <v>1206</v>
      </c>
      <c r="AD12" t="s">
        <v>1813</v>
      </c>
      <c r="AE12">
        <v>6</v>
      </c>
      <c r="AF12" t="s">
        <v>1781</v>
      </c>
      <c r="AG12" t="s">
        <v>1206</v>
      </c>
      <c r="AH12">
        <v>22</v>
      </c>
      <c r="AI12">
        <v>1</v>
      </c>
      <c r="AJ12">
        <v>0</v>
      </c>
      <c r="AK12">
        <v>0</v>
      </c>
      <c r="AN12" t="s">
        <v>2126</v>
      </c>
      <c r="AO12">
        <v>0</v>
      </c>
      <c r="AU12">
        <v>11.7</v>
      </c>
      <c r="AV12" t="s">
        <v>167</v>
      </c>
      <c r="AW12" t="s">
        <v>2178</v>
      </c>
      <c r="AX12" t="s">
        <v>2204</v>
      </c>
    </row>
    <row r="13" spans="1:50">
      <c r="A13" s="1">
        <f>HYPERLINK("https://lsnyc.legalserver.org/matter/dynamic-profile/view/1907514","19-1907514")</f>
        <v>0</v>
      </c>
      <c r="B13" t="s">
        <v>60</v>
      </c>
      <c r="C13" t="s">
        <v>123</v>
      </c>
      <c r="D13" t="s">
        <v>127</v>
      </c>
      <c r="F13" t="s">
        <v>209</v>
      </c>
      <c r="G13" t="s">
        <v>479</v>
      </c>
      <c r="H13" t="s">
        <v>763</v>
      </c>
      <c r="I13" t="s">
        <v>1018</v>
      </c>
      <c r="J13" t="s">
        <v>1158</v>
      </c>
      <c r="K13">
        <v>11225</v>
      </c>
      <c r="L13" t="s">
        <v>1186</v>
      </c>
      <c r="M13" t="s">
        <v>1187</v>
      </c>
      <c r="O13" t="s">
        <v>1345</v>
      </c>
      <c r="P13" t="s">
        <v>1365</v>
      </c>
      <c r="R13" t="s">
        <v>1374</v>
      </c>
      <c r="S13" t="s">
        <v>1186</v>
      </c>
      <c r="T13" t="s">
        <v>1376</v>
      </c>
      <c r="U13" t="s">
        <v>1379</v>
      </c>
      <c r="W13" t="s">
        <v>127</v>
      </c>
      <c r="X13">
        <v>0</v>
      </c>
      <c r="Y13" t="s">
        <v>1395</v>
      </c>
      <c r="AB13" t="s">
        <v>1437</v>
      </c>
      <c r="AE13">
        <v>46</v>
      </c>
      <c r="AH13">
        <v>0</v>
      </c>
      <c r="AI13">
        <v>3</v>
      </c>
      <c r="AJ13">
        <v>2</v>
      </c>
      <c r="AK13">
        <v>0</v>
      </c>
      <c r="AN13" t="s">
        <v>2126</v>
      </c>
      <c r="AO13">
        <v>0</v>
      </c>
      <c r="AU13">
        <v>0</v>
      </c>
      <c r="AW13" t="s">
        <v>2179</v>
      </c>
      <c r="AX13" t="s">
        <v>2204</v>
      </c>
    </row>
    <row r="14" spans="1:50">
      <c r="A14" s="1">
        <f>HYPERLINK("https://lsnyc.legalserver.org/matter/dynamic-profile/view/1904324","19-1904324")</f>
        <v>0</v>
      </c>
      <c r="B14" t="s">
        <v>60</v>
      </c>
      <c r="C14" t="s">
        <v>123</v>
      </c>
      <c r="D14" t="s">
        <v>124</v>
      </c>
      <c r="F14" t="s">
        <v>210</v>
      </c>
      <c r="G14" t="s">
        <v>480</v>
      </c>
      <c r="H14" t="s">
        <v>764</v>
      </c>
      <c r="I14" t="s">
        <v>1019</v>
      </c>
      <c r="J14" t="s">
        <v>1158</v>
      </c>
      <c r="K14">
        <v>11221</v>
      </c>
      <c r="L14" t="s">
        <v>1187</v>
      </c>
      <c r="M14" t="s">
        <v>1187</v>
      </c>
      <c r="O14" t="s">
        <v>1345</v>
      </c>
      <c r="P14" t="s">
        <v>1365</v>
      </c>
      <c r="R14" t="s">
        <v>1374</v>
      </c>
      <c r="S14" t="s">
        <v>1186</v>
      </c>
      <c r="T14" t="s">
        <v>1376</v>
      </c>
      <c r="U14" t="s">
        <v>1379</v>
      </c>
      <c r="W14" t="s">
        <v>124</v>
      </c>
      <c r="X14">
        <v>0</v>
      </c>
      <c r="Y14" t="s">
        <v>1395</v>
      </c>
      <c r="AB14" t="s">
        <v>1438</v>
      </c>
      <c r="AE14">
        <v>0</v>
      </c>
      <c r="AH14">
        <v>0</v>
      </c>
      <c r="AI14">
        <v>1</v>
      </c>
      <c r="AJ14">
        <v>0</v>
      </c>
      <c r="AK14">
        <v>0</v>
      </c>
      <c r="AN14" t="s">
        <v>2126</v>
      </c>
      <c r="AO14">
        <v>0</v>
      </c>
      <c r="AU14">
        <v>2</v>
      </c>
      <c r="AV14" t="s">
        <v>124</v>
      </c>
      <c r="AW14" t="s">
        <v>97</v>
      </c>
    </row>
    <row r="15" spans="1:50">
      <c r="A15" s="1">
        <f>HYPERLINK("https://lsnyc.legalserver.org/matter/dynamic-profile/view/1905064","19-1905064")</f>
        <v>0</v>
      </c>
      <c r="B15" t="s">
        <v>60</v>
      </c>
      <c r="C15" t="s">
        <v>123</v>
      </c>
      <c r="D15" t="s">
        <v>133</v>
      </c>
      <c r="F15" t="s">
        <v>211</v>
      </c>
      <c r="G15" t="s">
        <v>481</v>
      </c>
      <c r="H15" t="s">
        <v>764</v>
      </c>
      <c r="I15">
        <v>1</v>
      </c>
      <c r="J15" t="s">
        <v>1158</v>
      </c>
      <c r="K15">
        <v>11221</v>
      </c>
      <c r="L15" t="s">
        <v>1186</v>
      </c>
      <c r="M15" t="s">
        <v>1187</v>
      </c>
      <c r="O15" t="s">
        <v>1345</v>
      </c>
      <c r="P15" t="s">
        <v>1365</v>
      </c>
      <c r="R15" t="s">
        <v>1374</v>
      </c>
      <c r="S15" t="s">
        <v>1186</v>
      </c>
      <c r="U15" t="s">
        <v>1379</v>
      </c>
      <c r="W15" t="s">
        <v>172</v>
      </c>
      <c r="X15">
        <v>0</v>
      </c>
      <c r="Y15" t="s">
        <v>1395</v>
      </c>
      <c r="AB15" t="s">
        <v>1439</v>
      </c>
      <c r="AD15" t="s">
        <v>1814</v>
      </c>
      <c r="AE15">
        <v>0</v>
      </c>
      <c r="AH15">
        <v>0</v>
      </c>
      <c r="AI15">
        <v>1</v>
      </c>
      <c r="AJ15">
        <v>0</v>
      </c>
      <c r="AK15">
        <v>0</v>
      </c>
      <c r="AN15" t="s">
        <v>2126</v>
      </c>
      <c r="AO15">
        <v>0</v>
      </c>
      <c r="AU15">
        <v>0.2</v>
      </c>
      <c r="AV15" t="s">
        <v>133</v>
      </c>
      <c r="AW15" t="s">
        <v>97</v>
      </c>
    </row>
    <row r="16" spans="1:50">
      <c r="A16" s="1">
        <f>HYPERLINK("https://lsnyc.legalserver.org/matter/dynamic-profile/view/1906538","19-1906538")</f>
        <v>0</v>
      </c>
      <c r="B16" t="s">
        <v>58</v>
      </c>
      <c r="C16" t="s">
        <v>123</v>
      </c>
      <c r="D16" t="s">
        <v>134</v>
      </c>
      <c r="F16" t="s">
        <v>212</v>
      </c>
      <c r="G16" t="s">
        <v>482</v>
      </c>
      <c r="H16" t="s">
        <v>765</v>
      </c>
      <c r="I16" t="s">
        <v>1020</v>
      </c>
      <c r="J16" t="s">
        <v>1158</v>
      </c>
      <c r="K16">
        <v>11220</v>
      </c>
      <c r="L16" t="s">
        <v>1186</v>
      </c>
      <c r="M16" t="s">
        <v>1187</v>
      </c>
      <c r="N16" t="s">
        <v>1199</v>
      </c>
      <c r="O16" t="s">
        <v>1343</v>
      </c>
      <c r="R16" t="s">
        <v>1374</v>
      </c>
      <c r="S16" t="s">
        <v>1188</v>
      </c>
      <c r="U16" t="s">
        <v>1379</v>
      </c>
      <c r="W16" t="s">
        <v>138</v>
      </c>
      <c r="X16">
        <v>1938</v>
      </c>
      <c r="Y16" t="s">
        <v>1395</v>
      </c>
      <c r="Z16" t="s">
        <v>1402</v>
      </c>
      <c r="AB16" t="s">
        <v>1440</v>
      </c>
      <c r="AC16" t="s">
        <v>1759</v>
      </c>
      <c r="AD16" t="s">
        <v>1815</v>
      </c>
      <c r="AE16">
        <v>60</v>
      </c>
      <c r="AF16" t="s">
        <v>2104</v>
      </c>
      <c r="AG16" t="s">
        <v>1206</v>
      </c>
      <c r="AH16">
        <v>2</v>
      </c>
      <c r="AI16">
        <v>1</v>
      </c>
      <c r="AJ16">
        <v>1</v>
      </c>
      <c r="AK16">
        <v>0</v>
      </c>
      <c r="AN16" t="s">
        <v>2126</v>
      </c>
      <c r="AO16">
        <v>0</v>
      </c>
      <c r="AU16">
        <v>10.6</v>
      </c>
      <c r="AV16" t="s">
        <v>197</v>
      </c>
      <c r="AW16" t="s">
        <v>2175</v>
      </c>
      <c r="AX16" t="s">
        <v>2204</v>
      </c>
    </row>
    <row r="17" spans="1:50">
      <c r="A17" s="1">
        <f>HYPERLINK("https://lsnyc.legalserver.org/matter/dynamic-profile/view/1907956","19-1907956")</f>
        <v>0</v>
      </c>
      <c r="B17" t="s">
        <v>57</v>
      </c>
      <c r="C17" t="s">
        <v>123</v>
      </c>
      <c r="D17" t="s">
        <v>135</v>
      </c>
      <c r="F17" t="s">
        <v>213</v>
      </c>
      <c r="G17" t="s">
        <v>483</v>
      </c>
      <c r="H17" t="s">
        <v>766</v>
      </c>
      <c r="I17" t="s">
        <v>1021</v>
      </c>
      <c r="J17" t="s">
        <v>1158</v>
      </c>
      <c r="K17">
        <v>11207</v>
      </c>
      <c r="L17" t="s">
        <v>1186</v>
      </c>
      <c r="M17" t="s">
        <v>1187</v>
      </c>
      <c r="N17" t="s">
        <v>1200</v>
      </c>
      <c r="O17" t="s">
        <v>1344</v>
      </c>
      <c r="R17" t="s">
        <v>1374</v>
      </c>
      <c r="S17" t="s">
        <v>1188</v>
      </c>
      <c r="U17" t="s">
        <v>1379</v>
      </c>
      <c r="W17" t="s">
        <v>135</v>
      </c>
      <c r="X17">
        <v>1000</v>
      </c>
      <c r="Y17" t="s">
        <v>1395</v>
      </c>
      <c r="Z17" t="s">
        <v>1403</v>
      </c>
      <c r="AB17" t="s">
        <v>1441</v>
      </c>
      <c r="AD17" t="s">
        <v>1816</v>
      </c>
      <c r="AE17">
        <v>3</v>
      </c>
      <c r="AF17" t="s">
        <v>2102</v>
      </c>
      <c r="AG17" t="s">
        <v>1206</v>
      </c>
      <c r="AH17">
        <v>2</v>
      </c>
      <c r="AI17">
        <v>2</v>
      </c>
      <c r="AJ17">
        <v>0</v>
      </c>
      <c r="AK17">
        <v>0</v>
      </c>
      <c r="AN17" t="s">
        <v>2126</v>
      </c>
      <c r="AO17">
        <v>0</v>
      </c>
      <c r="AU17">
        <v>1</v>
      </c>
      <c r="AV17" t="s">
        <v>135</v>
      </c>
      <c r="AW17" t="s">
        <v>2175</v>
      </c>
      <c r="AX17" t="s">
        <v>2204</v>
      </c>
    </row>
    <row r="18" spans="1:50">
      <c r="A18" s="1">
        <f>HYPERLINK("https://lsnyc.legalserver.org/matter/dynamic-profile/view/1907285","19-1907285")</f>
        <v>0</v>
      </c>
      <c r="B18" t="s">
        <v>53</v>
      </c>
      <c r="C18" t="s">
        <v>123</v>
      </c>
      <c r="D18" t="s">
        <v>136</v>
      </c>
      <c r="F18" t="s">
        <v>205</v>
      </c>
      <c r="G18" t="s">
        <v>484</v>
      </c>
      <c r="H18" t="s">
        <v>767</v>
      </c>
      <c r="I18" t="s">
        <v>1022</v>
      </c>
      <c r="J18" t="s">
        <v>1159</v>
      </c>
      <c r="K18">
        <v>11106</v>
      </c>
      <c r="L18" t="s">
        <v>1186</v>
      </c>
      <c r="M18" t="s">
        <v>1187</v>
      </c>
      <c r="N18" t="s">
        <v>1201</v>
      </c>
      <c r="O18" t="s">
        <v>1343</v>
      </c>
      <c r="P18" t="s">
        <v>1363</v>
      </c>
      <c r="R18" t="s">
        <v>1373</v>
      </c>
      <c r="S18" t="s">
        <v>1188</v>
      </c>
      <c r="U18" t="s">
        <v>1379</v>
      </c>
      <c r="W18" t="s">
        <v>136</v>
      </c>
      <c r="X18">
        <v>950</v>
      </c>
      <c r="Y18" t="s">
        <v>1394</v>
      </c>
      <c r="Z18" t="s">
        <v>1399</v>
      </c>
      <c r="AB18" t="s">
        <v>1442</v>
      </c>
      <c r="AC18" t="s">
        <v>1760</v>
      </c>
      <c r="AD18" t="s">
        <v>1817</v>
      </c>
      <c r="AE18">
        <v>6</v>
      </c>
      <c r="AF18" t="s">
        <v>2104</v>
      </c>
      <c r="AH18">
        <v>1</v>
      </c>
      <c r="AI18">
        <v>1</v>
      </c>
      <c r="AJ18">
        <v>1</v>
      </c>
      <c r="AK18">
        <v>0</v>
      </c>
      <c r="AL18" t="s">
        <v>2122</v>
      </c>
      <c r="AM18" t="s">
        <v>2123</v>
      </c>
      <c r="AN18" t="s">
        <v>2126</v>
      </c>
      <c r="AO18">
        <v>0</v>
      </c>
      <c r="AU18">
        <v>3.15</v>
      </c>
      <c r="AV18" t="s">
        <v>174</v>
      </c>
      <c r="AW18" t="s">
        <v>53</v>
      </c>
    </row>
    <row r="19" spans="1:50">
      <c r="A19" s="1">
        <f>HYPERLINK("https://lsnyc.legalserver.org/matter/dynamic-profile/view/1907244","19-1907244")</f>
        <v>0</v>
      </c>
      <c r="B19" t="s">
        <v>61</v>
      </c>
      <c r="C19" t="s">
        <v>123</v>
      </c>
      <c r="D19" t="s">
        <v>136</v>
      </c>
      <c r="F19" t="s">
        <v>214</v>
      </c>
      <c r="G19" t="s">
        <v>485</v>
      </c>
      <c r="H19" t="s">
        <v>768</v>
      </c>
      <c r="I19" t="s">
        <v>1023</v>
      </c>
      <c r="J19" t="s">
        <v>1160</v>
      </c>
      <c r="K19">
        <v>10470</v>
      </c>
      <c r="L19" t="s">
        <v>1186</v>
      </c>
      <c r="M19" t="s">
        <v>1187</v>
      </c>
      <c r="N19" t="s">
        <v>1202</v>
      </c>
      <c r="O19" t="s">
        <v>1194</v>
      </c>
      <c r="P19" t="s">
        <v>1362</v>
      </c>
      <c r="R19" t="s">
        <v>1374</v>
      </c>
      <c r="S19" t="s">
        <v>1188</v>
      </c>
      <c r="U19" t="s">
        <v>1379</v>
      </c>
      <c r="W19" t="s">
        <v>135</v>
      </c>
      <c r="X19">
        <v>1486.4</v>
      </c>
      <c r="Y19" t="s">
        <v>1396</v>
      </c>
      <c r="Z19" t="s">
        <v>1404</v>
      </c>
      <c r="AB19" t="s">
        <v>1443</v>
      </c>
      <c r="AE19">
        <v>84</v>
      </c>
      <c r="AF19" t="s">
        <v>2104</v>
      </c>
      <c r="AG19" t="s">
        <v>1206</v>
      </c>
      <c r="AH19">
        <v>12</v>
      </c>
      <c r="AI19">
        <v>1</v>
      </c>
      <c r="AJ19">
        <v>0</v>
      </c>
      <c r="AK19">
        <v>0</v>
      </c>
      <c r="AN19" t="s">
        <v>2126</v>
      </c>
      <c r="AO19">
        <v>0</v>
      </c>
      <c r="AU19">
        <v>1.8</v>
      </c>
      <c r="AV19" t="s">
        <v>136</v>
      </c>
      <c r="AW19" t="s">
        <v>61</v>
      </c>
      <c r="AX19" t="s">
        <v>2204</v>
      </c>
    </row>
    <row r="20" spans="1:50">
      <c r="A20" s="1">
        <f>HYPERLINK("https://lsnyc.legalserver.org/matter/dynamic-profile/view/1906737","19-1906737")</f>
        <v>0</v>
      </c>
      <c r="B20" t="s">
        <v>62</v>
      </c>
      <c r="C20" t="s">
        <v>122</v>
      </c>
      <c r="D20" t="s">
        <v>137</v>
      </c>
      <c r="E20" t="s">
        <v>134</v>
      </c>
      <c r="F20" t="s">
        <v>215</v>
      </c>
      <c r="G20" t="s">
        <v>486</v>
      </c>
      <c r="H20" t="s">
        <v>769</v>
      </c>
      <c r="J20" t="s">
        <v>1160</v>
      </c>
      <c r="K20">
        <v>10452</v>
      </c>
      <c r="L20" t="s">
        <v>1186</v>
      </c>
      <c r="M20" t="s">
        <v>1187</v>
      </c>
      <c r="N20" t="s">
        <v>1203</v>
      </c>
      <c r="O20" t="s">
        <v>1343</v>
      </c>
      <c r="P20" t="s">
        <v>1362</v>
      </c>
      <c r="Q20" t="s">
        <v>1368</v>
      </c>
      <c r="R20" t="s">
        <v>1374</v>
      </c>
      <c r="S20" t="s">
        <v>1188</v>
      </c>
      <c r="U20" t="s">
        <v>1379</v>
      </c>
      <c r="V20" t="s">
        <v>1385</v>
      </c>
      <c r="W20" t="s">
        <v>134</v>
      </c>
      <c r="X20">
        <v>705.35</v>
      </c>
      <c r="Y20" t="s">
        <v>1396</v>
      </c>
      <c r="Z20" t="s">
        <v>1405</v>
      </c>
      <c r="AA20" t="s">
        <v>1417</v>
      </c>
      <c r="AB20" t="s">
        <v>1444</v>
      </c>
      <c r="AE20">
        <v>55</v>
      </c>
      <c r="AF20" t="s">
        <v>2104</v>
      </c>
      <c r="AH20">
        <v>28</v>
      </c>
      <c r="AI20">
        <v>1</v>
      </c>
      <c r="AJ20">
        <v>0</v>
      </c>
      <c r="AK20">
        <v>0</v>
      </c>
      <c r="AN20" t="s">
        <v>2126</v>
      </c>
      <c r="AO20">
        <v>0</v>
      </c>
      <c r="AU20">
        <v>1</v>
      </c>
      <c r="AV20" t="s">
        <v>166</v>
      </c>
      <c r="AW20" t="s">
        <v>62</v>
      </c>
      <c r="AX20" t="s">
        <v>2204</v>
      </c>
    </row>
    <row r="21" spans="1:50">
      <c r="A21" s="1">
        <f>HYPERLINK("https://lsnyc.legalserver.org/matter/dynamic-profile/view/1907746","19-1907746")</f>
        <v>0</v>
      </c>
      <c r="B21" t="s">
        <v>63</v>
      </c>
      <c r="C21" t="s">
        <v>123</v>
      </c>
      <c r="D21" t="s">
        <v>138</v>
      </c>
      <c r="F21" t="s">
        <v>216</v>
      </c>
      <c r="G21" t="s">
        <v>487</v>
      </c>
      <c r="H21" t="s">
        <v>770</v>
      </c>
      <c r="I21" t="s">
        <v>1024</v>
      </c>
      <c r="J21" t="s">
        <v>1161</v>
      </c>
      <c r="K21">
        <v>10304</v>
      </c>
      <c r="L21" t="s">
        <v>1186</v>
      </c>
      <c r="M21" t="s">
        <v>1187</v>
      </c>
      <c r="N21" t="s">
        <v>1204</v>
      </c>
      <c r="O21" t="s">
        <v>1343</v>
      </c>
      <c r="P21" t="s">
        <v>1363</v>
      </c>
      <c r="R21" t="s">
        <v>1374</v>
      </c>
      <c r="S21" t="s">
        <v>1188</v>
      </c>
      <c r="U21" t="s">
        <v>1379</v>
      </c>
      <c r="V21" t="s">
        <v>1385</v>
      </c>
      <c r="W21" t="s">
        <v>138</v>
      </c>
      <c r="X21">
        <v>529</v>
      </c>
      <c r="Y21" t="s">
        <v>1397</v>
      </c>
      <c r="Z21" t="s">
        <v>1406</v>
      </c>
      <c r="AB21" t="s">
        <v>1445</v>
      </c>
      <c r="AD21" t="s">
        <v>1818</v>
      </c>
      <c r="AE21">
        <v>0</v>
      </c>
      <c r="AF21" t="s">
        <v>2104</v>
      </c>
      <c r="AG21" t="s">
        <v>1206</v>
      </c>
      <c r="AH21">
        <v>10</v>
      </c>
      <c r="AI21">
        <v>1</v>
      </c>
      <c r="AJ21">
        <v>3</v>
      </c>
      <c r="AK21">
        <v>0</v>
      </c>
      <c r="AN21" t="s">
        <v>2126</v>
      </c>
      <c r="AO21">
        <v>0</v>
      </c>
      <c r="AU21">
        <v>0.35</v>
      </c>
      <c r="AV21" t="s">
        <v>197</v>
      </c>
      <c r="AW21" t="s">
        <v>2180</v>
      </c>
      <c r="AX21" t="s">
        <v>2204</v>
      </c>
    </row>
    <row r="22" spans="1:50">
      <c r="A22" s="1">
        <f>HYPERLINK("https://lsnyc.legalserver.org/matter/dynamic-profile/view/1907584","19-1907584")</f>
        <v>0</v>
      </c>
      <c r="B22" t="s">
        <v>64</v>
      </c>
      <c r="C22" t="s">
        <v>123</v>
      </c>
      <c r="D22" t="s">
        <v>139</v>
      </c>
      <c r="F22" t="s">
        <v>217</v>
      </c>
      <c r="G22" t="s">
        <v>488</v>
      </c>
      <c r="H22" t="s">
        <v>771</v>
      </c>
      <c r="I22" t="s">
        <v>1025</v>
      </c>
      <c r="J22" t="s">
        <v>1162</v>
      </c>
      <c r="K22">
        <v>10040</v>
      </c>
      <c r="L22" t="s">
        <v>1186</v>
      </c>
      <c r="M22" t="s">
        <v>1187</v>
      </c>
      <c r="P22" t="s">
        <v>1364</v>
      </c>
      <c r="R22" t="s">
        <v>1374</v>
      </c>
      <c r="S22" t="s">
        <v>1188</v>
      </c>
      <c r="U22" t="s">
        <v>1379</v>
      </c>
      <c r="W22" t="s">
        <v>139</v>
      </c>
      <c r="X22">
        <v>1013.38</v>
      </c>
      <c r="Y22" t="s">
        <v>1398</v>
      </c>
      <c r="Z22" t="s">
        <v>1402</v>
      </c>
      <c r="AB22" t="s">
        <v>1446</v>
      </c>
      <c r="AD22" t="s">
        <v>1819</v>
      </c>
      <c r="AE22">
        <v>52</v>
      </c>
      <c r="AF22" t="s">
        <v>2104</v>
      </c>
      <c r="AG22" t="s">
        <v>1206</v>
      </c>
      <c r="AH22">
        <v>5</v>
      </c>
      <c r="AI22">
        <v>1</v>
      </c>
      <c r="AJ22">
        <v>0</v>
      </c>
      <c r="AK22">
        <v>0</v>
      </c>
      <c r="AN22" t="s">
        <v>2127</v>
      </c>
      <c r="AO22">
        <v>0</v>
      </c>
      <c r="AU22">
        <v>1.8</v>
      </c>
      <c r="AV22" t="s">
        <v>197</v>
      </c>
      <c r="AW22" t="s">
        <v>2181</v>
      </c>
      <c r="AX22" t="s">
        <v>2204</v>
      </c>
    </row>
    <row r="23" spans="1:50">
      <c r="A23" s="1">
        <f>HYPERLINK("https://lsnyc.legalserver.org/matter/dynamic-profile/view/1906412","19-1906412")</f>
        <v>0</v>
      </c>
      <c r="B23" t="s">
        <v>64</v>
      </c>
      <c r="C23" t="s">
        <v>123</v>
      </c>
      <c r="D23" t="s">
        <v>140</v>
      </c>
      <c r="F23" t="s">
        <v>218</v>
      </c>
      <c r="G23" t="s">
        <v>489</v>
      </c>
      <c r="H23" t="s">
        <v>772</v>
      </c>
      <c r="I23" t="s">
        <v>1026</v>
      </c>
      <c r="J23" t="s">
        <v>1162</v>
      </c>
      <c r="K23">
        <v>10038</v>
      </c>
      <c r="L23" t="s">
        <v>1186</v>
      </c>
      <c r="M23" t="s">
        <v>1187</v>
      </c>
      <c r="O23" t="s">
        <v>1194</v>
      </c>
      <c r="P23" t="s">
        <v>1362</v>
      </c>
      <c r="R23" t="s">
        <v>1374</v>
      </c>
      <c r="S23" t="s">
        <v>1188</v>
      </c>
      <c r="U23" t="s">
        <v>1379</v>
      </c>
      <c r="W23" t="s">
        <v>140</v>
      </c>
      <c r="X23">
        <v>3200</v>
      </c>
      <c r="Y23" t="s">
        <v>1398</v>
      </c>
      <c r="Z23" t="s">
        <v>1399</v>
      </c>
      <c r="AB23" t="s">
        <v>1447</v>
      </c>
      <c r="AD23" t="s">
        <v>1820</v>
      </c>
      <c r="AE23">
        <v>168</v>
      </c>
      <c r="AF23" t="s">
        <v>2104</v>
      </c>
      <c r="AG23" t="s">
        <v>1206</v>
      </c>
      <c r="AH23">
        <v>1</v>
      </c>
      <c r="AI23">
        <v>1</v>
      </c>
      <c r="AJ23">
        <v>0</v>
      </c>
      <c r="AK23">
        <v>0</v>
      </c>
      <c r="AN23" t="s">
        <v>2126</v>
      </c>
      <c r="AO23">
        <v>0</v>
      </c>
      <c r="AU23">
        <v>3.9</v>
      </c>
      <c r="AV23" t="s">
        <v>195</v>
      </c>
      <c r="AW23" t="s">
        <v>2181</v>
      </c>
      <c r="AX23" t="s">
        <v>2204</v>
      </c>
    </row>
    <row r="24" spans="1:50">
      <c r="A24" s="1">
        <f>HYPERLINK("https://lsnyc.legalserver.org/matter/dynamic-profile/view/1904691","19-1904691")</f>
        <v>0</v>
      </c>
      <c r="B24" t="s">
        <v>65</v>
      </c>
      <c r="C24" t="s">
        <v>123</v>
      </c>
      <c r="D24" t="s">
        <v>141</v>
      </c>
      <c r="F24" t="s">
        <v>219</v>
      </c>
      <c r="G24" t="s">
        <v>490</v>
      </c>
      <c r="H24" t="s">
        <v>773</v>
      </c>
      <c r="I24">
        <v>5</v>
      </c>
      <c r="J24" t="s">
        <v>1162</v>
      </c>
      <c r="K24">
        <v>10034</v>
      </c>
      <c r="L24" t="s">
        <v>1186</v>
      </c>
      <c r="M24" t="s">
        <v>1187</v>
      </c>
      <c r="P24" t="s">
        <v>1364</v>
      </c>
      <c r="R24" t="s">
        <v>1374</v>
      </c>
      <c r="S24" t="s">
        <v>1186</v>
      </c>
      <c r="U24" t="s">
        <v>1379</v>
      </c>
      <c r="W24" t="s">
        <v>141</v>
      </c>
      <c r="X24">
        <v>961.8200000000001</v>
      </c>
      <c r="Y24" t="s">
        <v>1398</v>
      </c>
      <c r="Z24" t="s">
        <v>1403</v>
      </c>
      <c r="AB24" t="s">
        <v>1448</v>
      </c>
      <c r="AE24">
        <v>25</v>
      </c>
      <c r="AF24" t="s">
        <v>2104</v>
      </c>
      <c r="AG24" t="s">
        <v>1206</v>
      </c>
      <c r="AH24">
        <v>30</v>
      </c>
      <c r="AI24">
        <v>1</v>
      </c>
      <c r="AJ24">
        <v>0</v>
      </c>
      <c r="AK24">
        <v>0</v>
      </c>
      <c r="AN24" t="s">
        <v>2126</v>
      </c>
      <c r="AO24">
        <v>0</v>
      </c>
      <c r="AU24">
        <v>0</v>
      </c>
      <c r="AW24" t="s">
        <v>2181</v>
      </c>
      <c r="AX24" t="s">
        <v>2204</v>
      </c>
    </row>
    <row r="25" spans="1:50">
      <c r="A25" s="1">
        <f>HYPERLINK("https://lsnyc.legalserver.org/matter/dynamic-profile/view/1904716","19-1904716")</f>
        <v>0</v>
      </c>
      <c r="B25" t="s">
        <v>65</v>
      </c>
      <c r="C25" t="s">
        <v>123</v>
      </c>
      <c r="D25" t="s">
        <v>141</v>
      </c>
      <c r="F25" t="s">
        <v>213</v>
      </c>
      <c r="G25" t="s">
        <v>491</v>
      </c>
      <c r="H25" t="s">
        <v>773</v>
      </c>
      <c r="I25">
        <v>41</v>
      </c>
      <c r="J25" t="s">
        <v>1162</v>
      </c>
      <c r="K25">
        <v>10034</v>
      </c>
      <c r="L25" t="s">
        <v>1186</v>
      </c>
      <c r="M25" t="s">
        <v>1187</v>
      </c>
      <c r="P25" t="s">
        <v>1364</v>
      </c>
      <c r="R25" t="s">
        <v>1374</v>
      </c>
      <c r="S25" t="s">
        <v>1186</v>
      </c>
      <c r="U25" t="s">
        <v>1379</v>
      </c>
      <c r="W25" t="s">
        <v>141</v>
      </c>
      <c r="X25">
        <v>910</v>
      </c>
      <c r="Y25" t="s">
        <v>1398</v>
      </c>
      <c r="Z25" t="s">
        <v>1403</v>
      </c>
      <c r="AB25" t="s">
        <v>1449</v>
      </c>
      <c r="AE25">
        <v>25</v>
      </c>
      <c r="AF25" t="s">
        <v>2104</v>
      </c>
      <c r="AG25" t="s">
        <v>2114</v>
      </c>
      <c r="AH25">
        <v>40</v>
      </c>
      <c r="AI25">
        <v>6</v>
      </c>
      <c r="AJ25">
        <v>0</v>
      </c>
      <c r="AK25">
        <v>0</v>
      </c>
      <c r="AN25" t="s">
        <v>2126</v>
      </c>
      <c r="AO25">
        <v>0</v>
      </c>
      <c r="AU25">
        <v>0</v>
      </c>
      <c r="AW25" t="s">
        <v>2181</v>
      </c>
      <c r="AX25" t="s">
        <v>2204</v>
      </c>
    </row>
    <row r="26" spans="1:50">
      <c r="A26" s="1">
        <f>HYPERLINK("https://lsnyc.legalserver.org/matter/dynamic-profile/view/1906999","19-1906999")</f>
        <v>0</v>
      </c>
      <c r="B26" t="s">
        <v>65</v>
      </c>
      <c r="C26" t="s">
        <v>123</v>
      </c>
      <c r="D26" t="s">
        <v>142</v>
      </c>
      <c r="F26" t="s">
        <v>220</v>
      </c>
      <c r="G26" t="s">
        <v>492</v>
      </c>
      <c r="H26" t="s">
        <v>774</v>
      </c>
      <c r="I26">
        <v>25</v>
      </c>
      <c r="J26" t="s">
        <v>1162</v>
      </c>
      <c r="K26">
        <v>10034</v>
      </c>
      <c r="L26" t="s">
        <v>1186</v>
      </c>
      <c r="M26" t="s">
        <v>1187</v>
      </c>
      <c r="P26" t="s">
        <v>1364</v>
      </c>
      <c r="R26" t="s">
        <v>1374</v>
      </c>
      <c r="S26" t="s">
        <v>1188</v>
      </c>
      <c r="U26" t="s">
        <v>1379</v>
      </c>
      <c r="W26" t="s">
        <v>142</v>
      </c>
      <c r="X26">
        <v>1138</v>
      </c>
      <c r="Y26" t="s">
        <v>1398</v>
      </c>
      <c r="Z26" t="s">
        <v>1403</v>
      </c>
      <c r="AB26" t="s">
        <v>1450</v>
      </c>
      <c r="AD26" t="s">
        <v>1821</v>
      </c>
      <c r="AE26">
        <v>26</v>
      </c>
      <c r="AF26" t="s">
        <v>2104</v>
      </c>
      <c r="AG26" t="s">
        <v>1206</v>
      </c>
      <c r="AH26">
        <v>45</v>
      </c>
      <c r="AI26">
        <v>1</v>
      </c>
      <c r="AJ26">
        <v>0</v>
      </c>
      <c r="AK26">
        <v>0</v>
      </c>
      <c r="AN26" t="s">
        <v>2126</v>
      </c>
      <c r="AO26">
        <v>0</v>
      </c>
      <c r="AU26">
        <v>2.7</v>
      </c>
      <c r="AV26" t="s">
        <v>174</v>
      </c>
      <c r="AW26" t="s">
        <v>2181</v>
      </c>
      <c r="AX26" t="s">
        <v>2204</v>
      </c>
    </row>
    <row r="27" spans="1:50">
      <c r="A27" s="1">
        <f>HYPERLINK("https://lsnyc.legalserver.org/matter/dynamic-profile/view/1907052","19-1907052")</f>
        <v>0</v>
      </c>
      <c r="B27" t="s">
        <v>65</v>
      </c>
      <c r="C27" t="s">
        <v>123</v>
      </c>
      <c r="D27" t="s">
        <v>142</v>
      </c>
      <c r="F27" t="s">
        <v>221</v>
      </c>
      <c r="G27" t="s">
        <v>493</v>
      </c>
      <c r="H27" t="s">
        <v>775</v>
      </c>
      <c r="I27" t="s">
        <v>1027</v>
      </c>
      <c r="J27" t="s">
        <v>1162</v>
      </c>
      <c r="K27">
        <v>10032</v>
      </c>
      <c r="L27" t="s">
        <v>1186</v>
      </c>
      <c r="M27" t="s">
        <v>1187</v>
      </c>
      <c r="N27" t="s">
        <v>1205</v>
      </c>
      <c r="O27" t="s">
        <v>1343</v>
      </c>
      <c r="P27" t="s">
        <v>1364</v>
      </c>
      <c r="R27" t="s">
        <v>1374</v>
      </c>
      <c r="S27" t="s">
        <v>1188</v>
      </c>
      <c r="U27" t="s">
        <v>1379</v>
      </c>
      <c r="W27" t="s">
        <v>142</v>
      </c>
      <c r="X27">
        <v>918.5599999999999</v>
      </c>
      <c r="Y27" t="s">
        <v>1398</v>
      </c>
      <c r="Z27" t="s">
        <v>1403</v>
      </c>
      <c r="AB27" t="s">
        <v>1451</v>
      </c>
      <c r="AD27" t="s">
        <v>1822</v>
      </c>
      <c r="AE27">
        <v>46</v>
      </c>
      <c r="AF27" t="s">
        <v>2104</v>
      </c>
      <c r="AG27" t="s">
        <v>1206</v>
      </c>
      <c r="AH27">
        <v>30</v>
      </c>
      <c r="AI27">
        <v>1</v>
      </c>
      <c r="AJ27">
        <v>0</v>
      </c>
      <c r="AK27">
        <v>0</v>
      </c>
      <c r="AN27" t="s">
        <v>2126</v>
      </c>
      <c r="AO27">
        <v>0</v>
      </c>
      <c r="AU27">
        <v>2</v>
      </c>
      <c r="AV27" t="s">
        <v>192</v>
      </c>
      <c r="AW27" t="s">
        <v>2181</v>
      </c>
      <c r="AX27" t="s">
        <v>2204</v>
      </c>
    </row>
    <row r="28" spans="1:50">
      <c r="A28" s="1">
        <f>HYPERLINK("https://lsnyc.legalserver.org/matter/dynamic-profile/view/1907774","19-1907774")</f>
        <v>0</v>
      </c>
      <c r="B28" t="s">
        <v>66</v>
      </c>
      <c r="C28" t="s">
        <v>123</v>
      </c>
      <c r="D28" t="s">
        <v>138</v>
      </c>
      <c r="F28" t="s">
        <v>222</v>
      </c>
      <c r="G28" t="s">
        <v>494</v>
      </c>
      <c r="H28" t="s">
        <v>776</v>
      </c>
      <c r="I28" t="s">
        <v>1028</v>
      </c>
      <c r="J28" t="s">
        <v>1158</v>
      </c>
      <c r="K28">
        <v>11212</v>
      </c>
      <c r="L28" t="s">
        <v>1186</v>
      </c>
      <c r="M28" t="s">
        <v>1187</v>
      </c>
      <c r="N28" t="s">
        <v>1206</v>
      </c>
      <c r="O28" t="s">
        <v>1345</v>
      </c>
      <c r="P28" t="s">
        <v>1366</v>
      </c>
      <c r="R28" t="s">
        <v>1374</v>
      </c>
      <c r="S28" t="s">
        <v>1186</v>
      </c>
      <c r="U28" t="s">
        <v>1379</v>
      </c>
      <c r="W28" t="s">
        <v>1390</v>
      </c>
      <c r="X28">
        <v>1047.01</v>
      </c>
      <c r="Y28" t="s">
        <v>1395</v>
      </c>
      <c r="Z28" t="s">
        <v>1404</v>
      </c>
      <c r="AB28" t="s">
        <v>1452</v>
      </c>
      <c r="AD28" t="s">
        <v>1823</v>
      </c>
      <c r="AE28">
        <v>96</v>
      </c>
      <c r="AF28" t="s">
        <v>2104</v>
      </c>
      <c r="AG28" t="s">
        <v>1206</v>
      </c>
      <c r="AH28">
        <v>30</v>
      </c>
      <c r="AI28">
        <v>2</v>
      </c>
      <c r="AJ28">
        <v>0</v>
      </c>
      <c r="AK28">
        <v>4.99</v>
      </c>
      <c r="AN28" t="s">
        <v>2126</v>
      </c>
      <c r="AO28">
        <v>843</v>
      </c>
      <c r="AU28">
        <v>0</v>
      </c>
      <c r="AW28" t="s">
        <v>2175</v>
      </c>
      <c r="AX28" t="s">
        <v>2204</v>
      </c>
    </row>
    <row r="29" spans="1:50">
      <c r="A29" s="1">
        <f>HYPERLINK("https://lsnyc.legalserver.org/matter/dynamic-profile/view/1908325","19-1908325")</f>
        <v>0</v>
      </c>
      <c r="B29" t="s">
        <v>67</v>
      </c>
      <c r="C29" t="s">
        <v>123</v>
      </c>
      <c r="D29" t="s">
        <v>132</v>
      </c>
      <c r="F29" t="s">
        <v>223</v>
      </c>
      <c r="G29" t="s">
        <v>495</v>
      </c>
      <c r="H29" t="s">
        <v>777</v>
      </c>
      <c r="I29" t="s">
        <v>1029</v>
      </c>
      <c r="J29" t="s">
        <v>1158</v>
      </c>
      <c r="K29">
        <v>11213</v>
      </c>
      <c r="L29" t="s">
        <v>1186</v>
      </c>
      <c r="M29" t="s">
        <v>1187</v>
      </c>
      <c r="N29" t="s">
        <v>1206</v>
      </c>
      <c r="O29" t="s">
        <v>1194</v>
      </c>
      <c r="P29" t="s">
        <v>1366</v>
      </c>
      <c r="R29" t="s">
        <v>1374</v>
      </c>
      <c r="S29" t="s">
        <v>1186</v>
      </c>
      <c r="U29" t="s">
        <v>1379</v>
      </c>
      <c r="V29" t="s">
        <v>1385</v>
      </c>
      <c r="W29" t="s">
        <v>138</v>
      </c>
      <c r="X29">
        <v>0</v>
      </c>
      <c r="Y29" t="s">
        <v>1395</v>
      </c>
      <c r="Z29" t="s">
        <v>1404</v>
      </c>
      <c r="AB29" t="s">
        <v>1453</v>
      </c>
      <c r="AC29" t="s">
        <v>1761</v>
      </c>
      <c r="AD29" t="s">
        <v>1824</v>
      </c>
      <c r="AE29">
        <v>107</v>
      </c>
      <c r="AF29" t="s">
        <v>2104</v>
      </c>
      <c r="AH29">
        <v>4</v>
      </c>
      <c r="AI29">
        <v>1</v>
      </c>
      <c r="AJ29">
        <v>0</v>
      </c>
      <c r="AK29">
        <v>8.789999999999999</v>
      </c>
      <c r="AN29" t="s">
        <v>2126</v>
      </c>
      <c r="AO29">
        <v>1098</v>
      </c>
      <c r="AU29">
        <v>0</v>
      </c>
      <c r="AW29" t="s">
        <v>2177</v>
      </c>
      <c r="AX29" t="s">
        <v>2204</v>
      </c>
    </row>
    <row r="30" spans="1:50">
      <c r="A30" s="1">
        <f>HYPERLINK("https://lsnyc.legalserver.org/matter/dynamic-profile/view/1906607","19-1906607")</f>
        <v>0</v>
      </c>
      <c r="B30" t="s">
        <v>55</v>
      </c>
      <c r="C30" t="s">
        <v>122</v>
      </c>
      <c r="D30" t="s">
        <v>143</v>
      </c>
      <c r="E30" t="s">
        <v>161</v>
      </c>
      <c r="F30" t="s">
        <v>224</v>
      </c>
      <c r="G30" t="s">
        <v>496</v>
      </c>
      <c r="H30" t="s">
        <v>778</v>
      </c>
      <c r="I30" t="s">
        <v>1030</v>
      </c>
      <c r="J30" t="s">
        <v>1158</v>
      </c>
      <c r="K30">
        <v>11208</v>
      </c>
      <c r="L30" t="s">
        <v>1186</v>
      </c>
      <c r="M30" t="s">
        <v>1187</v>
      </c>
      <c r="N30" t="s">
        <v>1207</v>
      </c>
      <c r="O30" t="s">
        <v>1346</v>
      </c>
      <c r="P30" t="s">
        <v>1367</v>
      </c>
      <c r="Q30" t="s">
        <v>1369</v>
      </c>
      <c r="R30" t="s">
        <v>1374</v>
      </c>
      <c r="S30" t="s">
        <v>1188</v>
      </c>
      <c r="U30" t="s">
        <v>1380</v>
      </c>
      <c r="V30" t="s">
        <v>1387</v>
      </c>
      <c r="W30" t="s">
        <v>166</v>
      </c>
      <c r="X30">
        <v>1488</v>
      </c>
      <c r="Y30" t="s">
        <v>1395</v>
      </c>
      <c r="Z30" t="s">
        <v>1401</v>
      </c>
      <c r="AA30" t="s">
        <v>1418</v>
      </c>
      <c r="AB30" t="s">
        <v>1454</v>
      </c>
      <c r="AC30" t="s">
        <v>1762</v>
      </c>
      <c r="AD30" t="s">
        <v>1825</v>
      </c>
      <c r="AE30">
        <v>18</v>
      </c>
      <c r="AF30" t="s">
        <v>1781</v>
      </c>
      <c r="AH30">
        <v>2</v>
      </c>
      <c r="AI30">
        <v>2</v>
      </c>
      <c r="AJ30">
        <v>2</v>
      </c>
      <c r="AK30">
        <v>8.890000000000001</v>
      </c>
      <c r="AN30" t="s">
        <v>2126</v>
      </c>
      <c r="AO30">
        <v>2288</v>
      </c>
      <c r="AU30">
        <v>4</v>
      </c>
      <c r="AV30" t="s">
        <v>161</v>
      </c>
      <c r="AW30" t="s">
        <v>2175</v>
      </c>
    </row>
    <row r="31" spans="1:50">
      <c r="A31" s="1">
        <f>HYPERLINK("https://lsnyc.legalserver.org/matter/dynamic-profile/view/1906910","19-1906910")</f>
        <v>0</v>
      </c>
      <c r="B31" t="s">
        <v>68</v>
      </c>
      <c r="C31" t="s">
        <v>123</v>
      </c>
      <c r="D31" t="s">
        <v>134</v>
      </c>
      <c r="F31" t="s">
        <v>225</v>
      </c>
      <c r="G31" t="s">
        <v>497</v>
      </c>
      <c r="H31" t="s">
        <v>779</v>
      </c>
      <c r="I31" t="s">
        <v>1017</v>
      </c>
      <c r="J31" t="s">
        <v>1162</v>
      </c>
      <c r="K31">
        <v>10035</v>
      </c>
      <c r="L31" t="s">
        <v>1186</v>
      </c>
      <c r="M31" t="s">
        <v>1187</v>
      </c>
      <c r="O31" t="s">
        <v>1347</v>
      </c>
      <c r="P31" t="s">
        <v>1367</v>
      </c>
      <c r="R31" t="s">
        <v>1374</v>
      </c>
      <c r="S31" t="s">
        <v>1188</v>
      </c>
      <c r="U31" t="s">
        <v>1379</v>
      </c>
      <c r="V31" t="s">
        <v>1388</v>
      </c>
      <c r="W31" t="s">
        <v>134</v>
      </c>
      <c r="X31">
        <v>645</v>
      </c>
      <c r="Y31" t="s">
        <v>1398</v>
      </c>
      <c r="Z31" t="s">
        <v>1405</v>
      </c>
      <c r="AB31" t="s">
        <v>1455</v>
      </c>
      <c r="AE31">
        <v>8</v>
      </c>
      <c r="AF31" t="s">
        <v>2104</v>
      </c>
      <c r="AG31" t="s">
        <v>2115</v>
      </c>
      <c r="AH31">
        <v>20</v>
      </c>
      <c r="AI31">
        <v>1</v>
      </c>
      <c r="AJ31">
        <v>2</v>
      </c>
      <c r="AK31">
        <v>14.91</v>
      </c>
      <c r="AN31" t="s">
        <v>2127</v>
      </c>
      <c r="AO31">
        <v>3180</v>
      </c>
      <c r="AU31">
        <v>9.75</v>
      </c>
      <c r="AV31" t="s">
        <v>197</v>
      </c>
      <c r="AW31" t="s">
        <v>2182</v>
      </c>
      <c r="AX31" t="s">
        <v>2204</v>
      </c>
    </row>
    <row r="32" spans="1:50">
      <c r="A32" s="1">
        <f>HYPERLINK("https://lsnyc.legalserver.org/matter/dynamic-profile/view/1905196","19-1905196")</f>
        <v>0</v>
      </c>
      <c r="B32" t="s">
        <v>69</v>
      </c>
      <c r="C32" t="s">
        <v>123</v>
      </c>
      <c r="D32" t="s">
        <v>144</v>
      </c>
      <c r="F32" t="s">
        <v>226</v>
      </c>
      <c r="G32" t="s">
        <v>498</v>
      </c>
      <c r="H32" t="s">
        <v>780</v>
      </c>
      <c r="I32" t="s">
        <v>1031</v>
      </c>
      <c r="J32" t="s">
        <v>1162</v>
      </c>
      <c r="K32">
        <v>10024</v>
      </c>
      <c r="L32" t="s">
        <v>1186</v>
      </c>
      <c r="M32" t="s">
        <v>1187</v>
      </c>
      <c r="O32" t="s">
        <v>1348</v>
      </c>
      <c r="P32" t="s">
        <v>1364</v>
      </c>
      <c r="R32" t="s">
        <v>1374</v>
      </c>
      <c r="S32" t="s">
        <v>1186</v>
      </c>
      <c r="U32" t="s">
        <v>1379</v>
      </c>
      <c r="V32" t="s">
        <v>1385</v>
      </c>
      <c r="W32" t="s">
        <v>133</v>
      </c>
      <c r="X32">
        <v>875</v>
      </c>
      <c r="Y32" t="s">
        <v>1398</v>
      </c>
      <c r="Z32" t="s">
        <v>1402</v>
      </c>
      <c r="AB32" t="s">
        <v>1456</v>
      </c>
      <c r="AD32" t="s">
        <v>1826</v>
      </c>
      <c r="AE32">
        <v>10</v>
      </c>
      <c r="AF32" t="s">
        <v>2104</v>
      </c>
      <c r="AG32" t="s">
        <v>2116</v>
      </c>
      <c r="AH32">
        <v>48</v>
      </c>
      <c r="AI32">
        <v>2</v>
      </c>
      <c r="AJ32">
        <v>0</v>
      </c>
      <c r="AK32">
        <v>15.97</v>
      </c>
      <c r="AN32" t="s">
        <v>2126</v>
      </c>
      <c r="AO32">
        <v>2700</v>
      </c>
      <c r="AU32">
        <v>0</v>
      </c>
      <c r="AW32" t="s">
        <v>2182</v>
      </c>
      <c r="AX32" t="s">
        <v>2204</v>
      </c>
    </row>
    <row r="33" spans="1:50">
      <c r="A33" s="1">
        <f>HYPERLINK("https://lsnyc.legalserver.org/matter/dynamic-profile/view/1878797","18-1878797")</f>
        <v>0</v>
      </c>
      <c r="B33" t="s">
        <v>58</v>
      </c>
      <c r="C33" t="s">
        <v>123</v>
      </c>
      <c r="D33" t="s">
        <v>145</v>
      </c>
      <c r="F33" t="s">
        <v>227</v>
      </c>
      <c r="G33" t="s">
        <v>499</v>
      </c>
      <c r="H33" t="s">
        <v>781</v>
      </c>
      <c r="I33">
        <v>1</v>
      </c>
      <c r="J33" t="s">
        <v>1158</v>
      </c>
      <c r="K33">
        <v>11208</v>
      </c>
      <c r="L33" t="s">
        <v>1186</v>
      </c>
      <c r="M33" t="s">
        <v>1186</v>
      </c>
      <c r="O33" t="s">
        <v>1349</v>
      </c>
      <c r="P33" t="s">
        <v>1366</v>
      </c>
      <c r="R33" t="s">
        <v>1374</v>
      </c>
      <c r="S33" t="s">
        <v>1188</v>
      </c>
      <c r="U33" t="s">
        <v>1379</v>
      </c>
      <c r="W33" t="s">
        <v>140</v>
      </c>
      <c r="X33">
        <v>1956</v>
      </c>
      <c r="Y33" t="s">
        <v>1395</v>
      </c>
      <c r="Z33" t="s">
        <v>1405</v>
      </c>
      <c r="AB33" t="s">
        <v>1437</v>
      </c>
      <c r="AD33" t="s">
        <v>1827</v>
      </c>
      <c r="AE33">
        <v>2</v>
      </c>
      <c r="AF33" t="s">
        <v>2102</v>
      </c>
      <c r="AG33" t="s">
        <v>2114</v>
      </c>
      <c r="AH33">
        <v>3</v>
      </c>
      <c r="AI33">
        <v>1</v>
      </c>
      <c r="AJ33">
        <v>5</v>
      </c>
      <c r="AK33">
        <v>16.36</v>
      </c>
      <c r="AN33" t="s">
        <v>2126</v>
      </c>
      <c r="AO33">
        <v>5520</v>
      </c>
      <c r="AU33">
        <v>1</v>
      </c>
      <c r="AV33" t="s">
        <v>2165</v>
      </c>
      <c r="AW33" t="s">
        <v>2178</v>
      </c>
      <c r="AX33" t="s">
        <v>2204</v>
      </c>
    </row>
    <row r="34" spans="1:50">
      <c r="A34" s="1">
        <f>HYPERLINK("https://lsnyc.legalserver.org/matter/dynamic-profile/view/1907304","19-1907304")</f>
        <v>0</v>
      </c>
      <c r="B34" t="s">
        <v>60</v>
      </c>
      <c r="C34" t="s">
        <v>123</v>
      </c>
      <c r="D34" t="s">
        <v>127</v>
      </c>
      <c r="F34" t="s">
        <v>225</v>
      </c>
      <c r="G34" t="s">
        <v>500</v>
      </c>
      <c r="H34" t="s">
        <v>763</v>
      </c>
      <c r="I34" t="s">
        <v>1032</v>
      </c>
      <c r="J34" t="s">
        <v>1158</v>
      </c>
      <c r="K34">
        <v>11225</v>
      </c>
      <c r="L34" t="s">
        <v>1187</v>
      </c>
      <c r="M34" t="s">
        <v>1187</v>
      </c>
      <c r="O34" t="s">
        <v>1345</v>
      </c>
      <c r="P34" t="s">
        <v>1365</v>
      </c>
      <c r="R34" t="s">
        <v>1374</v>
      </c>
      <c r="S34" t="s">
        <v>1186</v>
      </c>
      <c r="T34" t="s">
        <v>1376</v>
      </c>
      <c r="U34" t="s">
        <v>1379</v>
      </c>
      <c r="W34" t="s">
        <v>127</v>
      </c>
      <c r="X34">
        <v>0</v>
      </c>
      <c r="Y34" t="s">
        <v>1395</v>
      </c>
      <c r="AB34" t="s">
        <v>1457</v>
      </c>
      <c r="AD34" t="s">
        <v>1828</v>
      </c>
      <c r="AE34">
        <v>46</v>
      </c>
      <c r="AH34">
        <v>0</v>
      </c>
      <c r="AI34">
        <v>3</v>
      </c>
      <c r="AJ34">
        <v>0</v>
      </c>
      <c r="AK34">
        <v>16.37</v>
      </c>
      <c r="AN34" t="s">
        <v>2127</v>
      </c>
      <c r="AO34">
        <v>3492</v>
      </c>
      <c r="AU34">
        <v>0</v>
      </c>
      <c r="AW34" t="s">
        <v>2179</v>
      </c>
    </row>
    <row r="35" spans="1:50">
      <c r="A35" s="1">
        <f>HYPERLINK("https://lsnyc.legalserver.org/matter/dynamic-profile/view/1907762","19-1907762")</f>
        <v>0</v>
      </c>
      <c r="B35" t="s">
        <v>70</v>
      </c>
      <c r="C35" t="s">
        <v>122</v>
      </c>
      <c r="D35" t="s">
        <v>138</v>
      </c>
      <c r="E35" t="s">
        <v>195</v>
      </c>
      <c r="F35" t="s">
        <v>228</v>
      </c>
      <c r="G35" t="s">
        <v>501</v>
      </c>
      <c r="H35" t="s">
        <v>782</v>
      </c>
      <c r="I35" t="s">
        <v>1033</v>
      </c>
      <c r="J35" t="s">
        <v>1162</v>
      </c>
      <c r="K35">
        <v>10034</v>
      </c>
      <c r="L35" t="s">
        <v>1186</v>
      </c>
      <c r="M35" t="s">
        <v>1187</v>
      </c>
      <c r="O35" t="s">
        <v>1194</v>
      </c>
      <c r="P35" t="s">
        <v>1362</v>
      </c>
      <c r="Q35" t="s">
        <v>1368</v>
      </c>
      <c r="R35" t="s">
        <v>1374</v>
      </c>
      <c r="S35" t="s">
        <v>1188</v>
      </c>
      <c r="U35" t="s">
        <v>1379</v>
      </c>
      <c r="W35" t="s">
        <v>138</v>
      </c>
      <c r="X35">
        <v>1403</v>
      </c>
      <c r="Y35" t="s">
        <v>1398</v>
      </c>
      <c r="Z35" t="s">
        <v>1402</v>
      </c>
      <c r="AA35" t="s">
        <v>1417</v>
      </c>
      <c r="AB35" t="s">
        <v>1458</v>
      </c>
      <c r="AC35" t="s">
        <v>1763</v>
      </c>
      <c r="AD35" t="s">
        <v>1829</v>
      </c>
      <c r="AE35">
        <v>0</v>
      </c>
      <c r="AF35" t="s">
        <v>2104</v>
      </c>
      <c r="AG35" t="s">
        <v>1206</v>
      </c>
      <c r="AH35">
        <v>1</v>
      </c>
      <c r="AI35">
        <v>1</v>
      </c>
      <c r="AJ35">
        <v>0</v>
      </c>
      <c r="AK35">
        <v>17.29</v>
      </c>
      <c r="AN35" t="s">
        <v>2126</v>
      </c>
      <c r="AO35">
        <v>2160</v>
      </c>
      <c r="AU35">
        <v>2</v>
      </c>
      <c r="AV35" t="s">
        <v>169</v>
      </c>
      <c r="AW35" t="s">
        <v>2183</v>
      </c>
      <c r="AX35" t="s">
        <v>2205</v>
      </c>
    </row>
    <row r="36" spans="1:50">
      <c r="A36" s="1">
        <f>HYPERLINK("https://lsnyc.legalserver.org/matter/dynamic-profile/view/1903865","19-1903865")</f>
        <v>0</v>
      </c>
      <c r="B36" t="s">
        <v>71</v>
      </c>
      <c r="C36" t="s">
        <v>123</v>
      </c>
      <c r="D36" t="s">
        <v>146</v>
      </c>
      <c r="F36" t="s">
        <v>229</v>
      </c>
      <c r="G36" t="s">
        <v>502</v>
      </c>
      <c r="H36" t="s">
        <v>783</v>
      </c>
      <c r="I36" t="s">
        <v>1016</v>
      </c>
      <c r="J36" t="s">
        <v>1158</v>
      </c>
      <c r="K36">
        <v>11233</v>
      </c>
      <c r="L36" t="s">
        <v>1186</v>
      </c>
      <c r="M36" t="s">
        <v>1187</v>
      </c>
      <c r="N36" t="s">
        <v>1208</v>
      </c>
      <c r="O36" t="s">
        <v>1343</v>
      </c>
      <c r="P36" t="s">
        <v>1366</v>
      </c>
      <c r="R36" t="s">
        <v>1374</v>
      </c>
      <c r="S36" t="s">
        <v>1188</v>
      </c>
      <c r="U36" t="s">
        <v>1379</v>
      </c>
      <c r="V36" t="s">
        <v>1388</v>
      </c>
      <c r="W36" t="s">
        <v>146</v>
      </c>
      <c r="X36">
        <v>1050</v>
      </c>
      <c r="Y36" t="s">
        <v>1395</v>
      </c>
      <c r="Z36" t="s">
        <v>1403</v>
      </c>
      <c r="AB36" t="s">
        <v>1459</v>
      </c>
      <c r="AC36" t="s">
        <v>1764</v>
      </c>
      <c r="AD36" t="s">
        <v>1830</v>
      </c>
      <c r="AE36">
        <v>8</v>
      </c>
      <c r="AF36" t="s">
        <v>2104</v>
      </c>
      <c r="AG36" t="s">
        <v>1206</v>
      </c>
      <c r="AH36">
        <v>17</v>
      </c>
      <c r="AI36">
        <v>2</v>
      </c>
      <c r="AJ36">
        <v>2</v>
      </c>
      <c r="AK36">
        <v>19.69</v>
      </c>
      <c r="AN36" t="s">
        <v>2126</v>
      </c>
      <c r="AO36">
        <v>5070</v>
      </c>
      <c r="AU36">
        <v>4.25</v>
      </c>
      <c r="AV36" t="s">
        <v>169</v>
      </c>
      <c r="AW36" t="s">
        <v>2177</v>
      </c>
      <c r="AX36" t="s">
        <v>2205</v>
      </c>
    </row>
    <row r="37" spans="1:50">
      <c r="A37" s="1">
        <f>HYPERLINK("https://lsnyc.legalserver.org/matter/dynamic-profile/view/1907074","19-1907074")</f>
        <v>0</v>
      </c>
      <c r="B37" t="s">
        <v>70</v>
      </c>
      <c r="C37" t="s">
        <v>123</v>
      </c>
      <c r="D37" t="s">
        <v>142</v>
      </c>
      <c r="F37" t="s">
        <v>230</v>
      </c>
      <c r="G37" t="s">
        <v>503</v>
      </c>
      <c r="H37" t="s">
        <v>784</v>
      </c>
      <c r="I37" t="s">
        <v>1034</v>
      </c>
      <c r="J37" t="s">
        <v>1162</v>
      </c>
      <c r="K37">
        <v>10034</v>
      </c>
      <c r="L37" t="s">
        <v>1186</v>
      </c>
      <c r="M37" t="s">
        <v>1187</v>
      </c>
      <c r="O37" t="s">
        <v>1343</v>
      </c>
      <c r="P37" t="s">
        <v>1367</v>
      </c>
      <c r="R37" t="s">
        <v>1374</v>
      </c>
      <c r="S37" t="s">
        <v>1188</v>
      </c>
      <c r="U37" t="s">
        <v>1379</v>
      </c>
      <c r="W37" t="s">
        <v>142</v>
      </c>
      <c r="X37">
        <v>972.72</v>
      </c>
      <c r="Y37" t="s">
        <v>1398</v>
      </c>
      <c r="Z37" t="s">
        <v>1405</v>
      </c>
      <c r="AB37" t="s">
        <v>1460</v>
      </c>
      <c r="AD37" t="s">
        <v>1831</v>
      </c>
      <c r="AE37">
        <v>121</v>
      </c>
      <c r="AF37" t="s">
        <v>2104</v>
      </c>
      <c r="AG37" t="s">
        <v>1206</v>
      </c>
      <c r="AH37">
        <v>32</v>
      </c>
      <c r="AI37">
        <v>1</v>
      </c>
      <c r="AJ37">
        <v>0</v>
      </c>
      <c r="AK37">
        <v>20.66</v>
      </c>
      <c r="AN37" t="s">
        <v>2127</v>
      </c>
      <c r="AO37">
        <v>2580</v>
      </c>
      <c r="AU37">
        <v>0.1</v>
      </c>
      <c r="AV37" t="s">
        <v>142</v>
      </c>
      <c r="AW37" t="s">
        <v>2181</v>
      </c>
      <c r="AX37" t="s">
        <v>2204</v>
      </c>
    </row>
    <row r="38" spans="1:50">
      <c r="A38" s="1">
        <f>HYPERLINK("https://lsnyc.legalserver.org/matter/dynamic-profile/view/1907072","19-1907072")</f>
        <v>0</v>
      </c>
      <c r="B38" t="s">
        <v>70</v>
      </c>
      <c r="C38" t="s">
        <v>123</v>
      </c>
      <c r="D38" t="s">
        <v>142</v>
      </c>
      <c r="F38" t="s">
        <v>230</v>
      </c>
      <c r="G38" t="s">
        <v>503</v>
      </c>
      <c r="H38" t="s">
        <v>784</v>
      </c>
      <c r="I38" t="s">
        <v>1034</v>
      </c>
      <c r="J38" t="s">
        <v>1162</v>
      </c>
      <c r="K38">
        <v>10034</v>
      </c>
      <c r="L38" t="s">
        <v>1186</v>
      </c>
      <c r="M38" t="s">
        <v>1187</v>
      </c>
      <c r="O38" t="s">
        <v>1350</v>
      </c>
      <c r="P38" t="s">
        <v>1367</v>
      </c>
      <c r="R38" t="s">
        <v>1374</v>
      </c>
      <c r="S38" t="s">
        <v>1188</v>
      </c>
      <c r="U38" t="s">
        <v>1379</v>
      </c>
      <c r="W38" t="s">
        <v>142</v>
      </c>
      <c r="X38">
        <v>972.72</v>
      </c>
      <c r="Y38" t="s">
        <v>1398</v>
      </c>
      <c r="Z38" t="s">
        <v>1405</v>
      </c>
      <c r="AB38" t="s">
        <v>1460</v>
      </c>
      <c r="AD38" t="s">
        <v>1831</v>
      </c>
      <c r="AE38">
        <v>121</v>
      </c>
      <c r="AF38" t="s">
        <v>2104</v>
      </c>
      <c r="AG38" t="s">
        <v>1206</v>
      </c>
      <c r="AH38">
        <v>32</v>
      </c>
      <c r="AI38">
        <v>1</v>
      </c>
      <c r="AJ38">
        <v>0</v>
      </c>
      <c r="AK38">
        <v>20.66</v>
      </c>
      <c r="AN38" t="s">
        <v>2127</v>
      </c>
      <c r="AO38">
        <v>2580</v>
      </c>
      <c r="AU38">
        <v>0.1</v>
      </c>
      <c r="AV38" t="s">
        <v>142</v>
      </c>
      <c r="AW38" t="s">
        <v>2181</v>
      </c>
      <c r="AX38" t="s">
        <v>2204</v>
      </c>
    </row>
    <row r="39" spans="1:50">
      <c r="A39" s="1">
        <f>HYPERLINK("https://lsnyc.legalserver.org/matter/dynamic-profile/view/1905377","19-1905377")</f>
        <v>0</v>
      </c>
      <c r="B39" t="s">
        <v>72</v>
      </c>
      <c r="C39" t="s">
        <v>122</v>
      </c>
      <c r="D39" t="s">
        <v>147</v>
      </c>
      <c r="E39" t="s">
        <v>196</v>
      </c>
      <c r="F39" t="s">
        <v>231</v>
      </c>
      <c r="G39" t="s">
        <v>504</v>
      </c>
      <c r="H39" t="s">
        <v>785</v>
      </c>
      <c r="I39" t="s">
        <v>1021</v>
      </c>
      <c r="J39" t="s">
        <v>1157</v>
      </c>
      <c r="K39">
        <v>11420</v>
      </c>
      <c r="L39" t="s">
        <v>1186</v>
      </c>
      <c r="M39" t="s">
        <v>1187</v>
      </c>
      <c r="N39" t="s">
        <v>1209</v>
      </c>
      <c r="O39" t="s">
        <v>1344</v>
      </c>
      <c r="P39" t="s">
        <v>1362</v>
      </c>
      <c r="Q39" t="s">
        <v>1368</v>
      </c>
      <c r="R39" t="s">
        <v>1374</v>
      </c>
      <c r="S39" t="s">
        <v>1188</v>
      </c>
      <c r="U39" t="s">
        <v>1379</v>
      </c>
      <c r="V39" t="s">
        <v>1387</v>
      </c>
      <c r="W39" t="s">
        <v>147</v>
      </c>
      <c r="X39">
        <v>2000</v>
      </c>
      <c r="Y39" t="s">
        <v>1394</v>
      </c>
      <c r="Z39" t="s">
        <v>1401</v>
      </c>
      <c r="AA39" t="s">
        <v>1417</v>
      </c>
      <c r="AB39" t="s">
        <v>1461</v>
      </c>
      <c r="AC39" t="s">
        <v>1765</v>
      </c>
      <c r="AD39" t="s">
        <v>1832</v>
      </c>
      <c r="AE39">
        <v>1</v>
      </c>
      <c r="AF39" t="s">
        <v>2102</v>
      </c>
      <c r="AG39" t="s">
        <v>1400</v>
      </c>
      <c r="AH39">
        <v>1</v>
      </c>
      <c r="AI39">
        <v>2</v>
      </c>
      <c r="AJ39">
        <v>3</v>
      </c>
      <c r="AK39">
        <v>23.86</v>
      </c>
      <c r="AN39" t="s">
        <v>2126</v>
      </c>
      <c r="AO39">
        <v>7200</v>
      </c>
      <c r="AU39">
        <v>2</v>
      </c>
      <c r="AV39" t="s">
        <v>140</v>
      </c>
      <c r="AW39" t="s">
        <v>53</v>
      </c>
      <c r="AX39" t="s">
        <v>2204</v>
      </c>
    </row>
    <row r="40" spans="1:50">
      <c r="A40" s="1">
        <f>HYPERLINK("https://lsnyc.legalserver.org/matter/dynamic-profile/view/1905313","19-1905313")</f>
        <v>0</v>
      </c>
      <c r="B40" t="s">
        <v>73</v>
      </c>
      <c r="C40" t="s">
        <v>122</v>
      </c>
      <c r="D40" t="s">
        <v>144</v>
      </c>
      <c r="E40" t="s">
        <v>139</v>
      </c>
      <c r="F40" t="s">
        <v>232</v>
      </c>
      <c r="G40" t="s">
        <v>478</v>
      </c>
      <c r="H40" t="s">
        <v>786</v>
      </c>
      <c r="I40">
        <v>404</v>
      </c>
      <c r="J40" t="s">
        <v>1160</v>
      </c>
      <c r="K40">
        <v>10460</v>
      </c>
      <c r="L40" t="s">
        <v>1186</v>
      </c>
      <c r="M40" t="s">
        <v>1187</v>
      </c>
      <c r="N40" t="s">
        <v>1210</v>
      </c>
      <c r="O40" t="s">
        <v>1343</v>
      </c>
      <c r="P40" t="s">
        <v>1363</v>
      </c>
      <c r="Q40" t="s">
        <v>1370</v>
      </c>
      <c r="R40" t="s">
        <v>1374</v>
      </c>
      <c r="S40" t="s">
        <v>1188</v>
      </c>
      <c r="U40" t="s">
        <v>1379</v>
      </c>
      <c r="V40" t="s">
        <v>1386</v>
      </c>
      <c r="W40" t="s">
        <v>133</v>
      </c>
      <c r="X40">
        <v>1269</v>
      </c>
      <c r="Y40" t="s">
        <v>1396</v>
      </c>
      <c r="Z40" t="s">
        <v>1406</v>
      </c>
      <c r="AA40" t="s">
        <v>1419</v>
      </c>
      <c r="AB40" t="s">
        <v>1462</v>
      </c>
      <c r="AD40" t="s">
        <v>1833</v>
      </c>
      <c r="AE40">
        <v>27</v>
      </c>
      <c r="AF40" t="s">
        <v>2104</v>
      </c>
      <c r="AG40" t="s">
        <v>2115</v>
      </c>
      <c r="AH40">
        <v>13</v>
      </c>
      <c r="AI40">
        <v>3</v>
      </c>
      <c r="AJ40">
        <v>0</v>
      </c>
      <c r="AK40">
        <v>24.19</v>
      </c>
      <c r="AN40" t="s">
        <v>2126</v>
      </c>
      <c r="AO40">
        <v>5160</v>
      </c>
      <c r="AQ40" t="s">
        <v>2146</v>
      </c>
      <c r="AR40" t="s">
        <v>2150</v>
      </c>
      <c r="AS40" t="s">
        <v>2154</v>
      </c>
      <c r="AT40" t="s">
        <v>2156</v>
      </c>
      <c r="AU40">
        <v>10.8</v>
      </c>
      <c r="AV40" t="s">
        <v>139</v>
      </c>
      <c r="AW40" t="s">
        <v>2184</v>
      </c>
      <c r="AX40" t="s">
        <v>1206</v>
      </c>
    </row>
    <row r="41" spans="1:50">
      <c r="A41" s="1">
        <f>HYPERLINK("https://lsnyc.legalserver.org/matter/dynamic-profile/view/1908106","19-1908106")</f>
        <v>0</v>
      </c>
      <c r="B41" t="s">
        <v>74</v>
      </c>
      <c r="C41" t="s">
        <v>123</v>
      </c>
      <c r="D41" t="s">
        <v>148</v>
      </c>
      <c r="F41" t="s">
        <v>233</v>
      </c>
      <c r="G41" t="s">
        <v>505</v>
      </c>
      <c r="H41" t="s">
        <v>787</v>
      </c>
      <c r="I41" t="s">
        <v>1022</v>
      </c>
      <c r="J41" t="s">
        <v>1158</v>
      </c>
      <c r="K41">
        <v>11213</v>
      </c>
      <c r="L41" t="s">
        <v>1186</v>
      </c>
      <c r="M41" t="s">
        <v>1187</v>
      </c>
      <c r="N41" t="s">
        <v>1211</v>
      </c>
      <c r="O41" t="s">
        <v>1348</v>
      </c>
      <c r="P41" t="s">
        <v>1367</v>
      </c>
      <c r="R41" t="s">
        <v>1374</v>
      </c>
      <c r="S41" t="s">
        <v>1188</v>
      </c>
      <c r="U41" t="s">
        <v>1379</v>
      </c>
      <c r="V41" t="s">
        <v>1385</v>
      </c>
      <c r="W41" t="s">
        <v>148</v>
      </c>
      <c r="X41">
        <v>0</v>
      </c>
      <c r="Y41" t="s">
        <v>1395</v>
      </c>
      <c r="Z41" t="s">
        <v>1403</v>
      </c>
      <c r="AB41" t="s">
        <v>1463</v>
      </c>
      <c r="AE41">
        <v>35</v>
      </c>
      <c r="AF41" t="s">
        <v>2104</v>
      </c>
      <c r="AH41">
        <v>0</v>
      </c>
      <c r="AI41">
        <v>3</v>
      </c>
      <c r="AJ41">
        <v>1</v>
      </c>
      <c r="AK41">
        <v>24.23</v>
      </c>
      <c r="AN41" t="s">
        <v>2126</v>
      </c>
      <c r="AO41">
        <v>6240</v>
      </c>
      <c r="AU41">
        <v>0.5</v>
      </c>
      <c r="AV41" t="s">
        <v>148</v>
      </c>
      <c r="AW41" t="s">
        <v>107</v>
      </c>
    </row>
    <row r="42" spans="1:50">
      <c r="A42" s="1">
        <f>HYPERLINK("https://lsnyc.legalserver.org/matter/dynamic-profile/view/1907258","19-1907258")</f>
        <v>0</v>
      </c>
      <c r="B42" t="s">
        <v>58</v>
      </c>
      <c r="C42" t="s">
        <v>123</v>
      </c>
      <c r="D42" t="s">
        <v>136</v>
      </c>
      <c r="F42" t="s">
        <v>234</v>
      </c>
      <c r="G42" t="s">
        <v>506</v>
      </c>
      <c r="H42" t="s">
        <v>788</v>
      </c>
      <c r="I42" t="s">
        <v>1031</v>
      </c>
      <c r="J42" t="s">
        <v>1158</v>
      </c>
      <c r="K42">
        <v>11233</v>
      </c>
      <c r="L42" t="s">
        <v>1186</v>
      </c>
      <c r="M42" t="s">
        <v>1187</v>
      </c>
      <c r="N42" t="s">
        <v>1212</v>
      </c>
      <c r="O42" t="s">
        <v>1343</v>
      </c>
      <c r="R42" t="s">
        <v>1374</v>
      </c>
      <c r="S42" t="s">
        <v>1188</v>
      </c>
      <c r="U42" t="s">
        <v>1379</v>
      </c>
      <c r="W42" t="s">
        <v>158</v>
      </c>
      <c r="X42">
        <v>627</v>
      </c>
      <c r="Y42" t="s">
        <v>1395</v>
      </c>
      <c r="Z42" t="s">
        <v>1405</v>
      </c>
      <c r="AB42" t="s">
        <v>1464</v>
      </c>
      <c r="AC42" t="s">
        <v>1766</v>
      </c>
      <c r="AD42" t="s">
        <v>1834</v>
      </c>
      <c r="AE42">
        <v>112</v>
      </c>
      <c r="AF42" t="s">
        <v>2104</v>
      </c>
      <c r="AG42" t="s">
        <v>2115</v>
      </c>
      <c r="AH42">
        <v>8</v>
      </c>
      <c r="AI42">
        <v>1</v>
      </c>
      <c r="AJ42">
        <v>0</v>
      </c>
      <c r="AK42">
        <v>26.55</v>
      </c>
      <c r="AN42" t="s">
        <v>2126</v>
      </c>
      <c r="AO42">
        <v>3315.6</v>
      </c>
      <c r="AU42">
        <v>2.3</v>
      </c>
      <c r="AV42" t="s">
        <v>197</v>
      </c>
      <c r="AW42" t="s">
        <v>2185</v>
      </c>
      <c r="AX42" t="s">
        <v>2204</v>
      </c>
    </row>
    <row r="43" spans="1:50">
      <c r="A43" s="1">
        <f>HYPERLINK("https://lsnyc.legalserver.org/matter/dynamic-profile/view/1905514","19-1905514")</f>
        <v>0</v>
      </c>
      <c r="B43" t="s">
        <v>50</v>
      </c>
      <c r="C43" t="s">
        <v>123</v>
      </c>
      <c r="D43" t="s">
        <v>149</v>
      </c>
      <c r="F43" t="s">
        <v>235</v>
      </c>
      <c r="G43" t="s">
        <v>507</v>
      </c>
      <c r="H43" t="s">
        <v>789</v>
      </c>
      <c r="I43" t="s">
        <v>1035</v>
      </c>
      <c r="J43" t="s">
        <v>1163</v>
      </c>
      <c r="K43">
        <v>11423</v>
      </c>
      <c r="L43" t="s">
        <v>1186</v>
      </c>
      <c r="M43" t="s">
        <v>1187</v>
      </c>
      <c r="N43" t="s">
        <v>1213</v>
      </c>
      <c r="O43" t="s">
        <v>1344</v>
      </c>
      <c r="P43" t="s">
        <v>1363</v>
      </c>
      <c r="R43" t="s">
        <v>1374</v>
      </c>
      <c r="S43" t="s">
        <v>1188</v>
      </c>
      <c r="U43" t="s">
        <v>1379</v>
      </c>
      <c r="V43" t="s">
        <v>1385</v>
      </c>
      <c r="W43" t="s">
        <v>128</v>
      </c>
      <c r="X43">
        <v>1900</v>
      </c>
      <c r="Y43" t="s">
        <v>1394</v>
      </c>
      <c r="Z43" t="s">
        <v>1405</v>
      </c>
      <c r="AB43" t="s">
        <v>1465</v>
      </c>
      <c r="AD43" t="s">
        <v>1835</v>
      </c>
      <c r="AE43">
        <v>2</v>
      </c>
      <c r="AF43" t="s">
        <v>2102</v>
      </c>
      <c r="AG43" t="s">
        <v>1206</v>
      </c>
      <c r="AH43">
        <v>1</v>
      </c>
      <c r="AI43">
        <v>1</v>
      </c>
      <c r="AJ43">
        <v>1</v>
      </c>
      <c r="AK43">
        <v>28.39</v>
      </c>
      <c r="AN43" t="s">
        <v>2128</v>
      </c>
      <c r="AO43">
        <v>4800</v>
      </c>
      <c r="AU43">
        <v>11.46</v>
      </c>
      <c r="AV43" t="s">
        <v>195</v>
      </c>
      <c r="AW43" t="s">
        <v>50</v>
      </c>
      <c r="AX43" t="s">
        <v>2204</v>
      </c>
    </row>
    <row r="44" spans="1:50">
      <c r="A44" s="1">
        <f>HYPERLINK("https://lsnyc.legalserver.org/matter/dynamic-profile/view/1907511","19-1907511")</f>
        <v>0</v>
      </c>
      <c r="B44" t="s">
        <v>75</v>
      </c>
      <c r="C44" t="s">
        <v>123</v>
      </c>
      <c r="D44" t="s">
        <v>127</v>
      </c>
      <c r="F44" t="s">
        <v>236</v>
      </c>
      <c r="G44" t="s">
        <v>508</v>
      </c>
      <c r="H44" t="s">
        <v>790</v>
      </c>
      <c r="I44">
        <v>1</v>
      </c>
      <c r="J44" t="s">
        <v>1164</v>
      </c>
      <c r="K44">
        <v>11413</v>
      </c>
      <c r="L44" t="s">
        <v>1186</v>
      </c>
      <c r="M44" t="s">
        <v>1187</v>
      </c>
      <c r="N44" t="s">
        <v>1214</v>
      </c>
      <c r="O44" t="s">
        <v>1344</v>
      </c>
      <c r="P44" t="s">
        <v>1362</v>
      </c>
      <c r="R44" t="s">
        <v>1374</v>
      </c>
      <c r="S44" t="s">
        <v>1188</v>
      </c>
      <c r="U44" t="s">
        <v>1379</v>
      </c>
      <c r="V44" t="s">
        <v>1389</v>
      </c>
      <c r="W44" t="s">
        <v>127</v>
      </c>
      <c r="X44">
        <v>1000</v>
      </c>
      <c r="Y44" t="s">
        <v>1394</v>
      </c>
      <c r="Z44" t="s">
        <v>1401</v>
      </c>
      <c r="AB44" t="s">
        <v>1466</v>
      </c>
      <c r="AC44" t="s">
        <v>1206</v>
      </c>
      <c r="AD44" t="s">
        <v>1836</v>
      </c>
      <c r="AE44">
        <v>2</v>
      </c>
      <c r="AF44" t="s">
        <v>2102</v>
      </c>
      <c r="AG44" t="s">
        <v>1206</v>
      </c>
      <c r="AH44">
        <v>1</v>
      </c>
      <c r="AI44">
        <v>1</v>
      </c>
      <c r="AJ44">
        <v>1</v>
      </c>
      <c r="AK44">
        <v>29.57</v>
      </c>
      <c r="AO44">
        <v>5000</v>
      </c>
      <c r="AU44">
        <v>2</v>
      </c>
      <c r="AV44" t="s">
        <v>161</v>
      </c>
      <c r="AW44" t="s">
        <v>75</v>
      </c>
      <c r="AX44" t="s">
        <v>2204</v>
      </c>
    </row>
    <row r="45" spans="1:50">
      <c r="A45" s="1">
        <f>HYPERLINK("https://lsnyc.legalserver.org/matter/dynamic-profile/view/1908272","19-1908272")</f>
        <v>0</v>
      </c>
      <c r="B45" t="s">
        <v>76</v>
      </c>
      <c r="C45" t="s">
        <v>123</v>
      </c>
      <c r="D45" t="s">
        <v>132</v>
      </c>
      <c r="F45" t="s">
        <v>237</v>
      </c>
      <c r="G45" t="s">
        <v>509</v>
      </c>
      <c r="H45" t="s">
        <v>791</v>
      </c>
      <c r="I45">
        <v>5</v>
      </c>
      <c r="J45" t="s">
        <v>1158</v>
      </c>
      <c r="K45">
        <v>11233</v>
      </c>
      <c r="L45" t="s">
        <v>1186</v>
      </c>
      <c r="M45" t="s">
        <v>1187</v>
      </c>
      <c r="N45" t="s">
        <v>1202</v>
      </c>
      <c r="O45" t="s">
        <v>1349</v>
      </c>
      <c r="P45" t="s">
        <v>1363</v>
      </c>
      <c r="R45" t="s">
        <v>1374</v>
      </c>
      <c r="S45" t="s">
        <v>1375</v>
      </c>
      <c r="U45" t="s">
        <v>1379</v>
      </c>
      <c r="V45" t="s">
        <v>1385</v>
      </c>
      <c r="W45" t="s">
        <v>192</v>
      </c>
      <c r="X45">
        <v>1550</v>
      </c>
      <c r="Y45" t="s">
        <v>1395</v>
      </c>
      <c r="AB45" t="s">
        <v>1467</v>
      </c>
      <c r="AC45" t="s">
        <v>1767</v>
      </c>
      <c r="AD45" t="s">
        <v>1837</v>
      </c>
      <c r="AE45">
        <v>16</v>
      </c>
      <c r="AF45" t="s">
        <v>2104</v>
      </c>
      <c r="AG45" t="s">
        <v>2117</v>
      </c>
      <c r="AH45">
        <v>4</v>
      </c>
      <c r="AI45">
        <v>1</v>
      </c>
      <c r="AJ45">
        <v>0</v>
      </c>
      <c r="AK45">
        <v>31.22</v>
      </c>
      <c r="AN45" t="s">
        <v>2126</v>
      </c>
      <c r="AO45">
        <v>3900</v>
      </c>
      <c r="AU45">
        <v>6.6</v>
      </c>
      <c r="AV45" t="s">
        <v>195</v>
      </c>
      <c r="AW45" t="s">
        <v>2177</v>
      </c>
      <c r="AX45" t="s">
        <v>2204</v>
      </c>
    </row>
    <row r="46" spans="1:50">
      <c r="A46" s="1">
        <f>HYPERLINK("https://lsnyc.legalserver.org/matter/dynamic-profile/view/1908269","19-1908269")</f>
        <v>0</v>
      </c>
      <c r="B46" t="s">
        <v>76</v>
      </c>
      <c r="C46" t="s">
        <v>123</v>
      </c>
      <c r="D46" t="s">
        <v>132</v>
      </c>
      <c r="F46" t="s">
        <v>237</v>
      </c>
      <c r="G46" t="s">
        <v>509</v>
      </c>
      <c r="H46" t="s">
        <v>791</v>
      </c>
      <c r="I46">
        <v>5</v>
      </c>
      <c r="J46" t="s">
        <v>1158</v>
      </c>
      <c r="K46">
        <v>11233</v>
      </c>
      <c r="L46" t="s">
        <v>1186</v>
      </c>
      <c r="M46" t="s">
        <v>1187</v>
      </c>
      <c r="N46" t="s">
        <v>1202</v>
      </c>
      <c r="O46" t="s">
        <v>1345</v>
      </c>
      <c r="P46" t="s">
        <v>1366</v>
      </c>
      <c r="R46" t="s">
        <v>1374</v>
      </c>
      <c r="S46" t="s">
        <v>1375</v>
      </c>
      <c r="U46" t="s">
        <v>1379</v>
      </c>
      <c r="V46" t="s">
        <v>1385</v>
      </c>
      <c r="W46" t="s">
        <v>192</v>
      </c>
      <c r="X46">
        <v>1550</v>
      </c>
      <c r="Y46" t="s">
        <v>1395</v>
      </c>
      <c r="AB46" t="s">
        <v>1467</v>
      </c>
      <c r="AC46" t="s">
        <v>1761</v>
      </c>
      <c r="AD46" t="s">
        <v>1837</v>
      </c>
      <c r="AE46">
        <v>16</v>
      </c>
      <c r="AF46" t="s">
        <v>2104</v>
      </c>
      <c r="AG46" t="s">
        <v>2117</v>
      </c>
      <c r="AH46">
        <v>4</v>
      </c>
      <c r="AI46">
        <v>1</v>
      </c>
      <c r="AJ46">
        <v>0</v>
      </c>
      <c r="AK46">
        <v>31.22</v>
      </c>
      <c r="AN46" t="s">
        <v>2126</v>
      </c>
      <c r="AO46">
        <v>3900</v>
      </c>
      <c r="AU46">
        <v>0</v>
      </c>
      <c r="AW46" t="s">
        <v>2177</v>
      </c>
      <c r="AX46" t="s">
        <v>2204</v>
      </c>
    </row>
    <row r="47" spans="1:50">
      <c r="A47" s="1">
        <f>HYPERLINK("https://lsnyc.legalserver.org/matter/dynamic-profile/view/0831293","17-0831293")</f>
        <v>0</v>
      </c>
      <c r="B47" t="s">
        <v>77</v>
      </c>
      <c r="C47" t="s">
        <v>122</v>
      </c>
      <c r="D47" t="s">
        <v>150</v>
      </c>
      <c r="E47" t="s">
        <v>134</v>
      </c>
      <c r="F47" t="s">
        <v>238</v>
      </c>
      <c r="G47" t="s">
        <v>510</v>
      </c>
      <c r="H47" t="s">
        <v>792</v>
      </c>
      <c r="I47">
        <v>14</v>
      </c>
      <c r="J47" t="s">
        <v>1158</v>
      </c>
      <c r="K47">
        <v>11219</v>
      </c>
      <c r="L47" t="s">
        <v>1186</v>
      </c>
      <c r="M47" t="s">
        <v>1187</v>
      </c>
      <c r="N47" t="s">
        <v>1215</v>
      </c>
      <c r="O47" t="s">
        <v>1343</v>
      </c>
      <c r="P47" t="s">
        <v>1363</v>
      </c>
      <c r="Q47" t="s">
        <v>1368</v>
      </c>
      <c r="R47" t="s">
        <v>1374</v>
      </c>
      <c r="S47" t="s">
        <v>1188</v>
      </c>
      <c r="T47" t="s">
        <v>1377</v>
      </c>
      <c r="U47" t="s">
        <v>1379</v>
      </c>
      <c r="V47" t="s">
        <v>1387</v>
      </c>
      <c r="W47" t="s">
        <v>172</v>
      </c>
      <c r="X47">
        <v>1065</v>
      </c>
      <c r="Y47" t="s">
        <v>1395</v>
      </c>
      <c r="Z47" t="s">
        <v>1407</v>
      </c>
      <c r="AA47" t="s">
        <v>1420</v>
      </c>
      <c r="AB47" t="s">
        <v>1468</v>
      </c>
      <c r="AD47" t="s">
        <v>1838</v>
      </c>
      <c r="AE47">
        <v>14</v>
      </c>
      <c r="AF47" t="s">
        <v>2104</v>
      </c>
      <c r="AG47" t="s">
        <v>1206</v>
      </c>
      <c r="AH47">
        <v>12</v>
      </c>
      <c r="AI47">
        <v>3</v>
      </c>
      <c r="AJ47">
        <v>0</v>
      </c>
      <c r="AK47">
        <v>32.32</v>
      </c>
      <c r="AN47" t="s">
        <v>2129</v>
      </c>
      <c r="AO47">
        <v>6600</v>
      </c>
      <c r="AS47" t="s">
        <v>2154</v>
      </c>
      <c r="AT47" t="s">
        <v>2157</v>
      </c>
      <c r="AU47">
        <v>95.65000000000001</v>
      </c>
      <c r="AV47" t="s">
        <v>134</v>
      </c>
      <c r="AW47" t="s">
        <v>2186</v>
      </c>
      <c r="AX47" t="s">
        <v>2204</v>
      </c>
    </row>
    <row r="48" spans="1:50">
      <c r="A48" s="1">
        <f>HYPERLINK("https://lsnyc.legalserver.org/matter/dynamic-profile/view/1904889","19-1904889")</f>
        <v>0</v>
      </c>
      <c r="B48" t="s">
        <v>72</v>
      </c>
      <c r="C48" t="s">
        <v>123</v>
      </c>
      <c r="D48" t="s">
        <v>151</v>
      </c>
      <c r="F48" t="s">
        <v>239</v>
      </c>
      <c r="G48" t="s">
        <v>511</v>
      </c>
      <c r="H48" t="s">
        <v>793</v>
      </c>
      <c r="I48" t="s">
        <v>1036</v>
      </c>
      <c r="J48" t="s">
        <v>1155</v>
      </c>
      <c r="K48">
        <v>11691</v>
      </c>
      <c r="L48" t="s">
        <v>1186</v>
      </c>
      <c r="M48" t="s">
        <v>1187</v>
      </c>
      <c r="N48" t="s">
        <v>1216</v>
      </c>
      <c r="O48" t="s">
        <v>1344</v>
      </c>
      <c r="P48" t="s">
        <v>1363</v>
      </c>
      <c r="R48" t="s">
        <v>1374</v>
      </c>
      <c r="S48" t="s">
        <v>1188</v>
      </c>
      <c r="U48" t="s">
        <v>1379</v>
      </c>
      <c r="V48" t="s">
        <v>1388</v>
      </c>
      <c r="W48" t="s">
        <v>151</v>
      </c>
      <c r="X48">
        <v>592</v>
      </c>
      <c r="Y48" t="s">
        <v>1394</v>
      </c>
      <c r="Z48" t="s">
        <v>1405</v>
      </c>
      <c r="AB48" t="s">
        <v>1469</v>
      </c>
      <c r="AD48" t="s">
        <v>1839</v>
      </c>
      <c r="AE48">
        <v>462</v>
      </c>
      <c r="AF48" t="s">
        <v>2105</v>
      </c>
      <c r="AG48" t="s">
        <v>1206</v>
      </c>
      <c r="AH48">
        <v>10</v>
      </c>
      <c r="AI48">
        <v>1</v>
      </c>
      <c r="AJ48">
        <v>0</v>
      </c>
      <c r="AK48">
        <v>33.63</v>
      </c>
      <c r="AN48" t="s">
        <v>2126</v>
      </c>
      <c r="AO48">
        <v>4200</v>
      </c>
      <c r="AU48">
        <v>0.61</v>
      </c>
      <c r="AV48" t="s">
        <v>135</v>
      </c>
      <c r="AW48" t="s">
        <v>72</v>
      </c>
      <c r="AX48" t="s">
        <v>2204</v>
      </c>
    </row>
    <row r="49" spans="1:50">
      <c r="A49" s="1">
        <f>HYPERLINK("https://lsnyc.legalserver.org/matter/dynamic-profile/view/1904963","19-1904963")</f>
        <v>0</v>
      </c>
      <c r="B49" t="s">
        <v>50</v>
      </c>
      <c r="C49" t="s">
        <v>123</v>
      </c>
      <c r="D49" t="s">
        <v>151</v>
      </c>
      <c r="F49" t="s">
        <v>240</v>
      </c>
      <c r="G49" t="s">
        <v>471</v>
      </c>
      <c r="H49" t="s">
        <v>794</v>
      </c>
      <c r="I49" t="s">
        <v>1037</v>
      </c>
      <c r="J49" t="s">
        <v>1165</v>
      </c>
      <c r="K49">
        <v>11411</v>
      </c>
      <c r="L49" t="s">
        <v>1186</v>
      </c>
      <c r="M49" t="s">
        <v>1187</v>
      </c>
      <c r="N49" t="s">
        <v>1217</v>
      </c>
      <c r="O49" t="s">
        <v>1344</v>
      </c>
      <c r="P49" t="s">
        <v>1363</v>
      </c>
      <c r="R49" t="s">
        <v>1374</v>
      </c>
      <c r="S49" t="s">
        <v>1188</v>
      </c>
      <c r="U49" t="s">
        <v>1379</v>
      </c>
      <c r="V49" t="s">
        <v>1385</v>
      </c>
      <c r="W49" t="s">
        <v>168</v>
      </c>
      <c r="X49">
        <v>1122</v>
      </c>
      <c r="Y49" t="s">
        <v>1394</v>
      </c>
      <c r="Z49" t="s">
        <v>1401</v>
      </c>
      <c r="AB49" t="s">
        <v>1470</v>
      </c>
      <c r="AD49" t="s">
        <v>1840</v>
      </c>
      <c r="AE49">
        <v>2</v>
      </c>
      <c r="AF49" t="s">
        <v>2102</v>
      </c>
      <c r="AG49" t="s">
        <v>2115</v>
      </c>
      <c r="AH49">
        <v>10</v>
      </c>
      <c r="AI49">
        <v>2</v>
      </c>
      <c r="AJ49">
        <v>1</v>
      </c>
      <c r="AK49">
        <v>33.76</v>
      </c>
      <c r="AN49" t="s">
        <v>2126</v>
      </c>
      <c r="AO49">
        <v>7200</v>
      </c>
      <c r="AU49">
        <v>17.81</v>
      </c>
      <c r="AV49" t="s">
        <v>169</v>
      </c>
      <c r="AW49" t="s">
        <v>2174</v>
      </c>
      <c r="AX49" t="s">
        <v>2204</v>
      </c>
    </row>
    <row r="50" spans="1:50">
      <c r="A50" s="1">
        <f>HYPERLINK("https://lsnyc.legalserver.org/matter/dynamic-profile/view/1904250","19-1904250")</f>
        <v>0</v>
      </c>
      <c r="B50" t="s">
        <v>72</v>
      </c>
      <c r="C50" t="s">
        <v>122</v>
      </c>
      <c r="D50" t="s">
        <v>152</v>
      </c>
      <c r="E50" t="s">
        <v>182</v>
      </c>
      <c r="F50" t="s">
        <v>241</v>
      </c>
      <c r="G50" t="s">
        <v>512</v>
      </c>
      <c r="H50" t="s">
        <v>795</v>
      </c>
      <c r="I50" t="s">
        <v>1038</v>
      </c>
      <c r="J50" t="s">
        <v>1155</v>
      </c>
      <c r="K50">
        <v>11691</v>
      </c>
      <c r="L50" t="s">
        <v>1186</v>
      </c>
      <c r="M50" t="s">
        <v>1187</v>
      </c>
      <c r="N50" t="s">
        <v>1218</v>
      </c>
      <c r="O50" t="s">
        <v>1343</v>
      </c>
      <c r="P50" t="s">
        <v>1363</v>
      </c>
      <c r="Q50" t="s">
        <v>1370</v>
      </c>
      <c r="R50" t="s">
        <v>1374</v>
      </c>
      <c r="S50" t="s">
        <v>1188</v>
      </c>
      <c r="U50" t="s">
        <v>1379</v>
      </c>
      <c r="V50" t="s">
        <v>1386</v>
      </c>
      <c r="W50" t="s">
        <v>152</v>
      </c>
      <c r="X50">
        <v>208</v>
      </c>
      <c r="Y50" t="s">
        <v>1394</v>
      </c>
      <c r="Z50" t="s">
        <v>1407</v>
      </c>
      <c r="AA50" t="s">
        <v>1420</v>
      </c>
      <c r="AB50" t="s">
        <v>1471</v>
      </c>
      <c r="AD50" t="s">
        <v>1841</v>
      </c>
      <c r="AE50">
        <v>53</v>
      </c>
      <c r="AF50" t="s">
        <v>1781</v>
      </c>
      <c r="AG50" t="s">
        <v>2115</v>
      </c>
      <c r="AH50">
        <v>30</v>
      </c>
      <c r="AI50">
        <v>2</v>
      </c>
      <c r="AJ50">
        <v>2</v>
      </c>
      <c r="AK50">
        <v>35.42</v>
      </c>
      <c r="AN50" t="s">
        <v>2126</v>
      </c>
      <c r="AO50">
        <v>9120</v>
      </c>
      <c r="AQ50" t="s">
        <v>2147</v>
      </c>
      <c r="AR50" t="s">
        <v>2151</v>
      </c>
      <c r="AS50" t="s">
        <v>2154</v>
      </c>
      <c r="AT50" t="s">
        <v>2158</v>
      </c>
      <c r="AU50">
        <v>5.5</v>
      </c>
      <c r="AV50" t="s">
        <v>168</v>
      </c>
      <c r="AW50" t="s">
        <v>72</v>
      </c>
      <c r="AX50" t="s">
        <v>2204</v>
      </c>
    </row>
    <row r="51" spans="1:50">
      <c r="A51" s="1">
        <f>HYPERLINK("https://lsnyc.legalserver.org/matter/dynamic-profile/view/1904151","19-1904151")</f>
        <v>0</v>
      </c>
      <c r="B51" t="s">
        <v>53</v>
      </c>
      <c r="C51" t="s">
        <v>123</v>
      </c>
      <c r="D51" t="s">
        <v>152</v>
      </c>
      <c r="F51" t="s">
        <v>242</v>
      </c>
      <c r="G51" t="s">
        <v>513</v>
      </c>
      <c r="H51" t="s">
        <v>796</v>
      </c>
      <c r="I51" t="s">
        <v>1039</v>
      </c>
      <c r="J51" t="s">
        <v>1166</v>
      </c>
      <c r="K51">
        <v>11365</v>
      </c>
      <c r="L51" t="s">
        <v>1186</v>
      </c>
      <c r="M51" t="s">
        <v>1187</v>
      </c>
      <c r="N51" t="s">
        <v>1219</v>
      </c>
      <c r="O51" t="s">
        <v>1344</v>
      </c>
      <c r="P51" t="s">
        <v>1363</v>
      </c>
      <c r="R51" t="s">
        <v>1373</v>
      </c>
      <c r="S51" t="s">
        <v>1188</v>
      </c>
      <c r="U51" t="s">
        <v>1381</v>
      </c>
      <c r="V51" t="s">
        <v>1385</v>
      </c>
      <c r="W51" t="s">
        <v>152</v>
      </c>
      <c r="X51">
        <v>532</v>
      </c>
      <c r="Y51" t="s">
        <v>1394</v>
      </c>
      <c r="Z51" t="s">
        <v>1405</v>
      </c>
      <c r="AB51" t="s">
        <v>1472</v>
      </c>
      <c r="AC51" t="s">
        <v>1768</v>
      </c>
      <c r="AD51" t="s">
        <v>1842</v>
      </c>
      <c r="AE51">
        <v>701</v>
      </c>
      <c r="AF51" t="s">
        <v>2106</v>
      </c>
      <c r="AG51" t="s">
        <v>1206</v>
      </c>
      <c r="AH51">
        <v>13</v>
      </c>
      <c r="AI51">
        <v>1</v>
      </c>
      <c r="AJ51">
        <v>2</v>
      </c>
      <c r="AK51">
        <v>36.4</v>
      </c>
      <c r="AL51" t="s">
        <v>2122</v>
      </c>
      <c r="AM51" t="s">
        <v>2123</v>
      </c>
      <c r="AN51" t="s">
        <v>2126</v>
      </c>
      <c r="AO51">
        <v>7764</v>
      </c>
      <c r="AU51">
        <v>30.97</v>
      </c>
      <c r="AV51" t="s">
        <v>161</v>
      </c>
      <c r="AW51" t="s">
        <v>53</v>
      </c>
      <c r="AX51" t="s">
        <v>2205</v>
      </c>
    </row>
    <row r="52" spans="1:50">
      <c r="A52" s="1">
        <f>HYPERLINK("https://lsnyc.legalserver.org/matter/dynamic-profile/view/1896627","19-1896627")</f>
        <v>0</v>
      </c>
      <c r="B52" t="s">
        <v>78</v>
      </c>
      <c r="C52" t="s">
        <v>123</v>
      </c>
      <c r="D52" t="s">
        <v>153</v>
      </c>
      <c r="F52" t="s">
        <v>243</v>
      </c>
      <c r="G52" t="s">
        <v>514</v>
      </c>
      <c r="H52" t="s">
        <v>797</v>
      </c>
      <c r="I52" t="s">
        <v>1040</v>
      </c>
      <c r="J52" t="s">
        <v>1158</v>
      </c>
      <c r="K52">
        <v>11233</v>
      </c>
      <c r="L52" t="s">
        <v>1186</v>
      </c>
      <c r="M52" t="s">
        <v>1188</v>
      </c>
      <c r="O52" t="s">
        <v>1345</v>
      </c>
      <c r="P52" t="s">
        <v>1366</v>
      </c>
      <c r="R52" t="s">
        <v>1374</v>
      </c>
      <c r="S52" t="s">
        <v>1186</v>
      </c>
      <c r="U52" t="s">
        <v>1379</v>
      </c>
      <c r="V52" t="s">
        <v>1385</v>
      </c>
      <c r="W52" t="s">
        <v>172</v>
      </c>
      <c r="X52">
        <v>1056</v>
      </c>
      <c r="Y52" t="s">
        <v>1395</v>
      </c>
      <c r="AB52" t="s">
        <v>1473</v>
      </c>
      <c r="AE52">
        <v>359</v>
      </c>
      <c r="AF52" t="s">
        <v>2104</v>
      </c>
      <c r="AG52" t="s">
        <v>1206</v>
      </c>
      <c r="AH52">
        <v>9</v>
      </c>
      <c r="AI52">
        <v>2</v>
      </c>
      <c r="AJ52">
        <v>0</v>
      </c>
      <c r="AK52">
        <v>37.21</v>
      </c>
      <c r="AN52" t="s">
        <v>2126</v>
      </c>
      <c r="AO52">
        <v>6292</v>
      </c>
      <c r="AU52">
        <v>0</v>
      </c>
      <c r="AW52" t="s">
        <v>2175</v>
      </c>
      <c r="AX52" t="s">
        <v>2204</v>
      </c>
    </row>
    <row r="53" spans="1:50">
      <c r="A53" s="1">
        <f>HYPERLINK("https://lsnyc.legalserver.org/matter/dynamic-profile/view/1907242","19-1907242")</f>
        <v>0</v>
      </c>
      <c r="B53" t="s">
        <v>51</v>
      </c>
      <c r="C53" t="s">
        <v>123</v>
      </c>
      <c r="D53" t="s">
        <v>136</v>
      </c>
      <c r="F53" t="s">
        <v>244</v>
      </c>
      <c r="G53" t="s">
        <v>515</v>
      </c>
      <c r="H53" t="s">
        <v>798</v>
      </c>
      <c r="J53" t="s">
        <v>1156</v>
      </c>
      <c r="K53">
        <v>11436</v>
      </c>
      <c r="L53" t="s">
        <v>1186</v>
      </c>
      <c r="M53" t="s">
        <v>1187</v>
      </c>
      <c r="N53" t="s">
        <v>1220</v>
      </c>
      <c r="O53" t="s">
        <v>1343</v>
      </c>
      <c r="P53" t="s">
        <v>1363</v>
      </c>
      <c r="R53" t="s">
        <v>1374</v>
      </c>
      <c r="S53" t="s">
        <v>1188</v>
      </c>
      <c r="U53" t="s">
        <v>1379</v>
      </c>
      <c r="V53" t="s">
        <v>1385</v>
      </c>
      <c r="W53" t="s">
        <v>136</v>
      </c>
      <c r="X53">
        <v>1554</v>
      </c>
      <c r="Y53" t="s">
        <v>1394</v>
      </c>
      <c r="Z53" t="s">
        <v>1401</v>
      </c>
      <c r="AB53" t="s">
        <v>1474</v>
      </c>
      <c r="AC53" t="s">
        <v>1769</v>
      </c>
      <c r="AD53" t="s">
        <v>1843</v>
      </c>
      <c r="AE53">
        <v>3</v>
      </c>
      <c r="AF53" t="s">
        <v>1781</v>
      </c>
      <c r="AG53" t="s">
        <v>2114</v>
      </c>
      <c r="AH53">
        <v>-1</v>
      </c>
      <c r="AI53">
        <v>1</v>
      </c>
      <c r="AJ53">
        <v>0</v>
      </c>
      <c r="AK53">
        <v>37.28</v>
      </c>
      <c r="AN53" t="s">
        <v>2126</v>
      </c>
      <c r="AO53">
        <v>4656</v>
      </c>
      <c r="AU53">
        <v>4.75</v>
      </c>
      <c r="AV53" t="s">
        <v>169</v>
      </c>
      <c r="AW53" t="s">
        <v>2174</v>
      </c>
      <c r="AX53" t="s">
        <v>2204</v>
      </c>
    </row>
    <row r="54" spans="1:50">
      <c r="A54" s="1">
        <f>HYPERLINK("https://lsnyc.legalserver.org/matter/dynamic-profile/view/1904688","19-1904688")</f>
        <v>0</v>
      </c>
      <c r="B54" t="s">
        <v>79</v>
      </c>
      <c r="C54" t="s">
        <v>123</v>
      </c>
      <c r="D54" t="s">
        <v>141</v>
      </c>
      <c r="F54" t="s">
        <v>245</v>
      </c>
      <c r="G54" t="s">
        <v>516</v>
      </c>
      <c r="H54" t="s">
        <v>799</v>
      </c>
      <c r="I54" t="s">
        <v>1041</v>
      </c>
      <c r="J54" t="s">
        <v>1162</v>
      </c>
      <c r="K54">
        <v>10128</v>
      </c>
      <c r="L54" t="s">
        <v>1186</v>
      </c>
      <c r="M54" t="s">
        <v>1187</v>
      </c>
      <c r="N54" t="s">
        <v>1221</v>
      </c>
      <c r="O54" t="s">
        <v>1344</v>
      </c>
      <c r="P54" t="s">
        <v>1364</v>
      </c>
      <c r="R54" t="s">
        <v>1374</v>
      </c>
      <c r="S54" t="s">
        <v>1188</v>
      </c>
      <c r="U54" t="s">
        <v>1379</v>
      </c>
      <c r="W54" t="s">
        <v>141</v>
      </c>
      <c r="X54">
        <v>918</v>
      </c>
      <c r="Y54" t="s">
        <v>1398</v>
      </c>
      <c r="Z54" t="s">
        <v>1404</v>
      </c>
      <c r="AB54" t="s">
        <v>1475</v>
      </c>
      <c r="AC54" t="s">
        <v>1770</v>
      </c>
      <c r="AD54" t="s">
        <v>1844</v>
      </c>
      <c r="AE54">
        <v>0</v>
      </c>
      <c r="AF54" t="s">
        <v>2104</v>
      </c>
      <c r="AG54" t="s">
        <v>2117</v>
      </c>
      <c r="AH54">
        <v>21</v>
      </c>
      <c r="AI54">
        <v>1</v>
      </c>
      <c r="AJ54">
        <v>0</v>
      </c>
      <c r="AK54">
        <v>37.89</v>
      </c>
      <c r="AN54" t="s">
        <v>2126</v>
      </c>
      <c r="AO54">
        <v>4732</v>
      </c>
      <c r="AU54">
        <v>4.2</v>
      </c>
      <c r="AV54" t="s">
        <v>157</v>
      </c>
      <c r="AW54" t="s">
        <v>2183</v>
      </c>
      <c r="AX54" t="s">
        <v>2205</v>
      </c>
    </row>
    <row r="55" spans="1:50">
      <c r="A55" s="1">
        <f>HYPERLINK("https://lsnyc.legalserver.org/matter/dynamic-profile/view/1897622","19-1897622")</f>
        <v>0</v>
      </c>
      <c r="B55" t="s">
        <v>80</v>
      </c>
      <c r="C55" t="s">
        <v>123</v>
      </c>
      <c r="D55" t="s">
        <v>154</v>
      </c>
      <c r="F55" t="s">
        <v>246</v>
      </c>
      <c r="G55" t="s">
        <v>360</v>
      </c>
      <c r="H55" t="s">
        <v>800</v>
      </c>
      <c r="I55">
        <v>24</v>
      </c>
      <c r="J55" t="s">
        <v>1162</v>
      </c>
      <c r="K55">
        <v>10033</v>
      </c>
      <c r="L55" t="s">
        <v>1186</v>
      </c>
      <c r="M55" t="s">
        <v>1186</v>
      </c>
      <c r="N55" t="s">
        <v>1222</v>
      </c>
      <c r="O55" t="s">
        <v>1343</v>
      </c>
      <c r="P55" t="s">
        <v>1363</v>
      </c>
      <c r="R55" t="s">
        <v>1374</v>
      </c>
      <c r="S55" t="s">
        <v>1188</v>
      </c>
      <c r="U55" t="s">
        <v>1379</v>
      </c>
      <c r="W55" t="s">
        <v>135</v>
      </c>
      <c r="X55">
        <v>816.66</v>
      </c>
      <c r="Y55" t="s">
        <v>1398</v>
      </c>
      <c r="Z55" t="s">
        <v>1403</v>
      </c>
      <c r="AB55" t="s">
        <v>1476</v>
      </c>
      <c r="AD55" t="s">
        <v>1845</v>
      </c>
      <c r="AE55">
        <v>20</v>
      </c>
      <c r="AF55" t="s">
        <v>2104</v>
      </c>
      <c r="AG55" t="s">
        <v>1206</v>
      </c>
      <c r="AH55">
        <v>23</v>
      </c>
      <c r="AI55">
        <v>1</v>
      </c>
      <c r="AJ55">
        <v>0</v>
      </c>
      <c r="AK55">
        <v>38.24</v>
      </c>
      <c r="AN55" t="s">
        <v>2127</v>
      </c>
      <c r="AO55">
        <v>4776</v>
      </c>
      <c r="AU55">
        <v>10.7</v>
      </c>
      <c r="AV55" t="s">
        <v>2166</v>
      </c>
      <c r="AW55" t="s">
        <v>2181</v>
      </c>
      <c r="AX55" t="s">
        <v>2204</v>
      </c>
    </row>
    <row r="56" spans="1:50">
      <c r="A56" s="1">
        <f>HYPERLINK("https://lsnyc.legalserver.org/matter/dynamic-profile/view/1904893","19-1904893")</f>
        <v>0</v>
      </c>
      <c r="B56" t="s">
        <v>51</v>
      </c>
      <c r="C56" t="s">
        <v>123</v>
      </c>
      <c r="D56" t="s">
        <v>151</v>
      </c>
      <c r="F56" t="s">
        <v>247</v>
      </c>
      <c r="G56" t="s">
        <v>517</v>
      </c>
      <c r="H56" t="s">
        <v>801</v>
      </c>
      <c r="I56" t="s">
        <v>1042</v>
      </c>
      <c r="J56" t="s">
        <v>1167</v>
      </c>
      <c r="K56">
        <v>11417</v>
      </c>
      <c r="L56" t="s">
        <v>1186</v>
      </c>
      <c r="M56" t="s">
        <v>1187</v>
      </c>
      <c r="N56" t="s">
        <v>1223</v>
      </c>
      <c r="O56" t="s">
        <v>1344</v>
      </c>
      <c r="P56" t="s">
        <v>1363</v>
      </c>
      <c r="R56" t="s">
        <v>1374</v>
      </c>
      <c r="S56" t="s">
        <v>1188</v>
      </c>
      <c r="U56" t="s">
        <v>1379</v>
      </c>
      <c r="V56" t="s">
        <v>1385</v>
      </c>
      <c r="W56" t="s">
        <v>158</v>
      </c>
      <c r="X56">
        <v>800</v>
      </c>
      <c r="Y56" t="s">
        <v>1394</v>
      </c>
      <c r="Z56" t="s">
        <v>1401</v>
      </c>
      <c r="AB56" t="s">
        <v>1477</v>
      </c>
      <c r="AD56" t="s">
        <v>1846</v>
      </c>
      <c r="AE56">
        <v>2</v>
      </c>
      <c r="AF56" t="s">
        <v>2102</v>
      </c>
      <c r="AG56" t="s">
        <v>1206</v>
      </c>
      <c r="AH56">
        <v>6</v>
      </c>
      <c r="AI56">
        <v>1</v>
      </c>
      <c r="AJ56">
        <v>2</v>
      </c>
      <c r="AK56">
        <v>39.38</v>
      </c>
      <c r="AN56" t="s">
        <v>2126</v>
      </c>
      <c r="AO56">
        <v>8400</v>
      </c>
      <c r="AU56">
        <v>12.46</v>
      </c>
      <c r="AV56" t="s">
        <v>167</v>
      </c>
      <c r="AW56" t="s">
        <v>2187</v>
      </c>
      <c r="AX56" t="s">
        <v>2204</v>
      </c>
    </row>
    <row r="57" spans="1:50">
      <c r="A57" s="1">
        <f>HYPERLINK("https://lsnyc.legalserver.org/matter/dynamic-profile/view/1904493","19-1904493")</f>
        <v>0</v>
      </c>
      <c r="B57" t="s">
        <v>81</v>
      </c>
      <c r="C57" t="s">
        <v>123</v>
      </c>
      <c r="D57" t="s">
        <v>155</v>
      </c>
      <c r="F57" t="s">
        <v>248</v>
      </c>
      <c r="G57" t="s">
        <v>518</v>
      </c>
      <c r="H57" t="s">
        <v>802</v>
      </c>
      <c r="I57" t="s">
        <v>1043</v>
      </c>
      <c r="J57" t="s">
        <v>1162</v>
      </c>
      <c r="K57">
        <v>10033</v>
      </c>
      <c r="L57" t="s">
        <v>1186</v>
      </c>
      <c r="M57" t="s">
        <v>1187</v>
      </c>
      <c r="P57" t="s">
        <v>1363</v>
      </c>
      <c r="R57" t="s">
        <v>1374</v>
      </c>
      <c r="S57" t="s">
        <v>1188</v>
      </c>
      <c r="U57" t="s">
        <v>1379</v>
      </c>
      <c r="W57" t="s">
        <v>155</v>
      </c>
      <c r="X57">
        <v>1213</v>
      </c>
      <c r="Y57" t="s">
        <v>1398</v>
      </c>
      <c r="Z57" t="s">
        <v>1405</v>
      </c>
      <c r="AB57" t="s">
        <v>1478</v>
      </c>
      <c r="AD57" t="s">
        <v>1847</v>
      </c>
      <c r="AE57">
        <v>24</v>
      </c>
      <c r="AG57" t="s">
        <v>2118</v>
      </c>
      <c r="AH57">
        <v>4</v>
      </c>
      <c r="AI57">
        <v>1</v>
      </c>
      <c r="AJ57">
        <v>0</v>
      </c>
      <c r="AK57">
        <v>39.41</v>
      </c>
      <c r="AN57" t="s">
        <v>2126</v>
      </c>
      <c r="AO57">
        <v>4922</v>
      </c>
      <c r="AU57">
        <v>4.8</v>
      </c>
      <c r="AV57" t="s">
        <v>158</v>
      </c>
      <c r="AW57" t="s">
        <v>2181</v>
      </c>
      <c r="AX57" t="s">
        <v>2204</v>
      </c>
    </row>
    <row r="58" spans="1:50">
      <c r="A58" s="1">
        <f>HYPERLINK("https://lsnyc.legalserver.org/matter/dynamic-profile/view/1906263","19-1906263")</f>
        <v>0</v>
      </c>
      <c r="B58" t="s">
        <v>82</v>
      </c>
      <c r="C58" t="s">
        <v>123</v>
      </c>
      <c r="D58" t="s">
        <v>156</v>
      </c>
      <c r="F58" t="s">
        <v>249</v>
      </c>
      <c r="G58" t="s">
        <v>519</v>
      </c>
      <c r="H58" t="s">
        <v>803</v>
      </c>
      <c r="I58" t="s">
        <v>1044</v>
      </c>
      <c r="J58" t="s">
        <v>1161</v>
      </c>
      <c r="K58">
        <v>10301</v>
      </c>
      <c r="L58" t="s">
        <v>1186</v>
      </c>
      <c r="M58" t="s">
        <v>1187</v>
      </c>
      <c r="N58" t="s">
        <v>1189</v>
      </c>
      <c r="O58" t="s">
        <v>1351</v>
      </c>
      <c r="P58" t="s">
        <v>1366</v>
      </c>
      <c r="R58" t="s">
        <v>1373</v>
      </c>
      <c r="S58" t="s">
        <v>1188</v>
      </c>
      <c r="U58" t="s">
        <v>1382</v>
      </c>
      <c r="V58" t="s">
        <v>1385</v>
      </c>
      <c r="W58" t="s">
        <v>156</v>
      </c>
      <c r="X58">
        <v>98</v>
      </c>
      <c r="Y58" t="s">
        <v>1397</v>
      </c>
      <c r="Z58" t="s">
        <v>1399</v>
      </c>
      <c r="AB58" t="s">
        <v>1479</v>
      </c>
      <c r="AD58" t="s">
        <v>1848</v>
      </c>
      <c r="AE58">
        <v>2</v>
      </c>
      <c r="AF58" t="s">
        <v>2102</v>
      </c>
      <c r="AG58" t="s">
        <v>2115</v>
      </c>
      <c r="AH58">
        <v>3</v>
      </c>
      <c r="AI58">
        <v>4</v>
      </c>
      <c r="AJ58">
        <v>0</v>
      </c>
      <c r="AK58">
        <v>40.12</v>
      </c>
      <c r="AL58" t="s">
        <v>2122</v>
      </c>
      <c r="AM58" t="s">
        <v>2123</v>
      </c>
      <c r="AN58" t="s">
        <v>2126</v>
      </c>
      <c r="AO58">
        <v>10332</v>
      </c>
      <c r="AU58">
        <v>1.6</v>
      </c>
      <c r="AV58" t="s">
        <v>131</v>
      </c>
      <c r="AW58" t="s">
        <v>82</v>
      </c>
      <c r="AX58" t="s">
        <v>2204</v>
      </c>
    </row>
    <row r="59" spans="1:50">
      <c r="A59" s="1">
        <f>HYPERLINK("https://lsnyc.legalserver.org/matter/dynamic-profile/view/1907709","19-1907709")</f>
        <v>0</v>
      </c>
      <c r="B59" t="s">
        <v>67</v>
      </c>
      <c r="C59" t="s">
        <v>123</v>
      </c>
      <c r="D59" t="s">
        <v>157</v>
      </c>
      <c r="F59" t="s">
        <v>250</v>
      </c>
      <c r="G59" t="s">
        <v>520</v>
      </c>
      <c r="H59" t="s">
        <v>804</v>
      </c>
      <c r="I59" t="s">
        <v>1039</v>
      </c>
      <c r="J59" t="s">
        <v>1158</v>
      </c>
      <c r="K59">
        <v>11238</v>
      </c>
      <c r="L59" t="s">
        <v>1186</v>
      </c>
      <c r="M59" t="s">
        <v>1187</v>
      </c>
      <c r="N59" t="s">
        <v>1206</v>
      </c>
      <c r="O59" t="s">
        <v>1345</v>
      </c>
      <c r="P59" t="s">
        <v>1366</v>
      </c>
      <c r="R59" t="s">
        <v>1374</v>
      </c>
      <c r="S59" t="s">
        <v>1188</v>
      </c>
      <c r="U59" t="s">
        <v>1379</v>
      </c>
      <c r="V59" t="s">
        <v>1385</v>
      </c>
      <c r="W59" t="s">
        <v>157</v>
      </c>
      <c r="X59">
        <v>0</v>
      </c>
      <c r="Y59" t="s">
        <v>1395</v>
      </c>
      <c r="Z59" t="s">
        <v>1405</v>
      </c>
      <c r="AB59" t="s">
        <v>1480</v>
      </c>
      <c r="AC59" t="s">
        <v>1771</v>
      </c>
      <c r="AD59" t="s">
        <v>1849</v>
      </c>
      <c r="AE59">
        <v>0</v>
      </c>
      <c r="AF59" t="s">
        <v>2104</v>
      </c>
      <c r="AG59" t="s">
        <v>2119</v>
      </c>
      <c r="AH59">
        <v>0</v>
      </c>
      <c r="AI59">
        <v>1</v>
      </c>
      <c r="AJ59">
        <v>1</v>
      </c>
      <c r="AK59">
        <v>40.73</v>
      </c>
      <c r="AN59" t="s">
        <v>2126</v>
      </c>
      <c r="AO59">
        <v>6888</v>
      </c>
      <c r="AU59">
        <v>1.5</v>
      </c>
      <c r="AV59" t="s">
        <v>138</v>
      </c>
      <c r="AW59" t="s">
        <v>2177</v>
      </c>
      <c r="AX59" t="s">
        <v>2205</v>
      </c>
    </row>
    <row r="60" spans="1:50">
      <c r="A60" s="1">
        <f>HYPERLINK("https://lsnyc.legalserver.org/matter/dynamic-profile/view/1906982","19-1906982")</f>
        <v>0</v>
      </c>
      <c r="B60" t="s">
        <v>61</v>
      </c>
      <c r="C60" t="s">
        <v>122</v>
      </c>
      <c r="D60" t="s">
        <v>134</v>
      </c>
      <c r="E60" t="s">
        <v>158</v>
      </c>
      <c r="F60" t="s">
        <v>240</v>
      </c>
      <c r="G60" t="s">
        <v>502</v>
      </c>
      <c r="H60" t="s">
        <v>805</v>
      </c>
      <c r="I60" t="s">
        <v>1045</v>
      </c>
      <c r="J60" t="s">
        <v>1160</v>
      </c>
      <c r="K60">
        <v>10452</v>
      </c>
      <c r="L60" t="s">
        <v>1186</v>
      </c>
      <c r="M60" t="s">
        <v>1187</v>
      </c>
      <c r="O60" t="s">
        <v>1194</v>
      </c>
      <c r="P60" t="s">
        <v>1362</v>
      </c>
      <c r="Q60" t="s">
        <v>1368</v>
      </c>
      <c r="R60" t="s">
        <v>1374</v>
      </c>
      <c r="S60" t="s">
        <v>1188</v>
      </c>
      <c r="U60" t="s">
        <v>1379</v>
      </c>
      <c r="W60" t="s">
        <v>138</v>
      </c>
      <c r="X60">
        <v>811.24</v>
      </c>
      <c r="Y60" t="s">
        <v>1396</v>
      </c>
      <c r="Z60" t="s">
        <v>1404</v>
      </c>
      <c r="AA60" t="s">
        <v>1417</v>
      </c>
      <c r="AB60" t="s">
        <v>1481</v>
      </c>
      <c r="AD60" t="s">
        <v>1850</v>
      </c>
      <c r="AE60">
        <v>53</v>
      </c>
      <c r="AF60" t="s">
        <v>2104</v>
      </c>
      <c r="AG60" t="s">
        <v>2114</v>
      </c>
      <c r="AH60">
        <v>34</v>
      </c>
      <c r="AI60">
        <v>1</v>
      </c>
      <c r="AJ60">
        <v>2</v>
      </c>
      <c r="AK60">
        <v>41.24</v>
      </c>
      <c r="AN60" t="s">
        <v>2127</v>
      </c>
      <c r="AO60">
        <v>8796</v>
      </c>
      <c r="AU60">
        <v>1.4</v>
      </c>
      <c r="AV60" t="s">
        <v>158</v>
      </c>
      <c r="AW60" t="s">
        <v>61</v>
      </c>
      <c r="AX60" t="s">
        <v>2204</v>
      </c>
    </row>
    <row r="61" spans="1:50">
      <c r="A61" s="1">
        <f>HYPERLINK("https://lsnyc.legalserver.org/matter/dynamic-profile/view/1905034","19-1905034")</f>
        <v>0</v>
      </c>
      <c r="B61" t="s">
        <v>83</v>
      </c>
      <c r="C61" t="s">
        <v>123</v>
      </c>
      <c r="D61" t="s">
        <v>133</v>
      </c>
      <c r="F61" t="s">
        <v>251</v>
      </c>
      <c r="G61" t="s">
        <v>521</v>
      </c>
      <c r="H61" t="s">
        <v>806</v>
      </c>
      <c r="I61" t="s">
        <v>1046</v>
      </c>
      <c r="J61" t="s">
        <v>1160</v>
      </c>
      <c r="K61">
        <v>10453</v>
      </c>
      <c r="L61" t="s">
        <v>1186</v>
      </c>
      <c r="M61" t="s">
        <v>1187</v>
      </c>
      <c r="N61" t="s">
        <v>1224</v>
      </c>
      <c r="O61" t="s">
        <v>1348</v>
      </c>
      <c r="P61" t="s">
        <v>1367</v>
      </c>
      <c r="R61" t="s">
        <v>1374</v>
      </c>
      <c r="S61" t="s">
        <v>1186</v>
      </c>
      <c r="U61" t="s">
        <v>1379</v>
      </c>
      <c r="W61" t="s">
        <v>1391</v>
      </c>
      <c r="X61">
        <v>1091</v>
      </c>
      <c r="Y61" t="s">
        <v>1396</v>
      </c>
      <c r="Z61" t="s">
        <v>1404</v>
      </c>
      <c r="AB61" t="s">
        <v>1482</v>
      </c>
      <c r="AD61" t="s">
        <v>1851</v>
      </c>
      <c r="AE61">
        <v>167</v>
      </c>
      <c r="AF61" t="s">
        <v>2104</v>
      </c>
      <c r="AG61" t="s">
        <v>2114</v>
      </c>
      <c r="AH61">
        <v>12</v>
      </c>
      <c r="AI61">
        <v>1</v>
      </c>
      <c r="AJ61">
        <v>2</v>
      </c>
      <c r="AK61">
        <v>41.63</v>
      </c>
      <c r="AN61" t="s">
        <v>2127</v>
      </c>
      <c r="AO61">
        <v>8880</v>
      </c>
      <c r="AU61">
        <v>0</v>
      </c>
      <c r="AW61" t="s">
        <v>2184</v>
      </c>
      <c r="AX61" t="s">
        <v>2204</v>
      </c>
    </row>
    <row r="62" spans="1:50">
      <c r="A62" s="1">
        <f>HYPERLINK("https://lsnyc.legalserver.org/matter/dynamic-profile/view/1907283","19-1907283")</f>
        <v>0</v>
      </c>
      <c r="B62" t="s">
        <v>81</v>
      </c>
      <c r="C62" t="s">
        <v>123</v>
      </c>
      <c r="D62" t="s">
        <v>136</v>
      </c>
      <c r="F62" t="s">
        <v>252</v>
      </c>
      <c r="G62" t="s">
        <v>522</v>
      </c>
      <c r="H62" t="s">
        <v>807</v>
      </c>
      <c r="I62">
        <v>51</v>
      </c>
      <c r="J62" t="s">
        <v>1162</v>
      </c>
      <c r="K62">
        <v>10034</v>
      </c>
      <c r="L62" t="s">
        <v>1186</v>
      </c>
      <c r="M62" t="s">
        <v>1187</v>
      </c>
      <c r="O62" t="s">
        <v>1350</v>
      </c>
      <c r="P62" t="s">
        <v>1364</v>
      </c>
      <c r="R62" t="s">
        <v>1374</v>
      </c>
      <c r="S62" t="s">
        <v>1188</v>
      </c>
      <c r="U62" t="s">
        <v>1379</v>
      </c>
      <c r="W62" t="s">
        <v>136</v>
      </c>
      <c r="X62">
        <v>1664.13</v>
      </c>
      <c r="Y62" t="s">
        <v>1398</v>
      </c>
      <c r="Z62" t="s">
        <v>1405</v>
      </c>
      <c r="AB62" t="s">
        <v>1483</v>
      </c>
      <c r="AD62" t="s">
        <v>1852</v>
      </c>
      <c r="AE62">
        <v>26</v>
      </c>
      <c r="AF62" t="s">
        <v>2104</v>
      </c>
      <c r="AG62" t="s">
        <v>2115</v>
      </c>
      <c r="AH62">
        <v>26</v>
      </c>
      <c r="AI62">
        <v>3</v>
      </c>
      <c r="AJ62">
        <v>0</v>
      </c>
      <c r="AK62">
        <v>41.69</v>
      </c>
      <c r="AN62" t="s">
        <v>2127</v>
      </c>
      <c r="AO62">
        <v>8892</v>
      </c>
      <c r="AU62">
        <v>1.5</v>
      </c>
      <c r="AV62" t="s">
        <v>167</v>
      </c>
      <c r="AW62" t="s">
        <v>2181</v>
      </c>
      <c r="AX62" t="s">
        <v>2204</v>
      </c>
    </row>
    <row r="63" spans="1:50">
      <c r="A63" s="1">
        <f>HYPERLINK("https://lsnyc.legalserver.org/matter/dynamic-profile/view/1907897","19-1907897")</f>
        <v>0</v>
      </c>
      <c r="B63" t="s">
        <v>78</v>
      </c>
      <c r="C63" t="s">
        <v>123</v>
      </c>
      <c r="D63" t="s">
        <v>158</v>
      </c>
      <c r="F63" t="s">
        <v>253</v>
      </c>
      <c r="G63" t="s">
        <v>523</v>
      </c>
      <c r="H63" t="s">
        <v>808</v>
      </c>
      <c r="I63" t="s">
        <v>1047</v>
      </c>
      <c r="J63" t="s">
        <v>1158</v>
      </c>
      <c r="K63">
        <v>11233</v>
      </c>
      <c r="L63" t="s">
        <v>1186</v>
      </c>
      <c r="M63" t="s">
        <v>1187</v>
      </c>
      <c r="O63" t="s">
        <v>1345</v>
      </c>
      <c r="P63" t="s">
        <v>1366</v>
      </c>
      <c r="R63" t="s">
        <v>1374</v>
      </c>
      <c r="S63" t="s">
        <v>1188</v>
      </c>
      <c r="U63" t="s">
        <v>1379</v>
      </c>
      <c r="W63" t="s">
        <v>158</v>
      </c>
      <c r="X63">
        <v>482.02</v>
      </c>
      <c r="Y63" t="s">
        <v>1395</v>
      </c>
      <c r="Z63" t="s">
        <v>1405</v>
      </c>
      <c r="AB63" t="s">
        <v>1484</v>
      </c>
      <c r="AD63" t="s">
        <v>1853</v>
      </c>
      <c r="AE63">
        <v>0</v>
      </c>
      <c r="AF63" t="s">
        <v>2107</v>
      </c>
      <c r="AH63">
        <v>13</v>
      </c>
      <c r="AI63">
        <v>2</v>
      </c>
      <c r="AJ63">
        <v>2</v>
      </c>
      <c r="AK63">
        <v>41.94</v>
      </c>
      <c r="AN63" t="s">
        <v>2126</v>
      </c>
      <c r="AO63">
        <v>10800</v>
      </c>
      <c r="AU63">
        <v>1.1</v>
      </c>
      <c r="AV63" t="s">
        <v>158</v>
      </c>
      <c r="AW63" t="s">
        <v>78</v>
      </c>
    </row>
    <row r="64" spans="1:50">
      <c r="A64" s="1">
        <f>HYPERLINK("https://lsnyc.legalserver.org/matter/dynamic-profile/view/1908250","19-1908250")</f>
        <v>0</v>
      </c>
      <c r="B64" t="s">
        <v>50</v>
      </c>
      <c r="C64" t="s">
        <v>123</v>
      </c>
      <c r="D64" t="s">
        <v>132</v>
      </c>
      <c r="F64" t="s">
        <v>254</v>
      </c>
      <c r="G64" t="s">
        <v>524</v>
      </c>
      <c r="H64" t="s">
        <v>809</v>
      </c>
      <c r="I64" t="s">
        <v>1048</v>
      </c>
      <c r="J64" t="s">
        <v>1168</v>
      </c>
      <c r="K64">
        <v>11377</v>
      </c>
      <c r="L64" t="s">
        <v>1186</v>
      </c>
      <c r="M64" t="s">
        <v>1187</v>
      </c>
      <c r="N64" t="s">
        <v>1225</v>
      </c>
      <c r="O64" t="s">
        <v>1344</v>
      </c>
      <c r="P64" t="s">
        <v>1364</v>
      </c>
      <c r="R64" t="s">
        <v>1374</v>
      </c>
      <c r="S64" t="s">
        <v>1188</v>
      </c>
      <c r="U64" t="s">
        <v>1379</v>
      </c>
      <c r="W64" t="s">
        <v>132</v>
      </c>
      <c r="X64">
        <v>1850</v>
      </c>
      <c r="Y64" t="s">
        <v>1394</v>
      </c>
      <c r="Z64" t="s">
        <v>1401</v>
      </c>
      <c r="AB64" t="s">
        <v>1485</v>
      </c>
      <c r="AD64" t="s">
        <v>1854</v>
      </c>
      <c r="AE64">
        <v>2</v>
      </c>
      <c r="AF64" t="s">
        <v>1781</v>
      </c>
      <c r="AG64" t="s">
        <v>1206</v>
      </c>
      <c r="AH64">
        <v>-1</v>
      </c>
      <c r="AI64">
        <v>1</v>
      </c>
      <c r="AJ64">
        <v>0</v>
      </c>
      <c r="AK64">
        <v>43.23</v>
      </c>
      <c r="AN64" t="s">
        <v>2126</v>
      </c>
      <c r="AO64">
        <v>5400</v>
      </c>
      <c r="AU64">
        <v>1.7</v>
      </c>
      <c r="AV64" t="s">
        <v>195</v>
      </c>
      <c r="AW64" t="s">
        <v>2174</v>
      </c>
      <c r="AX64" t="s">
        <v>2204</v>
      </c>
    </row>
    <row r="65" spans="1:50">
      <c r="A65" s="1">
        <f>HYPERLINK("https://lsnyc.legalserver.org/matter/dynamic-profile/view/1904898","19-1904898")</f>
        <v>0</v>
      </c>
      <c r="B65" t="s">
        <v>53</v>
      </c>
      <c r="C65" t="s">
        <v>123</v>
      </c>
      <c r="D65" t="s">
        <v>151</v>
      </c>
      <c r="F65" t="s">
        <v>255</v>
      </c>
      <c r="G65" t="s">
        <v>525</v>
      </c>
      <c r="H65" t="s">
        <v>810</v>
      </c>
      <c r="I65" t="s">
        <v>1035</v>
      </c>
      <c r="J65" t="s">
        <v>1169</v>
      </c>
      <c r="K65">
        <v>11412</v>
      </c>
      <c r="L65" t="s">
        <v>1186</v>
      </c>
      <c r="M65" t="s">
        <v>1187</v>
      </c>
      <c r="N65" t="s">
        <v>1226</v>
      </c>
      <c r="O65" t="s">
        <v>1344</v>
      </c>
      <c r="P65" t="s">
        <v>1363</v>
      </c>
      <c r="R65" t="s">
        <v>1373</v>
      </c>
      <c r="S65" t="s">
        <v>1188</v>
      </c>
      <c r="U65" t="s">
        <v>1379</v>
      </c>
      <c r="V65" t="s">
        <v>1388</v>
      </c>
      <c r="W65" t="s">
        <v>151</v>
      </c>
      <c r="X65">
        <v>1488.5</v>
      </c>
      <c r="Y65" t="s">
        <v>1394</v>
      </c>
      <c r="Z65" t="s">
        <v>1399</v>
      </c>
      <c r="AB65" t="s">
        <v>1486</v>
      </c>
      <c r="AC65" t="s">
        <v>1772</v>
      </c>
      <c r="AE65">
        <v>3</v>
      </c>
      <c r="AF65" t="s">
        <v>2108</v>
      </c>
      <c r="AG65" t="s">
        <v>2114</v>
      </c>
      <c r="AH65">
        <v>2</v>
      </c>
      <c r="AI65">
        <v>1</v>
      </c>
      <c r="AJ65">
        <v>2</v>
      </c>
      <c r="AK65">
        <v>43.38</v>
      </c>
      <c r="AL65" t="s">
        <v>2122</v>
      </c>
      <c r="AM65" t="s">
        <v>2123</v>
      </c>
      <c r="AN65" t="s">
        <v>2126</v>
      </c>
      <c r="AO65">
        <v>9252</v>
      </c>
      <c r="AU65">
        <v>7.96</v>
      </c>
      <c r="AV65" t="s">
        <v>167</v>
      </c>
      <c r="AW65" t="s">
        <v>53</v>
      </c>
      <c r="AX65" t="s">
        <v>2204</v>
      </c>
    </row>
    <row r="66" spans="1:50">
      <c r="A66" s="1">
        <f>HYPERLINK("https://lsnyc.legalserver.org/matter/dynamic-profile/view/1904987","19-1904987")</f>
        <v>0</v>
      </c>
      <c r="B66" t="s">
        <v>81</v>
      </c>
      <c r="C66" t="s">
        <v>123</v>
      </c>
      <c r="D66" t="s">
        <v>151</v>
      </c>
      <c r="F66" t="s">
        <v>256</v>
      </c>
      <c r="G66" t="s">
        <v>471</v>
      </c>
      <c r="H66" t="s">
        <v>811</v>
      </c>
      <c r="I66" t="s">
        <v>1049</v>
      </c>
      <c r="J66" t="s">
        <v>1162</v>
      </c>
      <c r="K66">
        <v>10034</v>
      </c>
      <c r="L66" t="s">
        <v>1186</v>
      </c>
      <c r="M66" t="s">
        <v>1187</v>
      </c>
      <c r="O66" t="s">
        <v>1350</v>
      </c>
      <c r="P66" t="s">
        <v>1362</v>
      </c>
      <c r="R66" t="s">
        <v>1374</v>
      </c>
      <c r="S66" t="s">
        <v>1188</v>
      </c>
      <c r="U66" t="s">
        <v>1379</v>
      </c>
      <c r="W66" t="s">
        <v>151</v>
      </c>
      <c r="X66">
        <v>980.67</v>
      </c>
      <c r="Y66" t="s">
        <v>1398</v>
      </c>
      <c r="Z66" t="s">
        <v>1405</v>
      </c>
      <c r="AB66" t="s">
        <v>1487</v>
      </c>
      <c r="AD66" t="s">
        <v>1855</v>
      </c>
      <c r="AE66">
        <v>26</v>
      </c>
      <c r="AF66" t="s">
        <v>2104</v>
      </c>
      <c r="AG66" t="s">
        <v>2116</v>
      </c>
      <c r="AH66">
        <v>9</v>
      </c>
      <c r="AI66">
        <v>2</v>
      </c>
      <c r="AJ66">
        <v>1</v>
      </c>
      <c r="AK66">
        <v>45.34</v>
      </c>
      <c r="AN66" t="s">
        <v>2127</v>
      </c>
      <c r="AO66">
        <v>9672</v>
      </c>
      <c r="AU66">
        <v>1</v>
      </c>
      <c r="AV66" t="s">
        <v>144</v>
      </c>
      <c r="AW66" t="s">
        <v>2181</v>
      </c>
      <c r="AX66" t="s">
        <v>2204</v>
      </c>
    </row>
    <row r="67" spans="1:50">
      <c r="A67" s="1">
        <f>HYPERLINK("https://lsnyc.legalserver.org/matter/dynamic-profile/view/1891183","19-1891183")</f>
        <v>0</v>
      </c>
      <c r="B67" t="s">
        <v>84</v>
      </c>
      <c r="C67" t="s">
        <v>123</v>
      </c>
      <c r="D67" t="s">
        <v>159</v>
      </c>
      <c r="F67" t="s">
        <v>257</v>
      </c>
      <c r="G67" t="s">
        <v>526</v>
      </c>
      <c r="H67" t="s">
        <v>812</v>
      </c>
      <c r="J67" t="s">
        <v>1170</v>
      </c>
      <c r="K67">
        <v>11368</v>
      </c>
      <c r="L67" t="s">
        <v>1186</v>
      </c>
      <c r="M67" t="s">
        <v>1186</v>
      </c>
      <c r="N67" t="s">
        <v>1227</v>
      </c>
      <c r="O67" t="s">
        <v>1344</v>
      </c>
      <c r="P67" t="s">
        <v>1366</v>
      </c>
      <c r="R67" t="s">
        <v>1374</v>
      </c>
      <c r="S67" t="s">
        <v>1188</v>
      </c>
      <c r="U67" t="s">
        <v>1379</v>
      </c>
      <c r="V67" t="s">
        <v>1385</v>
      </c>
      <c r="W67" t="s">
        <v>198</v>
      </c>
      <c r="X67">
        <v>1400</v>
      </c>
      <c r="Y67" t="s">
        <v>1394</v>
      </c>
      <c r="Z67" t="s">
        <v>1401</v>
      </c>
      <c r="AB67" t="s">
        <v>1488</v>
      </c>
      <c r="AC67" t="s">
        <v>1773</v>
      </c>
      <c r="AD67" t="s">
        <v>1856</v>
      </c>
      <c r="AE67">
        <v>25</v>
      </c>
      <c r="AF67" t="s">
        <v>2102</v>
      </c>
      <c r="AG67" t="s">
        <v>2114</v>
      </c>
      <c r="AH67">
        <v>6</v>
      </c>
      <c r="AI67">
        <v>1</v>
      </c>
      <c r="AJ67">
        <v>3</v>
      </c>
      <c r="AK67">
        <v>46.6</v>
      </c>
      <c r="AN67" t="s">
        <v>2127</v>
      </c>
      <c r="AO67">
        <v>12000</v>
      </c>
      <c r="AU67">
        <v>1.55</v>
      </c>
      <c r="AV67" t="s">
        <v>129</v>
      </c>
      <c r="AW67" t="s">
        <v>84</v>
      </c>
      <c r="AX67" t="s">
        <v>2205</v>
      </c>
    </row>
    <row r="68" spans="1:50">
      <c r="A68" s="1">
        <f>HYPERLINK("https://lsnyc.legalserver.org/matter/dynamic-profile/view/1907666","19-1907666")</f>
        <v>0</v>
      </c>
      <c r="B68" t="s">
        <v>59</v>
      </c>
      <c r="C68" t="s">
        <v>123</v>
      </c>
      <c r="D68" t="s">
        <v>157</v>
      </c>
      <c r="F68" t="s">
        <v>258</v>
      </c>
      <c r="G68" t="s">
        <v>527</v>
      </c>
      <c r="H68" t="s">
        <v>813</v>
      </c>
      <c r="I68" t="s">
        <v>1050</v>
      </c>
      <c r="J68" t="s">
        <v>1158</v>
      </c>
      <c r="K68">
        <v>11226</v>
      </c>
      <c r="L68" t="s">
        <v>1187</v>
      </c>
      <c r="M68" t="s">
        <v>1187</v>
      </c>
      <c r="O68" t="s">
        <v>1348</v>
      </c>
      <c r="P68" t="s">
        <v>1367</v>
      </c>
      <c r="R68" t="s">
        <v>1374</v>
      </c>
      <c r="S68" t="s">
        <v>1186</v>
      </c>
      <c r="U68" t="s">
        <v>1379</v>
      </c>
      <c r="W68" t="s">
        <v>157</v>
      </c>
      <c r="X68">
        <v>0</v>
      </c>
      <c r="Y68" t="s">
        <v>1395</v>
      </c>
      <c r="AB68" t="s">
        <v>1489</v>
      </c>
      <c r="AE68">
        <v>0</v>
      </c>
      <c r="AF68" t="s">
        <v>2104</v>
      </c>
      <c r="AH68">
        <v>0</v>
      </c>
      <c r="AI68">
        <v>2</v>
      </c>
      <c r="AJ68">
        <v>1</v>
      </c>
      <c r="AK68">
        <v>48.76</v>
      </c>
      <c r="AN68" t="s">
        <v>2127</v>
      </c>
      <c r="AO68">
        <v>10400</v>
      </c>
      <c r="AU68">
        <v>0.2</v>
      </c>
      <c r="AV68" t="s">
        <v>157</v>
      </c>
      <c r="AW68" t="s">
        <v>97</v>
      </c>
    </row>
    <row r="69" spans="1:50">
      <c r="A69" s="1">
        <f>HYPERLINK("https://lsnyc.legalserver.org/matter/dynamic-profile/view/1904449","19-1904449")</f>
        <v>0</v>
      </c>
      <c r="B69" t="s">
        <v>85</v>
      </c>
      <c r="C69" t="s">
        <v>123</v>
      </c>
      <c r="D69" t="s">
        <v>160</v>
      </c>
      <c r="F69" t="s">
        <v>259</v>
      </c>
      <c r="G69" t="s">
        <v>528</v>
      </c>
      <c r="H69" t="s">
        <v>814</v>
      </c>
      <c r="I69" t="s">
        <v>1051</v>
      </c>
      <c r="J69" t="s">
        <v>1160</v>
      </c>
      <c r="K69">
        <v>10452</v>
      </c>
      <c r="L69" t="s">
        <v>1186</v>
      </c>
      <c r="M69" t="s">
        <v>1187</v>
      </c>
      <c r="N69" t="s">
        <v>1202</v>
      </c>
      <c r="O69" t="s">
        <v>1194</v>
      </c>
      <c r="P69" t="s">
        <v>1362</v>
      </c>
      <c r="R69" t="s">
        <v>1374</v>
      </c>
      <c r="S69" t="s">
        <v>1188</v>
      </c>
      <c r="U69" t="s">
        <v>1379</v>
      </c>
      <c r="W69" t="s">
        <v>156</v>
      </c>
      <c r="X69">
        <v>702.21</v>
      </c>
      <c r="Y69" t="s">
        <v>1396</v>
      </c>
      <c r="AB69" t="s">
        <v>1490</v>
      </c>
      <c r="AD69" t="s">
        <v>1857</v>
      </c>
      <c r="AE69">
        <v>42</v>
      </c>
      <c r="AF69" t="s">
        <v>2102</v>
      </c>
      <c r="AG69" t="s">
        <v>1206</v>
      </c>
      <c r="AH69">
        <v>4</v>
      </c>
      <c r="AI69">
        <v>1</v>
      </c>
      <c r="AJ69">
        <v>2</v>
      </c>
      <c r="AK69">
        <v>49.4</v>
      </c>
      <c r="AN69" t="s">
        <v>2127</v>
      </c>
      <c r="AO69">
        <v>10536</v>
      </c>
      <c r="AU69">
        <v>1.5</v>
      </c>
      <c r="AV69" t="s">
        <v>156</v>
      </c>
      <c r="AW69" t="s">
        <v>2188</v>
      </c>
      <c r="AX69" t="s">
        <v>2204</v>
      </c>
    </row>
    <row r="70" spans="1:50">
      <c r="A70" s="1">
        <f>HYPERLINK("https://lsnyc.legalserver.org/matter/dynamic-profile/view/1908348","19-1908348")</f>
        <v>0</v>
      </c>
      <c r="B70" t="s">
        <v>86</v>
      </c>
      <c r="C70" t="s">
        <v>123</v>
      </c>
      <c r="D70" t="s">
        <v>161</v>
      </c>
      <c r="F70" t="s">
        <v>260</v>
      </c>
      <c r="G70" t="s">
        <v>529</v>
      </c>
      <c r="H70" t="s">
        <v>815</v>
      </c>
      <c r="I70" t="s">
        <v>1052</v>
      </c>
      <c r="J70" t="s">
        <v>1161</v>
      </c>
      <c r="K70">
        <v>10301</v>
      </c>
      <c r="L70" t="s">
        <v>1187</v>
      </c>
      <c r="M70" t="s">
        <v>1187</v>
      </c>
      <c r="O70" t="s">
        <v>1344</v>
      </c>
      <c r="P70" t="s">
        <v>1364</v>
      </c>
      <c r="R70" t="s">
        <v>1373</v>
      </c>
      <c r="S70" t="s">
        <v>1188</v>
      </c>
      <c r="U70" t="s">
        <v>1379</v>
      </c>
      <c r="V70" t="s">
        <v>1385</v>
      </c>
      <c r="W70" t="s">
        <v>169</v>
      </c>
      <c r="X70">
        <v>1348</v>
      </c>
      <c r="Y70" t="s">
        <v>1397</v>
      </c>
      <c r="AB70" t="s">
        <v>1491</v>
      </c>
      <c r="AD70" t="s">
        <v>1858</v>
      </c>
      <c r="AE70">
        <v>4</v>
      </c>
      <c r="AG70" t="s">
        <v>2119</v>
      </c>
      <c r="AH70">
        <v>4</v>
      </c>
      <c r="AI70">
        <v>1</v>
      </c>
      <c r="AJ70">
        <v>2</v>
      </c>
      <c r="AK70">
        <v>50.86</v>
      </c>
      <c r="AM70" t="s">
        <v>2123</v>
      </c>
      <c r="AN70" t="s">
        <v>2126</v>
      </c>
      <c r="AO70">
        <v>10848</v>
      </c>
      <c r="AU70">
        <v>2.8</v>
      </c>
      <c r="AV70" t="s">
        <v>167</v>
      </c>
      <c r="AW70" t="s">
        <v>86</v>
      </c>
    </row>
    <row r="71" spans="1:50">
      <c r="A71" s="1">
        <f>HYPERLINK("https://lsnyc.legalserver.org/matter/dynamic-profile/view/1904906","19-1904906")</f>
        <v>0</v>
      </c>
      <c r="B71" t="s">
        <v>83</v>
      </c>
      <c r="C71" t="s">
        <v>123</v>
      </c>
      <c r="D71" t="s">
        <v>151</v>
      </c>
      <c r="F71" t="s">
        <v>261</v>
      </c>
      <c r="G71" t="s">
        <v>530</v>
      </c>
      <c r="H71" t="s">
        <v>806</v>
      </c>
      <c r="I71" t="s">
        <v>1053</v>
      </c>
      <c r="J71" t="s">
        <v>1160</v>
      </c>
      <c r="K71">
        <v>10453</v>
      </c>
      <c r="L71" t="s">
        <v>1186</v>
      </c>
      <c r="M71" t="s">
        <v>1187</v>
      </c>
      <c r="N71" t="s">
        <v>1224</v>
      </c>
      <c r="O71" t="s">
        <v>1348</v>
      </c>
      <c r="P71" t="s">
        <v>1367</v>
      </c>
      <c r="R71" t="s">
        <v>1374</v>
      </c>
      <c r="S71" t="s">
        <v>1186</v>
      </c>
      <c r="U71" t="s">
        <v>1379</v>
      </c>
      <c r="W71" t="s">
        <v>1391</v>
      </c>
      <c r="X71">
        <v>1172</v>
      </c>
      <c r="Y71" t="s">
        <v>1396</v>
      </c>
      <c r="Z71" t="s">
        <v>1404</v>
      </c>
      <c r="AB71" t="s">
        <v>1492</v>
      </c>
      <c r="AD71" t="s">
        <v>1859</v>
      </c>
      <c r="AE71">
        <v>167</v>
      </c>
      <c r="AF71" t="s">
        <v>2104</v>
      </c>
      <c r="AG71" t="s">
        <v>2114</v>
      </c>
      <c r="AH71">
        <v>16</v>
      </c>
      <c r="AI71">
        <v>2</v>
      </c>
      <c r="AJ71">
        <v>3</v>
      </c>
      <c r="AK71">
        <v>51.26</v>
      </c>
      <c r="AN71" t="s">
        <v>2127</v>
      </c>
      <c r="AO71">
        <v>15080</v>
      </c>
      <c r="AU71">
        <v>0</v>
      </c>
      <c r="AW71" t="s">
        <v>2189</v>
      </c>
      <c r="AX71" t="s">
        <v>2204</v>
      </c>
    </row>
    <row r="72" spans="1:50">
      <c r="A72" s="1">
        <f>HYPERLINK("https://lsnyc.legalserver.org/matter/dynamic-profile/view/1896798","19-1896798")</f>
        <v>0</v>
      </c>
      <c r="B72" t="s">
        <v>66</v>
      </c>
      <c r="C72" t="s">
        <v>123</v>
      </c>
      <c r="D72" t="s">
        <v>162</v>
      </c>
      <c r="F72" t="s">
        <v>262</v>
      </c>
      <c r="G72" t="s">
        <v>531</v>
      </c>
      <c r="H72" t="s">
        <v>816</v>
      </c>
      <c r="I72" t="s">
        <v>1024</v>
      </c>
      <c r="J72" t="s">
        <v>1158</v>
      </c>
      <c r="K72">
        <v>11213</v>
      </c>
      <c r="L72" t="s">
        <v>1186</v>
      </c>
      <c r="M72" t="s">
        <v>1186</v>
      </c>
      <c r="N72" t="s">
        <v>1206</v>
      </c>
      <c r="O72" t="s">
        <v>1348</v>
      </c>
      <c r="P72" t="s">
        <v>1367</v>
      </c>
      <c r="R72" t="s">
        <v>1374</v>
      </c>
      <c r="S72" t="s">
        <v>1186</v>
      </c>
      <c r="U72" t="s">
        <v>1379</v>
      </c>
      <c r="W72" t="s">
        <v>146</v>
      </c>
      <c r="X72">
        <v>855.86</v>
      </c>
      <c r="Y72" t="s">
        <v>1395</v>
      </c>
      <c r="Z72" t="s">
        <v>1404</v>
      </c>
      <c r="AB72" t="s">
        <v>1493</v>
      </c>
      <c r="AE72">
        <v>6</v>
      </c>
      <c r="AF72" t="s">
        <v>2104</v>
      </c>
      <c r="AG72" t="s">
        <v>1206</v>
      </c>
      <c r="AH72">
        <v>26</v>
      </c>
      <c r="AI72">
        <v>1</v>
      </c>
      <c r="AJ72">
        <v>1</v>
      </c>
      <c r="AK72">
        <v>52.58</v>
      </c>
      <c r="AN72" t="s">
        <v>2126</v>
      </c>
      <c r="AO72">
        <v>8892</v>
      </c>
      <c r="AP72" t="s">
        <v>2137</v>
      </c>
      <c r="AU72">
        <v>0</v>
      </c>
      <c r="AW72" t="s">
        <v>2175</v>
      </c>
      <c r="AX72" t="s">
        <v>2204</v>
      </c>
    </row>
    <row r="73" spans="1:50">
      <c r="A73" s="1">
        <f>HYPERLINK("https://lsnyc.legalserver.org/matter/dynamic-profile/view/1904129","19-1904129")</f>
        <v>0</v>
      </c>
      <c r="B73" t="s">
        <v>87</v>
      </c>
      <c r="C73" t="s">
        <v>122</v>
      </c>
      <c r="D73" t="s">
        <v>152</v>
      </c>
      <c r="E73" t="s">
        <v>152</v>
      </c>
      <c r="F73" t="s">
        <v>263</v>
      </c>
      <c r="G73" t="s">
        <v>532</v>
      </c>
      <c r="H73" t="s">
        <v>817</v>
      </c>
      <c r="I73">
        <v>614</v>
      </c>
      <c r="J73" t="s">
        <v>1160</v>
      </c>
      <c r="K73">
        <v>10457</v>
      </c>
      <c r="L73" t="s">
        <v>1186</v>
      </c>
      <c r="M73" t="s">
        <v>1187</v>
      </c>
      <c r="N73" t="s">
        <v>1228</v>
      </c>
      <c r="O73" t="s">
        <v>1343</v>
      </c>
      <c r="P73" t="s">
        <v>1366</v>
      </c>
      <c r="Q73" t="s">
        <v>1371</v>
      </c>
      <c r="R73" t="s">
        <v>1374</v>
      </c>
      <c r="S73" t="s">
        <v>1188</v>
      </c>
      <c r="U73" t="s">
        <v>1379</v>
      </c>
      <c r="V73" t="s">
        <v>1385</v>
      </c>
      <c r="W73" t="s">
        <v>172</v>
      </c>
      <c r="X73">
        <v>1268</v>
      </c>
      <c r="Y73" t="s">
        <v>1396</v>
      </c>
      <c r="Z73" t="s">
        <v>1405</v>
      </c>
      <c r="AA73" t="s">
        <v>1421</v>
      </c>
      <c r="AB73" t="s">
        <v>1494</v>
      </c>
      <c r="AC73" t="s">
        <v>1774</v>
      </c>
      <c r="AD73" t="s">
        <v>1860</v>
      </c>
      <c r="AE73">
        <v>99</v>
      </c>
      <c r="AF73" t="s">
        <v>2107</v>
      </c>
      <c r="AG73" t="s">
        <v>2114</v>
      </c>
      <c r="AH73">
        <v>1</v>
      </c>
      <c r="AI73">
        <v>1</v>
      </c>
      <c r="AJ73">
        <v>1</v>
      </c>
      <c r="AK73">
        <v>52.66</v>
      </c>
      <c r="AN73" t="s">
        <v>2126</v>
      </c>
      <c r="AO73">
        <v>8904</v>
      </c>
      <c r="AU73">
        <v>0.5</v>
      </c>
      <c r="AV73" t="s">
        <v>152</v>
      </c>
      <c r="AW73" t="s">
        <v>2189</v>
      </c>
      <c r="AX73" t="s">
        <v>2204</v>
      </c>
    </row>
    <row r="74" spans="1:50">
      <c r="A74" s="1">
        <f>HYPERLINK("https://lsnyc.legalserver.org/matter/dynamic-profile/view/1907662","19-1907662")</f>
        <v>0</v>
      </c>
      <c r="B74" t="s">
        <v>88</v>
      </c>
      <c r="C74" t="s">
        <v>123</v>
      </c>
      <c r="D74" t="s">
        <v>157</v>
      </c>
      <c r="F74" t="s">
        <v>264</v>
      </c>
      <c r="G74" t="s">
        <v>533</v>
      </c>
      <c r="H74" t="s">
        <v>818</v>
      </c>
      <c r="I74" t="s">
        <v>1054</v>
      </c>
      <c r="J74" t="s">
        <v>1158</v>
      </c>
      <c r="K74">
        <v>11238</v>
      </c>
      <c r="L74" t="s">
        <v>1186</v>
      </c>
      <c r="M74" t="s">
        <v>1187</v>
      </c>
      <c r="O74" t="s">
        <v>1345</v>
      </c>
      <c r="P74" t="s">
        <v>1365</v>
      </c>
      <c r="R74" t="s">
        <v>1374</v>
      </c>
      <c r="S74" t="s">
        <v>1188</v>
      </c>
      <c r="U74" t="s">
        <v>1379</v>
      </c>
      <c r="W74" t="s">
        <v>157</v>
      </c>
      <c r="X74">
        <v>0</v>
      </c>
      <c r="Y74" t="s">
        <v>1395</v>
      </c>
      <c r="AB74" t="s">
        <v>1495</v>
      </c>
      <c r="AD74" t="s">
        <v>1861</v>
      </c>
      <c r="AE74">
        <v>0</v>
      </c>
      <c r="AH74">
        <v>0</v>
      </c>
      <c r="AI74">
        <v>2</v>
      </c>
      <c r="AJ74">
        <v>0</v>
      </c>
      <c r="AK74">
        <v>53.22</v>
      </c>
      <c r="AN74" t="s">
        <v>2126</v>
      </c>
      <c r="AO74">
        <v>9000</v>
      </c>
      <c r="AU74">
        <v>0</v>
      </c>
      <c r="AW74" t="s">
        <v>97</v>
      </c>
    </row>
    <row r="75" spans="1:50">
      <c r="A75" s="1">
        <f>HYPERLINK("https://lsnyc.legalserver.org/matter/dynamic-profile/view/1905343","19-1905343")</f>
        <v>0</v>
      </c>
      <c r="B75" t="s">
        <v>55</v>
      </c>
      <c r="C75" t="s">
        <v>123</v>
      </c>
      <c r="D75" t="s">
        <v>147</v>
      </c>
      <c r="F75" t="s">
        <v>265</v>
      </c>
      <c r="G75" t="s">
        <v>534</v>
      </c>
      <c r="H75" t="s">
        <v>819</v>
      </c>
      <c r="I75" t="s">
        <v>1055</v>
      </c>
      <c r="J75" t="s">
        <v>1158</v>
      </c>
      <c r="K75">
        <v>11233</v>
      </c>
      <c r="L75" t="s">
        <v>1186</v>
      </c>
      <c r="M75" t="s">
        <v>1187</v>
      </c>
      <c r="N75" t="s">
        <v>1206</v>
      </c>
      <c r="O75" t="s">
        <v>1352</v>
      </c>
      <c r="P75" t="s">
        <v>1367</v>
      </c>
      <c r="R75" t="s">
        <v>1374</v>
      </c>
      <c r="S75" t="s">
        <v>1188</v>
      </c>
      <c r="U75" t="s">
        <v>1380</v>
      </c>
      <c r="V75" t="s">
        <v>1385</v>
      </c>
      <c r="W75" t="s">
        <v>147</v>
      </c>
      <c r="X75">
        <v>1322</v>
      </c>
      <c r="Y75" t="s">
        <v>1395</v>
      </c>
      <c r="Z75" t="s">
        <v>1408</v>
      </c>
      <c r="AB75" t="s">
        <v>1496</v>
      </c>
      <c r="AC75" t="s">
        <v>1775</v>
      </c>
      <c r="AD75" t="s">
        <v>1862</v>
      </c>
      <c r="AE75">
        <v>48</v>
      </c>
      <c r="AF75" t="s">
        <v>2104</v>
      </c>
      <c r="AG75" t="s">
        <v>2114</v>
      </c>
      <c r="AH75">
        <v>3</v>
      </c>
      <c r="AI75">
        <v>1</v>
      </c>
      <c r="AJ75">
        <v>0</v>
      </c>
      <c r="AK75">
        <v>53.77</v>
      </c>
      <c r="AN75" t="s">
        <v>2126</v>
      </c>
      <c r="AO75">
        <v>6715.8</v>
      </c>
      <c r="AU75">
        <v>18.5</v>
      </c>
      <c r="AV75" t="s">
        <v>189</v>
      </c>
      <c r="AW75" t="s">
        <v>2175</v>
      </c>
      <c r="AX75" t="s">
        <v>2205</v>
      </c>
    </row>
    <row r="76" spans="1:50">
      <c r="A76" s="1">
        <f>HYPERLINK("https://lsnyc.legalserver.org/matter/dynamic-profile/view/1906057","19-1906057")</f>
        <v>0</v>
      </c>
      <c r="B76" t="s">
        <v>89</v>
      </c>
      <c r="C76" t="s">
        <v>123</v>
      </c>
      <c r="D76" t="s">
        <v>137</v>
      </c>
      <c r="F76" t="s">
        <v>266</v>
      </c>
      <c r="G76" t="s">
        <v>535</v>
      </c>
      <c r="H76" t="s">
        <v>820</v>
      </c>
      <c r="I76" t="s">
        <v>1056</v>
      </c>
      <c r="J76" t="s">
        <v>1158</v>
      </c>
      <c r="K76">
        <v>11226</v>
      </c>
      <c r="L76" t="s">
        <v>1187</v>
      </c>
      <c r="M76" t="s">
        <v>1187</v>
      </c>
      <c r="O76" t="s">
        <v>1348</v>
      </c>
      <c r="P76" t="s">
        <v>1365</v>
      </c>
      <c r="R76" t="s">
        <v>1374</v>
      </c>
      <c r="S76" t="s">
        <v>1186</v>
      </c>
      <c r="U76" t="s">
        <v>1379</v>
      </c>
      <c r="W76" t="s">
        <v>166</v>
      </c>
      <c r="X76">
        <v>0</v>
      </c>
      <c r="Y76" t="s">
        <v>1395</v>
      </c>
      <c r="AB76" t="s">
        <v>1497</v>
      </c>
      <c r="AD76" t="s">
        <v>1863</v>
      </c>
      <c r="AE76">
        <v>0</v>
      </c>
      <c r="AH76">
        <v>0</v>
      </c>
      <c r="AI76">
        <v>3</v>
      </c>
      <c r="AJ76">
        <v>0</v>
      </c>
      <c r="AK76">
        <v>56.26</v>
      </c>
      <c r="AN76" t="s">
        <v>2130</v>
      </c>
      <c r="AO76">
        <v>12000</v>
      </c>
      <c r="AU76">
        <v>2</v>
      </c>
      <c r="AV76" t="s">
        <v>139</v>
      </c>
      <c r="AW76" t="s">
        <v>2190</v>
      </c>
    </row>
    <row r="77" spans="1:50">
      <c r="A77" s="1">
        <f>HYPERLINK("https://lsnyc.legalserver.org/matter/dynamic-profile/view/1905739","19-1905739")</f>
        <v>0</v>
      </c>
      <c r="B77" t="s">
        <v>90</v>
      </c>
      <c r="C77" t="s">
        <v>123</v>
      </c>
      <c r="D77" t="s">
        <v>130</v>
      </c>
      <c r="F77" t="s">
        <v>267</v>
      </c>
      <c r="G77" t="s">
        <v>474</v>
      </c>
      <c r="H77" t="s">
        <v>821</v>
      </c>
      <c r="I77">
        <v>305</v>
      </c>
      <c r="J77" t="s">
        <v>1161</v>
      </c>
      <c r="K77">
        <v>10304</v>
      </c>
      <c r="L77" t="s">
        <v>1187</v>
      </c>
      <c r="M77" t="s">
        <v>1187</v>
      </c>
      <c r="N77" t="s">
        <v>1229</v>
      </c>
      <c r="O77" t="s">
        <v>1344</v>
      </c>
      <c r="R77" t="s">
        <v>1374</v>
      </c>
      <c r="S77" t="s">
        <v>1188</v>
      </c>
      <c r="U77" t="s">
        <v>1379</v>
      </c>
      <c r="V77" t="s">
        <v>1385</v>
      </c>
      <c r="W77" t="s">
        <v>130</v>
      </c>
      <c r="X77">
        <v>1245</v>
      </c>
      <c r="Y77" t="s">
        <v>1397</v>
      </c>
      <c r="Z77" t="s">
        <v>1405</v>
      </c>
      <c r="AB77" t="s">
        <v>1498</v>
      </c>
      <c r="AC77" t="s">
        <v>1776</v>
      </c>
      <c r="AD77" t="s">
        <v>1864</v>
      </c>
      <c r="AE77">
        <v>105</v>
      </c>
      <c r="AF77" t="s">
        <v>2104</v>
      </c>
      <c r="AG77" t="s">
        <v>2114</v>
      </c>
      <c r="AH77">
        <v>2</v>
      </c>
      <c r="AI77">
        <v>1</v>
      </c>
      <c r="AJ77">
        <v>2</v>
      </c>
      <c r="AK77">
        <v>56.43</v>
      </c>
      <c r="AN77" t="s">
        <v>2126</v>
      </c>
      <c r="AO77">
        <v>12036</v>
      </c>
      <c r="AU77">
        <v>9.1</v>
      </c>
      <c r="AV77" t="s">
        <v>189</v>
      </c>
      <c r="AW77" t="s">
        <v>2180</v>
      </c>
      <c r="AX77" t="s">
        <v>2205</v>
      </c>
    </row>
    <row r="78" spans="1:50">
      <c r="A78" s="1">
        <f>HYPERLINK("https://lsnyc.legalserver.org/matter/dynamic-profile/view/1905743","19-1905743")</f>
        <v>0</v>
      </c>
      <c r="B78" t="s">
        <v>59</v>
      </c>
      <c r="C78" t="s">
        <v>123</v>
      </c>
      <c r="D78" t="s">
        <v>129</v>
      </c>
      <c r="F78" t="s">
        <v>268</v>
      </c>
      <c r="G78" t="s">
        <v>536</v>
      </c>
      <c r="H78" t="s">
        <v>813</v>
      </c>
      <c r="I78" t="s">
        <v>1057</v>
      </c>
      <c r="J78" t="s">
        <v>1158</v>
      </c>
      <c r="K78">
        <v>11226</v>
      </c>
      <c r="L78" t="s">
        <v>1186</v>
      </c>
      <c r="M78" t="s">
        <v>1187</v>
      </c>
      <c r="O78" t="s">
        <v>1348</v>
      </c>
      <c r="P78" t="s">
        <v>1367</v>
      </c>
      <c r="R78" t="s">
        <v>1374</v>
      </c>
      <c r="S78" t="s">
        <v>1186</v>
      </c>
      <c r="U78" t="s">
        <v>1379</v>
      </c>
      <c r="W78" t="s">
        <v>129</v>
      </c>
      <c r="X78">
        <v>0</v>
      </c>
      <c r="Y78" t="s">
        <v>1395</v>
      </c>
      <c r="AB78" t="s">
        <v>1499</v>
      </c>
      <c r="AD78" t="s">
        <v>1865</v>
      </c>
      <c r="AE78">
        <v>0</v>
      </c>
      <c r="AF78" t="s">
        <v>2104</v>
      </c>
      <c r="AH78">
        <v>0</v>
      </c>
      <c r="AI78">
        <v>2</v>
      </c>
      <c r="AJ78">
        <v>0</v>
      </c>
      <c r="AK78">
        <v>56.77</v>
      </c>
      <c r="AN78" t="s">
        <v>2130</v>
      </c>
      <c r="AO78">
        <v>9600</v>
      </c>
      <c r="AU78">
        <v>0.2</v>
      </c>
      <c r="AV78" t="s">
        <v>129</v>
      </c>
      <c r="AW78" t="s">
        <v>97</v>
      </c>
    </row>
    <row r="79" spans="1:50">
      <c r="A79" s="1">
        <f>HYPERLINK("https://lsnyc.legalserver.org/matter/dynamic-profile/view/1903853","19-1903853")</f>
        <v>0</v>
      </c>
      <c r="B79" t="s">
        <v>77</v>
      </c>
      <c r="C79" t="s">
        <v>122</v>
      </c>
      <c r="D79" t="s">
        <v>146</v>
      </c>
      <c r="E79" t="s">
        <v>137</v>
      </c>
      <c r="F79" t="s">
        <v>269</v>
      </c>
      <c r="G79" t="s">
        <v>537</v>
      </c>
      <c r="H79" t="s">
        <v>822</v>
      </c>
      <c r="I79">
        <v>1</v>
      </c>
      <c r="J79" t="s">
        <v>1158</v>
      </c>
      <c r="K79">
        <v>11233</v>
      </c>
      <c r="L79" t="s">
        <v>1186</v>
      </c>
      <c r="M79" t="s">
        <v>1187</v>
      </c>
      <c r="N79" t="s">
        <v>1230</v>
      </c>
      <c r="O79" t="s">
        <v>1344</v>
      </c>
      <c r="P79" t="s">
        <v>1366</v>
      </c>
      <c r="Q79" t="s">
        <v>1371</v>
      </c>
      <c r="R79" t="s">
        <v>1374</v>
      </c>
      <c r="S79" t="s">
        <v>1188</v>
      </c>
      <c r="U79" t="s">
        <v>1383</v>
      </c>
      <c r="V79" t="s">
        <v>1388</v>
      </c>
      <c r="W79" t="s">
        <v>181</v>
      </c>
      <c r="X79">
        <v>650</v>
      </c>
      <c r="Y79" t="s">
        <v>1395</v>
      </c>
      <c r="Z79" t="s">
        <v>1405</v>
      </c>
      <c r="AA79" t="s">
        <v>1422</v>
      </c>
      <c r="AB79" t="s">
        <v>1500</v>
      </c>
      <c r="AD79" t="s">
        <v>1866</v>
      </c>
      <c r="AE79">
        <v>3</v>
      </c>
      <c r="AF79" t="s">
        <v>2102</v>
      </c>
      <c r="AG79" t="s">
        <v>1206</v>
      </c>
      <c r="AH79">
        <v>4</v>
      </c>
      <c r="AI79">
        <v>2</v>
      </c>
      <c r="AJ79">
        <v>0</v>
      </c>
      <c r="AK79">
        <v>59.04</v>
      </c>
      <c r="AN79" t="s">
        <v>2126</v>
      </c>
      <c r="AO79">
        <v>9984</v>
      </c>
      <c r="AR79" t="s">
        <v>1400</v>
      </c>
      <c r="AS79" t="s">
        <v>2155</v>
      </c>
      <c r="AT79" t="s">
        <v>2159</v>
      </c>
      <c r="AU79">
        <v>1.2</v>
      </c>
      <c r="AV79" t="s">
        <v>137</v>
      </c>
      <c r="AW79" t="s">
        <v>2191</v>
      </c>
      <c r="AX79" t="s">
        <v>2204</v>
      </c>
    </row>
    <row r="80" spans="1:50">
      <c r="A80" s="1">
        <f>HYPERLINK("https://lsnyc.legalserver.org/matter/dynamic-profile/view/1901339","19-1901339")</f>
        <v>0</v>
      </c>
      <c r="B80" t="s">
        <v>51</v>
      </c>
      <c r="C80" t="s">
        <v>123</v>
      </c>
      <c r="D80" t="s">
        <v>163</v>
      </c>
      <c r="F80" t="s">
        <v>270</v>
      </c>
      <c r="G80" t="s">
        <v>538</v>
      </c>
      <c r="H80" t="s">
        <v>823</v>
      </c>
      <c r="J80" t="s">
        <v>1163</v>
      </c>
      <c r="K80">
        <v>11423</v>
      </c>
      <c r="L80" t="s">
        <v>1186</v>
      </c>
      <c r="M80" t="s">
        <v>1187</v>
      </c>
      <c r="N80" t="s">
        <v>1231</v>
      </c>
      <c r="O80" t="s">
        <v>1349</v>
      </c>
      <c r="P80" t="s">
        <v>1362</v>
      </c>
      <c r="R80" t="s">
        <v>1374</v>
      </c>
      <c r="S80" t="s">
        <v>1188</v>
      </c>
      <c r="U80" t="s">
        <v>1379</v>
      </c>
      <c r="V80" t="s">
        <v>1385</v>
      </c>
      <c r="W80" t="s">
        <v>149</v>
      </c>
      <c r="X80">
        <v>700</v>
      </c>
      <c r="Y80" t="s">
        <v>1394</v>
      </c>
      <c r="Z80" t="s">
        <v>1401</v>
      </c>
      <c r="AB80" t="s">
        <v>1501</v>
      </c>
      <c r="AC80" t="s">
        <v>1777</v>
      </c>
      <c r="AD80" t="s">
        <v>1867</v>
      </c>
      <c r="AE80">
        <v>2</v>
      </c>
      <c r="AF80" t="s">
        <v>2102</v>
      </c>
      <c r="AG80" t="s">
        <v>1206</v>
      </c>
      <c r="AH80">
        <v>53</v>
      </c>
      <c r="AI80">
        <v>2</v>
      </c>
      <c r="AJ80">
        <v>0</v>
      </c>
      <c r="AK80">
        <v>59.61</v>
      </c>
      <c r="AN80" t="s">
        <v>2126</v>
      </c>
      <c r="AO80">
        <v>10080</v>
      </c>
      <c r="AS80" t="s">
        <v>2154</v>
      </c>
      <c r="AT80" t="s">
        <v>2160</v>
      </c>
      <c r="AU80">
        <v>0.6</v>
      </c>
      <c r="AV80" t="s">
        <v>2167</v>
      </c>
      <c r="AW80" t="s">
        <v>51</v>
      </c>
      <c r="AX80" t="s">
        <v>2205</v>
      </c>
    </row>
    <row r="81" spans="1:50">
      <c r="A81" s="1">
        <f>HYPERLINK("https://lsnyc.legalserver.org/matter/dynamic-profile/view/1906049","19-1906049")</f>
        <v>0</v>
      </c>
      <c r="B81" t="s">
        <v>80</v>
      </c>
      <c r="C81" t="s">
        <v>123</v>
      </c>
      <c r="D81" t="s">
        <v>130</v>
      </c>
      <c r="F81" t="s">
        <v>271</v>
      </c>
      <c r="G81" t="s">
        <v>539</v>
      </c>
      <c r="H81" t="s">
        <v>824</v>
      </c>
      <c r="I81" t="s">
        <v>1058</v>
      </c>
      <c r="J81" t="s">
        <v>1162</v>
      </c>
      <c r="K81">
        <v>10033</v>
      </c>
      <c r="L81" t="s">
        <v>1186</v>
      </c>
      <c r="M81" t="s">
        <v>1187</v>
      </c>
      <c r="P81" t="s">
        <v>1364</v>
      </c>
      <c r="R81" t="s">
        <v>1374</v>
      </c>
      <c r="S81" t="s">
        <v>1188</v>
      </c>
      <c r="U81" t="s">
        <v>1379</v>
      </c>
      <c r="W81" t="s">
        <v>130</v>
      </c>
      <c r="X81">
        <v>2668</v>
      </c>
      <c r="Y81" t="s">
        <v>1398</v>
      </c>
      <c r="Z81" t="s">
        <v>1405</v>
      </c>
      <c r="AB81" t="s">
        <v>1502</v>
      </c>
      <c r="AD81" t="s">
        <v>1868</v>
      </c>
      <c r="AE81">
        <v>480</v>
      </c>
      <c r="AF81" t="s">
        <v>2104</v>
      </c>
      <c r="AG81" t="s">
        <v>1206</v>
      </c>
      <c r="AH81">
        <v>5</v>
      </c>
      <c r="AI81">
        <v>1</v>
      </c>
      <c r="AJ81">
        <v>0</v>
      </c>
      <c r="AK81">
        <v>60.53</v>
      </c>
      <c r="AN81" t="s">
        <v>2127</v>
      </c>
      <c r="AO81">
        <v>7560</v>
      </c>
      <c r="AU81">
        <v>1.9</v>
      </c>
      <c r="AV81" t="s">
        <v>130</v>
      </c>
      <c r="AW81" t="s">
        <v>2181</v>
      </c>
      <c r="AX81" t="s">
        <v>2204</v>
      </c>
    </row>
    <row r="82" spans="1:50">
      <c r="A82" s="1">
        <f>HYPERLINK("https://lsnyc.legalserver.org/matter/dynamic-profile/view/1904678","19-1904678")</f>
        <v>0</v>
      </c>
      <c r="B82" t="s">
        <v>91</v>
      </c>
      <c r="C82" t="s">
        <v>123</v>
      </c>
      <c r="D82" t="s">
        <v>141</v>
      </c>
      <c r="F82" t="s">
        <v>272</v>
      </c>
      <c r="G82" t="s">
        <v>540</v>
      </c>
      <c r="H82" t="s">
        <v>825</v>
      </c>
      <c r="I82" t="s">
        <v>1059</v>
      </c>
      <c r="J82" t="s">
        <v>1160</v>
      </c>
      <c r="K82">
        <v>10463</v>
      </c>
      <c r="L82" t="s">
        <v>1186</v>
      </c>
      <c r="M82" t="s">
        <v>1187</v>
      </c>
      <c r="N82" t="s">
        <v>1232</v>
      </c>
      <c r="O82" t="s">
        <v>1343</v>
      </c>
      <c r="P82" t="s">
        <v>1364</v>
      </c>
      <c r="R82" t="s">
        <v>1374</v>
      </c>
      <c r="S82" t="s">
        <v>1188</v>
      </c>
      <c r="U82" t="s">
        <v>1379</v>
      </c>
      <c r="W82" t="s">
        <v>141</v>
      </c>
      <c r="X82">
        <v>1133</v>
      </c>
      <c r="Y82" t="s">
        <v>1398</v>
      </c>
      <c r="Z82" t="s">
        <v>1400</v>
      </c>
      <c r="AB82" t="s">
        <v>1503</v>
      </c>
      <c r="AC82" t="s">
        <v>1778</v>
      </c>
      <c r="AD82" t="s">
        <v>1869</v>
      </c>
      <c r="AE82">
        <v>0</v>
      </c>
      <c r="AF82" t="s">
        <v>2104</v>
      </c>
      <c r="AG82" t="s">
        <v>1206</v>
      </c>
      <c r="AH82">
        <v>5</v>
      </c>
      <c r="AI82">
        <v>1</v>
      </c>
      <c r="AJ82">
        <v>1</v>
      </c>
      <c r="AK82">
        <v>60.86</v>
      </c>
      <c r="AN82" t="s">
        <v>2127</v>
      </c>
      <c r="AO82">
        <v>10292.04</v>
      </c>
      <c r="AU82">
        <v>4.9</v>
      </c>
      <c r="AV82" t="s">
        <v>197</v>
      </c>
      <c r="AW82" t="s">
        <v>2183</v>
      </c>
      <c r="AX82" t="s">
        <v>2205</v>
      </c>
    </row>
    <row r="83" spans="1:50">
      <c r="A83" s="1">
        <f>HYPERLINK("https://lsnyc.legalserver.org/matter/dynamic-profile/view/1908665","19-1908665")</f>
        <v>0</v>
      </c>
      <c r="B83" t="s">
        <v>53</v>
      </c>
      <c r="C83" t="s">
        <v>123</v>
      </c>
      <c r="D83" t="s">
        <v>161</v>
      </c>
      <c r="F83" t="s">
        <v>273</v>
      </c>
      <c r="G83" t="s">
        <v>514</v>
      </c>
      <c r="H83" t="s">
        <v>826</v>
      </c>
      <c r="I83">
        <v>2</v>
      </c>
      <c r="J83" t="s">
        <v>1171</v>
      </c>
      <c r="K83">
        <v>11693</v>
      </c>
      <c r="L83" t="s">
        <v>1186</v>
      </c>
      <c r="M83" t="s">
        <v>1187</v>
      </c>
      <c r="N83" t="s">
        <v>1233</v>
      </c>
      <c r="O83" t="s">
        <v>1344</v>
      </c>
      <c r="P83" t="s">
        <v>1364</v>
      </c>
      <c r="R83" t="s">
        <v>1373</v>
      </c>
      <c r="S83" t="s">
        <v>1188</v>
      </c>
      <c r="U83" t="s">
        <v>1379</v>
      </c>
      <c r="V83" t="s">
        <v>1389</v>
      </c>
      <c r="W83" t="s">
        <v>132</v>
      </c>
      <c r="X83">
        <v>240</v>
      </c>
      <c r="Y83" t="s">
        <v>1394</v>
      </c>
      <c r="Z83" t="s">
        <v>1399</v>
      </c>
      <c r="AB83" t="s">
        <v>1504</v>
      </c>
      <c r="AC83" t="s">
        <v>1779</v>
      </c>
      <c r="AE83">
        <v>2</v>
      </c>
      <c r="AF83" t="s">
        <v>2102</v>
      </c>
      <c r="AG83" t="s">
        <v>2115</v>
      </c>
      <c r="AH83">
        <v>6</v>
      </c>
      <c r="AI83">
        <v>1</v>
      </c>
      <c r="AJ83">
        <v>4</v>
      </c>
      <c r="AK83">
        <v>62.63</v>
      </c>
      <c r="AL83" t="s">
        <v>2122</v>
      </c>
      <c r="AM83" t="s">
        <v>2123</v>
      </c>
      <c r="AN83" t="s">
        <v>2126</v>
      </c>
      <c r="AO83">
        <v>18896.54</v>
      </c>
      <c r="AU83">
        <v>1.25</v>
      </c>
      <c r="AV83" t="s">
        <v>167</v>
      </c>
      <c r="AW83" t="s">
        <v>53</v>
      </c>
    </row>
    <row r="84" spans="1:50">
      <c r="A84" s="1">
        <f>HYPERLINK("https://lsnyc.legalserver.org/matter/dynamic-profile/view/1904701","19-1904701")</f>
        <v>0</v>
      </c>
      <c r="B84" t="s">
        <v>65</v>
      </c>
      <c r="C84" t="s">
        <v>123</v>
      </c>
      <c r="D84" t="s">
        <v>141</v>
      </c>
      <c r="F84" t="s">
        <v>274</v>
      </c>
      <c r="G84" t="s">
        <v>504</v>
      </c>
      <c r="H84" t="s">
        <v>773</v>
      </c>
      <c r="I84">
        <v>34</v>
      </c>
      <c r="J84" t="s">
        <v>1162</v>
      </c>
      <c r="K84">
        <v>10034</v>
      </c>
      <c r="L84" t="s">
        <v>1186</v>
      </c>
      <c r="M84" t="s">
        <v>1187</v>
      </c>
      <c r="P84" t="s">
        <v>1364</v>
      </c>
      <c r="R84" t="s">
        <v>1374</v>
      </c>
      <c r="S84" t="s">
        <v>1186</v>
      </c>
      <c r="U84" t="s">
        <v>1379</v>
      </c>
      <c r="W84" t="s">
        <v>141</v>
      </c>
      <c r="X84">
        <v>812.02</v>
      </c>
      <c r="Y84" t="s">
        <v>1398</v>
      </c>
      <c r="Z84" t="s">
        <v>1403</v>
      </c>
      <c r="AB84" t="s">
        <v>1505</v>
      </c>
      <c r="AD84" t="s">
        <v>1870</v>
      </c>
      <c r="AE84">
        <v>25</v>
      </c>
      <c r="AF84" t="s">
        <v>2104</v>
      </c>
      <c r="AG84" t="s">
        <v>2116</v>
      </c>
      <c r="AH84">
        <v>38</v>
      </c>
      <c r="AI84">
        <v>1</v>
      </c>
      <c r="AJ84">
        <v>0</v>
      </c>
      <c r="AK84">
        <v>64.05</v>
      </c>
      <c r="AN84" t="s">
        <v>2126</v>
      </c>
      <c r="AO84">
        <v>8000</v>
      </c>
      <c r="AU84">
        <v>1.5</v>
      </c>
      <c r="AV84" t="s">
        <v>136</v>
      </c>
      <c r="AW84" t="s">
        <v>2181</v>
      </c>
      <c r="AX84" t="s">
        <v>2204</v>
      </c>
    </row>
    <row r="85" spans="1:50">
      <c r="A85" s="1">
        <f>HYPERLINK("https://lsnyc.legalserver.org/matter/dynamic-profile/view/1906820","19-1906820")</f>
        <v>0</v>
      </c>
      <c r="B85" t="s">
        <v>63</v>
      </c>
      <c r="C85" t="s">
        <v>123</v>
      </c>
      <c r="D85" t="s">
        <v>164</v>
      </c>
      <c r="F85" t="s">
        <v>275</v>
      </c>
      <c r="G85" t="s">
        <v>541</v>
      </c>
      <c r="H85" t="s">
        <v>827</v>
      </c>
      <c r="I85" t="s">
        <v>1060</v>
      </c>
      <c r="J85" t="s">
        <v>1161</v>
      </c>
      <c r="K85">
        <v>10306</v>
      </c>
      <c r="L85" t="s">
        <v>1186</v>
      </c>
      <c r="M85" t="s">
        <v>1187</v>
      </c>
      <c r="N85" t="s">
        <v>1234</v>
      </c>
      <c r="O85" t="s">
        <v>1343</v>
      </c>
      <c r="P85" t="s">
        <v>1363</v>
      </c>
      <c r="R85" t="s">
        <v>1374</v>
      </c>
      <c r="S85" t="s">
        <v>1188</v>
      </c>
      <c r="U85" t="s">
        <v>1379</v>
      </c>
      <c r="V85" t="s">
        <v>1385</v>
      </c>
      <c r="W85" t="s">
        <v>164</v>
      </c>
      <c r="X85">
        <v>1820</v>
      </c>
      <c r="Y85" t="s">
        <v>1397</v>
      </c>
      <c r="Z85" t="s">
        <v>1406</v>
      </c>
      <c r="AB85" t="s">
        <v>1506</v>
      </c>
      <c r="AD85" t="s">
        <v>1871</v>
      </c>
      <c r="AE85">
        <v>3</v>
      </c>
      <c r="AF85" t="s">
        <v>2102</v>
      </c>
      <c r="AG85" t="s">
        <v>2115</v>
      </c>
      <c r="AH85">
        <v>-1</v>
      </c>
      <c r="AI85">
        <v>2</v>
      </c>
      <c r="AJ85">
        <v>0</v>
      </c>
      <c r="AK85">
        <v>65.70999999999999</v>
      </c>
      <c r="AN85" t="s">
        <v>2126</v>
      </c>
      <c r="AO85">
        <v>11112</v>
      </c>
      <c r="AU85">
        <v>13.5</v>
      </c>
      <c r="AV85" t="s">
        <v>197</v>
      </c>
      <c r="AW85" t="s">
        <v>2180</v>
      </c>
      <c r="AX85" t="s">
        <v>2204</v>
      </c>
    </row>
    <row r="86" spans="1:50">
      <c r="A86" s="1">
        <f>HYPERLINK("https://lsnyc.legalserver.org/matter/dynamic-profile/view/1904669","19-1904669")</f>
        <v>0</v>
      </c>
      <c r="B86" t="s">
        <v>56</v>
      </c>
      <c r="C86" t="s">
        <v>123</v>
      </c>
      <c r="D86" t="s">
        <v>141</v>
      </c>
      <c r="F86" t="s">
        <v>276</v>
      </c>
      <c r="G86" t="s">
        <v>542</v>
      </c>
      <c r="H86" t="s">
        <v>778</v>
      </c>
      <c r="I86" t="s">
        <v>1014</v>
      </c>
      <c r="J86" t="s">
        <v>1158</v>
      </c>
      <c r="K86">
        <v>11208</v>
      </c>
      <c r="L86" t="s">
        <v>1186</v>
      </c>
      <c r="M86" t="s">
        <v>1187</v>
      </c>
      <c r="N86" t="s">
        <v>1235</v>
      </c>
      <c r="O86" t="s">
        <v>1344</v>
      </c>
      <c r="P86" t="s">
        <v>1363</v>
      </c>
      <c r="R86" t="s">
        <v>1374</v>
      </c>
      <c r="S86" t="s">
        <v>1188</v>
      </c>
      <c r="U86" t="s">
        <v>1379</v>
      </c>
      <c r="V86" t="s">
        <v>1388</v>
      </c>
      <c r="W86" t="s">
        <v>155</v>
      </c>
      <c r="X86">
        <v>0</v>
      </c>
      <c r="Y86" t="s">
        <v>1395</v>
      </c>
      <c r="Z86" t="s">
        <v>1409</v>
      </c>
      <c r="AB86" t="s">
        <v>1507</v>
      </c>
      <c r="AC86" t="s">
        <v>1780</v>
      </c>
      <c r="AD86" t="s">
        <v>1872</v>
      </c>
      <c r="AE86">
        <v>322</v>
      </c>
      <c r="AF86" t="s">
        <v>2104</v>
      </c>
      <c r="AG86" t="s">
        <v>2114</v>
      </c>
      <c r="AH86">
        <v>0</v>
      </c>
      <c r="AI86">
        <v>1</v>
      </c>
      <c r="AJ86">
        <v>7</v>
      </c>
      <c r="AK86">
        <v>65.98</v>
      </c>
      <c r="AN86" t="s">
        <v>2126</v>
      </c>
      <c r="AO86">
        <v>28656</v>
      </c>
      <c r="AU86">
        <v>23.5</v>
      </c>
      <c r="AV86" t="s">
        <v>192</v>
      </c>
      <c r="AW86" t="s">
        <v>2177</v>
      </c>
      <c r="AX86" t="s">
        <v>2205</v>
      </c>
    </row>
    <row r="87" spans="1:50">
      <c r="A87" s="1">
        <f>HYPERLINK("https://lsnyc.legalserver.org/matter/dynamic-profile/view/1880652","18-1880652")</f>
        <v>0</v>
      </c>
      <c r="B87" t="s">
        <v>92</v>
      </c>
      <c r="C87" t="s">
        <v>123</v>
      </c>
      <c r="D87" t="s">
        <v>165</v>
      </c>
      <c r="F87" t="s">
        <v>277</v>
      </c>
      <c r="G87" t="s">
        <v>543</v>
      </c>
      <c r="H87" t="s">
        <v>828</v>
      </c>
      <c r="I87" t="s">
        <v>1061</v>
      </c>
      <c r="J87" t="s">
        <v>1158</v>
      </c>
      <c r="K87">
        <v>11233</v>
      </c>
      <c r="L87" t="s">
        <v>1186</v>
      </c>
      <c r="M87" t="s">
        <v>1186</v>
      </c>
      <c r="N87" t="s">
        <v>1236</v>
      </c>
      <c r="O87" t="s">
        <v>1344</v>
      </c>
      <c r="P87" t="s">
        <v>1363</v>
      </c>
      <c r="R87" t="s">
        <v>1374</v>
      </c>
      <c r="S87" t="s">
        <v>1188</v>
      </c>
      <c r="U87" t="s">
        <v>1379</v>
      </c>
      <c r="V87" t="s">
        <v>1388</v>
      </c>
      <c r="W87" t="s">
        <v>140</v>
      </c>
      <c r="X87">
        <v>700</v>
      </c>
      <c r="Y87" t="s">
        <v>1395</v>
      </c>
      <c r="Z87" t="s">
        <v>1406</v>
      </c>
      <c r="AB87" t="s">
        <v>1508</v>
      </c>
      <c r="AD87" t="s">
        <v>1873</v>
      </c>
      <c r="AE87">
        <v>27</v>
      </c>
      <c r="AH87">
        <v>10</v>
      </c>
      <c r="AI87">
        <v>1</v>
      </c>
      <c r="AJ87">
        <v>0</v>
      </c>
      <c r="AK87">
        <v>66.72</v>
      </c>
      <c r="AN87" t="s">
        <v>2126</v>
      </c>
      <c r="AO87">
        <v>8100</v>
      </c>
      <c r="AP87" t="s">
        <v>2138</v>
      </c>
      <c r="AU87">
        <v>35.4</v>
      </c>
      <c r="AV87" t="s">
        <v>156</v>
      </c>
      <c r="AW87" t="s">
        <v>2192</v>
      </c>
    </row>
    <row r="88" spans="1:50">
      <c r="A88" s="1">
        <f>HYPERLINK("https://lsnyc.legalserver.org/matter/dynamic-profile/view/1906859","19-1906859")</f>
        <v>0</v>
      </c>
      <c r="B88" t="s">
        <v>90</v>
      </c>
      <c r="C88" t="s">
        <v>122</v>
      </c>
      <c r="D88" t="s">
        <v>164</v>
      </c>
      <c r="E88" t="s">
        <v>134</v>
      </c>
      <c r="F88" t="s">
        <v>278</v>
      </c>
      <c r="G88" t="s">
        <v>544</v>
      </c>
      <c r="H88" t="s">
        <v>829</v>
      </c>
      <c r="I88">
        <v>2</v>
      </c>
      <c r="J88" t="s">
        <v>1161</v>
      </c>
      <c r="K88">
        <v>10306</v>
      </c>
      <c r="L88" t="s">
        <v>1186</v>
      </c>
      <c r="M88" t="s">
        <v>1187</v>
      </c>
      <c r="O88" t="s">
        <v>1194</v>
      </c>
      <c r="P88" t="s">
        <v>1362</v>
      </c>
      <c r="Q88" t="s">
        <v>1368</v>
      </c>
      <c r="R88" t="s">
        <v>1373</v>
      </c>
      <c r="S88" t="s">
        <v>1188</v>
      </c>
      <c r="U88" t="s">
        <v>1379</v>
      </c>
      <c r="V88" t="s">
        <v>1385</v>
      </c>
      <c r="W88" t="s">
        <v>164</v>
      </c>
      <c r="X88">
        <v>1200</v>
      </c>
      <c r="Y88" t="s">
        <v>1397</v>
      </c>
      <c r="Z88" t="s">
        <v>1399</v>
      </c>
      <c r="AA88" t="s">
        <v>1417</v>
      </c>
      <c r="AB88" t="s">
        <v>1509</v>
      </c>
      <c r="AD88" t="s">
        <v>1874</v>
      </c>
      <c r="AE88">
        <v>0</v>
      </c>
      <c r="AH88">
        <v>0</v>
      </c>
      <c r="AI88">
        <v>3</v>
      </c>
      <c r="AJ88">
        <v>0</v>
      </c>
      <c r="AK88">
        <v>67.51000000000001</v>
      </c>
      <c r="AL88" t="s">
        <v>2122</v>
      </c>
      <c r="AM88" t="s">
        <v>2123</v>
      </c>
      <c r="AN88" t="s">
        <v>2126</v>
      </c>
      <c r="AO88">
        <v>14400</v>
      </c>
      <c r="AU88">
        <v>1.5</v>
      </c>
      <c r="AV88" t="s">
        <v>164</v>
      </c>
      <c r="AW88" t="s">
        <v>90</v>
      </c>
      <c r="AX88" t="s">
        <v>2204</v>
      </c>
    </row>
    <row r="89" spans="1:50">
      <c r="A89" s="1">
        <f>HYPERLINK("https://lsnyc.legalserver.org/matter/dynamic-profile/view/1906099","19-1906099")</f>
        <v>0</v>
      </c>
      <c r="B89" t="s">
        <v>80</v>
      </c>
      <c r="C89" t="s">
        <v>123</v>
      </c>
      <c r="D89" t="s">
        <v>130</v>
      </c>
      <c r="F89" t="s">
        <v>279</v>
      </c>
      <c r="G89" t="s">
        <v>545</v>
      </c>
      <c r="H89" t="s">
        <v>830</v>
      </c>
      <c r="I89" t="s">
        <v>1013</v>
      </c>
      <c r="J89" t="s">
        <v>1162</v>
      </c>
      <c r="K89">
        <v>10034</v>
      </c>
      <c r="L89" t="s">
        <v>1186</v>
      </c>
      <c r="M89" t="s">
        <v>1187</v>
      </c>
      <c r="O89" t="s">
        <v>1350</v>
      </c>
      <c r="P89" t="s">
        <v>1364</v>
      </c>
      <c r="R89" t="s">
        <v>1374</v>
      </c>
      <c r="S89" t="s">
        <v>1188</v>
      </c>
      <c r="U89" t="s">
        <v>1379</v>
      </c>
      <c r="W89" t="s">
        <v>130</v>
      </c>
      <c r="X89">
        <v>175</v>
      </c>
      <c r="Y89" t="s">
        <v>1398</v>
      </c>
      <c r="AB89" t="s">
        <v>1510</v>
      </c>
      <c r="AD89" t="s">
        <v>1875</v>
      </c>
      <c r="AE89">
        <v>30</v>
      </c>
      <c r="AF89" t="s">
        <v>2104</v>
      </c>
      <c r="AG89" t="s">
        <v>1206</v>
      </c>
      <c r="AH89">
        <v>6</v>
      </c>
      <c r="AI89">
        <v>1</v>
      </c>
      <c r="AJ89">
        <v>0</v>
      </c>
      <c r="AK89">
        <v>69.97</v>
      </c>
      <c r="AN89" t="s">
        <v>2126</v>
      </c>
      <c r="AO89">
        <v>8739</v>
      </c>
      <c r="AU89">
        <v>0</v>
      </c>
      <c r="AW89" t="s">
        <v>2181</v>
      </c>
      <c r="AX89" t="s">
        <v>2204</v>
      </c>
    </row>
    <row r="90" spans="1:50">
      <c r="A90" s="1">
        <f>HYPERLINK("https://lsnyc.legalserver.org/matter/dynamic-profile/view/1907025","19-1907025")</f>
        <v>0</v>
      </c>
      <c r="B90" t="s">
        <v>89</v>
      </c>
      <c r="C90" t="s">
        <v>123</v>
      </c>
      <c r="D90" t="s">
        <v>142</v>
      </c>
      <c r="F90" t="s">
        <v>280</v>
      </c>
      <c r="G90" t="s">
        <v>546</v>
      </c>
      <c r="H90" t="s">
        <v>831</v>
      </c>
      <c r="I90" t="s">
        <v>1028</v>
      </c>
      <c r="J90" t="s">
        <v>1158</v>
      </c>
      <c r="K90">
        <v>11225</v>
      </c>
      <c r="L90" t="s">
        <v>1186</v>
      </c>
      <c r="M90" t="s">
        <v>1187</v>
      </c>
      <c r="O90" t="s">
        <v>1353</v>
      </c>
      <c r="P90" t="s">
        <v>1363</v>
      </c>
      <c r="R90" t="s">
        <v>1374</v>
      </c>
      <c r="S90" t="s">
        <v>1188</v>
      </c>
      <c r="U90" t="s">
        <v>1379</v>
      </c>
      <c r="W90" t="s">
        <v>142</v>
      </c>
      <c r="X90">
        <v>1450</v>
      </c>
      <c r="Y90" t="s">
        <v>1395</v>
      </c>
      <c r="AB90" t="s">
        <v>1511</v>
      </c>
      <c r="AD90" t="s">
        <v>1876</v>
      </c>
      <c r="AE90">
        <v>0</v>
      </c>
      <c r="AH90">
        <v>0</v>
      </c>
      <c r="AI90">
        <v>3</v>
      </c>
      <c r="AJ90">
        <v>0</v>
      </c>
      <c r="AK90">
        <v>70.31999999999999</v>
      </c>
      <c r="AN90" t="s">
        <v>2126</v>
      </c>
      <c r="AO90">
        <v>15000</v>
      </c>
      <c r="AU90">
        <v>10.5</v>
      </c>
      <c r="AV90" t="s">
        <v>131</v>
      </c>
      <c r="AW90" t="s">
        <v>2179</v>
      </c>
      <c r="AX90" t="s">
        <v>2204</v>
      </c>
    </row>
    <row r="91" spans="1:50">
      <c r="A91" s="1">
        <f>HYPERLINK("https://lsnyc.legalserver.org/matter/dynamic-profile/view/1906349","19-1906349")</f>
        <v>0</v>
      </c>
      <c r="B91" t="s">
        <v>57</v>
      </c>
      <c r="C91" t="s">
        <v>123</v>
      </c>
      <c r="D91" t="s">
        <v>156</v>
      </c>
      <c r="F91" t="s">
        <v>281</v>
      </c>
      <c r="G91" t="s">
        <v>547</v>
      </c>
      <c r="H91" t="s">
        <v>832</v>
      </c>
      <c r="I91">
        <v>2</v>
      </c>
      <c r="J91" t="s">
        <v>1158</v>
      </c>
      <c r="K91">
        <v>11208</v>
      </c>
      <c r="L91" t="s">
        <v>1186</v>
      </c>
      <c r="M91" t="s">
        <v>1187</v>
      </c>
      <c r="N91" t="s">
        <v>1237</v>
      </c>
      <c r="O91" t="s">
        <v>1343</v>
      </c>
      <c r="R91" t="s">
        <v>1374</v>
      </c>
      <c r="S91" t="s">
        <v>1188</v>
      </c>
      <c r="U91" t="s">
        <v>1379</v>
      </c>
      <c r="V91" t="s">
        <v>1385</v>
      </c>
      <c r="W91" t="s">
        <v>137</v>
      </c>
      <c r="X91">
        <v>1500</v>
      </c>
      <c r="Y91" t="s">
        <v>1395</v>
      </c>
      <c r="Z91" t="s">
        <v>1401</v>
      </c>
      <c r="AB91" t="s">
        <v>1512</v>
      </c>
      <c r="AC91" t="s">
        <v>1781</v>
      </c>
      <c r="AD91" t="s">
        <v>1877</v>
      </c>
      <c r="AE91">
        <v>4</v>
      </c>
      <c r="AF91" t="s">
        <v>2102</v>
      </c>
      <c r="AG91" t="s">
        <v>2120</v>
      </c>
      <c r="AH91">
        <v>5</v>
      </c>
      <c r="AI91">
        <v>1</v>
      </c>
      <c r="AJ91">
        <v>2</v>
      </c>
      <c r="AK91">
        <v>70.31999999999999</v>
      </c>
      <c r="AN91" t="s">
        <v>2126</v>
      </c>
      <c r="AO91">
        <v>15000</v>
      </c>
      <c r="AU91">
        <v>3</v>
      </c>
      <c r="AV91" t="s">
        <v>138</v>
      </c>
      <c r="AW91" t="s">
        <v>2177</v>
      </c>
      <c r="AX91" t="s">
        <v>2204</v>
      </c>
    </row>
    <row r="92" spans="1:50">
      <c r="A92" s="1">
        <f>HYPERLINK("https://lsnyc.legalserver.org/matter/dynamic-profile/view/1903677","19-1903677")</f>
        <v>0</v>
      </c>
      <c r="B92" t="s">
        <v>82</v>
      </c>
      <c r="C92" t="s">
        <v>123</v>
      </c>
      <c r="D92" t="s">
        <v>146</v>
      </c>
      <c r="F92" t="s">
        <v>282</v>
      </c>
      <c r="G92" t="s">
        <v>472</v>
      </c>
      <c r="H92" t="s">
        <v>833</v>
      </c>
      <c r="I92" t="s">
        <v>1038</v>
      </c>
      <c r="J92" t="s">
        <v>1161</v>
      </c>
      <c r="K92">
        <v>10301</v>
      </c>
      <c r="L92" t="s">
        <v>1186</v>
      </c>
      <c r="M92" t="s">
        <v>1187</v>
      </c>
      <c r="N92" t="s">
        <v>1238</v>
      </c>
      <c r="O92" t="s">
        <v>1343</v>
      </c>
      <c r="P92" t="s">
        <v>1363</v>
      </c>
      <c r="R92" t="s">
        <v>1374</v>
      </c>
      <c r="S92" t="s">
        <v>1188</v>
      </c>
      <c r="U92" t="s">
        <v>1379</v>
      </c>
      <c r="V92" t="s">
        <v>1385</v>
      </c>
      <c r="W92" t="s">
        <v>146</v>
      </c>
      <c r="X92">
        <v>1515</v>
      </c>
      <c r="Y92" t="s">
        <v>1397</v>
      </c>
      <c r="Z92" t="s">
        <v>1408</v>
      </c>
      <c r="AB92" t="s">
        <v>1513</v>
      </c>
      <c r="AD92" t="s">
        <v>1878</v>
      </c>
      <c r="AE92">
        <v>11</v>
      </c>
      <c r="AF92" t="s">
        <v>2104</v>
      </c>
      <c r="AG92" t="s">
        <v>2119</v>
      </c>
      <c r="AH92">
        <v>1</v>
      </c>
      <c r="AI92">
        <v>1</v>
      </c>
      <c r="AJ92">
        <v>2</v>
      </c>
      <c r="AK92">
        <v>70.31999999999999</v>
      </c>
      <c r="AN92" t="s">
        <v>2126</v>
      </c>
      <c r="AO92">
        <v>15000</v>
      </c>
      <c r="AU92">
        <v>6.95</v>
      </c>
      <c r="AV92" t="s">
        <v>197</v>
      </c>
      <c r="AW92" t="s">
        <v>2180</v>
      </c>
      <c r="AX92" t="s">
        <v>2204</v>
      </c>
    </row>
    <row r="93" spans="1:50">
      <c r="A93" s="1">
        <f>HYPERLINK("https://lsnyc.legalserver.org/matter/dynamic-profile/view/1907609","19-1907609")</f>
        <v>0</v>
      </c>
      <c r="B93" t="s">
        <v>93</v>
      </c>
      <c r="C93" t="s">
        <v>123</v>
      </c>
      <c r="D93" t="s">
        <v>139</v>
      </c>
      <c r="F93" t="s">
        <v>283</v>
      </c>
      <c r="G93" t="s">
        <v>548</v>
      </c>
      <c r="H93" t="s">
        <v>834</v>
      </c>
      <c r="I93" t="s">
        <v>1062</v>
      </c>
      <c r="J93" t="s">
        <v>1158</v>
      </c>
      <c r="K93">
        <v>11210</v>
      </c>
      <c r="L93" t="s">
        <v>1186</v>
      </c>
      <c r="M93" t="s">
        <v>1187</v>
      </c>
      <c r="O93" t="s">
        <v>1345</v>
      </c>
      <c r="P93" t="s">
        <v>1365</v>
      </c>
      <c r="R93" t="s">
        <v>1374</v>
      </c>
      <c r="S93" t="s">
        <v>1188</v>
      </c>
      <c r="U93" t="s">
        <v>1379</v>
      </c>
      <c r="W93" t="s">
        <v>139</v>
      </c>
      <c r="X93">
        <v>1725</v>
      </c>
      <c r="Y93" t="s">
        <v>1395</v>
      </c>
      <c r="AB93" t="s">
        <v>1514</v>
      </c>
      <c r="AE93">
        <v>0</v>
      </c>
      <c r="AH93">
        <v>20</v>
      </c>
      <c r="AI93">
        <v>6</v>
      </c>
      <c r="AJ93">
        <v>2</v>
      </c>
      <c r="AK93">
        <v>71.84</v>
      </c>
      <c r="AN93" t="s">
        <v>2130</v>
      </c>
      <c r="AO93">
        <v>31200</v>
      </c>
      <c r="AU93">
        <v>0</v>
      </c>
      <c r="AW93" t="s">
        <v>2179</v>
      </c>
      <c r="AX93" t="s">
        <v>2204</v>
      </c>
    </row>
    <row r="94" spans="1:50">
      <c r="A94" s="1">
        <f>HYPERLINK("https://lsnyc.legalserver.org/matter/dynamic-profile/view/1907589","19-1907589")</f>
        <v>0</v>
      </c>
      <c r="B94" t="s">
        <v>93</v>
      </c>
      <c r="C94" t="s">
        <v>123</v>
      </c>
      <c r="D94" t="s">
        <v>139</v>
      </c>
      <c r="F94" t="s">
        <v>283</v>
      </c>
      <c r="G94" t="s">
        <v>548</v>
      </c>
      <c r="H94" t="s">
        <v>834</v>
      </c>
      <c r="I94" t="s">
        <v>1062</v>
      </c>
      <c r="J94" t="s">
        <v>1158</v>
      </c>
      <c r="K94">
        <v>11210</v>
      </c>
      <c r="L94" t="s">
        <v>1186</v>
      </c>
      <c r="M94" t="s">
        <v>1187</v>
      </c>
      <c r="O94" t="s">
        <v>1343</v>
      </c>
      <c r="P94" t="s">
        <v>1363</v>
      </c>
      <c r="R94" t="s">
        <v>1374</v>
      </c>
      <c r="S94" t="s">
        <v>1188</v>
      </c>
      <c r="U94" t="s">
        <v>1379</v>
      </c>
      <c r="W94" t="s">
        <v>139</v>
      </c>
      <c r="X94">
        <v>1725</v>
      </c>
      <c r="Y94" t="s">
        <v>1395</v>
      </c>
      <c r="AB94" t="s">
        <v>1514</v>
      </c>
      <c r="AE94">
        <v>0</v>
      </c>
      <c r="AH94">
        <v>20</v>
      </c>
      <c r="AI94">
        <v>6</v>
      </c>
      <c r="AJ94">
        <v>2</v>
      </c>
      <c r="AK94">
        <v>71.84</v>
      </c>
      <c r="AN94" t="s">
        <v>2130</v>
      </c>
      <c r="AO94">
        <v>31200</v>
      </c>
      <c r="AU94">
        <v>1.5</v>
      </c>
      <c r="AV94" t="s">
        <v>139</v>
      </c>
      <c r="AW94" t="s">
        <v>2179</v>
      </c>
      <c r="AX94" t="s">
        <v>2204</v>
      </c>
    </row>
    <row r="95" spans="1:50">
      <c r="A95" s="1">
        <f>HYPERLINK("https://lsnyc.legalserver.org/matter/dynamic-profile/view/1906125","19-1906125")</f>
        <v>0</v>
      </c>
      <c r="B95" t="s">
        <v>80</v>
      </c>
      <c r="C95" t="s">
        <v>123</v>
      </c>
      <c r="D95" t="s">
        <v>130</v>
      </c>
      <c r="F95" t="s">
        <v>284</v>
      </c>
      <c r="G95" t="s">
        <v>549</v>
      </c>
      <c r="H95" t="s">
        <v>835</v>
      </c>
      <c r="I95" t="s">
        <v>1038</v>
      </c>
      <c r="J95" t="s">
        <v>1162</v>
      </c>
      <c r="K95">
        <v>10040</v>
      </c>
      <c r="L95" t="s">
        <v>1186</v>
      </c>
      <c r="M95" t="s">
        <v>1187</v>
      </c>
      <c r="N95" t="s">
        <v>1239</v>
      </c>
      <c r="O95" t="s">
        <v>1343</v>
      </c>
      <c r="P95" t="s">
        <v>1363</v>
      </c>
      <c r="R95" t="s">
        <v>1374</v>
      </c>
      <c r="S95" t="s">
        <v>1188</v>
      </c>
      <c r="U95" t="s">
        <v>1379</v>
      </c>
      <c r="V95" t="s">
        <v>1385</v>
      </c>
      <c r="W95" t="s">
        <v>130</v>
      </c>
      <c r="X95">
        <v>1143.13</v>
      </c>
      <c r="Y95" t="s">
        <v>1398</v>
      </c>
      <c r="Z95" t="s">
        <v>1405</v>
      </c>
      <c r="AB95" t="s">
        <v>1515</v>
      </c>
      <c r="AD95" t="s">
        <v>1879</v>
      </c>
      <c r="AE95">
        <v>42</v>
      </c>
      <c r="AF95" t="s">
        <v>2104</v>
      </c>
      <c r="AG95" t="s">
        <v>2116</v>
      </c>
      <c r="AH95">
        <v>29</v>
      </c>
      <c r="AI95">
        <v>1</v>
      </c>
      <c r="AJ95">
        <v>0</v>
      </c>
      <c r="AK95">
        <v>72.06</v>
      </c>
      <c r="AN95" t="s">
        <v>2126</v>
      </c>
      <c r="AO95">
        <v>9000</v>
      </c>
      <c r="AU95">
        <v>3.2</v>
      </c>
      <c r="AV95" t="s">
        <v>143</v>
      </c>
      <c r="AW95" t="s">
        <v>2181</v>
      </c>
      <c r="AX95" t="s">
        <v>2204</v>
      </c>
    </row>
    <row r="96" spans="1:50">
      <c r="A96" s="1">
        <f>HYPERLINK("https://lsnyc.legalserver.org/matter/dynamic-profile/view/1905375","19-1905375")</f>
        <v>0</v>
      </c>
      <c r="B96" t="s">
        <v>71</v>
      </c>
      <c r="C96" t="s">
        <v>122</v>
      </c>
      <c r="D96" t="s">
        <v>147</v>
      </c>
      <c r="E96" t="s">
        <v>166</v>
      </c>
      <c r="F96" t="s">
        <v>240</v>
      </c>
      <c r="G96" t="s">
        <v>550</v>
      </c>
      <c r="H96" t="s">
        <v>836</v>
      </c>
      <c r="I96" t="s">
        <v>1063</v>
      </c>
      <c r="J96" t="s">
        <v>1158</v>
      </c>
      <c r="K96">
        <v>11233</v>
      </c>
      <c r="L96" t="s">
        <v>1186</v>
      </c>
      <c r="M96" t="s">
        <v>1187</v>
      </c>
      <c r="N96" t="s">
        <v>1193</v>
      </c>
      <c r="O96" t="s">
        <v>1194</v>
      </c>
      <c r="P96" t="s">
        <v>1362</v>
      </c>
      <c r="Q96" t="s">
        <v>1368</v>
      </c>
      <c r="R96" t="s">
        <v>1374</v>
      </c>
      <c r="S96" t="s">
        <v>1188</v>
      </c>
      <c r="U96" t="s">
        <v>1379</v>
      </c>
      <c r="V96" t="s">
        <v>1385</v>
      </c>
      <c r="W96" t="s">
        <v>147</v>
      </c>
      <c r="X96">
        <v>550</v>
      </c>
      <c r="Y96" t="s">
        <v>1395</v>
      </c>
      <c r="AA96" t="s">
        <v>1417</v>
      </c>
      <c r="AB96" t="s">
        <v>1516</v>
      </c>
      <c r="AC96" t="s">
        <v>1782</v>
      </c>
      <c r="AD96" t="s">
        <v>1880</v>
      </c>
      <c r="AE96">
        <v>6</v>
      </c>
      <c r="AF96" t="s">
        <v>2104</v>
      </c>
      <c r="AG96" t="s">
        <v>1206</v>
      </c>
      <c r="AH96">
        <v>44</v>
      </c>
      <c r="AI96">
        <v>1</v>
      </c>
      <c r="AJ96">
        <v>0</v>
      </c>
      <c r="AK96">
        <v>72.15000000000001</v>
      </c>
      <c r="AN96" t="s">
        <v>2127</v>
      </c>
      <c r="AO96">
        <v>9012</v>
      </c>
      <c r="AU96">
        <v>1.25</v>
      </c>
      <c r="AV96" t="s">
        <v>156</v>
      </c>
      <c r="AW96" t="s">
        <v>2177</v>
      </c>
      <c r="AX96" t="s">
        <v>2204</v>
      </c>
    </row>
    <row r="97" spans="1:50">
      <c r="A97" s="1">
        <f>HYPERLINK("https://lsnyc.legalserver.org/matter/dynamic-profile/view/1906232","19-1906232")</f>
        <v>0</v>
      </c>
      <c r="B97" t="s">
        <v>65</v>
      </c>
      <c r="C97" t="s">
        <v>123</v>
      </c>
      <c r="D97" t="s">
        <v>128</v>
      </c>
      <c r="F97" t="s">
        <v>285</v>
      </c>
      <c r="G97" t="s">
        <v>551</v>
      </c>
      <c r="H97" t="s">
        <v>837</v>
      </c>
      <c r="I97" t="s">
        <v>1064</v>
      </c>
      <c r="J97" t="s">
        <v>1162</v>
      </c>
      <c r="K97">
        <v>10040</v>
      </c>
      <c r="L97" t="s">
        <v>1186</v>
      </c>
      <c r="M97" t="s">
        <v>1187</v>
      </c>
      <c r="P97" t="s">
        <v>1364</v>
      </c>
      <c r="R97" t="s">
        <v>1374</v>
      </c>
      <c r="S97" t="s">
        <v>1188</v>
      </c>
      <c r="U97" t="s">
        <v>1379</v>
      </c>
      <c r="W97" t="s">
        <v>128</v>
      </c>
      <c r="X97">
        <v>1372.65</v>
      </c>
      <c r="Y97" t="s">
        <v>1398</v>
      </c>
      <c r="Z97" t="s">
        <v>1403</v>
      </c>
      <c r="AB97" t="s">
        <v>1517</v>
      </c>
      <c r="AE97">
        <v>75</v>
      </c>
      <c r="AF97" t="s">
        <v>2104</v>
      </c>
      <c r="AG97" t="s">
        <v>1206</v>
      </c>
      <c r="AH97">
        <v>11</v>
      </c>
      <c r="AI97">
        <v>1</v>
      </c>
      <c r="AJ97">
        <v>0</v>
      </c>
      <c r="AK97">
        <v>72.63</v>
      </c>
      <c r="AN97" t="s">
        <v>2126</v>
      </c>
      <c r="AO97">
        <v>9072</v>
      </c>
      <c r="AU97">
        <v>0</v>
      </c>
      <c r="AW97" t="s">
        <v>2181</v>
      </c>
      <c r="AX97" t="s">
        <v>2204</v>
      </c>
    </row>
    <row r="98" spans="1:50">
      <c r="A98" s="1">
        <f>HYPERLINK("https://lsnyc.legalserver.org/matter/dynamic-profile/view/1906045","19-1906045")</f>
        <v>0</v>
      </c>
      <c r="B98" t="s">
        <v>87</v>
      </c>
      <c r="C98" t="s">
        <v>122</v>
      </c>
      <c r="D98" t="s">
        <v>130</v>
      </c>
      <c r="E98" t="s">
        <v>128</v>
      </c>
      <c r="F98" t="s">
        <v>286</v>
      </c>
      <c r="G98" t="s">
        <v>552</v>
      </c>
      <c r="H98" t="s">
        <v>838</v>
      </c>
      <c r="I98" t="s">
        <v>1059</v>
      </c>
      <c r="J98" t="s">
        <v>1160</v>
      </c>
      <c r="K98">
        <v>10467</v>
      </c>
      <c r="L98" t="s">
        <v>1186</v>
      </c>
      <c r="M98" t="s">
        <v>1187</v>
      </c>
      <c r="N98" t="s">
        <v>1240</v>
      </c>
      <c r="O98" t="s">
        <v>1348</v>
      </c>
      <c r="P98" t="s">
        <v>1366</v>
      </c>
      <c r="Q98" t="s">
        <v>1371</v>
      </c>
      <c r="R98" t="s">
        <v>1374</v>
      </c>
      <c r="S98" t="s">
        <v>1188</v>
      </c>
      <c r="U98" t="s">
        <v>1383</v>
      </c>
      <c r="W98" t="s">
        <v>140</v>
      </c>
      <c r="X98">
        <v>811</v>
      </c>
      <c r="Y98" t="s">
        <v>1396</v>
      </c>
      <c r="Z98" t="s">
        <v>1405</v>
      </c>
      <c r="AA98" t="s">
        <v>1417</v>
      </c>
      <c r="AB98" t="s">
        <v>1518</v>
      </c>
      <c r="AD98" t="s">
        <v>1881</v>
      </c>
      <c r="AE98">
        <v>55</v>
      </c>
      <c r="AF98" t="s">
        <v>2104</v>
      </c>
      <c r="AG98" t="s">
        <v>2116</v>
      </c>
      <c r="AH98">
        <v>42</v>
      </c>
      <c r="AI98">
        <v>1</v>
      </c>
      <c r="AJ98">
        <v>0</v>
      </c>
      <c r="AK98">
        <v>73.02</v>
      </c>
      <c r="AN98" t="s">
        <v>2127</v>
      </c>
      <c r="AO98">
        <v>9120</v>
      </c>
      <c r="AU98">
        <v>0.6</v>
      </c>
      <c r="AV98" t="s">
        <v>130</v>
      </c>
      <c r="AW98" t="s">
        <v>2189</v>
      </c>
      <c r="AX98" t="s">
        <v>2204</v>
      </c>
    </row>
    <row r="99" spans="1:50">
      <c r="A99" s="1">
        <f>HYPERLINK("https://lsnyc.legalserver.org/matter/dynamic-profile/view/1904525","19-1904525")</f>
        <v>0</v>
      </c>
      <c r="B99" t="s">
        <v>87</v>
      </c>
      <c r="C99" t="s">
        <v>122</v>
      </c>
      <c r="D99" t="s">
        <v>155</v>
      </c>
      <c r="E99" t="s">
        <v>129</v>
      </c>
      <c r="F99" t="s">
        <v>287</v>
      </c>
      <c r="G99" t="s">
        <v>552</v>
      </c>
      <c r="H99" t="s">
        <v>838</v>
      </c>
      <c r="I99" t="s">
        <v>1059</v>
      </c>
      <c r="J99" t="s">
        <v>1160</v>
      </c>
      <c r="K99">
        <v>10467</v>
      </c>
      <c r="L99" t="s">
        <v>1186</v>
      </c>
      <c r="M99" t="s">
        <v>1187</v>
      </c>
      <c r="N99" t="s">
        <v>1240</v>
      </c>
      <c r="O99" t="s">
        <v>1344</v>
      </c>
      <c r="P99" t="s">
        <v>1363</v>
      </c>
      <c r="Q99" t="s">
        <v>1370</v>
      </c>
      <c r="R99" t="s">
        <v>1374</v>
      </c>
      <c r="S99" t="s">
        <v>1188</v>
      </c>
      <c r="U99" t="s">
        <v>1379</v>
      </c>
      <c r="V99" t="s">
        <v>1385</v>
      </c>
      <c r="W99" t="s">
        <v>172</v>
      </c>
      <c r="X99">
        <v>811</v>
      </c>
      <c r="Y99" t="s">
        <v>1396</v>
      </c>
      <c r="Z99" t="s">
        <v>1405</v>
      </c>
      <c r="AA99" t="s">
        <v>1420</v>
      </c>
      <c r="AB99" t="s">
        <v>1518</v>
      </c>
      <c r="AD99" t="s">
        <v>1881</v>
      </c>
      <c r="AE99">
        <v>55</v>
      </c>
      <c r="AF99" t="s">
        <v>2104</v>
      </c>
      <c r="AG99" t="s">
        <v>2116</v>
      </c>
      <c r="AH99">
        <v>42</v>
      </c>
      <c r="AI99">
        <v>1</v>
      </c>
      <c r="AJ99">
        <v>0</v>
      </c>
      <c r="AK99">
        <v>73.02</v>
      </c>
      <c r="AN99" t="s">
        <v>2127</v>
      </c>
      <c r="AO99">
        <v>9120</v>
      </c>
      <c r="AR99" t="s">
        <v>2152</v>
      </c>
      <c r="AS99" t="s">
        <v>2154</v>
      </c>
      <c r="AT99" t="s">
        <v>2158</v>
      </c>
      <c r="AU99">
        <v>3.5</v>
      </c>
      <c r="AV99" t="s">
        <v>147</v>
      </c>
      <c r="AW99" t="s">
        <v>2189</v>
      </c>
      <c r="AX99" t="s">
        <v>2204</v>
      </c>
    </row>
    <row r="100" spans="1:50">
      <c r="A100" s="1">
        <f>HYPERLINK("https://lsnyc.legalserver.org/matter/dynamic-profile/view/1904528","19-1904528")</f>
        <v>0</v>
      </c>
      <c r="B100" t="s">
        <v>87</v>
      </c>
      <c r="C100" t="s">
        <v>122</v>
      </c>
      <c r="D100" t="s">
        <v>155</v>
      </c>
      <c r="E100" t="s">
        <v>141</v>
      </c>
      <c r="F100" t="s">
        <v>287</v>
      </c>
      <c r="G100" t="s">
        <v>552</v>
      </c>
      <c r="H100" t="s">
        <v>838</v>
      </c>
      <c r="I100" t="s">
        <v>1059</v>
      </c>
      <c r="J100" t="s">
        <v>1160</v>
      </c>
      <c r="K100">
        <v>10467</v>
      </c>
      <c r="L100" t="s">
        <v>1186</v>
      </c>
      <c r="M100" t="s">
        <v>1187</v>
      </c>
      <c r="N100" t="s">
        <v>1240</v>
      </c>
      <c r="O100" t="s">
        <v>1354</v>
      </c>
      <c r="P100" t="s">
        <v>1366</v>
      </c>
      <c r="Q100" t="s">
        <v>1371</v>
      </c>
      <c r="R100" t="s">
        <v>1374</v>
      </c>
      <c r="S100" t="s">
        <v>1188</v>
      </c>
      <c r="U100" t="s">
        <v>1383</v>
      </c>
      <c r="W100" t="s">
        <v>172</v>
      </c>
      <c r="X100">
        <v>811</v>
      </c>
      <c r="Y100" t="s">
        <v>1396</v>
      </c>
      <c r="Z100" t="s">
        <v>1405</v>
      </c>
      <c r="AA100" t="s">
        <v>1422</v>
      </c>
      <c r="AB100" t="s">
        <v>1518</v>
      </c>
      <c r="AD100" t="s">
        <v>1881</v>
      </c>
      <c r="AE100">
        <v>40</v>
      </c>
      <c r="AF100" t="s">
        <v>2104</v>
      </c>
      <c r="AG100" t="s">
        <v>2116</v>
      </c>
      <c r="AH100">
        <v>42</v>
      </c>
      <c r="AI100">
        <v>1</v>
      </c>
      <c r="AJ100">
        <v>0</v>
      </c>
      <c r="AK100">
        <v>73.02</v>
      </c>
      <c r="AN100" t="s">
        <v>2127</v>
      </c>
      <c r="AO100">
        <v>9120</v>
      </c>
      <c r="AU100">
        <v>1.5</v>
      </c>
      <c r="AV100" t="s">
        <v>141</v>
      </c>
      <c r="AW100" t="s">
        <v>2189</v>
      </c>
      <c r="AX100" t="s">
        <v>2204</v>
      </c>
    </row>
    <row r="101" spans="1:50">
      <c r="A101" s="1">
        <f>HYPERLINK("https://lsnyc.legalserver.org/matter/dynamic-profile/view/1906523","19-1906523")</f>
        <v>0</v>
      </c>
      <c r="B101" t="s">
        <v>57</v>
      </c>
      <c r="C101" t="s">
        <v>123</v>
      </c>
      <c r="D101" t="s">
        <v>166</v>
      </c>
      <c r="F101" t="s">
        <v>288</v>
      </c>
      <c r="G101" t="s">
        <v>553</v>
      </c>
      <c r="H101" t="s">
        <v>839</v>
      </c>
      <c r="I101" t="s">
        <v>1019</v>
      </c>
      <c r="J101" t="s">
        <v>1158</v>
      </c>
      <c r="K101">
        <v>11212</v>
      </c>
      <c r="L101" t="s">
        <v>1186</v>
      </c>
      <c r="M101" t="s">
        <v>1187</v>
      </c>
      <c r="N101" t="s">
        <v>1241</v>
      </c>
      <c r="O101" t="s">
        <v>1343</v>
      </c>
      <c r="R101" t="s">
        <v>1374</v>
      </c>
      <c r="S101" t="s">
        <v>1188</v>
      </c>
      <c r="U101" t="s">
        <v>1379</v>
      </c>
      <c r="V101" t="s">
        <v>1387</v>
      </c>
      <c r="W101" t="s">
        <v>127</v>
      </c>
      <c r="X101">
        <v>2001</v>
      </c>
      <c r="Y101" t="s">
        <v>1395</v>
      </c>
      <c r="Z101" t="s">
        <v>1408</v>
      </c>
      <c r="AB101" t="s">
        <v>1519</v>
      </c>
      <c r="AC101" t="s">
        <v>1202</v>
      </c>
      <c r="AD101" t="s">
        <v>1882</v>
      </c>
      <c r="AE101">
        <v>74</v>
      </c>
      <c r="AF101" t="s">
        <v>2109</v>
      </c>
      <c r="AG101" t="s">
        <v>2121</v>
      </c>
      <c r="AH101">
        <v>11</v>
      </c>
      <c r="AI101">
        <v>2</v>
      </c>
      <c r="AJ101">
        <v>1</v>
      </c>
      <c r="AK101">
        <v>73.14</v>
      </c>
      <c r="AN101" t="s">
        <v>2126</v>
      </c>
      <c r="AO101">
        <v>15600</v>
      </c>
      <c r="AU101">
        <v>2</v>
      </c>
      <c r="AV101" t="s">
        <v>158</v>
      </c>
      <c r="AW101" t="s">
        <v>2177</v>
      </c>
      <c r="AX101" t="s">
        <v>2204</v>
      </c>
    </row>
    <row r="102" spans="1:50">
      <c r="A102" s="1">
        <f>HYPERLINK("https://lsnyc.legalserver.org/matter/dynamic-profile/view/1904758","19-1904758")</f>
        <v>0</v>
      </c>
      <c r="B102" t="s">
        <v>62</v>
      </c>
      <c r="C102" t="s">
        <v>123</v>
      </c>
      <c r="D102" t="s">
        <v>141</v>
      </c>
      <c r="F102" t="s">
        <v>239</v>
      </c>
      <c r="G102" t="s">
        <v>554</v>
      </c>
      <c r="H102" t="s">
        <v>840</v>
      </c>
      <c r="I102" t="s">
        <v>1028</v>
      </c>
      <c r="J102" t="s">
        <v>1160</v>
      </c>
      <c r="K102">
        <v>10474</v>
      </c>
      <c r="L102" t="s">
        <v>1186</v>
      </c>
      <c r="M102" t="s">
        <v>1187</v>
      </c>
      <c r="O102" t="s">
        <v>1344</v>
      </c>
      <c r="P102" t="s">
        <v>1365</v>
      </c>
      <c r="R102" t="s">
        <v>1374</v>
      </c>
      <c r="S102" t="s">
        <v>1188</v>
      </c>
      <c r="U102" t="s">
        <v>1379</v>
      </c>
      <c r="V102" t="s">
        <v>1385</v>
      </c>
      <c r="W102" t="s">
        <v>140</v>
      </c>
      <c r="X102">
        <v>912.41</v>
      </c>
      <c r="Y102" t="s">
        <v>1396</v>
      </c>
      <c r="Z102" t="s">
        <v>1405</v>
      </c>
      <c r="AB102" t="s">
        <v>1520</v>
      </c>
      <c r="AE102">
        <v>60</v>
      </c>
      <c r="AF102" t="s">
        <v>2104</v>
      </c>
      <c r="AG102" t="s">
        <v>1206</v>
      </c>
      <c r="AH102">
        <v>15</v>
      </c>
      <c r="AI102">
        <v>3</v>
      </c>
      <c r="AJ102">
        <v>0</v>
      </c>
      <c r="AK102">
        <v>73.14</v>
      </c>
      <c r="AN102" t="s">
        <v>2127</v>
      </c>
      <c r="AO102">
        <v>15600</v>
      </c>
      <c r="AU102">
        <v>2.5</v>
      </c>
      <c r="AV102" t="s">
        <v>133</v>
      </c>
      <c r="AW102" t="s">
        <v>62</v>
      </c>
      <c r="AX102" t="s">
        <v>2204</v>
      </c>
    </row>
    <row r="103" spans="1:50">
      <c r="A103" s="1">
        <f>HYPERLINK("https://lsnyc.legalserver.org/matter/dynamic-profile/view/1908586","19-1908586")</f>
        <v>0</v>
      </c>
      <c r="B103" t="s">
        <v>68</v>
      </c>
      <c r="C103" t="s">
        <v>123</v>
      </c>
      <c r="D103" t="s">
        <v>167</v>
      </c>
      <c r="F103" t="s">
        <v>289</v>
      </c>
      <c r="G103" t="s">
        <v>555</v>
      </c>
      <c r="H103" t="s">
        <v>841</v>
      </c>
      <c r="I103" t="s">
        <v>1065</v>
      </c>
      <c r="J103" t="s">
        <v>1162</v>
      </c>
      <c r="K103">
        <v>10035</v>
      </c>
      <c r="L103" t="s">
        <v>1186</v>
      </c>
      <c r="M103" t="s">
        <v>1187</v>
      </c>
      <c r="N103" t="s">
        <v>1242</v>
      </c>
      <c r="O103" t="s">
        <v>1349</v>
      </c>
      <c r="P103" t="s">
        <v>1364</v>
      </c>
      <c r="R103" t="s">
        <v>1374</v>
      </c>
      <c r="S103" t="s">
        <v>1186</v>
      </c>
      <c r="U103" t="s">
        <v>1379</v>
      </c>
      <c r="V103" t="s">
        <v>1385</v>
      </c>
      <c r="W103" t="s">
        <v>134</v>
      </c>
      <c r="X103">
        <v>1630.81</v>
      </c>
      <c r="Y103" t="s">
        <v>1398</v>
      </c>
      <c r="Z103" t="s">
        <v>1410</v>
      </c>
      <c r="AB103" t="s">
        <v>1521</v>
      </c>
      <c r="AD103" t="s">
        <v>1883</v>
      </c>
      <c r="AE103">
        <v>72</v>
      </c>
      <c r="AF103" t="s">
        <v>2104</v>
      </c>
      <c r="AG103" t="s">
        <v>2115</v>
      </c>
      <c r="AH103">
        <v>19</v>
      </c>
      <c r="AI103">
        <v>2</v>
      </c>
      <c r="AJ103">
        <v>2</v>
      </c>
      <c r="AK103">
        <v>73.70999999999999</v>
      </c>
      <c r="AN103" t="s">
        <v>2126</v>
      </c>
      <c r="AO103">
        <v>18980</v>
      </c>
      <c r="AU103">
        <v>0</v>
      </c>
      <c r="AW103" t="s">
        <v>2182</v>
      </c>
      <c r="AX103" t="s">
        <v>2204</v>
      </c>
    </row>
    <row r="104" spans="1:50">
      <c r="A104" s="1">
        <f>HYPERLINK("https://lsnyc.legalserver.org/matter/dynamic-profile/view/1908585","19-1908585")</f>
        <v>0</v>
      </c>
      <c r="B104" t="s">
        <v>68</v>
      </c>
      <c r="C104" t="s">
        <v>123</v>
      </c>
      <c r="D104" t="s">
        <v>167</v>
      </c>
      <c r="F104" t="s">
        <v>290</v>
      </c>
      <c r="G104" t="s">
        <v>556</v>
      </c>
      <c r="H104" t="s">
        <v>842</v>
      </c>
      <c r="I104" t="s">
        <v>1066</v>
      </c>
      <c r="J104" t="s">
        <v>1162</v>
      </c>
      <c r="K104">
        <v>10035</v>
      </c>
      <c r="L104" t="s">
        <v>1186</v>
      </c>
      <c r="M104" t="s">
        <v>1187</v>
      </c>
      <c r="O104" t="s">
        <v>1349</v>
      </c>
      <c r="P104" t="s">
        <v>1366</v>
      </c>
      <c r="R104" t="s">
        <v>1374</v>
      </c>
      <c r="S104" t="s">
        <v>1188</v>
      </c>
      <c r="U104" t="s">
        <v>1379</v>
      </c>
      <c r="V104" t="s">
        <v>1385</v>
      </c>
      <c r="W104" t="s">
        <v>158</v>
      </c>
      <c r="X104">
        <v>354</v>
      </c>
      <c r="Y104" t="s">
        <v>1398</v>
      </c>
      <c r="Z104" t="s">
        <v>1410</v>
      </c>
      <c r="AB104" t="s">
        <v>1522</v>
      </c>
      <c r="AD104" t="s">
        <v>1884</v>
      </c>
      <c r="AE104">
        <v>24</v>
      </c>
      <c r="AF104" t="s">
        <v>1781</v>
      </c>
      <c r="AG104" t="s">
        <v>1206</v>
      </c>
      <c r="AH104">
        <v>33</v>
      </c>
      <c r="AI104">
        <v>1</v>
      </c>
      <c r="AJ104">
        <v>0</v>
      </c>
      <c r="AK104">
        <v>73.79000000000001</v>
      </c>
      <c r="AN104" t="s">
        <v>2127</v>
      </c>
      <c r="AO104">
        <v>9216</v>
      </c>
      <c r="AU104">
        <v>0</v>
      </c>
      <c r="AW104" t="s">
        <v>2182</v>
      </c>
      <c r="AX104" t="s">
        <v>2204</v>
      </c>
    </row>
    <row r="105" spans="1:50">
      <c r="A105" s="1">
        <f>HYPERLINK("https://lsnyc.legalserver.org/matter/dynamic-profile/view/1907182","19-1907182")</f>
        <v>0</v>
      </c>
      <c r="B105" t="s">
        <v>94</v>
      </c>
      <c r="C105" t="s">
        <v>123</v>
      </c>
      <c r="D105" t="s">
        <v>139</v>
      </c>
      <c r="F105" t="s">
        <v>291</v>
      </c>
      <c r="G105" t="s">
        <v>557</v>
      </c>
      <c r="H105" t="s">
        <v>843</v>
      </c>
      <c r="I105" t="s">
        <v>1067</v>
      </c>
      <c r="J105" t="s">
        <v>1161</v>
      </c>
      <c r="K105">
        <v>10301</v>
      </c>
      <c r="L105" t="s">
        <v>1186</v>
      </c>
      <c r="M105" t="s">
        <v>1187</v>
      </c>
      <c r="N105" t="s">
        <v>1243</v>
      </c>
      <c r="O105" t="s">
        <v>1343</v>
      </c>
      <c r="P105" t="s">
        <v>1363</v>
      </c>
      <c r="R105" t="s">
        <v>1374</v>
      </c>
      <c r="S105" t="s">
        <v>1188</v>
      </c>
      <c r="U105" t="s">
        <v>1382</v>
      </c>
      <c r="V105" t="s">
        <v>1385</v>
      </c>
      <c r="W105" t="s">
        <v>139</v>
      </c>
      <c r="X105">
        <v>215</v>
      </c>
      <c r="Y105" t="s">
        <v>1397</v>
      </c>
      <c r="Z105" t="s">
        <v>1408</v>
      </c>
      <c r="AB105" t="s">
        <v>1523</v>
      </c>
      <c r="AD105" t="s">
        <v>1885</v>
      </c>
      <c r="AE105">
        <v>454</v>
      </c>
      <c r="AF105" t="s">
        <v>2110</v>
      </c>
      <c r="AG105" t="s">
        <v>2115</v>
      </c>
      <c r="AH105">
        <v>37</v>
      </c>
      <c r="AI105">
        <v>1</v>
      </c>
      <c r="AJ105">
        <v>0</v>
      </c>
      <c r="AK105">
        <v>74.08</v>
      </c>
      <c r="AN105" t="s">
        <v>2126</v>
      </c>
      <c r="AO105">
        <v>9252</v>
      </c>
      <c r="AU105">
        <v>4.15</v>
      </c>
      <c r="AV105" t="s">
        <v>189</v>
      </c>
      <c r="AW105" t="s">
        <v>2180</v>
      </c>
      <c r="AX105" t="s">
        <v>2204</v>
      </c>
    </row>
    <row r="106" spans="1:50">
      <c r="A106" s="1">
        <f>HYPERLINK("https://lsnyc.legalserver.org/matter/dynamic-profile/view/1905954","19-1905954")</f>
        <v>0</v>
      </c>
      <c r="B106" t="s">
        <v>95</v>
      </c>
      <c r="C106" t="s">
        <v>122</v>
      </c>
      <c r="D106" t="s">
        <v>168</v>
      </c>
      <c r="E106" t="s">
        <v>140</v>
      </c>
      <c r="F106" t="s">
        <v>292</v>
      </c>
      <c r="G106" t="s">
        <v>558</v>
      </c>
      <c r="H106" t="s">
        <v>844</v>
      </c>
      <c r="I106">
        <v>22</v>
      </c>
      <c r="J106" t="s">
        <v>1162</v>
      </c>
      <c r="K106">
        <v>10033</v>
      </c>
      <c r="L106" t="s">
        <v>1186</v>
      </c>
      <c r="M106" t="s">
        <v>1187</v>
      </c>
      <c r="O106" t="s">
        <v>1350</v>
      </c>
      <c r="P106" t="s">
        <v>1362</v>
      </c>
      <c r="Q106" t="s">
        <v>1368</v>
      </c>
      <c r="R106" t="s">
        <v>1374</v>
      </c>
      <c r="S106" t="s">
        <v>1188</v>
      </c>
      <c r="U106" t="s">
        <v>1379</v>
      </c>
      <c r="W106" t="s">
        <v>168</v>
      </c>
      <c r="X106">
        <v>1296.98</v>
      </c>
      <c r="Y106" t="s">
        <v>1398</v>
      </c>
      <c r="Z106" t="s">
        <v>1402</v>
      </c>
      <c r="AA106" t="s">
        <v>1417</v>
      </c>
      <c r="AB106" t="s">
        <v>1524</v>
      </c>
      <c r="AD106" t="s">
        <v>1886</v>
      </c>
      <c r="AE106">
        <v>41</v>
      </c>
      <c r="AF106" t="s">
        <v>2104</v>
      </c>
      <c r="AG106" t="s">
        <v>1206</v>
      </c>
      <c r="AH106">
        <v>26</v>
      </c>
      <c r="AI106">
        <v>1</v>
      </c>
      <c r="AJ106">
        <v>0</v>
      </c>
      <c r="AK106">
        <v>74.72</v>
      </c>
      <c r="AN106" t="s">
        <v>2127</v>
      </c>
      <c r="AO106">
        <v>9332.440000000001</v>
      </c>
      <c r="AU106">
        <v>0.1</v>
      </c>
      <c r="AV106" t="s">
        <v>168</v>
      </c>
      <c r="AW106" t="s">
        <v>2181</v>
      </c>
      <c r="AX106" t="s">
        <v>2204</v>
      </c>
    </row>
    <row r="107" spans="1:50">
      <c r="A107" s="1">
        <f>HYPERLINK("https://lsnyc.legalserver.org/matter/dynamic-profile/view/1906273","19-1906273")</f>
        <v>0</v>
      </c>
      <c r="B107" t="s">
        <v>92</v>
      </c>
      <c r="C107" t="s">
        <v>122</v>
      </c>
      <c r="D107" t="s">
        <v>156</v>
      </c>
      <c r="E107" t="s">
        <v>197</v>
      </c>
      <c r="F107" t="s">
        <v>293</v>
      </c>
      <c r="G107" t="s">
        <v>559</v>
      </c>
      <c r="H107" t="s">
        <v>845</v>
      </c>
      <c r="I107" t="s">
        <v>1068</v>
      </c>
      <c r="J107" t="s">
        <v>1158</v>
      </c>
      <c r="K107">
        <v>11233</v>
      </c>
      <c r="L107" t="s">
        <v>1186</v>
      </c>
      <c r="M107" t="s">
        <v>1187</v>
      </c>
      <c r="N107" t="s">
        <v>1244</v>
      </c>
      <c r="O107" t="s">
        <v>1344</v>
      </c>
      <c r="P107" t="s">
        <v>1363</v>
      </c>
      <c r="Q107" t="s">
        <v>1370</v>
      </c>
      <c r="R107" t="s">
        <v>1374</v>
      </c>
      <c r="S107" t="s">
        <v>1188</v>
      </c>
      <c r="U107" t="s">
        <v>1379</v>
      </c>
      <c r="V107" t="s">
        <v>1385</v>
      </c>
      <c r="W107" t="s">
        <v>128</v>
      </c>
      <c r="X107">
        <v>2300</v>
      </c>
      <c r="Y107" t="s">
        <v>1395</v>
      </c>
      <c r="Z107" t="s">
        <v>1400</v>
      </c>
      <c r="AA107" t="s">
        <v>1420</v>
      </c>
      <c r="AB107" t="s">
        <v>1525</v>
      </c>
      <c r="AD107" t="s">
        <v>1887</v>
      </c>
      <c r="AE107">
        <v>3</v>
      </c>
      <c r="AF107" t="s">
        <v>2102</v>
      </c>
      <c r="AG107" t="s">
        <v>2120</v>
      </c>
      <c r="AH107">
        <v>4</v>
      </c>
      <c r="AI107">
        <v>3</v>
      </c>
      <c r="AJ107">
        <v>3</v>
      </c>
      <c r="AK107">
        <v>75.17</v>
      </c>
      <c r="AN107" t="s">
        <v>2126</v>
      </c>
      <c r="AO107">
        <v>26000</v>
      </c>
      <c r="AU107">
        <v>2.3</v>
      </c>
      <c r="AV107" t="s">
        <v>135</v>
      </c>
      <c r="AW107" t="s">
        <v>2175</v>
      </c>
      <c r="AX107" t="s">
        <v>2204</v>
      </c>
    </row>
    <row r="108" spans="1:50">
      <c r="A108" s="1">
        <f>HYPERLINK("https://lsnyc.legalserver.org/matter/dynamic-profile/view/1907769","19-1907769")</f>
        <v>0</v>
      </c>
      <c r="B108" t="s">
        <v>66</v>
      </c>
      <c r="C108" t="s">
        <v>123</v>
      </c>
      <c r="D108" t="s">
        <v>138</v>
      </c>
      <c r="F108" t="s">
        <v>294</v>
      </c>
      <c r="G108" t="s">
        <v>560</v>
      </c>
      <c r="H108" t="s">
        <v>776</v>
      </c>
      <c r="I108" t="s">
        <v>1031</v>
      </c>
      <c r="J108" t="s">
        <v>1158</v>
      </c>
      <c r="K108">
        <v>11212</v>
      </c>
      <c r="L108" t="s">
        <v>1186</v>
      </c>
      <c r="M108" t="s">
        <v>1187</v>
      </c>
      <c r="N108" t="s">
        <v>1206</v>
      </c>
      <c r="O108" t="s">
        <v>1345</v>
      </c>
      <c r="P108" t="s">
        <v>1366</v>
      </c>
      <c r="R108" t="s">
        <v>1374</v>
      </c>
      <c r="S108" t="s">
        <v>1186</v>
      </c>
      <c r="U108" t="s">
        <v>1379</v>
      </c>
      <c r="W108" t="s">
        <v>134</v>
      </c>
      <c r="X108">
        <v>257</v>
      </c>
      <c r="Y108" t="s">
        <v>1395</v>
      </c>
      <c r="Z108" t="s">
        <v>1404</v>
      </c>
      <c r="AB108" t="s">
        <v>1526</v>
      </c>
      <c r="AD108" t="s">
        <v>1888</v>
      </c>
      <c r="AE108">
        <v>96</v>
      </c>
      <c r="AF108" t="s">
        <v>2104</v>
      </c>
      <c r="AG108" t="s">
        <v>1400</v>
      </c>
      <c r="AH108">
        <v>6</v>
      </c>
      <c r="AI108">
        <v>1</v>
      </c>
      <c r="AJ108">
        <v>0</v>
      </c>
      <c r="AK108">
        <v>76</v>
      </c>
      <c r="AN108" t="s">
        <v>2126</v>
      </c>
      <c r="AO108">
        <v>9492</v>
      </c>
      <c r="AU108">
        <v>0</v>
      </c>
      <c r="AW108" t="s">
        <v>2175</v>
      </c>
      <c r="AX108" t="s">
        <v>2204</v>
      </c>
    </row>
    <row r="109" spans="1:50">
      <c r="A109" s="1">
        <f>HYPERLINK("https://lsnyc.legalserver.org/matter/dynamic-profile/view/1905947","19-1905947")</f>
        <v>0</v>
      </c>
      <c r="B109" t="s">
        <v>96</v>
      </c>
      <c r="C109" t="s">
        <v>123</v>
      </c>
      <c r="D109" t="s">
        <v>168</v>
      </c>
      <c r="F109" t="s">
        <v>295</v>
      </c>
      <c r="G109" t="s">
        <v>561</v>
      </c>
      <c r="H109" t="s">
        <v>846</v>
      </c>
      <c r="I109" t="s">
        <v>1069</v>
      </c>
      <c r="J109" t="s">
        <v>1162</v>
      </c>
      <c r="K109">
        <v>10032</v>
      </c>
      <c r="L109" t="s">
        <v>1186</v>
      </c>
      <c r="M109" t="s">
        <v>1187</v>
      </c>
      <c r="N109" t="s">
        <v>1245</v>
      </c>
      <c r="O109" t="s">
        <v>1344</v>
      </c>
      <c r="P109" t="s">
        <v>1364</v>
      </c>
      <c r="R109" t="s">
        <v>1374</v>
      </c>
      <c r="S109" t="s">
        <v>1188</v>
      </c>
      <c r="U109" t="s">
        <v>1379</v>
      </c>
      <c r="W109" t="s">
        <v>168</v>
      </c>
      <c r="X109">
        <v>711</v>
      </c>
      <c r="Y109" t="s">
        <v>1398</v>
      </c>
      <c r="Z109" t="s">
        <v>1401</v>
      </c>
      <c r="AB109" t="s">
        <v>1527</v>
      </c>
      <c r="AC109" t="s">
        <v>1783</v>
      </c>
      <c r="AD109" t="s">
        <v>1889</v>
      </c>
      <c r="AE109">
        <v>0</v>
      </c>
      <c r="AF109" t="s">
        <v>2104</v>
      </c>
      <c r="AG109" t="s">
        <v>1206</v>
      </c>
      <c r="AH109">
        <v>30</v>
      </c>
      <c r="AI109">
        <v>1</v>
      </c>
      <c r="AJ109">
        <v>0</v>
      </c>
      <c r="AK109">
        <v>76</v>
      </c>
      <c r="AN109" t="s">
        <v>2127</v>
      </c>
      <c r="AO109">
        <v>9492</v>
      </c>
      <c r="AU109">
        <v>1</v>
      </c>
      <c r="AV109" t="s">
        <v>168</v>
      </c>
      <c r="AW109" t="s">
        <v>2183</v>
      </c>
      <c r="AX109" t="s">
        <v>2205</v>
      </c>
    </row>
    <row r="110" spans="1:50">
      <c r="A110" s="1">
        <f>HYPERLINK("https://lsnyc.legalserver.org/matter/dynamic-profile/view/1907767","19-1907767")</f>
        <v>0</v>
      </c>
      <c r="B110" t="s">
        <v>66</v>
      </c>
      <c r="C110" t="s">
        <v>123</v>
      </c>
      <c r="D110" t="s">
        <v>138</v>
      </c>
      <c r="F110" t="s">
        <v>264</v>
      </c>
      <c r="G110" t="s">
        <v>562</v>
      </c>
      <c r="H110" t="s">
        <v>776</v>
      </c>
      <c r="I110" t="s">
        <v>1070</v>
      </c>
      <c r="J110" t="s">
        <v>1158</v>
      </c>
      <c r="K110">
        <v>11212</v>
      </c>
      <c r="L110" t="s">
        <v>1186</v>
      </c>
      <c r="M110" t="s">
        <v>1187</v>
      </c>
      <c r="N110" t="s">
        <v>1206</v>
      </c>
      <c r="O110" t="s">
        <v>1345</v>
      </c>
      <c r="P110" t="s">
        <v>1366</v>
      </c>
      <c r="R110" t="s">
        <v>1374</v>
      </c>
      <c r="S110" t="s">
        <v>1186</v>
      </c>
      <c r="U110" t="s">
        <v>1379</v>
      </c>
      <c r="W110" t="s">
        <v>143</v>
      </c>
      <c r="X110">
        <v>165</v>
      </c>
      <c r="Y110" t="s">
        <v>1395</v>
      </c>
      <c r="Z110" t="s">
        <v>1404</v>
      </c>
      <c r="AB110" t="s">
        <v>1528</v>
      </c>
      <c r="AD110" t="s">
        <v>1890</v>
      </c>
      <c r="AE110">
        <v>96</v>
      </c>
      <c r="AF110" t="s">
        <v>2104</v>
      </c>
      <c r="AG110" t="s">
        <v>1400</v>
      </c>
      <c r="AH110">
        <v>6</v>
      </c>
      <c r="AI110">
        <v>1</v>
      </c>
      <c r="AJ110">
        <v>0</v>
      </c>
      <c r="AK110">
        <v>76.29000000000001</v>
      </c>
      <c r="AN110" t="s">
        <v>2126</v>
      </c>
      <c r="AO110">
        <v>9528</v>
      </c>
      <c r="AU110">
        <v>0</v>
      </c>
      <c r="AW110" t="s">
        <v>2175</v>
      </c>
      <c r="AX110" t="s">
        <v>2204</v>
      </c>
    </row>
    <row r="111" spans="1:50">
      <c r="A111" s="1">
        <f>HYPERLINK("https://lsnyc.legalserver.org/matter/dynamic-profile/view/1906776","19-1906776")</f>
        <v>0</v>
      </c>
      <c r="B111" t="s">
        <v>97</v>
      </c>
      <c r="C111" t="s">
        <v>122</v>
      </c>
      <c r="D111" t="s">
        <v>137</v>
      </c>
      <c r="E111" t="s">
        <v>136</v>
      </c>
      <c r="F111" t="s">
        <v>296</v>
      </c>
      <c r="G111" t="s">
        <v>563</v>
      </c>
      <c r="H111" t="s">
        <v>847</v>
      </c>
      <c r="I111" t="s">
        <v>1071</v>
      </c>
      <c r="J111" t="s">
        <v>1158</v>
      </c>
      <c r="K111">
        <v>11206</v>
      </c>
      <c r="L111" t="s">
        <v>1186</v>
      </c>
      <c r="M111" t="s">
        <v>1187</v>
      </c>
      <c r="O111" t="s">
        <v>1355</v>
      </c>
      <c r="P111" t="s">
        <v>1367</v>
      </c>
      <c r="Q111" t="s">
        <v>1372</v>
      </c>
      <c r="R111" t="s">
        <v>1374</v>
      </c>
      <c r="S111" t="s">
        <v>1188</v>
      </c>
      <c r="U111" t="s">
        <v>1379</v>
      </c>
      <c r="W111" t="s">
        <v>137</v>
      </c>
      <c r="X111">
        <v>0</v>
      </c>
      <c r="Y111" t="s">
        <v>1395</v>
      </c>
      <c r="AA111" t="s">
        <v>1420</v>
      </c>
      <c r="AB111" t="s">
        <v>1529</v>
      </c>
      <c r="AD111" t="s">
        <v>1891</v>
      </c>
      <c r="AE111">
        <v>0</v>
      </c>
      <c r="AH111">
        <v>0</v>
      </c>
      <c r="AI111">
        <v>1</v>
      </c>
      <c r="AJ111">
        <v>0</v>
      </c>
      <c r="AK111">
        <v>76.86</v>
      </c>
      <c r="AN111" t="s">
        <v>2131</v>
      </c>
      <c r="AO111">
        <v>9600</v>
      </c>
      <c r="AS111" t="s">
        <v>2154</v>
      </c>
      <c r="AT111" t="s">
        <v>2161</v>
      </c>
      <c r="AU111">
        <v>7.6</v>
      </c>
      <c r="AV111" t="s">
        <v>139</v>
      </c>
      <c r="AW111" t="s">
        <v>97</v>
      </c>
      <c r="AX111" t="s">
        <v>2204</v>
      </c>
    </row>
    <row r="112" spans="1:50">
      <c r="A112" s="1">
        <f>HYPERLINK("https://lsnyc.legalserver.org/matter/dynamic-profile/view/1904896","19-1904896")</f>
        <v>0</v>
      </c>
      <c r="B112" t="s">
        <v>80</v>
      </c>
      <c r="C112" t="s">
        <v>123</v>
      </c>
      <c r="D112" t="s">
        <v>151</v>
      </c>
      <c r="F112" t="s">
        <v>292</v>
      </c>
      <c r="G112" t="s">
        <v>564</v>
      </c>
      <c r="H112" t="s">
        <v>848</v>
      </c>
      <c r="I112" t="s">
        <v>1072</v>
      </c>
      <c r="J112" t="s">
        <v>1162</v>
      </c>
      <c r="K112">
        <v>10034</v>
      </c>
      <c r="L112" t="s">
        <v>1186</v>
      </c>
      <c r="M112" t="s">
        <v>1187</v>
      </c>
      <c r="P112" t="s">
        <v>1366</v>
      </c>
      <c r="R112" t="s">
        <v>1374</v>
      </c>
      <c r="S112" t="s">
        <v>1188</v>
      </c>
      <c r="U112" t="s">
        <v>1379</v>
      </c>
      <c r="W112" t="s">
        <v>151</v>
      </c>
      <c r="X112">
        <v>1036.77</v>
      </c>
      <c r="Y112" t="s">
        <v>1398</v>
      </c>
      <c r="Z112" t="s">
        <v>1403</v>
      </c>
      <c r="AB112" t="s">
        <v>1530</v>
      </c>
      <c r="AD112" t="s">
        <v>1892</v>
      </c>
      <c r="AE112">
        <v>65</v>
      </c>
      <c r="AF112" t="s">
        <v>2104</v>
      </c>
      <c r="AG112" t="s">
        <v>1206</v>
      </c>
      <c r="AH112">
        <v>4</v>
      </c>
      <c r="AI112">
        <v>1</v>
      </c>
      <c r="AJ112">
        <v>0</v>
      </c>
      <c r="AK112">
        <v>76.86</v>
      </c>
      <c r="AN112" t="s">
        <v>2126</v>
      </c>
      <c r="AO112">
        <v>9600</v>
      </c>
      <c r="AU112">
        <v>1.9</v>
      </c>
      <c r="AV112" t="s">
        <v>135</v>
      </c>
      <c r="AW112" t="s">
        <v>2181</v>
      </c>
      <c r="AX112" t="s">
        <v>2204</v>
      </c>
    </row>
    <row r="113" spans="1:50">
      <c r="A113" s="1">
        <f>HYPERLINK("https://lsnyc.legalserver.org/matter/dynamic-profile/view/1904693","19-1904693")</f>
        <v>0</v>
      </c>
      <c r="B113" t="s">
        <v>65</v>
      </c>
      <c r="C113" t="s">
        <v>123</v>
      </c>
      <c r="D113" t="s">
        <v>141</v>
      </c>
      <c r="F113" t="s">
        <v>293</v>
      </c>
      <c r="G113" t="s">
        <v>565</v>
      </c>
      <c r="H113" t="s">
        <v>773</v>
      </c>
      <c r="I113">
        <v>31</v>
      </c>
      <c r="J113" t="s">
        <v>1162</v>
      </c>
      <c r="K113">
        <v>10034</v>
      </c>
      <c r="L113" t="s">
        <v>1186</v>
      </c>
      <c r="M113" t="s">
        <v>1187</v>
      </c>
      <c r="P113" t="s">
        <v>1364</v>
      </c>
      <c r="R113" t="s">
        <v>1374</v>
      </c>
      <c r="S113" t="s">
        <v>1186</v>
      </c>
      <c r="U113" t="s">
        <v>1379</v>
      </c>
      <c r="W113" t="s">
        <v>141</v>
      </c>
      <c r="X113">
        <v>997</v>
      </c>
      <c r="Y113" t="s">
        <v>1398</v>
      </c>
      <c r="Z113" t="s">
        <v>1403</v>
      </c>
      <c r="AB113" t="s">
        <v>1531</v>
      </c>
      <c r="AE113">
        <v>25</v>
      </c>
      <c r="AF113" t="s">
        <v>2104</v>
      </c>
      <c r="AG113" t="s">
        <v>1206</v>
      </c>
      <c r="AH113">
        <v>5</v>
      </c>
      <c r="AI113">
        <v>3</v>
      </c>
      <c r="AJ113">
        <v>2</v>
      </c>
      <c r="AK113">
        <v>77.56</v>
      </c>
      <c r="AN113" t="s">
        <v>2127</v>
      </c>
      <c r="AO113">
        <v>23400</v>
      </c>
      <c r="AU113">
        <v>0</v>
      </c>
      <c r="AW113" t="s">
        <v>2181</v>
      </c>
      <c r="AX113" t="s">
        <v>2204</v>
      </c>
    </row>
    <row r="114" spans="1:50">
      <c r="A114" s="1">
        <f>HYPERLINK("https://lsnyc.legalserver.org/matter/dynamic-profile/view/1905437","19-1905437")</f>
        <v>0</v>
      </c>
      <c r="B114" t="s">
        <v>95</v>
      </c>
      <c r="C114" t="s">
        <v>123</v>
      </c>
      <c r="D114" t="s">
        <v>149</v>
      </c>
      <c r="F114" t="s">
        <v>251</v>
      </c>
      <c r="G114" t="s">
        <v>566</v>
      </c>
      <c r="H114" t="s">
        <v>849</v>
      </c>
      <c r="I114">
        <v>16</v>
      </c>
      <c r="J114" t="s">
        <v>1162</v>
      </c>
      <c r="K114">
        <v>10032</v>
      </c>
      <c r="L114" t="s">
        <v>1186</v>
      </c>
      <c r="M114" t="s">
        <v>1187</v>
      </c>
      <c r="N114" t="s">
        <v>1246</v>
      </c>
      <c r="O114" t="s">
        <v>1348</v>
      </c>
      <c r="P114" t="s">
        <v>1367</v>
      </c>
      <c r="R114" t="s">
        <v>1374</v>
      </c>
      <c r="S114" t="s">
        <v>1188</v>
      </c>
      <c r="U114" t="s">
        <v>1379</v>
      </c>
      <c r="W114" t="s">
        <v>149</v>
      </c>
      <c r="X114">
        <v>1142.3</v>
      </c>
      <c r="Y114" t="s">
        <v>1398</v>
      </c>
      <c r="Z114" t="s">
        <v>1405</v>
      </c>
      <c r="AB114" t="s">
        <v>1532</v>
      </c>
      <c r="AD114" t="s">
        <v>1893</v>
      </c>
      <c r="AE114">
        <v>20</v>
      </c>
      <c r="AF114" t="s">
        <v>2104</v>
      </c>
      <c r="AG114" t="s">
        <v>1206</v>
      </c>
      <c r="AH114">
        <v>25</v>
      </c>
      <c r="AI114">
        <v>3</v>
      </c>
      <c r="AJ114">
        <v>2</v>
      </c>
      <c r="AK114">
        <v>77.56</v>
      </c>
      <c r="AN114" t="s">
        <v>2127</v>
      </c>
      <c r="AO114">
        <v>23400</v>
      </c>
      <c r="AU114">
        <v>0.1</v>
      </c>
      <c r="AV114" t="s">
        <v>149</v>
      </c>
      <c r="AW114" t="s">
        <v>2181</v>
      </c>
      <c r="AX114" t="s">
        <v>2204</v>
      </c>
    </row>
    <row r="115" spans="1:50">
      <c r="A115" s="1">
        <f>HYPERLINK("https://lsnyc.legalserver.org/matter/dynamic-profile/view/1905779","19-1905779")</f>
        <v>0</v>
      </c>
      <c r="B115" t="s">
        <v>98</v>
      </c>
      <c r="C115" t="s">
        <v>123</v>
      </c>
      <c r="D115" t="s">
        <v>129</v>
      </c>
      <c r="F115" t="s">
        <v>297</v>
      </c>
      <c r="G115" t="s">
        <v>567</v>
      </c>
      <c r="H115" t="s">
        <v>850</v>
      </c>
      <c r="I115" t="s">
        <v>1073</v>
      </c>
      <c r="J115" t="s">
        <v>1155</v>
      </c>
      <c r="K115">
        <v>11691</v>
      </c>
      <c r="L115" t="s">
        <v>1186</v>
      </c>
      <c r="M115" t="s">
        <v>1187</v>
      </c>
      <c r="N115" t="s">
        <v>1247</v>
      </c>
      <c r="O115" t="s">
        <v>1344</v>
      </c>
      <c r="P115" t="s">
        <v>1363</v>
      </c>
      <c r="R115" t="s">
        <v>1374</v>
      </c>
      <c r="S115" t="s">
        <v>1188</v>
      </c>
      <c r="U115" t="s">
        <v>1379</v>
      </c>
      <c r="V115" t="s">
        <v>1386</v>
      </c>
      <c r="W115" t="s">
        <v>128</v>
      </c>
      <c r="X115">
        <v>1400</v>
      </c>
      <c r="Y115" t="s">
        <v>1394</v>
      </c>
      <c r="Z115" t="s">
        <v>1407</v>
      </c>
      <c r="AB115" t="s">
        <v>1533</v>
      </c>
      <c r="AD115" t="s">
        <v>1894</v>
      </c>
      <c r="AE115">
        <v>462</v>
      </c>
      <c r="AF115" t="s">
        <v>2105</v>
      </c>
      <c r="AG115" t="s">
        <v>2115</v>
      </c>
      <c r="AH115">
        <v>35</v>
      </c>
      <c r="AI115">
        <v>1</v>
      </c>
      <c r="AJ115">
        <v>0</v>
      </c>
      <c r="AK115">
        <v>78.78</v>
      </c>
      <c r="AN115" t="s">
        <v>2126</v>
      </c>
      <c r="AO115">
        <v>9840</v>
      </c>
      <c r="AU115">
        <v>20.31</v>
      </c>
      <c r="AV115" t="s">
        <v>157</v>
      </c>
      <c r="AW115" t="s">
        <v>72</v>
      </c>
      <c r="AX115" t="s">
        <v>2204</v>
      </c>
    </row>
    <row r="116" spans="1:50">
      <c r="A116" s="1">
        <f>HYPERLINK("https://lsnyc.legalserver.org/matter/dynamic-profile/view/1906917","19-1906917")</f>
        <v>0</v>
      </c>
      <c r="B116" t="s">
        <v>61</v>
      </c>
      <c r="C116" t="s">
        <v>122</v>
      </c>
      <c r="D116" t="s">
        <v>134</v>
      </c>
      <c r="E116" t="s">
        <v>158</v>
      </c>
      <c r="F116" t="s">
        <v>225</v>
      </c>
      <c r="G116" t="s">
        <v>568</v>
      </c>
      <c r="H116" t="s">
        <v>851</v>
      </c>
      <c r="I116" t="s">
        <v>1074</v>
      </c>
      <c r="J116" t="s">
        <v>1160</v>
      </c>
      <c r="K116">
        <v>10452</v>
      </c>
      <c r="L116" t="s">
        <v>1186</v>
      </c>
      <c r="M116" t="s">
        <v>1187</v>
      </c>
      <c r="O116" t="s">
        <v>1194</v>
      </c>
      <c r="P116" t="s">
        <v>1366</v>
      </c>
      <c r="Q116" t="s">
        <v>1371</v>
      </c>
      <c r="R116" t="s">
        <v>1374</v>
      </c>
      <c r="S116" t="s">
        <v>1188</v>
      </c>
      <c r="U116" t="s">
        <v>1379</v>
      </c>
      <c r="W116" t="s">
        <v>138</v>
      </c>
      <c r="X116">
        <v>422.23</v>
      </c>
      <c r="Y116" t="s">
        <v>1396</v>
      </c>
      <c r="Z116" t="s">
        <v>1404</v>
      </c>
      <c r="AA116" t="s">
        <v>1423</v>
      </c>
      <c r="AB116" t="s">
        <v>1534</v>
      </c>
      <c r="AD116" t="s">
        <v>1895</v>
      </c>
      <c r="AE116">
        <v>60</v>
      </c>
      <c r="AF116" t="s">
        <v>2111</v>
      </c>
      <c r="AG116" t="s">
        <v>2116</v>
      </c>
      <c r="AH116">
        <v>0</v>
      </c>
      <c r="AI116">
        <v>1</v>
      </c>
      <c r="AJ116">
        <v>0</v>
      </c>
      <c r="AK116">
        <v>79.06999999999999</v>
      </c>
      <c r="AN116" t="s">
        <v>2127</v>
      </c>
      <c r="AO116">
        <v>9876</v>
      </c>
      <c r="AU116">
        <v>1.4</v>
      </c>
      <c r="AV116" t="s">
        <v>158</v>
      </c>
      <c r="AW116" t="s">
        <v>61</v>
      </c>
      <c r="AX116" t="s">
        <v>2204</v>
      </c>
    </row>
    <row r="117" spans="1:50">
      <c r="A117" s="1">
        <f>HYPERLINK("https://lsnyc.legalserver.org/matter/dynamic-profile/view/1904367","19-1904367")</f>
        <v>0</v>
      </c>
      <c r="B117" t="s">
        <v>99</v>
      </c>
      <c r="C117" t="s">
        <v>123</v>
      </c>
      <c r="D117" t="s">
        <v>160</v>
      </c>
      <c r="F117" t="s">
        <v>298</v>
      </c>
      <c r="G117" t="s">
        <v>569</v>
      </c>
      <c r="H117" t="s">
        <v>852</v>
      </c>
      <c r="I117">
        <v>6</v>
      </c>
      <c r="J117" t="s">
        <v>1162</v>
      </c>
      <c r="K117">
        <v>10033</v>
      </c>
      <c r="L117" t="s">
        <v>1186</v>
      </c>
      <c r="M117" t="s">
        <v>1187</v>
      </c>
      <c r="O117" t="s">
        <v>1356</v>
      </c>
      <c r="P117" t="s">
        <v>1363</v>
      </c>
      <c r="R117" t="s">
        <v>1374</v>
      </c>
      <c r="S117" t="s">
        <v>1188</v>
      </c>
      <c r="U117" t="s">
        <v>1379</v>
      </c>
      <c r="W117" t="s">
        <v>160</v>
      </c>
      <c r="X117">
        <v>163</v>
      </c>
      <c r="Y117" t="s">
        <v>1398</v>
      </c>
      <c r="Z117" t="s">
        <v>1405</v>
      </c>
      <c r="AB117" t="s">
        <v>1535</v>
      </c>
      <c r="AD117" t="s">
        <v>1896</v>
      </c>
      <c r="AE117">
        <v>36</v>
      </c>
      <c r="AF117" t="s">
        <v>2104</v>
      </c>
      <c r="AG117" t="s">
        <v>2115</v>
      </c>
      <c r="AH117">
        <v>22</v>
      </c>
      <c r="AI117">
        <v>1</v>
      </c>
      <c r="AJ117">
        <v>0</v>
      </c>
      <c r="AK117">
        <v>79.55</v>
      </c>
      <c r="AN117" t="s">
        <v>2127</v>
      </c>
      <c r="AO117">
        <v>9936</v>
      </c>
      <c r="AU117">
        <v>0.2</v>
      </c>
      <c r="AV117" t="s">
        <v>160</v>
      </c>
      <c r="AW117" t="s">
        <v>2181</v>
      </c>
      <c r="AX117" t="s">
        <v>2204</v>
      </c>
    </row>
    <row r="118" spans="1:50">
      <c r="A118" s="1">
        <f>HYPERLINK("https://lsnyc.legalserver.org/matter/dynamic-profile/view/1904190","19-1904190")</f>
        <v>0</v>
      </c>
      <c r="B118" t="s">
        <v>69</v>
      </c>
      <c r="C118" t="s">
        <v>123</v>
      </c>
      <c r="D118" t="s">
        <v>152</v>
      </c>
      <c r="F118" t="s">
        <v>299</v>
      </c>
      <c r="G118" t="s">
        <v>570</v>
      </c>
      <c r="H118" t="s">
        <v>853</v>
      </c>
      <c r="I118">
        <v>309</v>
      </c>
      <c r="J118" t="s">
        <v>1162</v>
      </c>
      <c r="K118">
        <v>10029</v>
      </c>
      <c r="L118" t="s">
        <v>1186</v>
      </c>
      <c r="M118" t="s">
        <v>1187</v>
      </c>
      <c r="O118" t="s">
        <v>1349</v>
      </c>
      <c r="P118" t="s">
        <v>1364</v>
      </c>
      <c r="R118" t="s">
        <v>1374</v>
      </c>
      <c r="S118" t="s">
        <v>1186</v>
      </c>
      <c r="U118" t="s">
        <v>1379</v>
      </c>
      <c r="V118" t="s">
        <v>1385</v>
      </c>
      <c r="W118" t="s">
        <v>126</v>
      </c>
      <c r="X118">
        <v>274</v>
      </c>
      <c r="Y118" t="s">
        <v>1398</v>
      </c>
      <c r="Z118" t="s">
        <v>1410</v>
      </c>
      <c r="AB118" t="s">
        <v>1536</v>
      </c>
      <c r="AD118" t="s">
        <v>1897</v>
      </c>
      <c r="AE118">
        <v>108</v>
      </c>
      <c r="AF118" t="s">
        <v>2109</v>
      </c>
      <c r="AG118" t="s">
        <v>1206</v>
      </c>
      <c r="AH118">
        <v>29</v>
      </c>
      <c r="AI118">
        <v>2</v>
      </c>
      <c r="AJ118">
        <v>0</v>
      </c>
      <c r="AK118">
        <v>79.91</v>
      </c>
      <c r="AN118" t="s">
        <v>2126</v>
      </c>
      <c r="AO118">
        <v>13512</v>
      </c>
      <c r="AU118">
        <v>0</v>
      </c>
      <c r="AW118" t="s">
        <v>2182</v>
      </c>
      <c r="AX118" t="s">
        <v>2204</v>
      </c>
    </row>
    <row r="119" spans="1:50">
      <c r="A119" s="1">
        <f>HYPERLINK("https://lsnyc.legalserver.org/matter/dynamic-profile/view/1907979","19-1907979")</f>
        <v>0</v>
      </c>
      <c r="B119" t="s">
        <v>58</v>
      </c>
      <c r="C119" t="s">
        <v>122</v>
      </c>
      <c r="D119" t="s">
        <v>135</v>
      </c>
      <c r="E119" t="s">
        <v>167</v>
      </c>
      <c r="F119" t="s">
        <v>300</v>
      </c>
      <c r="G119" t="s">
        <v>537</v>
      </c>
      <c r="H119" t="s">
        <v>854</v>
      </c>
      <c r="I119" t="s">
        <v>1075</v>
      </c>
      <c r="J119" t="s">
        <v>1158</v>
      </c>
      <c r="K119">
        <v>11225</v>
      </c>
      <c r="L119" t="s">
        <v>1186</v>
      </c>
      <c r="M119" t="s">
        <v>1187</v>
      </c>
      <c r="N119" t="s">
        <v>1248</v>
      </c>
      <c r="O119" t="s">
        <v>1344</v>
      </c>
      <c r="P119" t="s">
        <v>1362</v>
      </c>
      <c r="Q119" t="s">
        <v>1368</v>
      </c>
      <c r="R119" t="s">
        <v>1374</v>
      </c>
      <c r="S119" t="s">
        <v>1188</v>
      </c>
      <c r="U119" t="s">
        <v>1379</v>
      </c>
      <c r="V119" t="s">
        <v>1386</v>
      </c>
      <c r="W119" t="s">
        <v>135</v>
      </c>
      <c r="X119">
        <v>800</v>
      </c>
      <c r="Y119" t="s">
        <v>1395</v>
      </c>
      <c r="Z119" t="s">
        <v>1406</v>
      </c>
      <c r="AA119" t="s">
        <v>1417</v>
      </c>
      <c r="AB119" t="s">
        <v>1537</v>
      </c>
      <c r="AC119" t="s">
        <v>1758</v>
      </c>
      <c r="AD119" t="s">
        <v>1898</v>
      </c>
      <c r="AE119">
        <v>3</v>
      </c>
      <c r="AF119" t="s">
        <v>1781</v>
      </c>
      <c r="AG119" t="s">
        <v>1206</v>
      </c>
      <c r="AH119">
        <v>5</v>
      </c>
      <c r="AI119">
        <v>1</v>
      </c>
      <c r="AJ119">
        <v>0</v>
      </c>
      <c r="AK119">
        <v>80.51000000000001</v>
      </c>
      <c r="AN119" t="s">
        <v>2126</v>
      </c>
      <c r="AO119">
        <v>10056</v>
      </c>
      <c r="AU119">
        <v>0.6</v>
      </c>
      <c r="AV119" t="s">
        <v>135</v>
      </c>
      <c r="AW119" t="s">
        <v>2193</v>
      </c>
      <c r="AX119" t="s">
        <v>2204</v>
      </c>
    </row>
    <row r="120" spans="1:50">
      <c r="A120" s="1">
        <f>HYPERLINK("https://lsnyc.legalserver.org/matter/dynamic-profile/view/1907759","19-1907759")</f>
        <v>0</v>
      </c>
      <c r="B120" t="s">
        <v>67</v>
      </c>
      <c r="C120" t="s">
        <v>123</v>
      </c>
      <c r="D120" t="s">
        <v>138</v>
      </c>
      <c r="F120" t="s">
        <v>301</v>
      </c>
      <c r="G120" t="s">
        <v>571</v>
      </c>
      <c r="H120" t="s">
        <v>776</v>
      </c>
      <c r="I120" t="s">
        <v>1076</v>
      </c>
      <c r="J120" t="s">
        <v>1158</v>
      </c>
      <c r="K120">
        <v>11212</v>
      </c>
      <c r="L120" t="s">
        <v>1186</v>
      </c>
      <c r="M120" t="s">
        <v>1187</v>
      </c>
      <c r="N120" t="s">
        <v>1206</v>
      </c>
      <c r="O120" t="s">
        <v>1345</v>
      </c>
      <c r="P120" t="s">
        <v>1366</v>
      </c>
      <c r="R120" t="s">
        <v>1374</v>
      </c>
      <c r="S120" t="s">
        <v>1186</v>
      </c>
      <c r="U120" t="s">
        <v>1379</v>
      </c>
      <c r="W120" t="s">
        <v>130</v>
      </c>
      <c r="X120">
        <v>0</v>
      </c>
      <c r="Y120" t="s">
        <v>1395</v>
      </c>
      <c r="Z120" t="s">
        <v>1404</v>
      </c>
      <c r="AB120" t="s">
        <v>1538</v>
      </c>
      <c r="AD120" t="s">
        <v>1899</v>
      </c>
      <c r="AE120">
        <v>96</v>
      </c>
      <c r="AF120" t="s">
        <v>2104</v>
      </c>
      <c r="AG120" t="s">
        <v>2116</v>
      </c>
      <c r="AH120">
        <v>35</v>
      </c>
      <c r="AI120">
        <v>1</v>
      </c>
      <c r="AJ120">
        <v>0</v>
      </c>
      <c r="AK120">
        <v>80.7</v>
      </c>
      <c r="AN120" t="s">
        <v>2126</v>
      </c>
      <c r="AO120">
        <v>10080</v>
      </c>
      <c r="AU120">
        <v>30.8</v>
      </c>
      <c r="AV120" t="s">
        <v>197</v>
      </c>
      <c r="AW120" t="s">
        <v>2175</v>
      </c>
      <c r="AX120" t="s">
        <v>2204</v>
      </c>
    </row>
    <row r="121" spans="1:50">
      <c r="A121" s="1">
        <f>HYPERLINK("https://lsnyc.legalserver.org/matter/dynamic-profile/view/1904660","19-1904660")</f>
        <v>0</v>
      </c>
      <c r="B121" t="s">
        <v>100</v>
      </c>
      <c r="C121" t="s">
        <v>122</v>
      </c>
      <c r="D121" t="s">
        <v>141</v>
      </c>
      <c r="E121" t="s">
        <v>136</v>
      </c>
      <c r="F121" t="s">
        <v>214</v>
      </c>
      <c r="G121" t="s">
        <v>572</v>
      </c>
      <c r="H121" t="s">
        <v>855</v>
      </c>
      <c r="I121" t="s">
        <v>1077</v>
      </c>
      <c r="J121" t="s">
        <v>1162</v>
      </c>
      <c r="K121">
        <v>10030</v>
      </c>
      <c r="L121" t="s">
        <v>1186</v>
      </c>
      <c r="M121" t="s">
        <v>1187</v>
      </c>
      <c r="N121" t="s">
        <v>1249</v>
      </c>
      <c r="O121" t="s">
        <v>1344</v>
      </c>
      <c r="P121" t="s">
        <v>1362</v>
      </c>
      <c r="Q121" t="s">
        <v>1368</v>
      </c>
      <c r="R121" t="s">
        <v>1374</v>
      </c>
      <c r="S121" t="s">
        <v>1188</v>
      </c>
      <c r="U121" t="s">
        <v>1379</v>
      </c>
      <c r="V121" t="s">
        <v>1385</v>
      </c>
      <c r="W121" t="s">
        <v>141</v>
      </c>
      <c r="X121">
        <v>0</v>
      </c>
      <c r="Y121" t="s">
        <v>1398</v>
      </c>
      <c r="Z121" t="s">
        <v>1401</v>
      </c>
      <c r="AA121" t="s">
        <v>1417</v>
      </c>
      <c r="AB121" t="s">
        <v>1539</v>
      </c>
      <c r="AD121" t="s">
        <v>1900</v>
      </c>
      <c r="AE121">
        <v>18</v>
      </c>
      <c r="AF121" t="s">
        <v>2104</v>
      </c>
      <c r="AG121" t="s">
        <v>1206</v>
      </c>
      <c r="AH121">
        <v>8</v>
      </c>
      <c r="AI121">
        <v>1</v>
      </c>
      <c r="AJ121">
        <v>0</v>
      </c>
      <c r="AK121">
        <v>80.90000000000001</v>
      </c>
      <c r="AN121" t="s">
        <v>2126</v>
      </c>
      <c r="AO121">
        <v>10104</v>
      </c>
      <c r="AU121">
        <v>1.75</v>
      </c>
      <c r="AV121" t="s">
        <v>156</v>
      </c>
      <c r="AW121" t="s">
        <v>2182</v>
      </c>
      <c r="AX121" t="s">
        <v>2204</v>
      </c>
    </row>
    <row r="122" spans="1:50">
      <c r="A122" s="1">
        <f>HYPERLINK("https://lsnyc.legalserver.org/matter/dynamic-profile/view/1906773","19-1906773")</f>
        <v>0</v>
      </c>
      <c r="B122" t="s">
        <v>99</v>
      </c>
      <c r="C122" t="s">
        <v>122</v>
      </c>
      <c r="D122" t="s">
        <v>137</v>
      </c>
      <c r="E122" t="s">
        <v>137</v>
      </c>
      <c r="F122" t="s">
        <v>302</v>
      </c>
      <c r="G122" t="s">
        <v>573</v>
      </c>
      <c r="H122" t="s">
        <v>856</v>
      </c>
      <c r="I122" t="s">
        <v>1078</v>
      </c>
      <c r="J122" t="s">
        <v>1162</v>
      </c>
      <c r="K122">
        <v>10033</v>
      </c>
      <c r="L122" t="s">
        <v>1186</v>
      </c>
      <c r="M122" t="s">
        <v>1187</v>
      </c>
      <c r="N122" t="s">
        <v>1250</v>
      </c>
      <c r="O122" t="s">
        <v>1350</v>
      </c>
      <c r="P122" t="s">
        <v>1362</v>
      </c>
      <c r="Q122" t="s">
        <v>1368</v>
      </c>
      <c r="R122" t="s">
        <v>1374</v>
      </c>
      <c r="S122" t="s">
        <v>1188</v>
      </c>
      <c r="U122" t="s">
        <v>1379</v>
      </c>
      <c r="W122" t="s">
        <v>137</v>
      </c>
      <c r="X122">
        <v>474.35</v>
      </c>
      <c r="Y122" t="s">
        <v>1398</v>
      </c>
      <c r="Z122" t="s">
        <v>1403</v>
      </c>
      <c r="AA122" t="s">
        <v>1417</v>
      </c>
      <c r="AB122" t="s">
        <v>1540</v>
      </c>
      <c r="AD122" t="s">
        <v>1901</v>
      </c>
      <c r="AE122">
        <v>54</v>
      </c>
      <c r="AF122" t="s">
        <v>2104</v>
      </c>
      <c r="AG122" t="s">
        <v>2116</v>
      </c>
      <c r="AH122">
        <v>24</v>
      </c>
      <c r="AI122">
        <v>1</v>
      </c>
      <c r="AJ122">
        <v>0</v>
      </c>
      <c r="AK122">
        <v>81.67</v>
      </c>
      <c r="AN122" t="s">
        <v>2127</v>
      </c>
      <c r="AO122">
        <v>10200</v>
      </c>
      <c r="AU122">
        <v>1</v>
      </c>
      <c r="AV122" t="s">
        <v>137</v>
      </c>
      <c r="AW122" t="s">
        <v>2181</v>
      </c>
      <c r="AX122" t="s">
        <v>2204</v>
      </c>
    </row>
    <row r="123" spans="1:50">
      <c r="A123" s="1">
        <f>HYPERLINK("https://lsnyc.legalserver.org/matter/dynamic-profile/view/1903827","19-1903827")</f>
        <v>0</v>
      </c>
      <c r="B123" t="s">
        <v>63</v>
      </c>
      <c r="C123" t="s">
        <v>122</v>
      </c>
      <c r="D123" t="s">
        <v>146</v>
      </c>
      <c r="E123" t="s">
        <v>138</v>
      </c>
      <c r="F123" t="s">
        <v>303</v>
      </c>
      <c r="G123" t="s">
        <v>574</v>
      </c>
      <c r="H123" t="s">
        <v>857</v>
      </c>
      <c r="I123" t="s">
        <v>1079</v>
      </c>
      <c r="J123" t="s">
        <v>1161</v>
      </c>
      <c r="K123">
        <v>10301</v>
      </c>
      <c r="L123" t="s">
        <v>1186</v>
      </c>
      <c r="M123" t="s">
        <v>1187</v>
      </c>
      <c r="N123" t="s">
        <v>1251</v>
      </c>
      <c r="O123" t="s">
        <v>1343</v>
      </c>
      <c r="P123" t="s">
        <v>1363</v>
      </c>
      <c r="Q123" t="s">
        <v>1370</v>
      </c>
      <c r="R123" t="s">
        <v>1374</v>
      </c>
      <c r="S123" t="s">
        <v>1188</v>
      </c>
      <c r="U123" t="s">
        <v>1379</v>
      </c>
      <c r="V123" t="s">
        <v>1385</v>
      </c>
      <c r="W123" t="s">
        <v>146</v>
      </c>
      <c r="X123">
        <v>1250</v>
      </c>
      <c r="Y123" t="s">
        <v>1397</v>
      </c>
      <c r="Z123" t="s">
        <v>1401</v>
      </c>
      <c r="AA123" t="s">
        <v>1420</v>
      </c>
      <c r="AB123" t="s">
        <v>1541</v>
      </c>
      <c r="AD123" t="s">
        <v>1902</v>
      </c>
      <c r="AE123">
        <v>48</v>
      </c>
      <c r="AF123" t="s">
        <v>2102</v>
      </c>
      <c r="AG123" t="s">
        <v>1206</v>
      </c>
      <c r="AH123">
        <v>4</v>
      </c>
      <c r="AI123">
        <v>2</v>
      </c>
      <c r="AJ123">
        <v>2</v>
      </c>
      <c r="AK123">
        <v>81.79000000000001</v>
      </c>
      <c r="AN123" t="s">
        <v>2126</v>
      </c>
      <c r="AO123">
        <v>21060</v>
      </c>
      <c r="AQ123" t="s">
        <v>2148</v>
      </c>
      <c r="AR123" t="s">
        <v>2153</v>
      </c>
      <c r="AS123" t="s">
        <v>2154</v>
      </c>
      <c r="AT123" t="s">
        <v>2162</v>
      </c>
      <c r="AU123">
        <v>19.75</v>
      </c>
      <c r="AV123" t="s">
        <v>192</v>
      </c>
      <c r="AW123" t="s">
        <v>2180</v>
      </c>
      <c r="AX123" t="s">
        <v>2204</v>
      </c>
    </row>
    <row r="124" spans="1:50">
      <c r="A124" s="1">
        <f>HYPERLINK("https://lsnyc.legalserver.org/matter/dynamic-profile/view/1908679","19-1908679")</f>
        <v>0</v>
      </c>
      <c r="B124" t="s">
        <v>53</v>
      </c>
      <c r="C124" t="s">
        <v>123</v>
      </c>
      <c r="D124" t="s">
        <v>161</v>
      </c>
      <c r="F124" t="s">
        <v>304</v>
      </c>
      <c r="G124" t="s">
        <v>575</v>
      </c>
      <c r="H124" t="s">
        <v>858</v>
      </c>
      <c r="J124" t="s">
        <v>1167</v>
      </c>
      <c r="K124">
        <v>11416</v>
      </c>
      <c r="L124" t="s">
        <v>1186</v>
      </c>
      <c r="M124" t="s">
        <v>1187</v>
      </c>
      <c r="O124" t="s">
        <v>1194</v>
      </c>
      <c r="P124" t="s">
        <v>1362</v>
      </c>
      <c r="R124" t="s">
        <v>1373</v>
      </c>
      <c r="S124" t="s">
        <v>1188</v>
      </c>
      <c r="U124" t="s">
        <v>1379</v>
      </c>
      <c r="V124" t="s">
        <v>1385</v>
      </c>
      <c r="W124" t="s">
        <v>132</v>
      </c>
      <c r="X124">
        <v>880</v>
      </c>
      <c r="Y124" t="s">
        <v>1394</v>
      </c>
      <c r="Z124" t="s">
        <v>1399</v>
      </c>
      <c r="AB124" t="s">
        <v>1542</v>
      </c>
      <c r="AD124" t="s">
        <v>1903</v>
      </c>
      <c r="AE124">
        <v>1</v>
      </c>
      <c r="AF124" t="s">
        <v>2102</v>
      </c>
      <c r="AH124">
        <v>20</v>
      </c>
      <c r="AI124">
        <v>3</v>
      </c>
      <c r="AJ124">
        <v>0</v>
      </c>
      <c r="AK124">
        <v>82.36</v>
      </c>
      <c r="AN124" t="s">
        <v>2126</v>
      </c>
      <c r="AO124">
        <v>17568</v>
      </c>
      <c r="AU124">
        <v>1.25</v>
      </c>
      <c r="AV124" t="s">
        <v>167</v>
      </c>
      <c r="AW124" t="s">
        <v>53</v>
      </c>
    </row>
    <row r="125" spans="1:50">
      <c r="A125" s="1">
        <f>HYPERLINK("https://lsnyc.legalserver.org/matter/dynamic-profile/view/1908375","19-1908375")</f>
        <v>0</v>
      </c>
      <c r="B125" t="s">
        <v>101</v>
      </c>
      <c r="C125" t="s">
        <v>123</v>
      </c>
      <c r="D125" t="s">
        <v>169</v>
      </c>
      <c r="F125" t="s">
        <v>305</v>
      </c>
      <c r="G125" t="s">
        <v>570</v>
      </c>
      <c r="H125" t="s">
        <v>859</v>
      </c>
      <c r="I125" t="s">
        <v>1080</v>
      </c>
      <c r="J125" t="s">
        <v>1168</v>
      </c>
      <c r="K125">
        <v>11377</v>
      </c>
      <c r="L125" t="s">
        <v>1186</v>
      </c>
      <c r="M125" t="s">
        <v>1187</v>
      </c>
      <c r="N125" t="s">
        <v>1252</v>
      </c>
      <c r="O125" t="s">
        <v>1348</v>
      </c>
      <c r="P125" t="s">
        <v>1367</v>
      </c>
      <c r="R125" t="s">
        <v>1374</v>
      </c>
      <c r="S125" t="s">
        <v>1186</v>
      </c>
      <c r="U125" t="s">
        <v>1379</v>
      </c>
      <c r="W125" t="s">
        <v>169</v>
      </c>
      <c r="X125">
        <v>1382</v>
      </c>
      <c r="Y125" t="s">
        <v>1394</v>
      </c>
      <c r="Z125" t="s">
        <v>1401</v>
      </c>
      <c r="AB125" t="s">
        <v>1543</v>
      </c>
      <c r="AD125" t="s">
        <v>1904</v>
      </c>
      <c r="AE125">
        <v>66</v>
      </c>
      <c r="AF125" t="s">
        <v>2104</v>
      </c>
      <c r="AG125" t="s">
        <v>1206</v>
      </c>
      <c r="AH125">
        <v>19</v>
      </c>
      <c r="AI125">
        <v>2</v>
      </c>
      <c r="AJ125">
        <v>0</v>
      </c>
      <c r="AK125">
        <v>82.79000000000001</v>
      </c>
      <c r="AN125" t="s">
        <v>2127</v>
      </c>
      <c r="AO125">
        <v>14000</v>
      </c>
      <c r="AU125">
        <v>0.4</v>
      </c>
      <c r="AV125" t="s">
        <v>169</v>
      </c>
      <c r="AW125" t="s">
        <v>2174</v>
      </c>
      <c r="AX125" t="s">
        <v>2204</v>
      </c>
    </row>
    <row r="126" spans="1:50">
      <c r="A126" s="1">
        <f>HYPERLINK("https://lsnyc.legalserver.org/matter/dynamic-profile/view/1907812","19-1907812")</f>
        <v>0</v>
      </c>
      <c r="B126" t="s">
        <v>55</v>
      </c>
      <c r="C126" t="s">
        <v>123</v>
      </c>
      <c r="D126" t="s">
        <v>158</v>
      </c>
      <c r="F126" t="s">
        <v>306</v>
      </c>
      <c r="G126" t="s">
        <v>576</v>
      </c>
      <c r="H126" t="s">
        <v>860</v>
      </c>
      <c r="I126">
        <v>426</v>
      </c>
      <c r="J126" t="s">
        <v>1158</v>
      </c>
      <c r="K126">
        <v>11208</v>
      </c>
      <c r="L126" t="s">
        <v>1186</v>
      </c>
      <c r="M126" t="s">
        <v>1187</v>
      </c>
      <c r="N126" t="s">
        <v>1253</v>
      </c>
      <c r="O126" t="s">
        <v>1194</v>
      </c>
      <c r="P126" t="s">
        <v>1365</v>
      </c>
      <c r="R126" t="s">
        <v>1374</v>
      </c>
      <c r="S126" t="s">
        <v>1188</v>
      </c>
      <c r="U126" t="s">
        <v>1380</v>
      </c>
      <c r="V126" t="s">
        <v>1387</v>
      </c>
      <c r="W126" t="s">
        <v>138</v>
      </c>
      <c r="X126">
        <v>208</v>
      </c>
      <c r="Y126" t="s">
        <v>1395</v>
      </c>
      <c r="Z126" t="s">
        <v>1411</v>
      </c>
      <c r="AB126" t="s">
        <v>1544</v>
      </c>
      <c r="AC126" t="s">
        <v>1202</v>
      </c>
      <c r="AD126" t="s">
        <v>1905</v>
      </c>
      <c r="AE126">
        <v>40</v>
      </c>
      <c r="AF126" t="s">
        <v>2109</v>
      </c>
      <c r="AG126" t="s">
        <v>2115</v>
      </c>
      <c r="AH126">
        <v>11</v>
      </c>
      <c r="AI126">
        <v>1</v>
      </c>
      <c r="AJ126">
        <v>0</v>
      </c>
      <c r="AK126">
        <v>83.2</v>
      </c>
      <c r="AN126" t="s">
        <v>2126</v>
      </c>
      <c r="AO126">
        <v>10392</v>
      </c>
      <c r="AP126" t="s">
        <v>2139</v>
      </c>
      <c r="AU126">
        <v>5</v>
      </c>
      <c r="AV126" t="s">
        <v>161</v>
      </c>
      <c r="AW126" t="s">
        <v>2177</v>
      </c>
      <c r="AX126" t="s">
        <v>2204</v>
      </c>
    </row>
    <row r="127" spans="1:50">
      <c r="A127" s="1">
        <f>HYPERLINK("https://lsnyc.legalserver.org/matter/dynamic-profile/view/1907707","19-1907707")</f>
        <v>0</v>
      </c>
      <c r="B127" t="s">
        <v>101</v>
      </c>
      <c r="C127" t="s">
        <v>123</v>
      </c>
      <c r="D127" t="s">
        <v>157</v>
      </c>
      <c r="F127" t="s">
        <v>225</v>
      </c>
      <c r="G127" t="s">
        <v>577</v>
      </c>
      <c r="H127" t="s">
        <v>861</v>
      </c>
      <c r="I127" t="s">
        <v>1049</v>
      </c>
      <c r="J127" t="s">
        <v>1168</v>
      </c>
      <c r="K127">
        <v>11377</v>
      </c>
      <c r="L127" t="s">
        <v>1186</v>
      </c>
      <c r="M127" t="s">
        <v>1187</v>
      </c>
      <c r="O127" t="s">
        <v>1348</v>
      </c>
      <c r="P127" t="s">
        <v>1367</v>
      </c>
      <c r="R127" t="s">
        <v>1374</v>
      </c>
      <c r="S127" t="s">
        <v>1186</v>
      </c>
      <c r="U127" t="s">
        <v>1379</v>
      </c>
      <c r="W127" t="s">
        <v>157</v>
      </c>
      <c r="X127">
        <v>1102</v>
      </c>
      <c r="Y127" t="s">
        <v>1394</v>
      </c>
      <c r="Z127" t="s">
        <v>1404</v>
      </c>
      <c r="AB127" t="s">
        <v>1545</v>
      </c>
      <c r="AD127" t="s">
        <v>1906</v>
      </c>
      <c r="AE127">
        <v>0</v>
      </c>
      <c r="AF127" t="s">
        <v>1781</v>
      </c>
      <c r="AG127" t="s">
        <v>2115</v>
      </c>
      <c r="AH127">
        <v>40</v>
      </c>
      <c r="AI127">
        <v>2</v>
      </c>
      <c r="AJ127">
        <v>0</v>
      </c>
      <c r="AK127">
        <v>83.52</v>
      </c>
      <c r="AN127" t="s">
        <v>2127</v>
      </c>
      <c r="AO127">
        <v>14124</v>
      </c>
      <c r="AU127">
        <v>0</v>
      </c>
      <c r="AW127" t="s">
        <v>2174</v>
      </c>
      <c r="AX127" t="s">
        <v>2204</v>
      </c>
    </row>
    <row r="128" spans="1:50">
      <c r="A128" s="1">
        <f>HYPERLINK("https://lsnyc.legalserver.org/matter/dynamic-profile/view/1904277","19-1904277")</f>
        <v>0</v>
      </c>
      <c r="B128" t="s">
        <v>85</v>
      </c>
      <c r="C128" t="s">
        <v>123</v>
      </c>
      <c r="D128" t="s">
        <v>124</v>
      </c>
      <c r="F128" t="s">
        <v>307</v>
      </c>
      <c r="G128" t="s">
        <v>578</v>
      </c>
      <c r="H128" t="s">
        <v>862</v>
      </c>
      <c r="I128" t="s">
        <v>1079</v>
      </c>
      <c r="J128" t="s">
        <v>1160</v>
      </c>
      <c r="K128">
        <v>10460</v>
      </c>
      <c r="L128" t="s">
        <v>1186</v>
      </c>
      <c r="M128" t="s">
        <v>1187</v>
      </c>
      <c r="N128" t="s">
        <v>1254</v>
      </c>
      <c r="O128" t="s">
        <v>1343</v>
      </c>
      <c r="P128" t="s">
        <v>1366</v>
      </c>
      <c r="R128" t="s">
        <v>1374</v>
      </c>
      <c r="S128" t="s">
        <v>1188</v>
      </c>
      <c r="U128" t="s">
        <v>1379</v>
      </c>
      <c r="W128" t="s">
        <v>160</v>
      </c>
      <c r="X128">
        <v>1723.03</v>
      </c>
      <c r="Y128" t="s">
        <v>1396</v>
      </c>
      <c r="Z128" t="s">
        <v>1405</v>
      </c>
      <c r="AB128" t="s">
        <v>1546</v>
      </c>
      <c r="AD128" t="s">
        <v>1907</v>
      </c>
      <c r="AE128">
        <v>200</v>
      </c>
      <c r="AF128" t="s">
        <v>2112</v>
      </c>
      <c r="AG128" t="s">
        <v>2115</v>
      </c>
      <c r="AH128">
        <v>3</v>
      </c>
      <c r="AI128">
        <v>2</v>
      </c>
      <c r="AJ128">
        <v>0</v>
      </c>
      <c r="AK128">
        <v>83.73999999999999</v>
      </c>
      <c r="AN128" t="s">
        <v>2126</v>
      </c>
      <c r="AO128">
        <v>14160</v>
      </c>
      <c r="AU128">
        <v>2.3</v>
      </c>
      <c r="AV128" t="s">
        <v>164</v>
      </c>
      <c r="AW128" t="s">
        <v>2185</v>
      </c>
      <c r="AX128" t="s">
        <v>2204</v>
      </c>
    </row>
    <row r="129" spans="1:50">
      <c r="A129" s="1">
        <f>HYPERLINK("https://lsnyc.legalserver.org/matter/dynamic-profile/view/1904423","19-1904423")</f>
        <v>0</v>
      </c>
      <c r="B129" t="s">
        <v>82</v>
      </c>
      <c r="C129" t="s">
        <v>123</v>
      </c>
      <c r="D129" t="s">
        <v>151</v>
      </c>
      <c r="F129" t="s">
        <v>308</v>
      </c>
      <c r="G129" t="s">
        <v>579</v>
      </c>
      <c r="H129" t="s">
        <v>821</v>
      </c>
      <c r="I129">
        <v>513</v>
      </c>
      <c r="J129" t="s">
        <v>1161</v>
      </c>
      <c r="K129">
        <v>10304</v>
      </c>
      <c r="L129" t="s">
        <v>1186</v>
      </c>
      <c r="M129" t="s">
        <v>1187</v>
      </c>
      <c r="N129" t="s">
        <v>1255</v>
      </c>
      <c r="O129" t="s">
        <v>1343</v>
      </c>
      <c r="P129" t="s">
        <v>1363</v>
      </c>
      <c r="R129" t="s">
        <v>1374</v>
      </c>
      <c r="S129" t="s">
        <v>1188</v>
      </c>
      <c r="U129" t="s">
        <v>1379</v>
      </c>
      <c r="V129" t="s">
        <v>1385</v>
      </c>
      <c r="W129" t="s">
        <v>151</v>
      </c>
      <c r="X129">
        <v>1202.3</v>
      </c>
      <c r="Y129" t="s">
        <v>1397</v>
      </c>
      <c r="Z129" t="s">
        <v>1407</v>
      </c>
      <c r="AB129" t="s">
        <v>1547</v>
      </c>
      <c r="AD129" t="s">
        <v>1908</v>
      </c>
      <c r="AE129">
        <v>105</v>
      </c>
      <c r="AF129" t="s">
        <v>2104</v>
      </c>
      <c r="AG129" t="s">
        <v>2117</v>
      </c>
      <c r="AH129">
        <v>8</v>
      </c>
      <c r="AI129">
        <v>1</v>
      </c>
      <c r="AJ129">
        <v>0</v>
      </c>
      <c r="AK129">
        <v>84.36</v>
      </c>
      <c r="AN129" t="s">
        <v>2126</v>
      </c>
      <c r="AO129">
        <v>10536</v>
      </c>
      <c r="AU129">
        <v>6.9</v>
      </c>
      <c r="AV129" t="s">
        <v>158</v>
      </c>
      <c r="AW129" t="s">
        <v>2180</v>
      </c>
      <c r="AX129" t="s">
        <v>2204</v>
      </c>
    </row>
    <row r="130" spans="1:50">
      <c r="A130" s="1">
        <f>HYPERLINK("https://lsnyc.legalserver.org/matter/dynamic-profile/view/1907747","19-1907747")</f>
        <v>0</v>
      </c>
      <c r="B130" t="s">
        <v>58</v>
      </c>
      <c r="C130" t="s">
        <v>123</v>
      </c>
      <c r="D130" t="s">
        <v>138</v>
      </c>
      <c r="F130" t="s">
        <v>309</v>
      </c>
      <c r="G130" t="s">
        <v>580</v>
      </c>
      <c r="H130" t="s">
        <v>863</v>
      </c>
      <c r="I130" t="s">
        <v>1081</v>
      </c>
      <c r="J130" t="s">
        <v>1158</v>
      </c>
      <c r="K130">
        <v>11219</v>
      </c>
      <c r="L130" t="s">
        <v>1186</v>
      </c>
      <c r="M130" t="s">
        <v>1187</v>
      </c>
      <c r="N130" t="s">
        <v>1256</v>
      </c>
      <c r="O130" t="s">
        <v>1343</v>
      </c>
      <c r="P130" t="s">
        <v>1363</v>
      </c>
      <c r="R130" t="s">
        <v>1374</v>
      </c>
      <c r="S130" t="s">
        <v>1188</v>
      </c>
      <c r="U130" t="s">
        <v>1379</v>
      </c>
      <c r="W130" t="s">
        <v>139</v>
      </c>
      <c r="X130">
        <v>900</v>
      </c>
      <c r="Y130" t="s">
        <v>1395</v>
      </c>
      <c r="Z130" t="s">
        <v>1405</v>
      </c>
      <c r="AB130" t="s">
        <v>1548</v>
      </c>
      <c r="AD130" t="s">
        <v>1909</v>
      </c>
      <c r="AE130">
        <v>6</v>
      </c>
      <c r="AF130" t="s">
        <v>2104</v>
      </c>
      <c r="AG130" t="s">
        <v>1206</v>
      </c>
      <c r="AH130">
        <v>10</v>
      </c>
      <c r="AI130">
        <v>3</v>
      </c>
      <c r="AJ130">
        <v>0</v>
      </c>
      <c r="AK130">
        <v>84.39</v>
      </c>
      <c r="AN130" t="s">
        <v>2127</v>
      </c>
      <c r="AO130">
        <v>18000</v>
      </c>
      <c r="AU130">
        <v>4.2</v>
      </c>
      <c r="AV130" t="s">
        <v>161</v>
      </c>
      <c r="AW130" t="s">
        <v>2175</v>
      </c>
      <c r="AX130" t="s">
        <v>2204</v>
      </c>
    </row>
    <row r="131" spans="1:50">
      <c r="A131" s="1">
        <f>HYPERLINK("https://lsnyc.legalserver.org/matter/dynamic-profile/view/1905689","19-1905689")</f>
        <v>0</v>
      </c>
      <c r="B131" t="s">
        <v>59</v>
      </c>
      <c r="C131" t="s">
        <v>123</v>
      </c>
      <c r="D131" t="s">
        <v>157</v>
      </c>
      <c r="F131" t="s">
        <v>310</v>
      </c>
      <c r="G131" t="s">
        <v>581</v>
      </c>
      <c r="H131" t="s">
        <v>813</v>
      </c>
      <c r="I131" t="s">
        <v>1078</v>
      </c>
      <c r="J131" t="s">
        <v>1158</v>
      </c>
      <c r="K131">
        <v>11226</v>
      </c>
      <c r="L131" t="s">
        <v>1186</v>
      </c>
      <c r="M131" t="s">
        <v>1187</v>
      </c>
      <c r="O131" t="s">
        <v>1348</v>
      </c>
      <c r="P131" t="s">
        <v>1367</v>
      </c>
      <c r="R131" t="s">
        <v>1374</v>
      </c>
      <c r="S131" t="s">
        <v>1186</v>
      </c>
      <c r="U131" t="s">
        <v>1379</v>
      </c>
      <c r="W131" t="s">
        <v>129</v>
      </c>
      <c r="X131">
        <v>0</v>
      </c>
      <c r="Y131" t="s">
        <v>1395</v>
      </c>
      <c r="AB131" t="s">
        <v>1549</v>
      </c>
      <c r="AD131" t="s">
        <v>1910</v>
      </c>
      <c r="AE131">
        <v>0</v>
      </c>
      <c r="AF131" t="s">
        <v>2104</v>
      </c>
      <c r="AH131">
        <v>0</v>
      </c>
      <c r="AI131">
        <v>2</v>
      </c>
      <c r="AJ131">
        <v>0</v>
      </c>
      <c r="AK131">
        <v>85.16</v>
      </c>
      <c r="AN131" t="s">
        <v>2126</v>
      </c>
      <c r="AO131">
        <v>14400</v>
      </c>
      <c r="AU131">
        <v>0.1</v>
      </c>
      <c r="AV131" t="s">
        <v>157</v>
      </c>
      <c r="AW131" t="s">
        <v>97</v>
      </c>
    </row>
    <row r="132" spans="1:50">
      <c r="A132" s="1">
        <f>HYPERLINK("https://lsnyc.legalserver.org/matter/dynamic-profile/view/1907664","19-1907664")</f>
        <v>0</v>
      </c>
      <c r="B132" t="s">
        <v>59</v>
      </c>
      <c r="C132" t="s">
        <v>123</v>
      </c>
      <c r="D132" t="s">
        <v>157</v>
      </c>
      <c r="F132" t="s">
        <v>311</v>
      </c>
      <c r="G132" t="s">
        <v>582</v>
      </c>
      <c r="H132" t="s">
        <v>813</v>
      </c>
      <c r="I132" t="s">
        <v>1082</v>
      </c>
      <c r="J132" t="s">
        <v>1158</v>
      </c>
      <c r="K132">
        <v>11226</v>
      </c>
      <c r="L132" t="s">
        <v>1186</v>
      </c>
      <c r="M132" t="s">
        <v>1187</v>
      </c>
      <c r="O132" t="s">
        <v>1348</v>
      </c>
      <c r="P132" t="s">
        <v>1367</v>
      </c>
      <c r="R132" t="s">
        <v>1374</v>
      </c>
      <c r="S132" t="s">
        <v>1186</v>
      </c>
      <c r="U132" t="s">
        <v>1379</v>
      </c>
      <c r="W132" t="s">
        <v>157</v>
      </c>
      <c r="X132">
        <v>0</v>
      </c>
      <c r="Y132" t="s">
        <v>1395</v>
      </c>
      <c r="AB132" t="s">
        <v>1550</v>
      </c>
      <c r="AD132" t="s">
        <v>1911</v>
      </c>
      <c r="AE132">
        <v>0</v>
      </c>
      <c r="AF132" t="s">
        <v>2104</v>
      </c>
      <c r="AH132">
        <v>0</v>
      </c>
      <c r="AI132">
        <v>3</v>
      </c>
      <c r="AJ132">
        <v>0</v>
      </c>
      <c r="AK132">
        <v>85.33</v>
      </c>
      <c r="AN132" t="s">
        <v>2132</v>
      </c>
      <c r="AO132">
        <v>18200</v>
      </c>
      <c r="AP132" t="s">
        <v>2140</v>
      </c>
      <c r="AU132">
        <v>0.2</v>
      </c>
      <c r="AV132" t="s">
        <v>157</v>
      </c>
      <c r="AW132" t="s">
        <v>97</v>
      </c>
      <c r="AX132" t="s">
        <v>2204</v>
      </c>
    </row>
    <row r="133" spans="1:50">
      <c r="A133" s="1">
        <f>HYPERLINK("https://lsnyc.legalserver.org/matter/dynamic-profile/view/1904298","19-1904298")</f>
        <v>0</v>
      </c>
      <c r="B133" t="s">
        <v>78</v>
      </c>
      <c r="C133" t="s">
        <v>123</v>
      </c>
      <c r="D133" t="s">
        <v>124</v>
      </c>
      <c r="F133" t="s">
        <v>312</v>
      </c>
      <c r="G133" t="s">
        <v>583</v>
      </c>
      <c r="H133" t="s">
        <v>864</v>
      </c>
      <c r="I133" t="s">
        <v>1083</v>
      </c>
      <c r="J133" t="s">
        <v>1158</v>
      </c>
      <c r="K133">
        <v>11213</v>
      </c>
      <c r="L133" t="s">
        <v>1186</v>
      </c>
      <c r="M133" t="s">
        <v>1187</v>
      </c>
      <c r="N133" t="s">
        <v>1257</v>
      </c>
      <c r="O133" t="s">
        <v>1344</v>
      </c>
      <c r="P133" t="s">
        <v>1364</v>
      </c>
      <c r="R133" t="s">
        <v>1374</v>
      </c>
      <c r="S133" t="s">
        <v>1188</v>
      </c>
      <c r="U133" t="s">
        <v>1379</v>
      </c>
      <c r="V133" t="s">
        <v>1385</v>
      </c>
      <c r="W133" t="s">
        <v>152</v>
      </c>
      <c r="X133">
        <v>300</v>
      </c>
      <c r="Y133" t="s">
        <v>1395</v>
      </c>
      <c r="Z133" t="s">
        <v>1404</v>
      </c>
      <c r="AB133" t="s">
        <v>1551</v>
      </c>
      <c r="AC133" t="s">
        <v>1758</v>
      </c>
      <c r="AD133" t="s">
        <v>1912</v>
      </c>
      <c r="AE133">
        <v>34</v>
      </c>
      <c r="AF133" t="s">
        <v>2111</v>
      </c>
      <c r="AG133" t="s">
        <v>1206</v>
      </c>
      <c r="AH133">
        <v>44</v>
      </c>
      <c r="AI133">
        <v>1</v>
      </c>
      <c r="AJ133">
        <v>0</v>
      </c>
      <c r="AK133">
        <v>86.47</v>
      </c>
      <c r="AN133" t="s">
        <v>2126</v>
      </c>
      <c r="AO133">
        <v>10800</v>
      </c>
      <c r="AU133">
        <v>5.4</v>
      </c>
      <c r="AV133" t="s">
        <v>158</v>
      </c>
      <c r="AW133" t="s">
        <v>2177</v>
      </c>
      <c r="AX133" t="s">
        <v>2204</v>
      </c>
    </row>
    <row r="134" spans="1:50">
      <c r="A134" s="1">
        <f>HYPERLINK("https://lsnyc.legalserver.org/matter/dynamic-profile/view/1906841","19-1906841")</f>
        <v>0</v>
      </c>
      <c r="B134" t="s">
        <v>102</v>
      </c>
      <c r="C134" t="s">
        <v>123</v>
      </c>
      <c r="D134" t="s">
        <v>164</v>
      </c>
      <c r="F134" t="s">
        <v>313</v>
      </c>
      <c r="G134" t="s">
        <v>584</v>
      </c>
      <c r="H134" t="s">
        <v>865</v>
      </c>
      <c r="I134" t="s">
        <v>1031</v>
      </c>
      <c r="J134" t="s">
        <v>1162</v>
      </c>
      <c r="K134">
        <v>10039</v>
      </c>
      <c r="L134" t="s">
        <v>1186</v>
      </c>
      <c r="M134" t="s">
        <v>1187</v>
      </c>
      <c r="N134" t="s">
        <v>1258</v>
      </c>
      <c r="O134" t="s">
        <v>1344</v>
      </c>
      <c r="P134" t="s">
        <v>1364</v>
      </c>
      <c r="R134" t="s">
        <v>1374</v>
      </c>
      <c r="S134" t="s">
        <v>1188</v>
      </c>
      <c r="U134" t="s">
        <v>1379</v>
      </c>
      <c r="W134" t="s">
        <v>164</v>
      </c>
      <c r="X134">
        <v>500.88</v>
      </c>
      <c r="Y134" t="s">
        <v>1398</v>
      </c>
      <c r="Z134" t="s">
        <v>1401</v>
      </c>
      <c r="AB134" t="s">
        <v>1552</v>
      </c>
      <c r="AC134" t="s">
        <v>1784</v>
      </c>
      <c r="AD134" t="s">
        <v>1913</v>
      </c>
      <c r="AE134">
        <v>10</v>
      </c>
      <c r="AF134" t="s">
        <v>2104</v>
      </c>
      <c r="AG134" t="s">
        <v>1206</v>
      </c>
      <c r="AH134">
        <v>2</v>
      </c>
      <c r="AI134">
        <v>1</v>
      </c>
      <c r="AJ134">
        <v>0</v>
      </c>
      <c r="AK134">
        <v>87.53</v>
      </c>
      <c r="AN134" t="s">
        <v>2126</v>
      </c>
      <c r="AO134">
        <v>10932</v>
      </c>
      <c r="AU134">
        <v>0</v>
      </c>
      <c r="AW134" t="s">
        <v>2183</v>
      </c>
      <c r="AX134" t="s">
        <v>2205</v>
      </c>
    </row>
    <row r="135" spans="1:50">
      <c r="A135" s="1">
        <f>HYPERLINK("https://lsnyc.legalserver.org/matter/dynamic-profile/view/1905115","19-1905115")</f>
        <v>0</v>
      </c>
      <c r="B135" t="s">
        <v>60</v>
      </c>
      <c r="C135" t="s">
        <v>123</v>
      </c>
      <c r="D135" t="s">
        <v>133</v>
      </c>
      <c r="F135" t="s">
        <v>314</v>
      </c>
      <c r="G135" t="s">
        <v>585</v>
      </c>
      <c r="H135" t="s">
        <v>866</v>
      </c>
      <c r="I135" t="s">
        <v>1084</v>
      </c>
      <c r="J135" t="s">
        <v>1158</v>
      </c>
      <c r="K135">
        <v>11220</v>
      </c>
      <c r="L135" t="s">
        <v>1186</v>
      </c>
      <c r="M135" t="s">
        <v>1187</v>
      </c>
      <c r="R135" t="s">
        <v>1374</v>
      </c>
      <c r="S135" t="s">
        <v>1186</v>
      </c>
      <c r="U135" t="s">
        <v>1379</v>
      </c>
      <c r="W135" t="s">
        <v>151</v>
      </c>
      <c r="X135">
        <v>0</v>
      </c>
      <c r="Y135" t="s">
        <v>1395</v>
      </c>
      <c r="AB135" t="s">
        <v>1553</v>
      </c>
      <c r="AD135" t="s">
        <v>1914</v>
      </c>
      <c r="AE135">
        <v>0</v>
      </c>
      <c r="AG135" t="s">
        <v>2116</v>
      </c>
      <c r="AH135">
        <v>0</v>
      </c>
      <c r="AI135">
        <v>3</v>
      </c>
      <c r="AJ135">
        <v>0</v>
      </c>
      <c r="AK135">
        <v>88.05</v>
      </c>
      <c r="AN135" t="s">
        <v>2126</v>
      </c>
      <c r="AO135">
        <v>18780</v>
      </c>
      <c r="AU135">
        <v>17.45</v>
      </c>
      <c r="AV135" t="s">
        <v>195</v>
      </c>
      <c r="AW135" t="s">
        <v>97</v>
      </c>
    </row>
    <row r="136" spans="1:50">
      <c r="A136" s="1">
        <f>HYPERLINK("https://lsnyc.legalserver.org/matter/dynamic-profile/view/1904398","19-1904398")</f>
        <v>0</v>
      </c>
      <c r="B136" t="s">
        <v>66</v>
      </c>
      <c r="C136" t="s">
        <v>122</v>
      </c>
      <c r="D136" t="s">
        <v>160</v>
      </c>
      <c r="E136" t="s">
        <v>160</v>
      </c>
      <c r="F136" t="s">
        <v>315</v>
      </c>
      <c r="G136" t="s">
        <v>472</v>
      </c>
      <c r="H136" t="s">
        <v>867</v>
      </c>
      <c r="I136" t="s">
        <v>1057</v>
      </c>
      <c r="J136" t="s">
        <v>1158</v>
      </c>
      <c r="K136">
        <v>11212</v>
      </c>
      <c r="L136" t="s">
        <v>1186</v>
      </c>
      <c r="M136" t="s">
        <v>1187</v>
      </c>
      <c r="N136" t="s">
        <v>1206</v>
      </c>
      <c r="O136" t="s">
        <v>1194</v>
      </c>
      <c r="P136" t="s">
        <v>1366</v>
      </c>
      <c r="Q136" t="s">
        <v>1371</v>
      </c>
      <c r="R136" t="s">
        <v>1374</v>
      </c>
      <c r="S136" t="s">
        <v>1186</v>
      </c>
      <c r="U136" t="s">
        <v>1379</v>
      </c>
      <c r="V136" t="s">
        <v>1385</v>
      </c>
      <c r="W136" t="s">
        <v>146</v>
      </c>
      <c r="X136">
        <v>755</v>
      </c>
      <c r="Y136" t="s">
        <v>1395</v>
      </c>
      <c r="Z136" t="s">
        <v>1400</v>
      </c>
      <c r="AA136" t="s">
        <v>1424</v>
      </c>
      <c r="AB136" t="s">
        <v>1526</v>
      </c>
      <c r="AC136" t="s">
        <v>1206</v>
      </c>
      <c r="AD136" t="s">
        <v>1915</v>
      </c>
      <c r="AE136">
        <v>32</v>
      </c>
      <c r="AF136" t="s">
        <v>2104</v>
      </c>
      <c r="AG136" t="s">
        <v>1206</v>
      </c>
      <c r="AH136">
        <v>30</v>
      </c>
      <c r="AI136">
        <v>2</v>
      </c>
      <c r="AJ136">
        <v>0</v>
      </c>
      <c r="AK136">
        <v>89.13</v>
      </c>
      <c r="AN136" t="s">
        <v>2126</v>
      </c>
      <c r="AO136">
        <v>15072</v>
      </c>
      <c r="AU136">
        <v>1.5</v>
      </c>
      <c r="AV136" t="s">
        <v>146</v>
      </c>
      <c r="AW136" t="s">
        <v>2177</v>
      </c>
      <c r="AX136" t="s">
        <v>2204</v>
      </c>
    </row>
    <row r="137" spans="1:50">
      <c r="A137" s="1">
        <f>HYPERLINK("https://lsnyc.legalserver.org/matter/dynamic-profile/view/1907026","19-1907026")</f>
        <v>0</v>
      </c>
      <c r="B137" t="s">
        <v>70</v>
      </c>
      <c r="C137" t="s">
        <v>123</v>
      </c>
      <c r="D137" t="s">
        <v>142</v>
      </c>
      <c r="F137" t="s">
        <v>316</v>
      </c>
      <c r="G137" t="s">
        <v>586</v>
      </c>
      <c r="H137" t="s">
        <v>868</v>
      </c>
      <c r="I137">
        <v>21</v>
      </c>
      <c r="J137" t="s">
        <v>1162</v>
      </c>
      <c r="K137">
        <v>10034</v>
      </c>
      <c r="L137" t="s">
        <v>1186</v>
      </c>
      <c r="M137" t="s">
        <v>1187</v>
      </c>
      <c r="N137" t="s">
        <v>1259</v>
      </c>
      <c r="O137" t="s">
        <v>1343</v>
      </c>
      <c r="P137" t="s">
        <v>1366</v>
      </c>
      <c r="R137" t="s">
        <v>1374</v>
      </c>
      <c r="S137" t="s">
        <v>1188</v>
      </c>
      <c r="U137" t="s">
        <v>1379</v>
      </c>
      <c r="W137" t="s">
        <v>138</v>
      </c>
      <c r="X137">
        <v>1717</v>
      </c>
      <c r="Y137" t="s">
        <v>1398</v>
      </c>
      <c r="Z137" t="s">
        <v>1406</v>
      </c>
      <c r="AB137" t="s">
        <v>1554</v>
      </c>
      <c r="AC137" t="s">
        <v>1785</v>
      </c>
      <c r="AD137" t="s">
        <v>1916</v>
      </c>
      <c r="AE137">
        <v>0</v>
      </c>
      <c r="AF137" t="s">
        <v>2104</v>
      </c>
      <c r="AG137" t="s">
        <v>1206</v>
      </c>
      <c r="AH137">
        <v>1</v>
      </c>
      <c r="AI137">
        <v>2</v>
      </c>
      <c r="AJ137">
        <v>1</v>
      </c>
      <c r="AK137">
        <v>89.45</v>
      </c>
      <c r="AN137" t="s">
        <v>2127</v>
      </c>
      <c r="AO137">
        <v>19080</v>
      </c>
      <c r="AU137">
        <v>4.85</v>
      </c>
      <c r="AV137" t="s">
        <v>195</v>
      </c>
      <c r="AW137" t="s">
        <v>2194</v>
      </c>
      <c r="AX137" t="s">
        <v>2205</v>
      </c>
    </row>
    <row r="138" spans="1:50">
      <c r="A138" s="1">
        <f>HYPERLINK("https://lsnyc.legalserver.org/matter/dynamic-profile/view/1907469","19-1907469")</f>
        <v>0</v>
      </c>
      <c r="B138" t="s">
        <v>60</v>
      </c>
      <c r="C138" t="s">
        <v>123</v>
      </c>
      <c r="D138" t="s">
        <v>127</v>
      </c>
      <c r="F138" t="s">
        <v>317</v>
      </c>
      <c r="G138" t="s">
        <v>587</v>
      </c>
      <c r="H138" t="s">
        <v>763</v>
      </c>
      <c r="I138" t="s">
        <v>1085</v>
      </c>
      <c r="J138" t="s">
        <v>1158</v>
      </c>
      <c r="K138">
        <v>11225</v>
      </c>
      <c r="L138" t="s">
        <v>1186</v>
      </c>
      <c r="M138" t="s">
        <v>1187</v>
      </c>
      <c r="O138" t="s">
        <v>1345</v>
      </c>
      <c r="P138" t="s">
        <v>1365</v>
      </c>
      <c r="R138" t="s">
        <v>1374</v>
      </c>
      <c r="S138" t="s">
        <v>1186</v>
      </c>
      <c r="T138" t="s">
        <v>1376</v>
      </c>
      <c r="U138" t="s">
        <v>1379</v>
      </c>
      <c r="W138" t="s">
        <v>127</v>
      </c>
      <c r="X138">
        <v>0</v>
      </c>
      <c r="Y138" t="s">
        <v>1395</v>
      </c>
      <c r="AB138" t="s">
        <v>1555</v>
      </c>
      <c r="AE138">
        <v>46</v>
      </c>
      <c r="AH138">
        <v>0</v>
      </c>
      <c r="AI138">
        <v>3</v>
      </c>
      <c r="AJ138">
        <v>0</v>
      </c>
      <c r="AK138">
        <v>90.01000000000001</v>
      </c>
      <c r="AN138" t="s">
        <v>2126</v>
      </c>
      <c r="AO138">
        <v>19200</v>
      </c>
      <c r="AU138">
        <v>0</v>
      </c>
      <c r="AW138" t="s">
        <v>2179</v>
      </c>
      <c r="AX138" t="s">
        <v>2204</v>
      </c>
    </row>
    <row r="139" spans="1:50">
      <c r="A139" s="1">
        <f>HYPERLINK("https://lsnyc.legalserver.org/matter/dynamic-profile/view/1906355","19-1906355")</f>
        <v>0</v>
      </c>
      <c r="B139" t="s">
        <v>94</v>
      </c>
      <c r="C139" t="s">
        <v>123</v>
      </c>
      <c r="D139" t="s">
        <v>143</v>
      </c>
      <c r="F139" t="s">
        <v>318</v>
      </c>
      <c r="G139" t="s">
        <v>512</v>
      </c>
      <c r="H139" t="s">
        <v>869</v>
      </c>
      <c r="I139">
        <v>3</v>
      </c>
      <c r="J139" t="s">
        <v>1161</v>
      </c>
      <c r="K139">
        <v>10301</v>
      </c>
      <c r="L139" t="s">
        <v>1186</v>
      </c>
      <c r="M139" t="s">
        <v>1187</v>
      </c>
      <c r="N139" t="s">
        <v>1260</v>
      </c>
      <c r="O139" t="s">
        <v>1344</v>
      </c>
      <c r="P139" t="s">
        <v>1363</v>
      </c>
      <c r="R139" t="s">
        <v>1374</v>
      </c>
      <c r="S139" t="s">
        <v>1188</v>
      </c>
      <c r="U139" t="s">
        <v>1379</v>
      </c>
      <c r="V139" t="s">
        <v>1385</v>
      </c>
      <c r="W139" t="s">
        <v>166</v>
      </c>
      <c r="X139">
        <v>675</v>
      </c>
      <c r="Y139" t="s">
        <v>1397</v>
      </c>
      <c r="Z139" t="s">
        <v>1406</v>
      </c>
      <c r="AB139" t="s">
        <v>1556</v>
      </c>
      <c r="AD139" t="s">
        <v>1917</v>
      </c>
      <c r="AE139">
        <v>2</v>
      </c>
      <c r="AF139" t="s">
        <v>2102</v>
      </c>
      <c r="AG139" t="s">
        <v>1206</v>
      </c>
      <c r="AH139">
        <v>-1</v>
      </c>
      <c r="AI139">
        <v>2</v>
      </c>
      <c r="AJ139">
        <v>1</v>
      </c>
      <c r="AK139">
        <v>91.42</v>
      </c>
      <c r="AN139" t="s">
        <v>2126</v>
      </c>
      <c r="AO139">
        <v>19500</v>
      </c>
      <c r="AU139">
        <v>14.8</v>
      </c>
      <c r="AV139" t="s">
        <v>195</v>
      </c>
      <c r="AW139" t="s">
        <v>2180</v>
      </c>
      <c r="AX139" t="s">
        <v>2204</v>
      </c>
    </row>
    <row r="140" spans="1:50">
      <c r="A140" s="1">
        <f>HYPERLINK("https://lsnyc.legalserver.org/matter/dynamic-profile/view/1906981","19-1906981")</f>
        <v>0</v>
      </c>
      <c r="B140" t="s">
        <v>82</v>
      </c>
      <c r="C140" t="s">
        <v>123</v>
      </c>
      <c r="D140" t="s">
        <v>131</v>
      </c>
      <c r="F140" t="s">
        <v>319</v>
      </c>
      <c r="G140" t="s">
        <v>588</v>
      </c>
      <c r="H140" t="s">
        <v>870</v>
      </c>
      <c r="J140" t="s">
        <v>1161</v>
      </c>
      <c r="K140">
        <v>10304</v>
      </c>
      <c r="L140" t="s">
        <v>1186</v>
      </c>
      <c r="M140" t="s">
        <v>1187</v>
      </c>
      <c r="N140" t="s">
        <v>1193</v>
      </c>
      <c r="O140" t="s">
        <v>1194</v>
      </c>
      <c r="P140" t="s">
        <v>1366</v>
      </c>
      <c r="R140" t="s">
        <v>1374</v>
      </c>
      <c r="S140" t="s">
        <v>1188</v>
      </c>
      <c r="U140" t="s">
        <v>1379</v>
      </c>
      <c r="V140" t="s">
        <v>1385</v>
      </c>
      <c r="W140" t="s">
        <v>131</v>
      </c>
      <c r="X140">
        <v>1750</v>
      </c>
      <c r="Y140" t="s">
        <v>1397</v>
      </c>
      <c r="Z140" t="s">
        <v>1401</v>
      </c>
      <c r="AB140" t="s">
        <v>1557</v>
      </c>
      <c r="AD140" t="s">
        <v>1918</v>
      </c>
      <c r="AE140">
        <v>1</v>
      </c>
      <c r="AF140" t="s">
        <v>2102</v>
      </c>
      <c r="AG140" t="s">
        <v>1206</v>
      </c>
      <c r="AH140">
        <v>5</v>
      </c>
      <c r="AI140">
        <v>2</v>
      </c>
      <c r="AJ140">
        <v>2</v>
      </c>
      <c r="AK140">
        <v>91.67</v>
      </c>
      <c r="AN140" t="s">
        <v>2126</v>
      </c>
      <c r="AO140">
        <v>23604</v>
      </c>
      <c r="AU140">
        <v>1.2</v>
      </c>
      <c r="AV140" t="s">
        <v>157</v>
      </c>
      <c r="AW140" t="s">
        <v>2180</v>
      </c>
      <c r="AX140" t="s">
        <v>2204</v>
      </c>
    </row>
    <row r="141" spans="1:50">
      <c r="A141" s="1">
        <f>HYPERLINK("https://lsnyc.legalserver.org/matter/dynamic-profile/view/1907790","19-1907790")</f>
        <v>0</v>
      </c>
      <c r="B141" t="s">
        <v>66</v>
      </c>
      <c r="C141" t="s">
        <v>123</v>
      </c>
      <c r="D141" t="s">
        <v>138</v>
      </c>
      <c r="F141" t="s">
        <v>320</v>
      </c>
      <c r="G141" t="s">
        <v>589</v>
      </c>
      <c r="H141" t="s">
        <v>776</v>
      </c>
      <c r="I141" t="s">
        <v>1086</v>
      </c>
      <c r="J141" t="s">
        <v>1158</v>
      </c>
      <c r="K141">
        <v>11212</v>
      </c>
      <c r="L141" t="s">
        <v>1186</v>
      </c>
      <c r="M141" t="s">
        <v>1187</v>
      </c>
      <c r="N141" t="s">
        <v>1206</v>
      </c>
      <c r="O141" t="s">
        <v>1345</v>
      </c>
      <c r="P141" t="s">
        <v>1366</v>
      </c>
      <c r="R141" t="s">
        <v>1374</v>
      </c>
      <c r="S141" t="s">
        <v>1186</v>
      </c>
      <c r="U141" t="s">
        <v>1379</v>
      </c>
      <c r="W141" t="s">
        <v>130</v>
      </c>
      <c r="X141">
        <v>164.4</v>
      </c>
      <c r="Y141" t="s">
        <v>1395</v>
      </c>
      <c r="Z141" t="s">
        <v>1404</v>
      </c>
      <c r="AB141" t="s">
        <v>1558</v>
      </c>
      <c r="AD141" t="s">
        <v>1919</v>
      </c>
      <c r="AE141">
        <v>96</v>
      </c>
      <c r="AF141" t="s">
        <v>2104</v>
      </c>
      <c r="AG141" t="s">
        <v>1400</v>
      </c>
      <c r="AH141">
        <v>10</v>
      </c>
      <c r="AI141">
        <v>1</v>
      </c>
      <c r="AJ141">
        <v>0</v>
      </c>
      <c r="AK141">
        <v>93.09999999999999</v>
      </c>
      <c r="AN141" t="s">
        <v>2126</v>
      </c>
      <c r="AO141">
        <v>11628</v>
      </c>
      <c r="AU141">
        <v>0</v>
      </c>
      <c r="AW141" t="s">
        <v>2175</v>
      </c>
      <c r="AX141" t="s">
        <v>2204</v>
      </c>
    </row>
    <row r="142" spans="1:50">
      <c r="A142" s="1">
        <f>HYPERLINK("https://lsnyc.legalserver.org/matter/dynamic-profile/view/1907453","19-1907453")</f>
        <v>0</v>
      </c>
      <c r="B142" t="s">
        <v>103</v>
      </c>
      <c r="C142" t="s">
        <v>123</v>
      </c>
      <c r="D142" t="s">
        <v>127</v>
      </c>
      <c r="F142" t="s">
        <v>321</v>
      </c>
      <c r="G142" t="s">
        <v>590</v>
      </c>
      <c r="H142" t="s">
        <v>871</v>
      </c>
      <c r="I142" t="s">
        <v>1037</v>
      </c>
      <c r="J142" t="s">
        <v>1172</v>
      </c>
      <c r="K142">
        <v>11421</v>
      </c>
      <c r="L142" t="s">
        <v>1186</v>
      </c>
      <c r="M142" t="s">
        <v>1187</v>
      </c>
      <c r="N142" t="s">
        <v>1261</v>
      </c>
      <c r="O142" t="s">
        <v>1344</v>
      </c>
      <c r="P142" t="s">
        <v>1363</v>
      </c>
      <c r="R142" t="s">
        <v>1374</v>
      </c>
      <c r="S142" t="s">
        <v>1188</v>
      </c>
      <c r="U142" t="s">
        <v>1379</v>
      </c>
      <c r="V142" t="s">
        <v>1388</v>
      </c>
      <c r="W142" t="s">
        <v>127</v>
      </c>
      <c r="X142">
        <v>1800</v>
      </c>
      <c r="Y142" t="s">
        <v>1394</v>
      </c>
      <c r="Z142" t="s">
        <v>1401</v>
      </c>
      <c r="AB142" t="s">
        <v>1559</v>
      </c>
      <c r="AD142" t="s">
        <v>1920</v>
      </c>
      <c r="AE142">
        <v>2</v>
      </c>
      <c r="AF142" t="s">
        <v>1781</v>
      </c>
      <c r="AG142" t="s">
        <v>1206</v>
      </c>
      <c r="AH142">
        <v>8</v>
      </c>
      <c r="AI142">
        <v>1</v>
      </c>
      <c r="AJ142">
        <v>3</v>
      </c>
      <c r="AK142">
        <v>93.2</v>
      </c>
      <c r="AN142" t="s">
        <v>2126</v>
      </c>
      <c r="AO142">
        <v>24000</v>
      </c>
      <c r="AU142">
        <v>27.05</v>
      </c>
      <c r="AV142" t="s">
        <v>197</v>
      </c>
      <c r="AW142" t="s">
        <v>2174</v>
      </c>
      <c r="AX142" t="s">
        <v>2204</v>
      </c>
    </row>
    <row r="143" spans="1:50">
      <c r="A143" s="1">
        <f>HYPERLINK("https://lsnyc.legalserver.org/matter/dynamic-profile/view/1907462","19-1907462")</f>
        <v>0</v>
      </c>
      <c r="B143" t="s">
        <v>84</v>
      </c>
      <c r="C143" t="s">
        <v>123</v>
      </c>
      <c r="D143" t="s">
        <v>127</v>
      </c>
      <c r="F143" t="s">
        <v>322</v>
      </c>
      <c r="G143" t="s">
        <v>591</v>
      </c>
      <c r="H143" t="s">
        <v>872</v>
      </c>
      <c r="J143" t="s">
        <v>1173</v>
      </c>
      <c r="K143">
        <v>11429</v>
      </c>
      <c r="L143" t="s">
        <v>1186</v>
      </c>
      <c r="M143" t="s">
        <v>1187</v>
      </c>
      <c r="N143" t="s">
        <v>1262</v>
      </c>
      <c r="O143" t="s">
        <v>1344</v>
      </c>
      <c r="P143" t="s">
        <v>1362</v>
      </c>
      <c r="R143" t="s">
        <v>1374</v>
      </c>
      <c r="S143" t="s">
        <v>1188</v>
      </c>
      <c r="U143" t="s">
        <v>1379</v>
      </c>
      <c r="W143" t="s">
        <v>127</v>
      </c>
      <c r="X143">
        <v>450</v>
      </c>
      <c r="Y143" t="s">
        <v>1394</v>
      </c>
      <c r="Z143" t="s">
        <v>1401</v>
      </c>
      <c r="AB143" t="s">
        <v>1560</v>
      </c>
      <c r="AD143" t="s">
        <v>1786</v>
      </c>
      <c r="AE143">
        <v>2</v>
      </c>
      <c r="AF143" t="s">
        <v>1781</v>
      </c>
      <c r="AG143" t="s">
        <v>1206</v>
      </c>
      <c r="AH143">
        <v>2</v>
      </c>
      <c r="AI143">
        <v>1</v>
      </c>
      <c r="AJ143">
        <v>2</v>
      </c>
      <c r="AK143">
        <v>93.76000000000001</v>
      </c>
      <c r="AN143" t="s">
        <v>2126</v>
      </c>
      <c r="AO143">
        <v>20000</v>
      </c>
      <c r="AU143">
        <v>2.45</v>
      </c>
      <c r="AV143" t="s">
        <v>161</v>
      </c>
      <c r="AW143" t="s">
        <v>2174</v>
      </c>
      <c r="AX143" t="s">
        <v>2204</v>
      </c>
    </row>
    <row r="144" spans="1:50">
      <c r="A144" s="1">
        <f>HYPERLINK("https://lsnyc.legalserver.org/matter/dynamic-profile/view/1906488","19-1906488")</f>
        <v>0</v>
      </c>
      <c r="B144" t="s">
        <v>50</v>
      </c>
      <c r="C144" t="s">
        <v>123</v>
      </c>
      <c r="D144" t="s">
        <v>166</v>
      </c>
      <c r="F144" t="s">
        <v>323</v>
      </c>
      <c r="G144" t="s">
        <v>592</v>
      </c>
      <c r="H144" t="s">
        <v>873</v>
      </c>
      <c r="I144" t="s">
        <v>1087</v>
      </c>
      <c r="J144" t="s">
        <v>1174</v>
      </c>
      <c r="K144">
        <v>11355</v>
      </c>
      <c r="L144" t="s">
        <v>1186</v>
      </c>
      <c r="M144" t="s">
        <v>1187</v>
      </c>
      <c r="N144" t="s">
        <v>1202</v>
      </c>
      <c r="O144" t="s">
        <v>1194</v>
      </c>
      <c r="P144" t="s">
        <v>1366</v>
      </c>
      <c r="R144" t="s">
        <v>1374</v>
      </c>
      <c r="S144" t="s">
        <v>1188</v>
      </c>
      <c r="U144" t="s">
        <v>1379</v>
      </c>
      <c r="V144" t="s">
        <v>1385</v>
      </c>
      <c r="W144" t="s">
        <v>166</v>
      </c>
      <c r="X144">
        <v>1750</v>
      </c>
      <c r="Y144" t="s">
        <v>1394</v>
      </c>
      <c r="Z144" t="s">
        <v>1402</v>
      </c>
      <c r="AB144" t="s">
        <v>1561</v>
      </c>
      <c r="AC144" t="s">
        <v>1206</v>
      </c>
      <c r="AD144" t="s">
        <v>1921</v>
      </c>
      <c r="AE144">
        <v>146</v>
      </c>
      <c r="AF144" t="s">
        <v>2104</v>
      </c>
      <c r="AG144" t="s">
        <v>1206</v>
      </c>
      <c r="AH144">
        <v>4</v>
      </c>
      <c r="AI144">
        <v>2</v>
      </c>
      <c r="AJ144">
        <v>1</v>
      </c>
      <c r="AK144">
        <v>93.76000000000001</v>
      </c>
      <c r="AN144" t="s">
        <v>2133</v>
      </c>
      <c r="AO144">
        <v>20000</v>
      </c>
      <c r="AU144">
        <v>3.65</v>
      </c>
      <c r="AV144" t="s">
        <v>2168</v>
      </c>
      <c r="AW144" t="s">
        <v>2195</v>
      </c>
      <c r="AX144" t="s">
        <v>2204</v>
      </c>
    </row>
    <row r="145" spans="1:50">
      <c r="A145" s="1">
        <f>HYPERLINK("https://lsnyc.legalserver.org/matter/dynamic-profile/view/1903654","19-1903654")</f>
        <v>0</v>
      </c>
      <c r="B145" t="s">
        <v>58</v>
      </c>
      <c r="C145" t="s">
        <v>123</v>
      </c>
      <c r="D145" t="s">
        <v>170</v>
      </c>
      <c r="F145" t="s">
        <v>324</v>
      </c>
      <c r="G145" t="s">
        <v>593</v>
      </c>
      <c r="H145" t="s">
        <v>874</v>
      </c>
      <c r="I145" t="s">
        <v>1031</v>
      </c>
      <c r="J145" t="s">
        <v>1158</v>
      </c>
      <c r="K145">
        <v>11225</v>
      </c>
      <c r="L145" t="s">
        <v>1186</v>
      </c>
      <c r="M145" t="s">
        <v>1187</v>
      </c>
      <c r="N145" t="s">
        <v>1263</v>
      </c>
      <c r="O145" t="s">
        <v>1343</v>
      </c>
      <c r="P145" t="s">
        <v>1363</v>
      </c>
      <c r="R145" t="s">
        <v>1374</v>
      </c>
      <c r="S145" t="s">
        <v>1188</v>
      </c>
      <c r="U145" t="s">
        <v>1379</v>
      </c>
      <c r="V145" t="s">
        <v>1388</v>
      </c>
      <c r="W145" t="s">
        <v>160</v>
      </c>
      <c r="X145">
        <v>678</v>
      </c>
      <c r="Y145" t="s">
        <v>1395</v>
      </c>
      <c r="Z145" t="s">
        <v>1405</v>
      </c>
      <c r="AB145" t="s">
        <v>1562</v>
      </c>
      <c r="AC145" t="s">
        <v>1206</v>
      </c>
      <c r="AD145" t="s">
        <v>1922</v>
      </c>
      <c r="AE145">
        <v>26</v>
      </c>
      <c r="AG145" t="s">
        <v>2121</v>
      </c>
      <c r="AH145">
        <v>19</v>
      </c>
      <c r="AI145">
        <v>2</v>
      </c>
      <c r="AJ145">
        <v>3</v>
      </c>
      <c r="AK145">
        <v>95.66</v>
      </c>
      <c r="AM145" t="s">
        <v>2124</v>
      </c>
      <c r="AN145" t="s">
        <v>2126</v>
      </c>
      <c r="AO145">
        <v>28860</v>
      </c>
      <c r="AU145">
        <v>2.1</v>
      </c>
      <c r="AV145" t="s">
        <v>189</v>
      </c>
      <c r="AW145" t="s">
        <v>2177</v>
      </c>
      <c r="AX145" t="s">
        <v>2204</v>
      </c>
    </row>
    <row r="146" spans="1:50">
      <c r="A146" s="1">
        <f>HYPERLINK("https://lsnyc.legalserver.org/matter/dynamic-profile/view/1905676","19-1905676")</f>
        <v>0</v>
      </c>
      <c r="B146" t="s">
        <v>59</v>
      </c>
      <c r="C146" t="s">
        <v>123</v>
      </c>
      <c r="D146" t="s">
        <v>129</v>
      </c>
      <c r="F146" t="s">
        <v>266</v>
      </c>
      <c r="G146" t="s">
        <v>594</v>
      </c>
      <c r="H146" t="s">
        <v>813</v>
      </c>
      <c r="I146" t="s">
        <v>1088</v>
      </c>
      <c r="J146" t="s">
        <v>1158</v>
      </c>
      <c r="K146">
        <v>11226</v>
      </c>
      <c r="L146" t="s">
        <v>1186</v>
      </c>
      <c r="M146" t="s">
        <v>1187</v>
      </c>
      <c r="O146" t="s">
        <v>1348</v>
      </c>
      <c r="P146" t="s">
        <v>1367</v>
      </c>
      <c r="R146" t="s">
        <v>1374</v>
      </c>
      <c r="S146" t="s">
        <v>1186</v>
      </c>
      <c r="T146" t="s">
        <v>1376</v>
      </c>
      <c r="U146" t="s">
        <v>1379</v>
      </c>
      <c r="W146" t="s">
        <v>129</v>
      </c>
      <c r="X146">
        <v>0</v>
      </c>
      <c r="Y146" t="s">
        <v>1395</v>
      </c>
      <c r="AB146" t="s">
        <v>1563</v>
      </c>
      <c r="AD146" t="s">
        <v>1923</v>
      </c>
      <c r="AE146">
        <v>0</v>
      </c>
      <c r="AF146" t="s">
        <v>2104</v>
      </c>
      <c r="AH146">
        <v>0</v>
      </c>
      <c r="AI146">
        <v>1</v>
      </c>
      <c r="AJ146">
        <v>0</v>
      </c>
      <c r="AK146">
        <v>96.08</v>
      </c>
      <c r="AN146" t="s">
        <v>2130</v>
      </c>
      <c r="AO146">
        <v>12000</v>
      </c>
      <c r="AU146">
        <v>0.2</v>
      </c>
      <c r="AV146" t="s">
        <v>129</v>
      </c>
      <c r="AW146" t="s">
        <v>97</v>
      </c>
    </row>
    <row r="147" spans="1:50">
      <c r="A147" s="1">
        <f>HYPERLINK("https://lsnyc.legalserver.org/matter/dynamic-profile/view/1904712","19-1904712")</f>
        <v>0</v>
      </c>
      <c r="B147" t="s">
        <v>65</v>
      </c>
      <c r="C147" t="s">
        <v>123</v>
      </c>
      <c r="D147" t="s">
        <v>141</v>
      </c>
      <c r="F147" t="s">
        <v>325</v>
      </c>
      <c r="G147" t="s">
        <v>595</v>
      </c>
      <c r="H147" t="s">
        <v>773</v>
      </c>
      <c r="I147">
        <v>44</v>
      </c>
      <c r="J147" t="s">
        <v>1162</v>
      </c>
      <c r="K147">
        <v>10034</v>
      </c>
      <c r="L147" t="s">
        <v>1186</v>
      </c>
      <c r="M147" t="s">
        <v>1187</v>
      </c>
      <c r="P147" t="s">
        <v>1364</v>
      </c>
      <c r="R147" t="s">
        <v>1374</v>
      </c>
      <c r="S147" t="s">
        <v>1186</v>
      </c>
      <c r="U147" t="s">
        <v>1379</v>
      </c>
      <c r="W147" t="s">
        <v>141</v>
      </c>
      <c r="X147">
        <v>1180.21</v>
      </c>
      <c r="Y147" t="s">
        <v>1398</v>
      </c>
      <c r="Z147" t="s">
        <v>1403</v>
      </c>
      <c r="AB147" t="s">
        <v>1564</v>
      </c>
      <c r="AE147">
        <v>25</v>
      </c>
      <c r="AF147" t="s">
        <v>2104</v>
      </c>
      <c r="AG147" t="s">
        <v>1206</v>
      </c>
      <c r="AH147">
        <v>14</v>
      </c>
      <c r="AI147">
        <v>2</v>
      </c>
      <c r="AJ147">
        <v>3</v>
      </c>
      <c r="AK147">
        <v>96.12</v>
      </c>
      <c r="AN147" t="s">
        <v>2127</v>
      </c>
      <c r="AO147">
        <v>29000</v>
      </c>
      <c r="AU147">
        <v>0</v>
      </c>
      <c r="AW147" t="s">
        <v>2181</v>
      </c>
      <c r="AX147" t="s">
        <v>2204</v>
      </c>
    </row>
    <row r="148" spans="1:50">
      <c r="A148" s="1">
        <f>HYPERLINK("https://lsnyc.legalserver.org/matter/dynamic-profile/view/1907318","19-1907318")</f>
        <v>0</v>
      </c>
      <c r="B148" t="s">
        <v>53</v>
      </c>
      <c r="C148" t="s">
        <v>123</v>
      </c>
      <c r="D148" t="s">
        <v>136</v>
      </c>
      <c r="F148" t="s">
        <v>225</v>
      </c>
      <c r="G148" t="s">
        <v>596</v>
      </c>
      <c r="H148" t="s">
        <v>875</v>
      </c>
      <c r="I148" t="s">
        <v>1064</v>
      </c>
      <c r="J148" t="s">
        <v>1175</v>
      </c>
      <c r="K148">
        <v>11385</v>
      </c>
      <c r="L148" t="s">
        <v>1186</v>
      </c>
      <c r="M148" t="s">
        <v>1187</v>
      </c>
      <c r="N148" t="s">
        <v>1264</v>
      </c>
      <c r="O148" t="s">
        <v>1357</v>
      </c>
      <c r="P148" t="s">
        <v>1366</v>
      </c>
      <c r="R148" t="s">
        <v>1373</v>
      </c>
      <c r="S148" t="s">
        <v>1188</v>
      </c>
      <c r="U148" t="s">
        <v>1379</v>
      </c>
      <c r="V148" t="s">
        <v>1386</v>
      </c>
      <c r="W148" t="s">
        <v>136</v>
      </c>
      <c r="X148">
        <v>1734</v>
      </c>
      <c r="Y148" t="s">
        <v>1394</v>
      </c>
      <c r="Z148" t="s">
        <v>1399</v>
      </c>
      <c r="AB148" t="s">
        <v>1565</v>
      </c>
      <c r="AE148">
        <v>6</v>
      </c>
      <c r="AF148" t="s">
        <v>2104</v>
      </c>
      <c r="AH148">
        <v>4</v>
      </c>
      <c r="AI148">
        <v>1</v>
      </c>
      <c r="AJ148">
        <v>3</v>
      </c>
      <c r="AK148">
        <v>96.93000000000001</v>
      </c>
      <c r="AL148" t="s">
        <v>2122</v>
      </c>
      <c r="AM148" t="s">
        <v>2123</v>
      </c>
      <c r="AN148" t="s">
        <v>2127</v>
      </c>
      <c r="AO148">
        <v>24960</v>
      </c>
      <c r="AU148">
        <v>1.7</v>
      </c>
      <c r="AV148" t="s">
        <v>174</v>
      </c>
      <c r="AW148" t="s">
        <v>53</v>
      </c>
    </row>
    <row r="149" spans="1:50">
      <c r="A149" s="1">
        <f>HYPERLINK("https://lsnyc.legalserver.org/matter/dynamic-profile/view/1906286","19-1906286")</f>
        <v>0</v>
      </c>
      <c r="B149" t="s">
        <v>59</v>
      </c>
      <c r="C149" t="s">
        <v>123</v>
      </c>
      <c r="D149" t="s">
        <v>156</v>
      </c>
      <c r="F149" t="s">
        <v>326</v>
      </c>
      <c r="G149" t="s">
        <v>597</v>
      </c>
      <c r="H149" t="s">
        <v>876</v>
      </c>
      <c r="I149" t="s">
        <v>1029</v>
      </c>
      <c r="J149" t="s">
        <v>1158</v>
      </c>
      <c r="K149">
        <v>11226</v>
      </c>
      <c r="L149" t="s">
        <v>1186</v>
      </c>
      <c r="M149" t="s">
        <v>1187</v>
      </c>
      <c r="N149" t="s">
        <v>1265</v>
      </c>
      <c r="O149" t="s">
        <v>1348</v>
      </c>
      <c r="P149" t="s">
        <v>1365</v>
      </c>
      <c r="R149" t="s">
        <v>1374</v>
      </c>
      <c r="S149" t="s">
        <v>1188</v>
      </c>
      <c r="U149" t="s">
        <v>1379</v>
      </c>
      <c r="W149" t="s">
        <v>156</v>
      </c>
      <c r="X149">
        <v>1024.45</v>
      </c>
      <c r="Y149" t="s">
        <v>1395</v>
      </c>
      <c r="AB149" t="s">
        <v>1566</v>
      </c>
      <c r="AE149">
        <v>27</v>
      </c>
      <c r="AF149" t="s">
        <v>2104</v>
      </c>
      <c r="AH149">
        <v>23</v>
      </c>
      <c r="AI149">
        <v>4</v>
      </c>
      <c r="AJ149">
        <v>0</v>
      </c>
      <c r="AK149">
        <v>97.09</v>
      </c>
      <c r="AN149" t="s">
        <v>2126</v>
      </c>
      <c r="AO149">
        <v>25000</v>
      </c>
      <c r="AU149">
        <v>0.6</v>
      </c>
      <c r="AV149" t="s">
        <v>137</v>
      </c>
      <c r="AW149" t="s">
        <v>97</v>
      </c>
      <c r="AX149" t="s">
        <v>2204</v>
      </c>
    </row>
    <row r="150" spans="1:50">
      <c r="A150" s="1">
        <f>HYPERLINK("https://lsnyc.legalserver.org/matter/dynamic-profile/view/1906180","19-1906180")</f>
        <v>0</v>
      </c>
      <c r="B150" t="s">
        <v>101</v>
      </c>
      <c r="C150" t="s">
        <v>123</v>
      </c>
      <c r="D150" t="s">
        <v>128</v>
      </c>
      <c r="F150" t="s">
        <v>327</v>
      </c>
      <c r="G150" t="s">
        <v>598</v>
      </c>
      <c r="H150" t="s">
        <v>877</v>
      </c>
      <c r="J150" t="s">
        <v>1156</v>
      </c>
      <c r="K150">
        <v>11435</v>
      </c>
      <c r="L150" t="s">
        <v>1186</v>
      </c>
      <c r="M150" t="s">
        <v>1187</v>
      </c>
      <c r="N150" t="s">
        <v>1266</v>
      </c>
      <c r="O150" t="s">
        <v>1344</v>
      </c>
      <c r="P150" t="s">
        <v>1362</v>
      </c>
      <c r="R150" t="s">
        <v>1374</v>
      </c>
      <c r="S150" t="s">
        <v>1188</v>
      </c>
      <c r="U150" t="s">
        <v>1379</v>
      </c>
      <c r="V150" t="s">
        <v>1385</v>
      </c>
      <c r="W150" t="s">
        <v>128</v>
      </c>
      <c r="X150">
        <v>3100</v>
      </c>
      <c r="Y150" t="s">
        <v>1394</v>
      </c>
      <c r="Z150" t="s">
        <v>1401</v>
      </c>
      <c r="AB150" t="s">
        <v>1567</v>
      </c>
      <c r="AD150" t="s">
        <v>1924</v>
      </c>
      <c r="AE150">
        <v>1</v>
      </c>
      <c r="AF150" t="s">
        <v>1781</v>
      </c>
      <c r="AG150" t="s">
        <v>1206</v>
      </c>
      <c r="AH150">
        <v>-1</v>
      </c>
      <c r="AI150">
        <v>4</v>
      </c>
      <c r="AJ150">
        <v>3</v>
      </c>
      <c r="AK150">
        <v>97.26000000000001</v>
      </c>
      <c r="AN150" t="s">
        <v>2126</v>
      </c>
      <c r="AO150">
        <v>37940</v>
      </c>
      <c r="AU150">
        <v>1.4</v>
      </c>
      <c r="AV150" t="s">
        <v>196</v>
      </c>
      <c r="AW150" t="s">
        <v>2174</v>
      </c>
      <c r="AX150" t="s">
        <v>2204</v>
      </c>
    </row>
    <row r="151" spans="1:50">
      <c r="A151" s="1">
        <f>HYPERLINK("https://lsnyc.legalserver.org/matter/dynamic-profile/view/1902841","19-1902841")</f>
        <v>0</v>
      </c>
      <c r="B151" t="s">
        <v>104</v>
      </c>
      <c r="C151" t="s">
        <v>123</v>
      </c>
      <c r="D151" t="s">
        <v>171</v>
      </c>
      <c r="F151" t="s">
        <v>328</v>
      </c>
      <c r="G151" t="s">
        <v>599</v>
      </c>
      <c r="H151" t="s">
        <v>878</v>
      </c>
      <c r="I151" t="s">
        <v>1038</v>
      </c>
      <c r="J151" t="s">
        <v>1160</v>
      </c>
      <c r="K151">
        <v>10452</v>
      </c>
      <c r="L151" t="s">
        <v>1186</v>
      </c>
      <c r="M151" t="s">
        <v>1187</v>
      </c>
      <c r="N151" t="s">
        <v>1267</v>
      </c>
      <c r="O151" t="s">
        <v>1343</v>
      </c>
      <c r="P151" t="s">
        <v>1363</v>
      </c>
      <c r="R151" t="s">
        <v>1374</v>
      </c>
      <c r="S151" t="s">
        <v>1188</v>
      </c>
      <c r="U151" t="s">
        <v>1379</v>
      </c>
      <c r="W151" t="s">
        <v>172</v>
      </c>
      <c r="X151">
        <v>950</v>
      </c>
      <c r="Y151" t="s">
        <v>1396</v>
      </c>
      <c r="Z151" t="s">
        <v>1404</v>
      </c>
      <c r="AB151" t="s">
        <v>1568</v>
      </c>
      <c r="AD151" t="s">
        <v>1925</v>
      </c>
      <c r="AE151">
        <v>9</v>
      </c>
      <c r="AF151" t="s">
        <v>2104</v>
      </c>
      <c r="AG151" t="s">
        <v>1206</v>
      </c>
      <c r="AH151">
        <v>4</v>
      </c>
      <c r="AI151">
        <v>1</v>
      </c>
      <c r="AJ151">
        <v>2</v>
      </c>
      <c r="AK151">
        <v>97.27</v>
      </c>
      <c r="AN151" t="s">
        <v>2126</v>
      </c>
      <c r="AO151">
        <v>20748</v>
      </c>
      <c r="AU151">
        <v>4</v>
      </c>
      <c r="AV151" t="s">
        <v>136</v>
      </c>
      <c r="AW151" t="s">
        <v>2196</v>
      </c>
      <c r="AX151" t="s">
        <v>2204</v>
      </c>
    </row>
    <row r="152" spans="1:50">
      <c r="A152" s="1">
        <f>HYPERLINK("https://lsnyc.legalserver.org/matter/dynamic-profile/view/1908599","19-1908599")</f>
        <v>0</v>
      </c>
      <c r="B152" t="s">
        <v>56</v>
      </c>
      <c r="C152" t="s">
        <v>123</v>
      </c>
      <c r="D152" t="s">
        <v>167</v>
      </c>
      <c r="F152" t="s">
        <v>329</v>
      </c>
      <c r="G152" t="s">
        <v>600</v>
      </c>
      <c r="H152" t="s">
        <v>760</v>
      </c>
      <c r="I152" t="s">
        <v>1089</v>
      </c>
      <c r="J152" t="s">
        <v>1158</v>
      </c>
      <c r="K152">
        <v>11233</v>
      </c>
      <c r="L152" t="s">
        <v>1186</v>
      </c>
      <c r="M152" t="s">
        <v>1187</v>
      </c>
      <c r="N152" t="s">
        <v>1268</v>
      </c>
      <c r="O152" t="s">
        <v>1343</v>
      </c>
      <c r="R152" t="s">
        <v>1374</v>
      </c>
      <c r="S152" t="s">
        <v>1375</v>
      </c>
      <c r="U152" t="s">
        <v>1379</v>
      </c>
      <c r="V152" t="s">
        <v>1385</v>
      </c>
      <c r="W152" t="s">
        <v>167</v>
      </c>
      <c r="X152">
        <v>827.8200000000001</v>
      </c>
      <c r="Y152" t="s">
        <v>1395</v>
      </c>
      <c r="Z152" t="s">
        <v>1405</v>
      </c>
      <c r="AB152" t="s">
        <v>1569</v>
      </c>
      <c r="AC152">
        <v>32751364</v>
      </c>
      <c r="AD152" t="s">
        <v>1926</v>
      </c>
      <c r="AE152">
        <v>1107</v>
      </c>
      <c r="AF152" t="s">
        <v>2104</v>
      </c>
      <c r="AG152" t="s">
        <v>2121</v>
      </c>
      <c r="AH152">
        <v>24</v>
      </c>
      <c r="AI152">
        <v>2</v>
      </c>
      <c r="AJ152">
        <v>0</v>
      </c>
      <c r="AK152">
        <v>97.98</v>
      </c>
      <c r="AN152" t="s">
        <v>2126</v>
      </c>
      <c r="AO152">
        <v>16568.3</v>
      </c>
      <c r="AU152">
        <v>1.2</v>
      </c>
      <c r="AV152" t="s">
        <v>189</v>
      </c>
      <c r="AW152" t="s">
        <v>2177</v>
      </c>
      <c r="AX152" t="s">
        <v>2204</v>
      </c>
    </row>
    <row r="153" spans="1:50">
      <c r="A153" s="1">
        <f>HYPERLINK("https://lsnyc.legalserver.org/matter/dynamic-profile/view/1906143","19-1906143")</f>
        <v>0</v>
      </c>
      <c r="B153" t="s">
        <v>53</v>
      </c>
      <c r="C153" t="s">
        <v>123</v>
      </c>
      <c r="D153" t="s">
        <v>168</v>
      </c>
      <c r="F153" t="s">
        <v>330</v>
      </c>
      <c r="G153" t="s">
        <v>601</v>
      </c>
      <c r="H153" t="s">
        <v>879</v>
      </c>
      <c r="I153" t="s">
        <v>1090</v>
      </c>
      <c r="J153" t="s">
        <v>1157</v>
      </c>
      <c r="K153">
        <v>11420</v>
      </c>
      <c r="L153" t="s">
        <v>1186</v>
      </c>
      <c r="M153" t="s">
        <v>1187</v>
      </c>
      <c r="N153" t="s">
        <v>1269</v>
      </c>
      <c r="O153" t="s">
        <v>1344</v>
      </c>
      <c r="P153" t="s">
        <v>1364</v>
      </c>
      <c r="R153" t="s">
        <v>1373</v>
      </c>
      <c r="S153" t="s">
        <v>1188</v>
      </c>
      <c r="U153" t="s">
        <v>1379</v>
      </c>
      <c r="V153" t="s">
        <v>1385</v>
      </c>
      <c r="W153" t="s">
        <v>168</v>
      </c>
      <c r="X153">
        <v>0.01</v>
      </c>
      <c r="Y153" t="s">
        <v>1394</v>
      </c>
      <c r="Z153" t="s">
        <v>1399</v>
      </c>
      <c r="AB153" t="s">
        <v>1570</v>
      </c>
      <c r="AD153" t="s">
        <v>1927</v>
      </c>
      <c r="AE153">
        <v>2</v>
      </c>
      <c r="AF153" t="s">
        <v>2102</v>
      </c>
      <c r="AG153" t="s">
        <v>1206</v>
      </c>
      <c r="AH153">
        <v>2</v>
      </c>
      <c r="AI153">
        <v>2</v>
      </c>
      <c r="AJ153">
        <v>0</v>
      </c>
      <c r="AK153">
        <v>98.40000000000001</v>
      </c>
      <c r="AL153" t="s">
        <v>2122</v>
      </c>
      <c r="AM153" t="s">
        <v>2123</v>
      </c>
      <c r="AN153" t="s">
        <v>2127</v>
      </c>
      <c r="AO153">
        <v>16640</v>
      </c>
      <c r="AU153">
        <v>3.56</v>
      </c>
      <c r="AV153" t="s">
        <v>157</v>
      </c>
      <c r="AW153" t="s">
        <v>53</v>
      </c>
    </row>
    <row r="154" spans="1:50">
      <c r="A154" s="1">
        <f>HYPERLINK("https://lsnyc.legalserver.org/matter/dynamic-profile/view/1907582","19-1907582")</f>
        <v>0</v>
      </c>
      <c r="B154" t="s">
        <v>64</v>
      </c>
      <c r="C154" t="s">
        <v>123</v>
      </c>
      <c r="D154" t="s">
        <v>139</v>
      </c>
      <c r="F154" t="s">
        <v>202</v>
      </c>
      <c r="G154" t="s">
        <v>602</v>
      </c>
      <c r="H154" t="s">
        <v>880</v>
      </c>
      <c r="I154" t="s">
        <v>1034</v>
      </c>
      <c r="J154" t="s">
        <v>1162</v>
      </c>
      <c r="K154">
        <v>10034</v>
      </c>
      <c r="L154" t="s">
        <v>1186</v>
      </c>
      <c r="M154" t="s">
        <v>1187</v>
      </c>
      <c r="P154" t="s">
        <v>1364</v>
      </c>
      <c r="R154" t="s">
        <v>1374</v>
      </c>
      <c r="S154" t="s">
        <v>1188</v>
      </c>
      <c r="U154" t="s">
        <v>1379</v>
      </c>
      <c r="W154" t="s">
        <v>139</v>
      </c>
      <c r="X154">
        <v>857.51</v>
      </c>
      <c r="Y154" t="s">
        <v>1398</v>
      </c>
      <c r="Z154" t="s">
        <v>1402</v>
      </c>
      <c r="AB154" t="s">
        <v>1571</v>
      </c>
      <c r="AD154" t="s">
        <v>1928</v>
      </c>
      <c r="AE154">
        <v>22</v>
      </c>
      <c r="AF154" t="s">
        <v>2104</v>
      </c>
      <c r="AG154" t="s">
        <v>1206</v>
      </c>
      <c r="AH154">
        <v>41</v>
      </c>
      <c r="AI154">
        <v>1</v>
      </c>
      <c r="AJ154">
        <v>0</v>
      </c>
      <c r="AK154">
        <v>98.95999999999999</v>
      </c>
      <c r="AN154" t="s">
        <v>2127</v>
      </c>
      <c r="AO154">
        <v>12360</v>
      </c>
      <c r="AU154">
        <v>3.4</v>
      </c>
      <c r="AV154" t="s">
        <v>174</v>
      </c>
      <c r="AW154" t="s">
        <v>2181</v>
      </c>
      <c r="AX154" t="s">
        <v>2204</v>
      </c>
    </row>
    <row r="155" spans="1:50">
      <c r="A155" s="1">
        <f>HYPERLINK("https://lsnyc.legalserver.org/matter/dynamic-profile/view/1903749","19-1903749")</f>
        <v>0</v>
      </c>
      <c r="B155" t="s">
        <v>60</v>
      </c>
      <c r="C155" t="s">
        <v>123</v>
      </c>
      <c r="D155" t="s">
        <v>172</v>
      </c>
      <c r="F155" t="s">
        <v>331</v>
      </c>
      <c r="G155" t="s">
        <v>603</v>
      </c>
      <c r="H155" t="s">
        <v>866</v>
      </c>
      <c r="I155" t="s">
        <v>1091</v>
      </c>
      <c r="J155" t="s">
        <v>1158</v>
      </c>
      <c r="K155">
        <v>11220</v>
      </c>
      <c r="L155" t="s">
        <v>1186</v>
      </c>
      <c r="M155" t="s">
        <v>1187</v>
      </c>
      <c r="O155" t="s">
        <v>1349</v>
      </c>
      <c r="P155" t="s">
        <v>1363</v>
      </c>
      <c r="R155" t="s">
        <v>1374</v>
      </c>
      <c r="S155" t="s">
        <v>1186</v>
      </c>
      <c r="T155" t="s">
        <v>1376</v>
      </c>
      <c r="U155" t="s">
        <v>1379</v>
      </c>
      <c r="W155" t="s">
        <v>172</v>
      </c>
      <c r="X155">
        <v>1375</v>
      </c>
      <c r="Y155" t="s">
        <v>1395</v>
      </c>
      <c r="AB155" t="s">
        <v>1572</v>
      </c>
      <c r="AD155" t="s">
        <v>1929</v>
      </c>
      <c r="AE155">
        <v>0</v>
      </c>
      <c r="AH155">
        <v>16</v>
      </c>
      <c r="AI155">
        <v>2</v>
      </c>
      <c r="AJ155">
        <v>0</v>
      </c>
      <c r="AK155">
        <v>99.34999999999999</v>
      </c>
      <c r="AN155" t="s">
        <v>2126</v>
      </c>
      <c r="AO155">
        <v>16800</v>
      </c>
      <c r="AU155">
        <v>0.7</v>
      </c>
      <c r="AV155" t="s">
        <v>152</v>
      </c>
      <c r="AW155" t="s">
        <v>2179</v>
      </c>
      <c r="AX155" t="s">
        <v>2204</v>
      </c>
    </row>
    <row r="156" spans="1:50">
      <c r="A156" s="1">
        <f>HYPERLINK("https://lsnyc.legalserver.org/matter/dynamic-profile/view/1905201","19-1905201")</f>
        <v>0</v>
      </c>
      <c r="B156" t="s">
        <v>83</v>
      </c>
      <c r="C156" t="s">
        <v>123</v>
      </c>
      <c r="D156" t="s">
        <v>144</v>
      </c>
      <c r="F156" t="s">
        <v>247</v>
      </c>
      <c r="G156" t="s">
        <v>308</v>
      </c>
      <c r="H156" t="s">
        <v>806</v>
      </c>
      <c r="I156" t="s">
        <v>1078</v>
      </c>
      <c r="J156" t="s">
        <v>1160</v>
      </c>
      <c r="K156">
        <v>10453</v>
      </c>
      <c r="L156" t="s">
        <v>1186</v>
      </c>
      <c r="M156" t="s">
        <v>1187</v>
      </c>
      <c r="N156" t="s">
        <v>1224</v>
      </c>
      <c r="O156" t="s">
        <v>1348</v>
      </c>
      <c r="P156" t="s">
        <v>1367</v>
      </c>
      <c r="R156" t="s">
        <v>1374</v>
      </c>
      <c r="S156" t="s">
        <v>1186</v>
      </c>
      <c r="U156" t="s">
        <v>1379</v>
      </c>
      <c r="W156" t="s">
        <v>1391</v>
      </c>
      <c r="X156">
        <v>880.27</v>
      </c>
      <c r="Y156" t="s">
        <v>1396</v>
      </c>
      <c r="Z156" t="s">
        <v>1404</v>
      </c>
      <c r="AB156" t="s">
        <v>1573</v>
      </c>
      <c r="AD156" t="s">
        <v>1930</v>
      </c>
      <c r="AE156">
        <v>170</v>
      </c>
      <c r="AF156" t="s">
        <v>2104</v>
      </c>
      <c r="AG156" t="s">
        <v>1206</v>
      </c>
      <c r="AH156">
        <v>20</v>
      </c>
      <c r="AI156">
        <v>2</v>
      </c>
      <c r="AJ156">
        <v>4</v>
      </c>
      <c r="AK156">
        <v>99.43000000000001</v>
      </c>
      <c r="AN156" t="s">
        <v>2126</v>
      </c>
      <c r="AO156">
        <v>34392</v>
      </c>
      <c r="AU156">
        <v>0</v>
      </c>
      <c r="AW156" t="s">
        <v>2196</v>
      </c>
      <c r="AX156" t="s">
        <v>2204</v>
      </c>
    </row>
    <row r="157" spans="1:50">
      <c r="A157" s="1">
        <f>HYPERLINK("https://lsnyc.legalserver.org/matter/dynamic-profile/view/1905991","19-1905991")</f>
        <v>0</v>
      </c>
      <c r="B157" t="s">
        <v>105</v>
      </c>
      <c r="C157" t="s">
        <v>123</v>
      </c>
      <c r="D157" t="s">
        <v>168</v>
      </c>
      <c r="F157" t="s">
        <v>332</v>
      </c>
      <c r="G157" t="s">
        <v>269</v>
      </c>
      <c r="H157" t="s">
        <v>797</v>
      </c>
      <c r="I157" t="s">
        <v>1092</v>
      </c>
      <c r="J157" t="s">
        <v>1158</v>
      </c>
      <c r="K157">
        <v>11233</v>
      </c>
      <c r="L157" t="s">
        <v>1186</v>
      </c>
      <c r="M157" t="s">
        <v>1187</v>
      </c>
      <c r="N157" t="s">
        <v>1202</v>
      </c>
      <c r="O157" t="s">
        <v>1345</v>
      </c>
      <c r="P157" t="s">
        <v>1366</v>
      </c>
      <c r="R157" t="s">
        <v>1374</v>
      </c>
      <c r="S157" t="s">
        <v>1188</v>
      </c>
      <c r="U157" t="s">
        <v>1379</v>
      </c>
      <c r="V157" t="s">
        <v>1385</v>
      </c>
      <c r="W157" t="s">
        <v>172</v>
      </c>
      <c r="X157">
        <v>1200</v>
      </c>
      <c r="Y157" t="s">
        <v>1395</v>
      </c>
      <c r="AB157" t="s">
        <v>1574</v>
      </c>
      <c r="AC157" t="s">
        <v>1202</v>
      </c>
      <c r="AE157">
        <v>1117</v>
      </c>
      <c r="AF157" t="s">
        <v>2104</v>
      </c>
      <c r="AG157" t="s">
        <v>1206</v>
      </c>
      <c r="AH157">
        <v>26</v>
      </c>
      <c r="AI157">
        <v>4</v>
      </c>
      <c r="AJ157">
        <v>1</v>
      </c>
      <c r="AK157">
        <v>99.44</v>
      </c>
      <c r="AN157" t="s">
        <v>2126</v>
      </c>
      <c r="AO157">
        <v>30000</v>
      </c>
      <c r="AU157">
        <v>0</v>
      </c>
      <c r="AW157" t="s">
        <v>2177</v>
      </c>
      <c r="AX157" t="s">
        <v>2204</v>
      </c>
    </row>
    <row r="158" spans="1:50">
      <c r="A158" s="1">
        <f>HYPERLINK("https://lsnyc.legalserver.org/matter/dynamic-profile/view/1901147","19-1901147")</f>
        <v>0</v>
      </c>
      <c r="B158" t="s">
        <v>89</v>
      </c>
      <c r="C158" t="s">
        <v>123</v>
      </c>
      <c r="D158" t="s">
        <v>173</v>
      </c>
      <c r="F158" t="s">
        <v>333</v>
      </c>
      <c r="G158" t="s">
        <v>599</v>
      </c>
      <c r="H158" t="s">
        <v>881</v>
      </c>
      <c r="I158" t="s">
        <v>1017</v>
      </c>
      <c r="J158" t="s">
        <v>1158</v>
      </c>
      <c r="K158">
        <v>11215</v>
      </c>
      <c r="L158" t="s">
        <v>1186</v>
      </c>
      <c r="M158" t="s">
        <v>1187</v>
      </c>
      <c r="O158" t="s">
        <v>1345</v>
      </c>
      <c r="P158" t="s">
        <v>1365</v>
      </c>
      <c r="R158" t="s">
        <v>1374</v>
      </c>
      <c r="S158" t="s">
        <v>1188</v>
      </c>
      <c r="U158" t="s">
        <v>1379</v>
      </c>
      <c r="W158" t="s">
        <v>140</v>
      </c>
      <c r="X158">
        <v>985</v>
      </c>
      <c r="Y158" t="s">
        <v>1395</v>
      </c>
      <c r="Z158" t="s">
        <v>1408</v>
      </c>
      <c r="AB158" t="s">
        <v>1575</v>
      </c>
      <c r="AD158" t="s">
        <v>1931</v>
      </c>
      <c r="AE158">
        <v>8</v>
      </c>
      <c r="AF158" t="s">
        <v>2104</v>
      </c>
      <c r="AG158" t="s">
        <v>2116</v>
      </c>
      <c r="AH158">
        <v>39</v>
      </c>
      <c r="AI158">
        <v>1</v>
      </c>
      <c r="AJ158">
        <v>0</v>
      </c>
      <c r="AK158">
        <v>100.4</v>
      </c>
      <c r="AN158" t="s">
        <v>2126</v>
      </c>
      <c r="AO158">
        <v>12540</v>
      </c>
      <c r="AU158">
        <v>14.6</v>
      </c>
      <c r="AV158" t="s">
        <v>136</v>
      </c>
      <c r="AW158" t="s">
        <v>2185</v>
      </c>
      <c r="AX158" t="s">
        <v>2204</v>
      </c>
    </row>
    <row r="159" spans="1:50">
      <c r="A159" s="1">
        <f>HYPERLINK("https://lsnyc.legalserver.org/matter/dynamic-profile/view/1905681","19-1905681")</f>
        <v>0</v>
      </c>
      <c r="B159" t="s">
        <v>59</v>
      </c>
      <c r="C159" t="s">
        <v>123</v>
      </c>
      <c r="D159" t="s">
        <v>129</v>
      </c>
      <c r="F159" t="s">
        <v>334</v>
      </c>
      <c r="G159" t="s">
        <v>604</v>
      </c>
      <c r="H159" t="s">
        <v>813</v>
      </c>
      <c r="I159" t="s">
        <v>1093</v>
      </c>
      <c r="J159" t="s">
        <v>1158</v>
      </c>
      <c r="K159">
        <v>11226</v>
      </c>
      <c r="L159" t="s">
        <v>1186</v>
      </c>
      <c r="M159" t="s">
        <v>1187</v>
      </c>
      <c r="O159" t="s">
        <v>1348</v>
      </c>
      <c r="P159" t="s">
        <v>1367</v>
      </c>
      <c r="R159" t="s">
        <v>1374</v>
      </c>
      <c r="S159" t="s">
        <v>1186</v>
      </c>
      <c r="U159" t="s">
        <v>1379</v>
      </c>
      <c r="W159" t="s">
        <v>129</v>
      </c>
      <c r="X159">
        <v>0</v>
      </c>
      <c r="Y159" t="s">
        <v>1395</v>
      </c>
      <c r="AB159" t="s">
        <v>1576</v>
      </c>
      <c r="AD159" t="s">
        <v>1932</v>
      </c>
      <c r="AE159">
        <v>0</v>
      </c>
      <c r="AF159" t="s">
        <v>2104</v>
      </c>
      <c r="AH159">
        <v>0</v>
      </c>
      <c r="AI159">
        <v>4</v>
      </c>
      <c r="AJ159">
        <v>0</v>
      </c>
      <c r="AK159">
        <v>100.97</v>
      </c>
      <c r="AN159" t="s">
        <v>2127</v>
      </c>
      <c r="AO159">
        <v>26000</v>
      </c>
      <c r="AU159">
        <v>0.2</v>
      </c>
      <c r="AV159" t="s">
        <v>129</v>
      </c>
      <c r="AW159" t="s">
        <v>97</v>
      </c>
    </row>
    <row r="160" spans="1:50">
      <c r="A160" s="1">
        <f>HYPERLINK("https://lsnyc.legalserver.org/matter/dynamic-profile/view/1908569","19-1908569")</f>
        <v>0</v>
      </c>
      <c r="B160" t="s">
        <v>81</v>
      </c>
      <c r="C160" t="s">
        <v>123</v>
      </c>
      <c r="D160" t="s">
        <v>174</v>
      </c>
      <c r="F160" t="s">
        <v>335</v>
      </c>
      <c r="G160" t="s">
        <v>605</v>
      </c>
      <c r="H160" t="s">
        <v>882</v>
      </c>
      <c r="I160" t="s">
        <v>1036</v>
      </c>
      <c r="J160" t="s">
        <v>1162</v>
      </c>
      <c r="K160">
        <v>10032</v>
      </c>
      <c r="L160" t="s">
        <v>1186</v>
      </c>
      <c r="M160" t="s">
        <v>1187</v>
      </c>
      <c r="O160" t="s">
        <v>1194</v>
      </c>
      <c r="P160" t="s">
        <v>1362</v>
      </c>
      <c r="R160" t="s">
        <v>1374</v>
      </c>
      <c r="S160" t="s">
        <v>1188</v>
      </c>
      <c r="U160" t="s">
        <v>1379</v>
      </c>
      <c r="W160" t="s">
        <v>174</v>
      </c>
      <c r="X160">
        <v>606.5599999999999</v>
      </c>
      <c r="Y160" t="s">
        <v>1398</v>
      </c>
      <c r="Z160" t="s">
        <v>1410</v>
      </c>
      <c r="AB160" t="s">
        <v>1577</v>
      </c>
      <c r="AD160" t="s">
        <v>1933</v>
      </c>
      <c r="AE160">
        <v>0</v>
      </c>
      <c r="AF160" t="s">
        <v>2104</v>
      </c>
      <c r="AG160" t="s">
        <v>2116</v>
      </c>
      <c r="AH160">
        <v>7</v>
      </c>
      <c r="AI160">
        <v>1</v>
      </c>
      <c r="AJ160">
        <v>0</v>
      </c>
      <c r="AK160">
        <v>101.07</v>
      </c>
      <c r="AN160" t="s">
        <v>2126</v>
      </c>
      <c r="AO160">
        <v>12624</v>
      </c>
      <c r="AU160">
        <v>1</v>
      </c>
      <c r="AV160" t="s">
        <v>169</v>
      </c>
      <c r="AW160" t="s">
        <v>2183</v>
      </c>
      <c r="AX160" t="s">
        <v>2204</v>
      </c>
    </row>
    <row r="161" spans="1:50">
      <c r="A161" s="1">
        <f>HYPERLINK("https://lsnyc.legalserver.org/matter/dynamic-profile/view/1906128","19-1906128")</f>
        <v>0</v>
      </c>
      <c r="B161" t="s">
        <v>72</v>
      </c>
      <c r="C161" t="s">
        <v>122</v>
      </c>
      <c r="D161" t="s">
        <v>130</v>
      </c>
      <c r="E161" t="s">
        <v>137</v>
      </c>
      <c r="F161" t="s">
        <v>336</v>
      </c>
      <c r="G161" t="s">
        <v>606</v>
      </c>
      <c r="H161" t="s">
        <v>883</v>
      </c>
      <c r="I161" t="s">
        <v>1094</v>
      </c>
      <c r="J161" t="s">
        <v>1174</v>
      </c>
      <c r="K161">
        <v>11354</v>
      </c>
      <c r="L161" t="s">
        <v>1186</v>
      </c>
      <c r="M161" t="s">
        <v>1187</v>
      </c>
      <c r="N161" t="s">
        <v>1189</v>
      </c>
      <c r="O161" t="s">
        <v>1350</v>
      </c>
      <c r="P161" t="s">
        <v>1362</v>
      </c>
      <c r="Q161" t="s">
        <v>1368</v>
      </c>
      <c r="R161" t="s">
        <v>1374</v>
      </c>
      <c r="S161" t="s">
        <v>1188</v>
      </c>
      <c r="U161" t="s">
        <v>1379</v>
      </c>
      <c r="V161" t="s">
        <v>1385</v>
      </c>
      <c r="W161" t="s">
        <v>137</v>
      </c>
      <c r="X161">
        <v>1050</v>
      </c>
      <c r="Y161" t="s">
        <v>1394</v>
      </c>
      <c r="Z161" t="s">
        <v>1403</v>
      </c>
      <c r="AA161" t="s">
        <v>1417</v>
      </c>
      <c r="AB161" t="s">
        <v>1578</v>
      </c>
      <c r="AC161" t="s">
        <v>1786</v>
      </c>
      <c r="AD161" t="s">
        <v>1934</v>
      </c>
      <c r="AE161">
        <v>10</v>
      </c>
      <c r="AG161" t="s">
        <v>1206</v>
      </c>
      <c r="AH161">
        <v>1</v>
      </c>
      <c r="AI161">
        <v>2</v>
      </c>
      <c r="AJ161">
        <v>0</v>
      </c>
      <c r="AK161">
        <v>102.11</v>
      </c>
      <c r="AN161" t="s">
        <v>2126</v>
      </c>
      <c r="AO161">
        <v>17267.52</v>
      </c>
      <c r="AU161">
        <v>2.4</v>
      </c>
      <c r="AV161" t="s">
        <v>137</v>
      </c>
      <c r="AW161" t="s">
        <v>2185</v>
      </c>
      <c r="AX161" t="s">
        <v>2204</v>
      </c>
    </row>
    <row r="162" spans="1:50">
      <c r="A162" s="1">
        <f>HYPERLINK("https://lsnyc.legalserver.org/matter/dynamic-profile/view/1901630","19-1901630")</f>
        <v>0</v>
      </c>
      <c r="B162" t="s">
        <v>101</v>
      </c>
      <c r="C162" t="s">
        <v>123</v>
      </c>
      <c r="D162" t="s">
        <v>175</v>
      </c>
      <c r="F162" t="s">
        <v>337</v>
      </c>
      <c r="G162" t="s">
        <v>607</v>
      </c>
      <c r="H162" t="s">
        <v>884</v>
      </c>
      <c r="I162" t="s">
        <v>1095</v>
      </c>
      <c r="J162" t="s">
        <v>1170</v>
      </c>
      <c r="K162">
        <v>11368</v>
      </c>
      <c r="L162" t="s">
        <v>1186</v>
      </c>
      <c r="M162" t="s">
        <v>1187</v>
      </c>
      <c r="N162" t="s">
        <v>1270</v>
      </c>
      <c r="O162" t="s">
        <v>1344</v>
      </c>
      <c r="P162" t="s">
        <v>1362</v>
      </c>
      <c r="R162" t="s">
        <v>1374</v>
      </c>
      <c r="S162" t="s">
        <v>1188</v>
      </c>
      <c r="U162" t="s">
        <v>1379</v>
      </c>
      <c r="V162" t="s">
        <v>1385</v>
      </c>
      <c r="W162" t="s">
        <v>181</v>
      </c>
      <c r="X162">
        <v>1800</v>
      </c>
      <c r="Y162" t="s">
        <v>1394</v>
      </c>
      <c r="Z162" t="s">
        <v>1401</v>
      </c>
      <c r="AB162" t="s">
        <v>1579</v>
      </c>
      <c r="AC162" t="s">
        <v>1787</v>
      </c>
      <c r="AD162" t="s">
        <v>1935</v>
      </c>
      <c r="AE162">
        <v>3</v>
      </c>
      <c r="AF162" t="s">
        <v>1781</v>
      </c>
      <c r="AG162" t="s">
        <v>1206</v>
      </c>
      <c r="AH162">
        <v>21</v>
      </c>
      <c r="AI162">
        <v>2</v>
      </c>
      <c r="AJ162">
        <v>2</v>
      </c>
      <c r="AK162">
        <v>102.52</v>
      </c>
      <c r="AN162" t="s">
        <v>2127</v>
      </c>
      <c r="AO162">
        <v>26400</v>
      </c>
      <c r="AU162">
        <v>0.52</v>
      </c>
      <c r="AV162" t="s">
        <v>196</v>
      </c>
      <c r="AW162" t="s">
        <v>2197</v>
      </c>
      <c r="AX162" t="s">
        <v>2204</v>
      </c>
    </row>
    <row r="163" spans="1:50">
      <c r="A163" s="1">
        <f>HYPERLINK("https://lsnyc.legalserver.org/matter/dynamic-profile/view/1908353","19-1908353")</f>
        <v>0</v>
      </c>
      <c r="B163" t="s">
        <v>68</v>
      </c>
      <c r="C163" t="s">
        <v>123</v>
      </c>
      <c r="D163" t="s">
        <v>169</v>
      </c>
      <c r="F163" t="s">
        <v>338</v>
      </c>
      <c r="G163" t="s">
        <v>608</v>
      </c>
      <c r="H163" t="s">
        <v>885</v>
      </c>
      <c r="I163" t="s">
        <v>1096</v>
      </c>
      <c r="J163" t="s">
        <v>1162</v>
      </c>
      <c r="K163">
        <v>10029</v>
      </c>
      <c r="L163" t="s">
        <v>1186</v>
      </c>
      <c r="M163" t="s">
        <v>1187</v>
      </c>
      <c r="O163" t="s">
        <v>1343</v>
      </c>
      <c r="P163" t="s">
        <v>1366</v>
      </c>
      <c r="R163" t="s">
        <v>1374</v>
      </c>
      <c r="S163" t="s">
        <v>1188</v>
      </c>
      <c r="U163" t="s">
        <v>1379</v>
      </c>
      <c r="V163" t="s">
        <v>1385</v>
      </c>
      <c r="W163" t="s">
        <v>140</v>
      </c>
      <c r="X163">
        <v>4169</v>
      </c>
      <c r="Y163" t="s">
        <v>1398</v>
      </c>
      <c r="Z163" t="s">
        <v>1405</v>
      </c>
      <c r="AB163" t="s">
        <v>1580</v>
      </c>
      <c r="AC163">
        <v>43832149</v>
      </c>
      <c r="AD163" t="s">
        <v>1936</v>
      </c>
      <c r="AE163">
        <v>323</v>
      </c>
      <c r="AF163" t="s">
        <v>1781</v>
      </c>
      <c r="AG163" t="s">
        <v>2115</v>
      </c>
      <c r="AH163">
        <v>36</v>
      </c>
      <c r="AI163">
        <v>3</v>
      </c>
      <c r="AJ163">
        <v>1</v>
      </c>
      <c r="AK163">
        <v>102.9</v>
      </c>
      <c r="AN163" t="s">
        <v>2126</v>
      </c>
      <c r="AO163">
        <v>26496</v>
      </c>
      <c r="AU163">
        <v>0</v>
      </c>
      <c r="AW163" t="s">
        <v>2182</v>
      </c>
      <c r="AX163" t="s">
        <v>2204</v>
      </c>
    </row>
    <row r="164" spans="1:50">
      <c r="A164" s="1">
        <f>HYPERLINK("https://lsnyc.legalserver.org/matter/dynamic-profile/view/1908313","19-1908313")</f>
        <v>0</v>
      </c>
      <c r="B164" t="s">
        <v>58</v>
      </c>
      <c r="C164" t="s">
        <v>123</v>
      </c>
      <c r="D164" t="s">
        <v>132</v>
      </c>
      <c r="F164" t="s">
        <v>209</v>
      </c>
      <c r="G164" t="s">
        <v>609</v>
      </c>
      <c r="H164" t="s">
        <v>760</v>
      </c>
      <c r="I164" t="s">
        <v>1097</v>
      </c>
      <c r="J164" t="s">
        <v>1158</v>
      </c>
      <c r="K164">
        <v>11233</v>
      </c>
      <c r="L164" t="s">
        <v>1186</v>
      </c>
      <c r="M164" t="s">
        <v>1187</v>
      </c>
      <c r="N164" t="s">
        <v>1271</v>
      </c>
      <c r="O164" t="s">
        <v>1343</v>
      </c>
      <c r="P164" t="s">
        <v>1363</v>
      </c>
      <c r="R164" t="s">
        <v>1374</v>
      </c>
      <c r="S164" t="s">
        <v>1188</v>
      </c>
      <c r="U164" t="s">
        <v>1379</v>
      </c>
      <c r="V164" t="s">
        <v>1385</v>
      </c>
      <c r="W164" t="s">
        <v>132</v>
      </c>
      <c r="X164">
        <v>955.08</v>
      </c>
      <c r="Y164" t="s">
        <v>1395</v>
      </c>
      <c r="Z164" t="s">
        <v>1405</v>
      </c>
      <c r="AB164" t="s">
        <v>1581</v>
      </c>
      <c r="AC164">
        <v>6004868123</v>
      </c>
      <c r="AD164" t="s">
        <v>1937</v>
      </c>
      <c r="AE164">
        <v>764</v>
      </c>
      <c r="AF164" t="s">
        <v>2104</v>
      </c>
      <c r="AG164" t="s">
        <v>1206</v>
      </c>
      <c r="AH164">
        <v>16</v>
      </c>
      <c r="AI164">
        <v>1</v>
      </c>
      <c r="AJ164">
        <v>0</v>
      </c>
      <c r="AK164">
        <v>104.08</v>
      </c>
      <c r="AN164" t="s">
        <v>2126</v>
      </c>
      <c r="AO164">
        <v>13000</v>
      </c>
      <c r="AU164">
        <v>0.5</v>
      </c>
      <c r="AV164" t="s">
        <v>197</v>
      </c>
      <c r="AW164" t="s">
        <v>2177</v>
      </c>
      <c r="AX164" t="s">
        <v>2204</v>
      </c>
    </row>
    <row r="165" spans="1:50">
      <c r="A165" s="1">
        <f>HYPERLINK("https://lsnyc.legalserver.org/matter/dynamic-profile/view/1904523","19-1904523")</f>
        <v>0</v>
      </c>
      <c r="B165" t="s">
        <v>80</v>
      </c>
      <c r="C165" t="s">
        <v>123</v>
      </c>
      <c r="D165" t="s">
        <v>155</v>
      </c>
      <c r="F165" t="s">
        <v>339</v>
      </c>
      <c r="G165" t="s">
        <v>610</v>
      </c>
      <c r="H165" t="s">
        <v>886</v>
      </c>
      <c r="I165">
        <v>31</v>
      </c>
      <c r="J165" t="s">
        <v>1162</v>
      </c>
      <c r="K165">
        <v>10034</v>
      </c>
      <c r="L165" t="s">
        <v>1186</v>
      </c>
      <c r="M165" t="s">
        <v>1187</v>
      </c>
      <c r="O165" t="s">
        <v>1355</v>
      </c>
      <c r="P165" t="s">
        <v>1365</v>
      </c>
      <c r="R165" t="s">
        <v>1374</v>
      </c>
      <c r="S165" t="s">
        <v>1188</v>
      </c>
      <c r="U165" t="s">
        <v>1379</v>
      </c>
      <c r="W165" t="s">
        <v>155</v>
      </c>
      <c r="X165">
        <v>1013.58</v>
      </c>
      <c r="Y165" t="s">
        <v>1398</v>
      </c>
      <c r="Z165" t="s">
        <v>1405</v>
      </c>
      <c r="AB165" t="s">
        <v>1582</v>
      </c>
      <c r="AD165" t="s">
        <v>1938</v>
      </c>
      <c r="AE165">
        <v>25</v>
      </c>
      <c r="AF165" t="s">
        <v>2104</v>
      </c>
      <c r="AG165" t="s">
        <v>2115</v>
      </c>
      <c r="AH165">
        <v>50</v>
      </c>
      <c r="AI165">
        <v>2</v>
      </c>
      <c r="AJ165">
        <v>0</v>
      </c>
      <c r="AK165">
        <v>105.38</v>
      </c>
      <c r="AM165" t="s">
        <v>2124</v>
      </c>
      <c r="AN165" t="s">
        <v>2127</v>
      </c>
      <c r="AO165">
        <v>17820</v>
      </c>
      <c r="AU165">
        <v>5.3</v>
      </c>
      <c r="AV165" t="s">
        <v>167</v>
      </c>
      <c r="AW165" t="s">
        <v>2181</v>
      </c>
      <c r="AX165" t="s">
        <v>2204</v>
      </c>
    </row>
    <row r="166" spans="1:50">
      <c r="A166" s="1">
        <f>HYPERLINK("https://lsnyc.legalserver.org/matter/dynamic-profile/view/1889647","19-1889647")</f>
        <v>0</v>
      </c>
      <c r="B166" t="s">
        <v>58</v>
      </c>
      <c r="C166" t="s">
        <v>123</v>
      </c>
      <c r="D166" t="s">
        <v>176</v>
      </c>
      <c r="F166" t="s">
        <v>340</v>
      </c>
      <c r="G166" t="s">
        <v>611</v>
      </c>
      <c r="H166" t="s">
        <v>887</v>
      </c>
      <c r="I166" t="s">
        <v>1098</v>
      </c>
      <c r="J166" t="s">
        <v>1158</v>
      </c>
      <c r="K166">
        <v>11212</v>
      </c>
      <c r="L166" t="s">
        <v>1186</v>
      </c>
      <c r="M166" t="s">
        <v>1186</v>
      </c>
      <c r="N166" t="s">
        <v>1272</v>
      </c>
      <c r="O166" t="s">
        <v>1349</v>
      </c>
      <c r="P166" t="s">
        <v>1362</v>
      </c>
      <c r="R166" t="s">
        <v>1374</v>
      </c>
      <c r="S166" t="s">
        <v>1188</v>
      </c>
      <c r="U166" t="s">
        <v>1379</v>
      </c>
      <c r="W166" t="s">
        <v>140</v>
      </c>
      <c r="X166">
        <v>1100</v>
      </c>
      <c r="Y166" t="s">
        <v>1395</v>
      </c>
      <c r="Z166" t="s">
        <v>1401</v>
      </c>
      <c r="AB166" t="s">
        <v>1583</v>
      </c>
      <c r="AD166" t="s">
        <v>1939</v>
      </c>
      <c r="AE166">
        <v>170</v>
      </c>
      <c r="AG166" t="s">
        <v>2116</v>
      </c>
      <c r="AH166">
        <v>0</v>
      </c>
      <c r="AI166">
        <v>1</v>
      </c>
      <c r="AJ166">
        <v>0</v>
      </c>
      <c r="AK166">
        <v>105.68</v>
      </c>
      <c r="AN166" t="s">
        <v>2126</v>
      </c>
      <c r="AO166">
        <v>13200</v>
      </c>
      <c r="AU166">
        <v>1.8</v>
      </c>
      <c r="AV166" t="s">
        <v>2169</v>
      </c>
      <c r="AW166" t="s">
        <v>2178</v>
      </c>
      <c r="AX166" t="s">
        <v>2204</v>
      </c>
    </row>
    <row r="167" spans="1:50">
      <c r="A167" s="1">
        <f>HYPERLINK("https://lsnyc.legalserver.org/matter/dynamic-profile/view/1905128","19-1905128")</f>
        <v>0</v>
      </c>
      <c r="B167" t="s">
        <v>90</v>
      </c>
      <c r="C167" t="s">
        <v>122</v>
      </c>
      <c r="D167" t="s">
        <v>133</v>
      </c>
      <c r="E167" t="s">
        <v>128</v>
      </c>
      <c r="F167" t="s">
        <v>341</v>
      </c>
      <c r="G167" t="s">
        <v>612</v>
      </c>
      <c r="H167" t="s">
        <v>888</v>
      </c>
      <c r="J167" t="s">
        <v>1161</v>
      </c>
      <c r="K167">
        <v>10304</v>
      </c>
      <c r="L167" t="s">
        <v>1186</v>
      </c>
      <c r="M167" t="s">
        <v>1187</v>
      </c>
      <c r="O167" t="s">
        <v>1194</v>
      </c>
      <c r="P167" t="s">
        <v>1362</v>
      </c>
      <c r="Q167" t="s">
        <v>1368</v>
      </c>
      <c r="R167" t="s">
        <v>1373</v>
      </c>
      <c r="S167" t="s">
        <v>1188</v>
      </c>
      <c r="U167" t="s">
        <v>1379</v>
      </c>
      <c r="V167" t="s">
        <v>1385</v>
      </c>
      <c r="W167" t="s">
        <v>133</v>
      </c>
      <c r="X167">
        <v>1831</v>
      </c>
      <c r="Y167" t="s">
        <v>1397</v>
      </c>
      <c r="Z167" t="s">
        <v>1399</v>
      </c>
      <c r="AA167" t="s">
        <v>1417</v>
      </c>
      <c r="AB167" t="s">
        <v>1584</v>
      </c>
      <c r="AD167" t="s">
        <v>1940</v>
      </c>
      <c r="AE167">
        <v>0</v>
      </c>
      <c r="AF167" t="s">
        <v>2102</v>
      </c>
      <c r="AH167">
        <v>1</v>
      </c>
      <c r="AI167">
        <v>1</v>
      </c>
      <c r="AJ167">
        <v>0</v>
      </c>
      <c r="AK167">
        <v>105.68</v>
      </c>
      <c r="AL167" t="s">
        <v>2122</v>
      </c>
      <c r="AM167" t="s">
        <v>2123</v>
      </c>
      <c r="AN167" t="s">
        <v>2126</v>
      </c>
      <c r="AO167">
        <v>13200</v>
      </c>
      <c r="AU167">
        <v>1.5</v>
      </c>
      <c r="AV167" t="s">
        <v>133</v>
      </c>
      <c r="AW167" t="s">
        <v>90</v>
      </c>
      <c r="AX167" t="s">
        <v>2204</v>
      </c>
    </row>
    <row r="168" spans="1:50">
      <c r="A168" s="1">
        <f>HYPERLINK("https://lsnyc.legalserver.org/matter/dynamic-profile/view/1906385","19-1906385")</f>
        <v>0</v>
      </c>
      <c r="B168" t="s">
        <v>101</v>
      </c>
      <c r="C168" t="s">
        <v>123</v>
      </c>
      <c r="D168" t="s">
        <v>140</v>
      </c>
      <c r="F168" t="s">
        <v>342</v>
      </c>
      <c r="G168" t="s">
        <v>613</v>
      </c>
      <c r="H168" t="s">
        <v>889</v>
      </c>
      <c r="I168" t="s">
        <v>1051</v>
      </c>
      <c r="J168" t="s">
        <v>1168</v>
      </c>
      <c r="K168">
        <v>11377</v>
      </c>
      <c r="L168" t="s">
        <v>1186</v>
      </c>
      <c r="M168" t="s">
        <v>1187</v>
      </c>
      <c r="N168" t="s">
        <v>1273</v>
      </c>
      <c r="O168" t="s">
        <v>1344</v>
      </c>
      <c r="P168" t="s">
        <v>1363</v>
      </c>
      <c r="R168" t="s">
        <v>1374</v>
      </c>
      <c r="S168" t="s">
        <v>1188</v>
      </c>
      <c r="U168" t="s">
        <v>1379</v>
      </c>
      <c r="V168" t="s">
        <v>1385</v>
      </c>
      <c r="W168" t="s">
        <v>140</v>
      </c>
      <c r="X168">
        <v>1024</v>
      </c>
      <c r="Y168" t="s">
        <v>1394</v>
      </c>
      <c r="Z168" t="s">
        <v>1401</v>
      </c>
      <c r="AB168" t="s">
        <v>1585</v>
      </c>
      <c r="AD168" t="s">
        <v>1941</v>
      </c>
      <c r="AE168">
        <v>60</v>
      </c>
      <c r="AF168" t="s">
        <v>2104</v>
      </c>
      <c r="AG168" t="s">
        <v>1206</v>
      </c>
      <c r="AH168">
        <v>26</v>
      </c>
      <c r="AI168">
        <v>5</v>
      </c>
      <c r="AJ168">
        <v>1</v>
      </c>
      <c r="AK168">
        <v>105.81</v>
      </c>
      <c r="AN168" t="s">
        <v>2127</v>
      </c>
      <c r="AO168">
        <v>36600</v>
      </c>
      <c r="AU168">
        <v>5.5</v>
      </c>
      <c r="AV168" t="s">
        <v>174</v>
      </c>
      <c r="AW168" t="s">
        <v>2174</v>
      </c>
      <c r="AX168" t="s">
        <v>2204</v>
      </c>
    </row>
    <row r="169" spans="1:50">
      <c r="A169" s="1">
        <f>HYPERLINK("https://lsnyc.legalserver.org/matter/dynamic-profile/view/1907920","19-1907920")</f>
        <v>0</v>
      </c>
      <c r="B169" t="s">
        <v>50</v>
      </c>
      <c r="C169" t="s">
        <v>123</v>
      </c>
      <c r="D169" t="s">
        <v>135</v>
      </c>
      <c r="F169" t="s">
        <v>343</v>
      </c>
      <c r="G169" t="s">
        <v>574</v>
      </c>
      <c r="H169" t="s">
        <v>890</v>
      </c>
      <c r="I169" t="s">
        <v>1099</v>
      </c>
      <c r="J169" t="s">
        <v>1176</v>
      </c>
      <c r="K169">
        <v>11694</v>
      </c>
      <c r="L169" t="s">
        <v>1187</v>
      </c>
      <c r="M169" t="s">
        <v>1187</v>
      </c>
      <c r="N169" t="s">
        <v>1274</v>
      </c>
      <c r="O169" t="s">
        <v>1343</v>
      </c>
      <c r="P169" t="s">
        <v>1363</v>
      </c>
      <c r="R169" t="s">
        <v>1374</v>
      </c>
      <c r="S169" t="s">
        <v>1188</v>
      </c>
      <c r="U169" t="s">
        <v>1379</v>
      </c>
      <c r="V169" t="s">
        <v>1385</v>
      </c>
      <c r="W169" t="s">
        <v>135</v>
      </c>
      <c r="X169">
        <v>933.92</v>
      </c>
      <c r="Y169" t="s">
        <v>1394</v>
      </c>
      <c r="Z169" t="s">
        <v>1401</v>
      </c>
      <c r="AB169" t="s">
        <v>1586</v>
      </c>
      <c r="AD169" t="s">
        <v>1942</v>
      </c>
      <c r="AE169">
        <v>240</v>
      </c>
      <c r="AF169" t="s">
        <v>2104</v>
      </c>
      <c r="AG169" t="s">
        <v>1206</v>
      </c>
      <c r="AH169">
        <v>12</v>
      </c>
      <c r="AI169">
        <v>1</v>
      </c>
      <c r="AJ169">
        <v>0</v>
      </c>
      <c r="AK169">
        <v>107.8</v>
      </c>
      <c r="AN169" t="s">
        <v>2126</v>
      </c>
      <c r="AO169">
        <v>13464</v>
      </c>
      <c r="AU169">
        <v>1.65</v>
      </c>
      <c r="AV169" t="s">
        <v>197</v>
      </c>
      <c r="AW169" t="s">
        <v>2174</v>
      </c>
      <c r="AX169" t="s">
        <v>2204</v>
      </c>
    </row>
    <row r="170" spans="1:50">
      <c r="A170" s="1">
        <f>HYPERLINK("https://lsnyc.legalserver.org/matter/dynamic-profile/view/1907071","19-1907071")</f>
        <v>0</v>
      </c>
      <c r="B170" t="s">
        <v>70</v>
      </c>
      <c r="C170" t="s">
        <v>123</v>
      </c>
      <c r="D170" t="s">
        <v>142</v>
      </c>
      <c r="F170" t="s">
        <v>344</v>
      </c>
      <c r="G170" t="s">
        <v>614</v>
      </c>
      <c r="H170" t="s">
        <v>891</v>
      </c>
      <c r="I170" t="s">
        <v>1100</v>
      </c>
      <c r="J170" t="s">
        <v>1162</v>
      </c>
      <c r="K170">
        <v>10032</v>
      </c>
      <c r="L170" t="s">
        <v>1186</v>
      </c>
      <c r="M170" t="s">
        <v>1187</v>
      </c>
      <c r="O170" t="s">
        <v>1350</v>
      </c>
      <c r="P170" t="s">
        <v>1365</v>
      </c>
      <c r="R170" t="s">
        <v>1374</v>
      </c>
      <c r="S170" t="s">
        <v>1188</v>
      </c>
      <c r="U170" t="s">
        <v>1379</v>
      </c>
      <c r="W170" t="s">
        <v>142</v>
      </c>
      <c r="X170">
        <v>370</v>
      </c>
      <c r="Y170" t="s">
        <v>1398</v>
      </c>
      <c r="Z170" t="s">
        <v>1405</v>
      </c>
      <c r="AB170" t="s">
        <v>1587</v>
      </c>
      <c r="AD170" t="s">
        <v>1943</v>
      </c>
      <c r="AE170">
        <v>69</v>
      </c>
      <c r="AF170" t="s">
        <v>2111</v>
      </c>
      <c r="AG170" t="s">
        <v>1206</v>
      </c>
      <c r="AH170">
        <v>9</v>
      </c>
      <c r="AI170">
        <v>3</v>
      </c>
      <c r="AJ170">
        <v>0</v>
      </c>
      <c r="AK170">
        <v>109.7</v>
      </c>
      <c r="AN170" t="s">
        <v>2127</v>
      </c>
      <c r="AO170">
        <v>23400</v>
      </c>
      <c r="AU170">
        <v>4.1</v>
      </c>
      <c r="AV170" t="s">
        <v>161</v>
      </c>
      <c r="AW170" t="s">
        <v>2181</v>
      </c>
      <c r="AX170" t="s">
        <v>2204</v>
      </c>
    </row>
    <row r="171" spans="1:50">
      <c r="A171" s="1">
        <f>HYPERLINK("https://lsnyc.legalserver.org/matter/dynamic-profile/view/1907974","19-1907974")</f>
        <v>0</v>
      </c>
      <c r="B171" t="s">
        <v>101</v>
      </c>
      <c r="C171" t="s">
        <v>123</v>
      </c>
      <c r="D171" t="s">
        <v>135</v>
      </c>
      <c r="F171" t="s">
        <v>204</v>
      </c>
      <c r="G171" t="s">
        <v>615</v>
      </c>
      <c r="H171" t="s">
        <v>859</v>
      </c>
      <c r="I171" t="s">
        <v>1070</v>
      </c>
      <c r="J171" t="s">
        <v>1168</v>
      </c>
      <c r="K171">
        <v>11377</v>
      </c>
      <c r="L171" t="s">
        <v>1186</v>
      </c>
      <c r="M171" t="s">
        <v>1187</v>
      </c>
      <c r="N171" t="s">
        <v>1252</v>
      </c>
      <c r="O171" t="s">
        <v>1348</v>
      </c>
      <c r="P171" t="s">
        <v>1367</v>
      </c>
      <c r="R171" t="s">
        <v>1374</v>
      </c>
      <c r="S171" t="s">
        <v>1186</v>
      </c>
      <c r="U171" t="s">
        <v>1379</v>
      </c>
      <c r="W171" t="s">
        <v>135</v>
      </c>
      <c r="X171">
        <v>1450</v>
      </c>
      <c r="Y171" t="s">
        <v>1394</v>
      </c>
      <c r="Z171" t="s">
        <v>1404</v>
      </c>
      <c r="AB171" t="s">
        <v>1588</v>
      </c>
      <c r="AD171" t="s">
        <v>1944</v>
      </c>
      <c r="AE171">
        <v>66</v>
      </c>
      <c r="AF171" t="s">
        <v>2104</v>
      </c>
      <c r="AG171" t="s">
        <v>1206</v>
      </c>
      <c r="AH171">
        <v>10</v>
      </c>
      <c r="AI171">
        <v>2</v>
      </c>
      <c r="AJ171">
        <v>1</v>
      </c>
      <c r="AK171">
        <v>110.17</v>
      </c>
      <c r="AN171" t="s">
        <v>2127</v>
      </c>
      <c r="AO171">
        <v>23500</v>
      </c>
      <c r="AU171">
        <v>0.3</v>
      </c>
      <c r="AV171" t="s">
        <v>135</v>
      </c>
      <c r="AW171" t="s">
        <v>2174</v>
      </c>
      <c r="AX171" t="s">
        <v>2204</v>
      </c>
    </row>
    <row r="172" spans="1:50">
      <c r="A172" s="1">
        <f>HYPERLINK("https://lsnyc.legalserver.org/matter/dynamic-profile/view/1904599","19-1904599")</f>
        <v>0</v>
      </c>
      <c r="B172" t="s">
        <v>65</v>
      </c>
      <c r="C172" t="s">
        <v>123</v>
      </c>
      <c r="D172" t="s">
        <v>155</v>
      </c>
      <c r="F172" t="s">
        <v>345</v>
      </c>
      <c r="G172" t="s">
        <v>616</v>
      </c>
      <c r="H172" t="s">
        <v>773</v>
      </c>
      <c r="I172">
        <v>1</v>
      </c>
      <c r="J172" t="s">
        <v>1162</v>
      </c>
      <c r="K172">
        <v>10034</v>
      </c>
      <c r="L172" t="s">
        <v>1186</v>
      </c>
      <c r="M172" t="s">
        <v>1187</v>
      </c>
      <c r="P172" t="s">
        <v>1364</v>
      </c>
      <c r="R172" t="s">
        <v>1374</v>
      </c>
      <c r="S172" t="s">
        <v>1186</v>
      </c>
      <c r="U172" t="s">
        <v>1379</v>
      </c>
      <c r="W172" t="s">
        <v>155</v>
      </c>
      <c r="X172">
        <v>868.24</v>
      </c>
      <c r="Y172" t="s">
        <v>1398</v>
      </c>
      <c r="Z172" t="s">
        <v>1403</v>
      </c>
      <c r="AB172" t="s">
        <v>1589</v>
      </c>
      <c r="AD172" t="s">
        <v>1945</v>
      </c>
      <c r="AE172">
        <v>25</v>
      </c>
      <c r="AF172" t="s">
        <v>2104</v>
      </c>
      <c r="AH172">
        <v>34</v>
      </c>
      <c r="AI172">
        <v>2</v>
      </c>
      <c r="AJ172">
        <v>0</v>
      </c>
      <c r="AK172">
        <v>110.85</v>
      </c>
      <c r="AN172" t="s">
        <v>2126</v>
      </c>
      <c r="AO172">
        <v>18744</v>
      </c>
      <c r="AU172">
        <v>0.6</v>
      </c>
      <c r="AV172" t="s">
        <v>155</v>
      </c>
      <c r="AW172" t="s">
        <v>2181</v>
      </c>
      <c r="AX172" t="s">
        <v>2204</v>
      </c>
    </row>
    <row r="173" spans="1:50">
      <c r="A173" s="1">
        <f>HYPERLINK("https://lsnyc.legalserver.org/matter/dynamic-profile/view/1904281","19-1904281")</f>
        <v>0</v>
      </c>
      <c r="B173" t="s">
        <v>106</v>
      </c>
      <c r="C173" t="s">
        <v>123</v>
      </c>
      <c r="D173" t="s">
        <v>124</v>
      </c>
      <c r="F173" t="s">
        <v>247</v>
      </c>
      <c r="G173" t="s">
        <v>617</v>
      </c>
      <c r="H173" t="s">
        <v>892</v>
      </c>
      <c r="I173" t="s">
        <v>1048</v>
      </c>
      <c r="J173" t="s">
        <v>1158</v>
      </c>
      <c r="K173">
        <v>11212</v>
      </c>
      <c r="L173" t="s">
        <v>1186</v>
      </c>
      <c r="M173" t="s">
        <v>1187</v>
      </c>
      <c r="N173" t="s">
        <v>1275</v>
      </c>
      <c r="O173" t="s">
        <v>1344</v>
      </c>
      <c r="P173" t="s">
        <v>1366</v>
      </c>
      <c r="R173" t="s">
        <v>1374</v>
      </c>
      <c r="S173" t="s">
        <v>1188</v>
      </c>
      <c r="U173" t="s">
        <v>1379</v>
      </c>
      <c r="V173" t="s">
        <v>1385</v>
      </c>
      <c r="W173" t="s">
        <v>198</v>
      </c>
      <c r="X173">
        <v>1800</v>
      </c>
      <c r="Y173" t="s">
        <v>1395</v>
      </c>
      <c r="Z173" t="s">
        <v>1411</v>
      </c>
      <c r="AB173" t="s">
        <v>1590</v>
      </c>
      <c r="AC173" t="s">
        <v>1788</v>
      </c>
      <c r="AD173" t="s">
        <v>1946</v>
      </c>
      <c r="AE173">
        <v>4</v>
      </c>
      <c r="AF173" t="s">
        <v>2102</v>
      </c>
      <c r="AG173" t="s">
        <v>2117</v>
      </c>
      <c r="AH173">
        <v>4</v>
      </c>
      <c r="AI173">
        <v>4</v>
      </c>
      <c r="AJ173">
        <v>0</v>
      </c>
      <c r="AK173">
        <v>111.01</v>
      </c>
      <c r="AN173" t="s">
        <v>2126</v>
      </c>
      <c r="AO173">
        <v>28584</v>
      </c>
      <c r="AU173">
        <v>1</v>
      </c>
      <c r="AV173" t="s">
        <v>124</v>
      </c>
      <c r="AW173" t="s">
        <v>2176</v>
      </c>
      <c r="AX173" t="s">
        <v>2205</v>
      </c>
    </row>
    <row r="174" spans="1:50">
      <c r="A174" s="1">
        <f>HYPERLINK("https://lsnyc.legalserver.org/matter/dynamic-profile/view/1903768","19-1903768")</f>
        <v>0</v>
      </c>
      <c r="B174" t="s">
        <v>107</v>
      </c>
      <c r="C174" t="s">
        <v>123</v>
      </c>
      <c r="D174" t="s">
        <v>172</v>
      </c>
      <c r="F174" t="s">
        <v>346</v>
      </c>
      <c r="G174" t="s">
        <v>618</v>
      </c>
      <c r="H174" t="s">
        <v>893</v>
      </c>
      <c r="I174" t="s">
        <v>1017</v>
      </c>
      <c r="J174" t="s">
        <v>1158</v>
      </c>
      <c r="K174">
        <v>11207</v>
      </c>
      <c r="L174" t="s">
        <v>1186</v>
      </c>
      <c r="M174" t="s">
        <v>1187</v>
      </c>
      <c r="N174" t="s">
        <v>1194</v>
      </c>
      <c r="O174" t="s">
        <v>1194</v>
      </c>
      <c r="P174" t="s">
        <v>1366</v>
      </c>
      <c r="R174" t="s">
        <v>1374</v>
      </c>
      <c r="S174" t="s">
        <v>1188</v>
      </c>
      <c r="U174" t="s">
        <v>1379</v>
      </c>
      <c r="V174" t="s">
        <v>1385</v>
      </c>
      <c r="W174" t="s">
        <v>172</v>
      </c>
      <c r="X174">
        <v>1515</v>
      </c>
      <c r="Y174" t="s">
        <v>1395</v>
      </c>
      <c r="Z174" t="s">
        <v>1405</v>
      </c>
      <c r="AB174" t="s">
        <v>1591</v>
      </c>
      <c r="AC174" t="s">
        <v>1789</v>
      </c>
      <c r="AD174" t="s">
        <v>1947</v>
      </c>
      <c r="AE174">
        <v>4</v>
      </c>
      <c r="AF174" t="s">
        <v>2102</v>
      </c>
      <c r="AG174" t="s">
        <v>2120</v>
      </c>
      <c r="AH174">
        <v>1</v>
      </c>
      <c r="AI174">
        <v>1</v>
      </c>
      <c r="AJ174">
        <v>2</v>
      </c>
      <c r="AK174">
        <v>112.52</v>
      </c>
      <c r="AN174" t="s">
        <v>2126</v>
      </c>
      <c r="AO174">
        <v>24000</v>
      </c>
      <c r="AU174">
        <v>6.55</v>
      </c>
      <c r="AV174" t="s">
        <v>142</v>
      </c>
      <c r="AW174" t="s">
        <v>107</v>
      </c>
      <c r="AX174" t="s">
        <v>2205</v>
      </c>
    </row>
    <row r="175" spans="1:50">
      <c r="A175" s="1">
        <f>HYPERLINK("https://lsnyc.legalserver.org/matter/dynamic-profile/view/1908544","19-1908544")</f>
        <v>0</v>
      </c>
      <c r="B175" t="s">
        <v>81</v>
      </c>
      <c r="C175" t="s">
        <v>123</v>
      </c>
      <c r="D175" t="s">
        <v>174</v>
      </c>
      <c r="F175" t="s">
        <v>347</v>
      </c>
      <c r="G175" t="s">
        <v>619</v>
      </c>
      <c r="H175" t="s">
        <v>894</v>
      </c>
      <c r="I175" t="s">
        <v>1088</v>
      </c>
      <c r="J175" t="s">
        <v>1162</v>
      </c>
      <c r="K175">
        <v>10027</v>
      </c>
      <c r="L175" t="s">
        <v>1186</v>
      </c>
      <c r="M175" t="s">
        <v>1187</v>
      </c>
      <c r="O175" t="s">
        <v>1194</v>
      </c>
      <c r="P175" t="s">
        <v>1362</v>
      </c>
      <c r="R175" t="s">
        <v>1374</v>
      </c>
      <c r="S175" t="s">
        <v>1188</v>
      </c>
      <c r="U175" t="s">
        <v>1379</v>
      </c>
      <c r="W175" t="s">
        <v>174</v>
      </c>
      <c r="X175">
        <v>433.33</v>
      </c>
      <c r="Y175" t="s">
        <v>1398</v>
      </c>
      <c r="Z175" t="s">
        <v>1404</v>
      </c>
      <c r="AB175" t="s">
        <v>1592</v>
      </c>
      <c r="AD175" t="s">
        <v>1948</v>
      </c>
      <c r="AE175">
        <v>0</v>
      </c>
      <c r="AF175" t="s">
        <v>2104</v>
      </c>
      <c r="AG175" t="s">
        <v>1206</v>
      </c>
      <c r="AH175">
        <v>0</v>
      </c>
      <c r="AI175">
        <v>1</v>
      </c>
      <c r="AJ175">
        <v>0</v>
      </c>
      <c r="AK175">
        <v>113.07</v>
      </c>
      <c r="AO175">
        <v>14122.8</v>
      </c>
      <c r="AU175">
        <v>1</v>
      </c>
      <c r="AV175" t="s">
        <v>169</v>
      </c>
      <c r="AW175" t="s">
        <v>2183</v>
      </c>
      <c r="AX175" t="s">
        <v>2204</v>
      </c>
    </row>
    <row r="176" spans="1:50">
      <c r="A176" s="1">
        <f>HYPERLINK("https://lsnyc.legalserver.org/matter/dynamic-profile/view/1890810","19-1890810")</f>
        <v>0</v>
      </c>
      <c r="B176" t="s">
        <v>60</v>
      </c>
      <c r="C176" t="s">
        <v>123</v>
      </c>
      <c r="D176" t="s">
        <v>177</v>
      </c>
      <c r="F176" t="s">
        <v>348</v>
      </c>
      <c r="G176" t="s">
        <v>620</v>
      </c>
      <c r="H176" t="s">
        <v>895</v>
      </c>
      <c r="I176" t="s">
        <v>1101</v>
      </c>
      <c r="J176" t="s">
        <v>1158</v>
      </c>
      <c r="K176">
        <v>11235</v>
      </c>
      <c r="L176" t="s">
        <v>1186</v>
      </c>
      <c r="M176" t="s">
        <v>1186</v>
      </c>
      <c r="O176" t="s">
        <v>1354</v>
      </c>
      <c r="P176" t="s">
        <v>1365</v>
      </c>
      <c r="R176" t="s">
        <v>1374</v>
      </c>
      <c r="S176" t="s">
        <v>1188</v>
      </c>
      <c r="U176" t="s">
        <v>1379</v>
      </c>
      <c r="W176" t="s">
        <v>141</v>
      </c>
      <c r="X176">
        <v>930</v>
      </c>
      <c r="Y176" t="s">
        <v>1395</v>
      </c>
      <c r="AB176" t="s">
        <v>1593</v>
      </c>
      <c r="AD176" t="s">
        <v>1949</v>
      </c>
      <c r="AE176">
        <v>0</v>
      </c>
      <c r="AH176">
        <v>0</v>
      </c>
      <c r="AI176">
        <v>2</v>
      </c>
      <c r="AJ176">
        <v>0</v>
      </c>
      <c r="AK176">
        <v>113.54</v>
      </c>
      <c r="AN176" t="s">
        <v>2126</v>
      </c>
      <c r="AO176">
        <v>19200</v>
      </c>
      <c r="AP176" t="s">
        <v>2141</v>
      </c>
      <c r="AU176">
        <v>4.5</v>
      </c>
      <c r="AV176" t="s">
        <v>2170</v>
      </c>
      <c r="AW176" t="s">
        <v>2179</v>
      </c>
    </row>
    <row r="177" spans="1:50">
      <c r="A177" s="1">
        <f>HYPERLINK("https://lsnyc.legalserver.org/matter/dynamic-profile/view/1904720","19-1904720")</f>
        <v>0</v>
      </c>
      <c r="B177" t="s">
        <v>72</v>
      </c>
      <c r="C177" t="s">
        <v>122</v>
      </c>
      <c r="D177" t="s">
        <v>141</v>
      </c>
      <c r="E177" t="s">
        <v>178</v>
      </c>
      <c r="F177" t="s">
        <v>212</v>
      </c>
      <c r="G177" t="s">
        <v>621</v>
      </c>
      <c r="H177" t="s">
        <v>793</v>
      </c>
      <c r="I177" t="s">
        <v>1102</v>
      </c>
      <c r="J177" t="s">
        <v>1155</v>
      </c>
      <c r="K177">
        <v>11691</v>
      </c>
      <c r="L177" t="s">
        <v>1186</v>
      </c>
      <c r="M177" t="s">
        <v>1187</v>
      </c>
      <c r="N177" t="s">
        <v>1276</v>
      </c>
      <c r="O177" t="s">
        <v>1343</v>
      </c>
      <c r="P177" t="s">
        <v>1363</v>
      </c>
      <c r="Q177" t="s">
        <v>1370</v>
      </c>
      <c r="R177" t="s">
        <v>1374</v>
      </c>
      <c r="S177" t="s">
        <v>1188</v>
      </c>
      <c r="U177" t="s">
        <v>1379</v>
      </c>
      <c r="V177" t="s">
        <v>1388</v>
      </c>
      <c r="W177" t="s">
        <v>141</v>
      </c>
      <c r="X177">
        <v>327</v>
      </c>
      <c r="Y177" t="s">
        <v>1394</v>
      </c>
      <c r="Z177" t="s">
        <v>1405</v>
      </c>
      <c r="AA177" t="s">
        <v>1420</v>
      </c>
      <c r="AB177" t="s">
        <v>1594</v>
      </c>
      <c r="AC177" t="s">
        <v>1790</v>
      </c>
      <c r="AD177" t="s">
        <v>1950</v>
      </c>
      <c r="AE177">
        <v>462</v>
      </c>
      <c r="AF177" t="s">
        <v>2105</v>
      </c>
      <c r="AG177" t="s">
        <v>1206</v>
      </c>
      <c r="AH177">
        <v>20</v>
      </c>
      <c r="AI177">
        <v>1</v>
      </c>
      <c r="AJ177">
        <v>0</v>
      </c>
      <c r="AK177">
        <v>114.24</v>
      </c>
      <c r="AN177" t="s">
        <v>2126</v>
      </c>
      <c r="AO177">
        <v>14268</v>
      </c>
      <c r="AQ177" t="s">
        <v>2149</v>
      </c>
      <c r="AR177" t="s">
        <v>2150</v>
      </c>
      <c r="AS177" t="s">
        <v>2154</v>
      </c>
      <c r="AT177" t="s">
        <v>2163</v>
      </c>
      <c r="AU177">
        <v>1</v>
      </c>
      <c r="AV177" t="s">
        <v>178</v>
      </c>
      <c r="AW177" t="s">
        <v>2174</v>
      </c>
      <c r="AX177" t="s">
        <v>2205</v>
      </c>
    </row>
    <row r="178" spans="1:50">
      <c r="A178" s="1">
        <f>HYPERLINK("https://lsnyc.legalserver.org/matter/dynamic-profile/view/1908397","19-1908397")</f>
        <v>0</v>
      </c>
      <c r="B178" t="s">
        <v>93</v>
      </c>
      <c r="C178" t="s">
        <v>123</v>
      </c>
      <c r="D178" t="s">
        <v>169</v>
      </c>
      <c r="F178" t="s">
        <v>345</v>
      </c>
      <c r="G178" t="s">
        <v>622</v>
      </c>
      <c r="H178" t="s">
        <v>896</v>
      </c>
      <c r="I178" t="s">
        <v>1022</v>
      </c>
      <c r="J178" t="s">
        <v>1158</v>
      </c>
      <c r="K178">
        <v>11217</v>
      </c>
      <c r="L178" t="s">
        <v>1186</v>
      </c>
      <c r="M178" t="s">
        <v>1187</v>
      </c>
      <c r="R178" t="s">
        <v>1374</v>
      </c>
      <c r="U178" t="s">
        <v>1379</v>
      </c>
      <c r="W178" t="s">
        <v>169</v>
      </c>
      <c r="X178">
        <v>0</v>
      </c>
      <c r="Y178" t="s">
        <v>1395</v>
      </c>
      <c r="AB178" t="s">
        <v>1595</v>
      </c>
      <c r="AD178" t="s">
        <v>1951</v>
      </c>
      <c r="AE178">
        <v>0</v>
      </c>
      <c r="AH178">
        <v>0</v>
      </c>
      <c r="AI178">
        <v>1</v>
      </c>
      <c r="AJ178">
        <v>0</v>
      </c>
      <c r="AK178">
        <v>114.49</v>
      </c>
      <c r="AN178" t="s">
        <v>2126</v>
      </c>
      <c r="AO178">
        <v>14300</v>
      </c>
      <c r="AU178">
        <v>0.7</v>
      </c>
      <c r="AV178" t="s">
        <v>169</v>
      </c>
      <c r="AW178" t="s">
        <v>97</v>
      </c>
    </row>
    <row r="179" spans="1:50">
      <c r="A179" s="1">
        <f>HYPERLINK("https://lsnyc.legalserver.org/matter/dynamic-profile/view/1906222","19-1906222")</f>
        <v>0</v>
      </c>
      <c r="B179" t="s">
        <v>65</v>
      </c>
      <c r="C179" t="s">
        <v>123</v>
      </c>
      <c r="D179" t="s">
        <v>128</v>
      </c>
      <c r="F179" t="s">
        <v>349</v>
      </c>
      <c r="G179" t="s">
        <v>623</v>
      </c>
      <c r="H179" t="s">
        <v>897</v>
      </c>
      <c r="I179" t="s">
        <v>1103</v>
      </c>
      <c r="J179" t="s">
        <v>1162</v>
      </c>
      <c r="K179">
        <v>10040</v>
      </c>
      <c r="L179" t="s">
        <v>1186</v>
      </c>
      <c r="M179" t="s">
        <v>1187</v>
      </c>
      <c r="P179" t="s">
        <v>1364</v>
      </c>
      <c r="R179" t="s">
        <v>1374</v>
      </c>
      <c r="S179" t="s">
        <v>1188</v>
      </c>
      <c r="U179" t="s">
        <v>1379</v>
      </c>
      <c r="W179" t="s">
        <v>128</v>
      </c>
      <c r="X179">
        <v>1197</v>
      </c>
      <c r="Y179" t="s">
        <v>1398</v>
      </c>
      <c r="Z179" t="s">
        <v>1403</v>
      </c>
      <c r="AB179" t="s">
        <v>1596</v>
      </c>
      <c r="AD179" t="s">
        <v>1952</v>
      </c>
      <c r="AE179">
        <v>73</v>
      </c>
      <c r="AF179" t="s">
        <v>2104</v>
      </c>
      <c r="AG179" t="s">
        <v>1206</v>
      </c>
      <c r="AH179">
        <v>40</v>
      </c>
      <c r="AI179">
        <v>1</v>
      </c>
      <c r="AJ179">
        <v>0</v>
      </c>
      <c r="AK179">
        <v>115.29</v>
      </c>
      <c r="AN179" t="s">
        <v>2126</v>
      </c>
      <c r="AO179">
        <v>14400</v>
      </c>
      <c r="AU179">
        <v>1</v>
      </c>
      <c r="AV179" t="s">
        <v>192</v>
      </c>
      <c r="AW179" t="s">
        <v>2181</v>
      </c>
      <c r="AX179" t="s">
        <v>2204</v>
      </c>
    </row>
    <row r="180" spans="1:50">
      <c r="A180" s="1">
        <f>HYPERLINK("https://lsnyc.legalserver.org/matter/dynamic-profile/view/1904621","19-1904621")</f>
        <v>0</v>
      </c>
      <c r="B180" t="s">
        <v>91</v>
      </c>
      <c r="C180" t="s">
        <v>123</v>
      </c>
      <c r="D180" t="s">
        <v>141</v>
      </c>
      <c r="F180" t="s">
        <v>350</v>
      </c>
      <c r="G180" t="s">
        <v>624</v>
      </c>
      <c r="H180" t="s">
        <v>898</v>
      </c>
      <c r="I180" t="s">
        <v>1104</v>
      </c>
      <c r="J180" t="s">
        <v>1162</v>
      </c>
      <c r="K180">
        <v>10033</v>
      </c>
      <c r="L180" t="s">
        <v>1186</v>
      </c>
      <c r="M180" t="s">
        <v>1187</v>
      </c>
      <c r="N180" t="s">
        <v>1277</v>
      </c>
      <c r="O180" t="s">
        <v>1343</v>
      </c>
      <c r="P180" t="s">
        <v>1364</v>
      </c>
      <c r="R180" t="s">
        <v>1374</v>
      </c>
      <c r="S180" t="s">
        <v>1188</v>
      </c>
      <c r="U180" t="s">
        <v>1379</v>
      </c>
      <c r="W180" t="s">
        <v>141</v>
      </c>
      <c r="X180">
        <v>868.62</v>
      </c>
      <c r="Y180" t="s">
        <v>1398</v>
      </c>
      <c r="Z180" t="s">
        <v>1401</v>
      </c>
      <c r="AB180" t="s">
        <v>1597</v>
      </c>
      <c r="AD180" t="s">
        <v>1953</v>
      </c>
      <c r="AE180">
        <v>0</v>
      </c>
      <c r="AF180" t="s">
        <v>2104</v>
      </c>
      <c r="AG180" t="s">
        <v>1206</v>
      </c>
      <c r="AH180">
        <v>46</v>
      </c>
      <c r="AI180">
        <v>2</v>
      </c>
      <c r="AJ180">
        <v>3</v>
      </c>
      <c r="AK180">
        <v>116.01</v>
      </c>
      <c r="AN180" t="s">
        <v>2126</v>
      </c>
      <c r="AO180">
        <v>35000</v>
      </c>
      <c r="AU180">
        <v>2.2</v>
      </c>
      <c r="AV180" t="s">
        <v>164</v>
      </c>
      <c r="AW180" t="s">
        <v>2183</v>
      </c>
      <c r="AX180" t="s">
        <v>2204</v>
      </c>
    </row>
    <row r="181" spans="1:50">
      <c r="A181" s="1">
        <f>HYPERLINK("https://lsnyc.legalserver.org/matter/dynamic-profile/view/1906962","19-1906962")</f>
        <v>0</v>
      </c>
      <c r="B181" t="s">
        <v>89</v>
      </c>
      <c r="C181" t="s">
        <v>123</v>
      </c>
      <c r="D181" t="s">
        <v>134</v>
      </c>
      <c r="F181" t="s">
        <v>320</v>
      </c>
      <c r="G181" t="s">
        <v>625</v>
      </c>
      <c r="H181" t="s">
        <v>899</v>
      </c>
      <c r="J181" t="s">
        <v>1158</v>
      </c>
      <c r="K181">
        <v>11208</v>
      </c>
      <c r="L181" t="s">
        <v>1186</v>
      </c>
      <c r="M181" t="s">
        <v>1187</v>
      </c>
      <c r="O181" t="s">
        <v>1358</v>
      </c>
      <c r="P181" t="s">
        <v>1367</v>
      </c>
      <c r="R181" t="s">
        <v>1374</v>
      </c>
      <c r="S181" t="s">
        <v>1188</v>
      </c>
      <c r="U181" t="s">
        <v>1379</v>
      </c>
      <c r="W181" t="s">
        <v>134</v>
      </c>
      <c r="X181">
        <v>0</v>
      </c>
      <c r="Y181" t="s">
        <v>1395</v>
      </c>
      <c r="AB181" t="s">
        <v>1598</v>
      </c>
      <c r="AD181" t="s">
        <v>1954</v>
      </c>
      <c r="AE181">
        <v>0</v>
      </c>
      <c r="AH181">
        <v>0</v>
      </c>
      <c r="AI181">
        <v>1</v>
      </c>
      <c r="AJ181">
        <v>0</v>
      </c>
      <c r="AK181">
        <v>116.54</v>
      </c>
      <c r="AN181" t="s">
        <v>2127</v>
      </c>
      <c r="AO181">
        <v>14556</v>
      </c>
      <c r="AU181">
        <v>0</v>
      </c>
      <c r="AW181" t="s">
        <v>2179</v>
      </c>
      <c r="AX181" t="s">
        <v>2204</v>
      </c>
    </row>
    <row r="182" spans="1:50">
      <c r="A182" s="1">
        <f>HYPERLINK("https://lsnyc.legalserver.org/matter/dynamic-profile/view/1904900","19-1904900")</f>
        <v>0</v>
      </c>
      <c r="B182" t="s">
        <v>90</v>
      </c>
      <c r="C182" t="s">
        <v>123</v>
      </c>
      <c r="D182" t="s">
        <v>156</v>
      </c>
      <c r="F182" t="s">
        <v>247</v>
      </c>
      <c r="G182" t="s">
        <v>626</v>
      </c>
      <c r="H182" t="s">
        <v>900</v>
      </c>
      <c r="I182">
        <v>1</v>
      </c>
      <c r="J182" t="s">
        <v>1161</v>
      </c>
      <c r="K182">
        <v>10301</v>
      </c>
      <c r="L182" t="s">
        <v>1186</v>
      </c>
      <c r="M182" t="s">
        <v>1187</v>
      </c>
      <c r="N182" t="s">
        <v>1278</v>
      </c>
      <c r="O182" t="s">
        <v>1343</v>
      </c>
      <c r="R182" t="s">
        <v>1374</v>
      </c>
      <c r="S182" t="s">
        <v>1188</v>
      </c>
      <c r="U182" t="s">
        <v>1379</v>
      </c>
      <c r="V182" t="s">
        <v>1385</v>
      </c>
      <c r="W182" t="s">
        <v>156</v>
      </c>
      <c r="X182">
        <v>355</v>
      </c>
      <c r="Y182" t="s">
        <v>1397</v>
      </c>
      <c r="Z182" t="s">
        <v>1406</v>
      </c>
      <c r="AB182" t="s">
        <v>1599</v>
      </c>
      <c r="AD182" t="s">
        <v>1955</v>
      </c>
      <c r="AE182">
        <v>10</v>
      </c>
      <c r="AF182" t="s">
        <v>2102</v>
      </c>
      <c r="AG182" t="s">
        <v>2119</v>
      </c>
      <c r="AH182">
        <v>2</v>
      </c>
      <c r="AI182">
        <v>1</v>
      </c>
      <c r="AJ182">
        <v>0</v>
      </c>
      <c r="AK182">
        <v>116.83</v>
      </c>
      <c r="AN182" t="s">
        <v>2126</v>
      </c>
      <c r="AO182">
        <v>14592</v>
      </c>
      <c r="AU182">
        <v>5.6</v>
      </c>
      <c r="AV182" t="s">
        <v>135</v>
      </c>
      <c r="AW182" t="s">
        <v>2180</v>
      </c>
      <c r="AX182" t="s">
        <v>2204</v>
      </c>
    </row>
    <row r="183" spans="1:50">
      <c r="A183" s="1">
        <f>HYPERLINK("https://lsnyc.legalserver.org/matter/dynamic-profile/view/1907939","19-1907939")</f>
        <v>0</v>
      </c>
      <c r="B183" t="s">
        <v>53</v>
      </c>
      <c r="C183" t="s">
        <v>123</v>
      </c>
      <c r="D183" t="s">
        <v>135</v>
      </c>
      <c r="F183" t="s">
        <v>351</v>
      </c>
      <c r="G183" t="s">
        <v>627</v>
      </c>
      <c r="H183" t="s">
        <v>901</v>
      </c>
      <c r="I183" t="s">
        <v>1078</v>
      </c>
      <c r="J183" t="s">
        <v>1156</v>
      </c>
      <c r="K183">
        <v>11432</v>
      </c>
      <c r="L183" t="s">
        <v>1186</v>
      </c>
      <c r="M183" t="s">
        <v>1187</v>
      </c>
      <c r="N183" t="s">
        <v>1279</v>
      </c>
      <c r="O183" t="s">
        <v>1343</v>
      </c>
      <c r="P183" t="s">
        <v>1364</v>
      </c>
      <c r="R183" t="s">
        <v>1374</v>
      </c>
      <c r="S183" t="s">
        <v>1188</v>
      </c>
      <c r="U183" t="s">
        <v>1379</v>
      </c>
      <c r="W183" t="s">
        <v>135</v>
      </c>
      <c r="X183">
        <v>1425</v>
      </c>
      <c r="Y183" t="s">
        <v>1394</v>
      </c>
      <c r="Z183" t="s">
        <v>1401</v>
      </c>
      <c r="AB183" t="s">
        <v>1600</v>
      </c>
      <c r="AD183" t="s">
        <v>1956</v>
      </c>
      <c r="AE183">
        <v>102</v>
      </c>
      <c r="AF183" t="s">
        <v>2104</v>
      </c>
      <c r="AG183" t="s">
        <v>1206</v>
      </c>
      <c r="AH183">
        <v>3</v>
      </c>
      <c r="AI183">
        <v>2</v>
      </c>
      <c r="AJ183">
        <v>1</v>
      </c>
      <c r="AK183">
        <v>117.21</v>
      </c>
      <c r="AN183" t="s">
        <v>2128</v>
      </c>
      <c r="AO183">
        <v>25000</v>
      </c>
      <c r="AU183">
        <v>1.65</v>
      </c>
      <c r="AV183" t="s">
        <v>167</v>
      </c>
      <c r="AW183" t="s">
        <v>2174</v>
      </c>
      <c r="AX183" t="s">
        <v>2204</v>
      </c>
    </row>
    <row r="184" spans="1:50">
      <c r="A184" s="1">
        <f>HYPERLINK("https://lsnyc.legalserver.org/matter/dynamic-profile/view/1907122","19-1907122")</f>
        <v>0</v>
      </c>
      <c r="B184" t="s">
        <v>72</v>
      </c>
      <c r="C184" t="s">
        <v>123</v>
      </c>
      <c r="D184" t="s">
        <v>178</v>
      </c>
      <c r="F184" t="s">
        <v>352</v>
      </c>
      <c r="G184" t="s">
        <v>628</v>
      </c>
      <c r="H184" t="s">
        <v>902</v>
      </c>
      <c r="I184" t="s">
        <v>1105</v>
      </c>
      <c r="J184" t="s">
        <v>1159</v>
      </c>
      <c r="K184">
        <v>11103</v>
      </c>
      <c r="L184" t="s">
        <v>1186</v>
      </c>
      <c r="M184" t="s">
        <v>1187</v>
      </c>
      <c r="O184" t="s">
        <v>1348</v>
      </c>
      <c r="P184" t="s">
        <v>1367</v>
      </c>
      <c r="R184" t="s">
        <v>1374</v>
      </c>
      <c r="S184" t="s">
        <v>1188</v>
      </c>
      <c r="U184" t="s">
        <v>1379</v>
      </c>
      <c r="V184" t="s">
        <v>1385</v>
      </c>
      <c r="W184" t="s">
        <v>178</v>
      </c>
      <c r="X184">
        <v>1400</v>
      </c>
      <c r="Y184" t="s">
        <v>1394</v>
      </c>
      <c r="Z184" t="s">
        <v>1412</v>
      </c>
      <c r="AB184" t="s">
        <v>1601</v>
      </c>
      <c r="AD184" t="s">
        <v>1957</v>
      </c>
      <c r="AE184">
        <v>4</v>
      </c>
      <c r="AF184" t="s">
        <v>2104</v>
      </c>
      <c r="AG184" t="s">
        <v>1206</v>
      </c>
      <c r="AH184">
        <v>9</v>
      </c>
      <c r="AI184">
        <v>2</v>
      </c>
      <c r="AJ184">
        <v>1</v>
      </c>
      <c r="AK184">
        <v>117.21</v>
      </c>
      <c r="AN184" t="s">
        <v>2126</v>
      </c>
      <c r="AO184">
        <v>25000</v>
      </c>
      <c r="AU184">
        <v>0.7</v>
      </c>
      <c r="AV184" t="s">
        <v>157</v>
      </c>
      <c r="AW184" t="s">
        <v>72</v>
      </c>
      <c r="AX184" t="s">
        <v>2204</v>
      </c>
    </row>
    <row r="185" spans="1:50">
      <c r="A185" s="1">
        <f>HYPERLINK("https://lsnyc.legalserver.org/matter/dynamic-profile/view/1907356","19-1907356")</f>
        <v>0</v>
      </c>
      <c r="B185" t="s">
        <v>82</v>
      </c>
      <c r="C185" t="s">
        <v>122</v>
      </c>
      <c r="D185" t="s">
        <v>138</v>
      </c>
      <c r="E185" t="s">
        <v>169</v>
      </c>
      <c r="F185" t="s">
        <v>331</v>
      </c>
      <c r="G185" t="s">
        <v>629</v>
      </c>
      <c r="H185" t="s">
        <v>903</v>
      </c>
      <c r="J185" t="s">
        <v>1161</v>
      </c>
      <c r="K185">
        <v>10301</v>
      </c>
      <c r="L185" t="s">
        <v>1186</v>
      </c>
      <c r="M185" t="s">
        <v>1187</v>
      </c>
      <c r="N185" t="s">
        <v>1280</v>
      </c>
      <c r="O185" t="s">
        <v>1343</v>
      </c>
      <c r="P185" t="s">
        <v>1366</v>
      </c>
      <c r="Q185" t="s">
        <v>1371</v>
      </c>
      <c r="R185" t="s">
        <v>1374</v>
      </c>
      <c r="S185" t="s">
        <v>1188</v>
      </c>
      <c r="U185" t="s">
        <v>1379</v>
      </c>
      <c r="V185" t="s">
        <v>1388</v>
      </c>
      <c r="W185" t="s">
        <v>138</v>
      </c>
      <c r="X185">
        <v>1975</v>
      </c>
      <c r="Y185" t="s">
        <v>1397</v>
      </c>
      <c r="Z185" t="s">
        <v>1413</v>
      </c>
      <c r="AA185" t="s">
        <v>1417</v>
      </c>
      <c r="AB185" t="s">
        <v>1602</v>
      </c>
      <c r="AD185" t="s">
        <v>1958</v>
      </c>
      <c r="AE185">
        <v>1</v>
      </c>
      <c r="AF185" t="s">
        <v>2102</v>
      </c>
      <c r="AG185" t="s">
        <v>1206</v>
      </c>
      <c r="AH185">
        <v>-1</v>
      </c>
      <c r="AI185">
        <v>1</v>
      </c>
      <c r="AJ185">
        <v>1</v>
      </c>
      <c r="AK185">
        <v>118.27</v>
      </c>
      <c r="AN185" t="s">
        <v>2126</v>
      </c>
      <c r="AO185">
        <v>20000</v>
      </c>
      <c r="AU185">
        <v>1.95</v>
      </c>
      <c r="AV185" t="s">
        <v>169</v>
      </c>
      <c r="AW185" t="s">
        <v>2180</v>
      </c>
      <c r="AX185" t="s">
        <v>2204</v>
      </c>
    </row>
    <row r="186" spans="1:50">
      <c r="A186" s="1">
        <f>HYPERLINK("https://lsnyc.legalserver.org/matter/dynamic-profile/view/1908351","19-1908351")</f>
        <v>0</v>
      </c>
      <c r="B186" t="s">
        <v>101</v>
      </c>
      <c r="C186" t="s">
        <v>123</v>
      </c>
      <c r="D186" t="s">
        <v>169</v>
      </c>
      <c r="F186" t="s">
        <v>353</v>
      </c>
      <c r="G186" t="s">
        <v>630</v>
      </c>
      <c r="H186" t="s">
        <v>859</v>
      </c>
      <c r="I186" t="s">
        <v>1022</v>
      </c>
      <c r="J186" t="s">
        <v>1168</v>
      </c>
      <c r="K186">
        <v>11377</v>
      </c>
      <c r="L186" t="s">
        <v>1186</v>
      </c>
      <c r="M186" t="s">
        <v>1187</v>
      </c>
      <c r="N186" t="s">
        <v>1252</v>
      </c>
      <c r="O186" t="s">
        <v>1348</v>
      </c>
      <c r="P186" t="s">
        <v>1367</v>
      </c>
      <c r="R186" t="s">
        <v>1374</v>
      </c>
      <c r="S186" t="s">
        <v>1186</v>
      </c>
      <c r="U186" t="s">
        <v>1379</v>
      </c>
      <c r="W186" t="s">
        <v>169</v>
      </c>
      <c r="X186">
        <v>1624.22</v>
      </c>
      <c r="Y186" t="s">
        <v>1394</v>
      </c>
      <c r="Z186" t="s">
        <v>1404</v>
      </c>
      <c r="AB186" t="s">
        <v>1603</v>
      </c>
      <c r="AD186" t="s">
        <v>1959</v>
      </c>
      <c r="AE186">
        <v>66</v>
      </c>
      <c r="AF186" t="s">
        <v>2104</v>
      </c>
      <c r="AG186" t="s">
        <v>1206</v>
      </c>
      <c r="AH186">
        <v>0</v>
      </c>
      <c r="AI186">
        <v>4</v>
      </c>
      <c r="AJ186">
        <v>1</v>
      </c>
      <c r="AK186">
        <v>119.32</v>
      </c>
      <c r="AN186" t="s">
        <v>2126</v>
      </c>
      <c r="AO186">
        <v>36000</v>
      </c>
      <c r="AU186">
        <v>0.4</v>
      </c>
      <c r="AV186" t="s">
        <v>169</v>
      </c>
      <c r="AW186" t="s">
        <v>2174</v>
      </c>
      <c r="AX186" t="s">
        <v>2204</v>
      </c>
    </row>
    <row r="187" spans="1:50">
      <c r="A187" s="1">
        <f>HYPERLINK("https://lsnyc.legalserver.org/matter/dynamic-profile/view/1906690","19-1906690")</f>
        <v>0</v>
      </c>
      <c r="B187" t="s">
        <v>108</v>
      </c>
      <c r="C187" t="s">
        <v>123</v>
      </c>
      <c r="D187" t="s">
        <v>143</v>
      </c>
      <c r="F187" t="s">
        <v>354</v>
      </c>
      <c r="G187" t="s">
        <v>304</v>
      </c>
      <c r="H187" t="s">
        <v>904</v>
      </c>
      <c r="J187" t="s">
        <v>1174</v>
      </c>
      <c r="K187">
        <v>11354</v>
      </c>
      <c r="L187" t="s">
        <v>1186</v>
      </c>
      <c r="M187" t="s">
        <v>1187</v>
      </c>
      <c r="N187" t="s">
        <v>1281</v>
      </c>
      <c r="O187" t="s">
        <v>1359</v>
      </c>
      <c r="P187" t="s">
        <v>1367</v>
      </c>
      <c r="R187" t="s">
        <v>1374</v>
      </c>
      <c r="S187" t="s">
        <v>1188</v>
      </c>
      <c r="U187" t="s">
        <v>1379</v>
      </c>
      <c r="V187" t="s">
        <v>1385</v>
      </c>
      <c r="W187" t="s">
        <v>143</v>
      </c>
      <c r="X187">
        <v>1100</v>
      </c>
      <c r="Y187" t="s">
        <v>1394</v>
      </c>
      <c r="Z187" t="s">
        <v>1405</v>
      </c>
      <c r="AB187" t="s">
        <v>1604</v>
      </c>
      <c r="AD187" t="s">
        <v>1960</v>
      </c>
      <c r="AE187">
        <v>2</v>
      </c>
      <c r="AF187" t="s">
        <v>2102</v>
      </c>
      <c r="AG187" t="s">
        <v>1206</v>
      </c>
      <c r="AH187">
        <v>1</v>
      </c>
      <c r="AI187">
        <v>1</v>
      </c>
      <c r="AJ187">
        <v>0</v>
      </c>
      <c r="AK187">
        <v>120.1</v>
      </c>
      <c r="AN187" t="s">
        <v>2134</v>
      </c>
      <c r="AO187">
        <v>15000</v>
      </c>
      <c r="AU187">
        <v>14.8</v>
      </c>
      <c r="AV187" t="s">
        <v>195</v>
      </c>
      <c r="AW187" t="s">
        <v>2174</v>
      </c>
      <c r="AX187" t="s">
        <v>2204</v>
      </c>
    </row>
    <row r="188" spans="1:50">
      <c r="A188" s="1">
        <f>HYPERLINK("https://lsnyc.legalserver.org/matter/dynamic-profile/view/1908290","19-1908290")</f>
        <v>0</v>
      </c>
      <c r="B188" t="s">
        <v>101</v>
      </c>
      <c r="C188" t="s">
        <v>123</v>
      </c>
      <c r="D188" t="s">
        <v>132</v>
      </c>
      <c r="F188" t="s">
        <v>355</v>
      </c>
      <c r="G188" t="s">
        <v>631</v>
      </c>
      <c r="H188" t="s">
        <v>905</v>
      </c>
      <c r="I188" t="s">
        <v>1106</v>
      </c>
      <c r="J188" t="s">
        <v>1166</v>
      </c>
      <c r="K188">
        <v>11365</v>
      </c>
      <c r="L188" t="s">
        <v>1186</v>
      </c>
      <c r="M188" t="s">
        <v>1187</v>
      </c>
      <c r="N188" t="s">
        <v>1282</v>
      </c>
      <c r="O188" t="s">
        <v>1343</v>
      </c>
      <c r="P188" t="s">
        <v>1364</v>
      </c>
      <c r="R188" t="s">
        <v>1374</v>
      </c>
      <c r="S188" t="s">
        <v>1188</v>
      </c>
      <c r="U188" t="s">
        <v>1379</v>
      </c>
      <c r="W188" t="s">
        <v>132</v>
      </c>
      <c r="X188">
        <v>1609</v>
      </c>
      <c r="Y188" t="s">
        <v>1394</v>
      </c>
      <c r="Z188" t="s">
        <v>1401</v>
      </c>
      <c r="AB188" t="s">
        <v>1605</v>
      </c>
      <c r="AC188" t="s">
        <v>1791</v>
      </c>
      <c r="AD188" t="s">
        <v>1961</v>
      </c>
      <c r="AE188">
        <v>9</v>
      </c>
      <c r="AF188" t="s">
        <v>1781</v>
      </c>
      <c r="AG188" t="s">
        <v>2116</v>
      </c>
      <c r="AH188">
        <v>28</v>
      </c>
      <c r="AI188">
        <v>1</v>
      </c>
      <c r="AJ188">
        <v>0</v>
      </c>
      <c r="AK188">
        <v>120.19</v>
      </c>
      <c r="AN188" t="s">
        <v>2126</v>
      </c>
      <c r="AO188">
        <v>15012</v>
      </c>
      <c r="AU188">
        <v>0.4</v>
      </c>
      <c r="AV188" t="s">
        <v>132</v>
      </c>
      <c r="AW188" t="s">
        <v>2174</v>
      </c>
      <c r="AX188" t="s">
        <v>2204</v>
      </c>
    </row>
    <row r="189" spans="1:50">
      <c r="A189" s="1">
        <f>HYPERLINK("https://lsnyc.legalserver.org/matter/dynamic-profile/view/1904974","19-1904974")</f>
        <v>0</v>
      </c>
      <c r="B189" t="s">
        <v>81</v>
      </c>
      <c r="C189" t="s">
        <v>123</v>
      </c>
      <c r="D189" t="s">
        <v>151</v>
      </c>
      <c r="F189" t="s">
        <v>356</v>
      </c>
      <c r="G189" t="s">
        <v>632</v>
      </c>
      <c r="H189" t="s">
        <v>906</v>
      </c>
      <c r="I189" t="s">
        <v>1107</v>
      </c>
      <c r="J189" t="s">
        <v>1162</v>
      </c>
      <c r="K189">
        <v>10034</v>
      </c>
      <c r="L189" t="s">
        <v>1186</v>
      </c>
      <c r="M189" t="s">
        <v>1187</v>
      </c>
      <c r="P189" t="s">
        <v>1364</v>
      </c>
      <c r="R189" t="s">
        <v>1374</v>
      </c>
      <c r="S189" t="s">
        <v>1188</v>
      </c>
      <c r="U189" t="s">
        <v>1379</v>
      </c>
      <c r="W189" t="s">
        <v>151</v>
      </c>
      <c r="X189">
        <v>640</v>
      </c>
      <c r="Y189" t="s">
        <v>1398</v>
      </c>
      <c r="Z189" t="s">
        <v>1403</v>
      </c>
      <c r="AB189" t="s">
        <v>1606</v>
      </c>
      <c r="AD189" t="s">
        <v>1962</v>
      </c>
      <c r="AE189">
        <v>126</v>
      </c>
      <c r="AF189" t="s">
        <v>2104</v>
      </c>
      <c r="AG189" t="s">
        <v>2115</v>
      </c>
      <c r="AH189">
        <v>15</v>
      </c>
      <c r="AI189">
        <v>3</v>
      </c>
      <c r="AJ189">
        <v>0</v>
      </c>
      <c r="AK189">
        <v>120.68</v>
      </c>
      <c r="AN189" t="s">
        <v>2127</v>
      </c>
      <c r="AO189">
        <v>25740</v>
      </c>
      <c r="AU189">
        <v>0.8</v>
      </c>
      <c r="AV189" t="s">
        <v>151</v>
      </c>
      <c r="AW189" t="s">
        <v>2181</v>
      </c>
      <c r="AX189" t="s">
        <v>2204</v>
      </c>
    </row>
    <row r="190" spans="1:50">
      <c r="A190" s="1">
        <f>HYPERLINK("https://lsnyc.legalserver.org/matter/dynamic-profile/view/1903642","19-1903642")</f>
        <v>0</v>
      </c>
      <c r="B190" t="s">
        <v>60</v>
      </c>
      <c r="C190" t="s">
        <v>123</v>
      </c>
      <c r="D190" t="s">
        <v>172</v>
      </c>
      <c r="F190" t="s">
        <v>357</v>
      </c>
      <c r="G190" t="s">
        <v>503</v>
      </c>
      <c r="H190" t="s">
        <v>866</v>
      </c>
      <c r="I190" t="s">
        <v>1031</v>
      </c>
      <c r="J190" t="s">
        <v>1158</v>
      </c>
      <c r="K190">
        <v>11220</v>
      </c>
      <c r="L190" t="s">
        <v>1186</v>
      </c>
      <c r="M190" t="s">
        <v>1187</v>
      </c>
      <c r="O190" t="s">
        <v>1349</v>
      </c>
      <c r="P190" t="s">
        <v>1363</v>
      </c>
      <c r="R190" t="s">
        <v>1374</v>
      </c>
      <c r="S190" t="s">
        <v>1186</v>
      </c>
      <c r="T190" t="s">
        <v>1376</v>
      </c>
      <c r="U190" t="s">
        <v>1379</v>
      </c>
      <c r="W190" t="s">
        <v>172</v>
      </c>
      <c r="X190">
        <v>745</v>
      </c>
      <c r="Y190" t="s">
        <v>1395</v>
      </c>
      <c r="AB190" t="s">
        <v>1607</v>
      </c>
      <c r="AD190" t="s">
        <v>1963</v>
      </c>
      <c r="AE190">
        <v>0</v>
      </c>
      <c r="AH190">
        <v>40</v>
      </c>
      <c r="AI190">
        <v>3</v>
      </c>
      <c r="AJ190">
        <v>3</v>
      </c>
      <c r="AK190">
        <v>120.73</v>
      </c>
      <c r="AN190" t="s">
        <v>2126</v>
      </c>
      <c r="AO190">
        <v>41760</v>
      </c>
      <c r="AU190">
        <v>0</v>
      </c>
      <c r="AW190" t="s">
        <v>2179</v>
      </c>
      <c r="AX190" t="s">
        <v>2204</v>
      </c>
    </row>
    <row r="191" spans="1:50">
      <c r="A191" s="1">
        <f>HYPERLINK("https://lsnyc.legalserver.org/matter/dynamic-profile/view/1901547","19-1901547")</f>
        <v>0</v>
      </c>
      <c r="B191" t="s">
        <v>55</v>
      </c>
      <c r="C191" t="s">
        <v>122</v>
      </c>
      <c r="D191" t="s">
        <v>179</v>
      </c>
      <c r="E191" t="s">
        <v>152</v>
      </c>
      <c r="F191" t="s">
        <v>358</v>
      </c>
      <c r="G191" t="s">
        <v>633</v>
      </c>
      <c r="H191" t="s">
        <v>907</v>
      </c>
      <c r="I191" t="s">
        <v>1108</v>
      </c>
      <c r="J191" t="s">
        <v>1158</v>
      </c>
      <c r="K191">
        <v>11233</v>
      </c>
      <c r="L191" t="s">
        <v>1186</v>
      </c>
      <c r="M191" t="s">
        <v>1187</v>
      </c>
      <c r="O191" t="s">
        <v>1194</v>
      </c>
      <c r="P191" t="s">
        <v>1362</v>
      </c>
      <c r="Q191" t="s">
        <v>1368</v>
      </c>
      <c r="R191" t="s">
        <v>1374</v>
      </c>
      <c r="S191" t="s">
        <v>1188</v>
      </c>
      <c r="U191" t="s">
        <v>1379</v>
      </c>
      <c r="V191" t="s">
        <v>1385</v>
      </c>
      <c r="W191" t="s">
        <v>152</v>
      </c>
      <c r="X191">
        <v>1879.2</v>
      </c>
      <c r="Y191" t="s">
        <v>1395</v>
      </c>
      <c r="Z191" t="s">
        <v>1403</v>
      </c>
      <c r="AA191" t="s">
        <v>1417</v>
      </c>
      <c r="AB191" t="s">
        <v>1608</v>
      </c>
      <c r="AC191" t="s">
        <v>1792</v>
      </c>
      <c r="AD191" t="s">
        <v>1964</v>
      </c>
      <c r="AE191">
        <v>13</v>
      </c>
      <c r="AF191" t="s">
        <v>2104</v>
      </c>
      <c r="AG191" t="s">
        <v>2119</v>
      </c>
      <c r="AH191">
        <v>0</v>
      </c>
      <c r="AI191">
        <v>3</v>
      </c>
      <c r="AJ191">
        <v>2</v>
      </c>
      <c r="AK191">
        <v>122.98</v>
      </c>
      <c r="AN191" t="s">
        <v>2126</v>
      </c>
      <c r="AO191">
        <v>37104</v>
      </c>
      <c r="AU191">
        <v>1</v>
      </c>
      <c r="AV191" t="s">
        <v>152</v>
      </c>
      <c r="AW191" t="s">
        <v>2177</v>
      </c>
      <c r="AX191" t="s">
        <v>2204</v>
      </c>
    </row>
    <row r="192" spans="1:50">
      <c r="A192" s="1">
        <f>HYPERLINK("https://lsnyc.legalserver.org/matter/dynamic-profile/view/1905685","19-1905685")</f>
        <v>0</v>
      </c>
      <c r="B192" t="s">
        <v>59</v>
      </c>
      <c r="C192" t="s">
        <v>123</v>
      </c>
      <c r="D192" t="s">
        <v>129</v>
      </c>
      <c r="F192" t="s">
        <v>359</v>
      </c>
      <c r="G192" t="s">
        <v>535</v>
      </c>
      <c r="H192" t="s">
        <v>813</v>
      </c>
      <c r="I192" t="s">
        <v>1086</v>
      </c>
      <c r="J192" t="s">
        <v>1158</v>
      </c>
      <c r="K192">
        <v>11226</v>
      </c>
      <c r="L192" t="s">
        <v>1186</v>
      </c>
      <c r="M192" t="s">
        <v>1187</v>
      </c>
      <c r="O192" t="s">
        <v>1348</v>
      </c>
      <c r="P192" t="s">
        <v>1367</v>
      </c>
      <c r="R192" t="s">
        <v>1374</v>
      </c>
      <c r="S192" t="s">
        <v>1186</v>
      </c>
      <c r="U192" t="s">
        <v>1379</v>
      </c>
      <c r="W192" t="s">
        <v>129</v>
      </c>
      <c r="X192">
        <v>0</v>
      </c>
      <c r="Y192" t="s">
        <v>1395</v>
      </c>
      <c r="AB192" t="s">
        <v>1609</v>
      </c>
      <c r="AD192" t="s">
        <v>1965</v>
      </c>
      <c r="AE192">
        <v>0</v>
      </c>
      <c r="AF192" t="s">
        <v>2104</v>
      </c>
      <c r="AH192">
        <v>0</v>
      </c>
      <c r="AI192">
        <v>2</v>
      </c>
      <c r="AJ192">
        <v>0</v>
      </c>
      <c r="AK192">
        <v>123</v>
      </c>
      <c r="AN192" t="s">
        <v>2130</v>
      </c>
      <c r="AO192">
        <v>20800</v>
      </c>
      <c r="AU192">
        <v>0.2</v>
      </c>
      <c r="AV192" t="s">
        <v>129</v>
      </c>
      <c r="AW192" t="s">
        <v>97</v>
      </c>
    </row>
    <row r="193" spans="1:50">
      <c r="A193" s="1">
        <f>HYPERLINK("https://lsnyc.legalserver.org/matter/dynamic-profile/view/1907269","19-1907269")</f>
        <v>0</v>
      </c>
      <c r="B193" t="s">
        <v>50</v>
      </c>
      <c r="C193" t="s">
        <v>123</v>
      </c>
      <c r="D193" t="s">
        <v>136</v>
      </c>
      <c r="F193" t="s">
        <v>360</v>
      </c>
      <c r="G193" t="s">
        <v>634</v>
      </c>
      <c r="H193" t="s">
        <v>908</v>
      </c>
      <c r="I193" t="s">
        <v>1017</v>
      </c>
      <c r="J193" t="s">
        <v>1177</v>
      </c>
      <c r="K193">
        <v>11418</v>
      </c>
      <c r="L193" t="s">
        <v>1186</v>
      </c>
      <c r="M193" t="s">
        <v>1187</v>
      </c>
      <c r="N193" t="s">
        <v>1283</v>
      </c>
      <c r="O193" t="s">
        <v>1344</v>
      </c>
      <c r="P193" t="s">
        <v>1363</v>
      </c>
      <c r="R193" t="s">
        <v>1374</v>
      </c>
      <c r="S193" t="s">
        <v>1188</v>
      </c>
      <c r="U193" t="s">
        <v>1379</v>
      </c>
      <c r="V193" t="s">
        <v>1385</v>
      </c>
      <c r="W193" t="s">
        <v>136</v>
      </c>
      <c r="X193">
        <v>1400</v>
      </c>
      <c r="Y193" t="s">
        <v>1394</v>
      </c>
      <c r="Z193" t="s">
        <v>1401</v>
      </c>
      <c r="AB193" t="s">
        <v>1610</v>
      </c>
      <c r="AC193" t="s">
        <v>1793</v>
      </c>
      <c r="AD193" t="s">
        <v>1966</v>
      </c>
      <c r="AE193">
        <v>4</v>
      </c>
      <c r="AF193" t="s">
        <v>1781</v>
      </c>
      <c r="AG193" t="s">
        <v>1206</v>
      </c>
      <c r="AH193">
        <v>5</v>
      </c>
      <c r="AI193">
        <v>1</v>
      </c>
      <c r="AJ193">
        <v>2</v>
      </c>
      <c r="AK193">
        <v>123.3</v>
      </c>
      <c r="AN193" t="s">
        <v>2127</v>
      </c>
      <c r="AO193">
        <v>26300</v>
      </c>
      <c r="AU193">
        <v>9.4</v>
      </c>
      <c r="AV193" t="s">
        <v>197</v>
      </c>
      <c r="AW193" t="s">
        <v>2174</v>
      </c>
      <c r="AX193" t="s">
        <v>2204</v>
      </c>
    </row>
    <row r="194" spans="1:50">
      <c r="A194" s="1">
        <f>HYPERLINK("https://lsnyc.legalserver.org/matter/dynamic-profile/view/1904681","19-1904681")</f>
        <v>0</v>
      </c>
      <c r="B194" t="s">
        <v>52</v>
      </c>
      <c r="C194" t="s">
        <v>123</v>
      </c>
      <c r="D194" t="s">
        <v>141</v>
      </c>
      <c r="F194" t="s">
        <v>361</v>
      </c>
      <c r="G194" t="s">
        <v>635</v>
      </c>
      <c r="H194" t="s">
        <v>909</v>
      </c>
      <c r="I194" t="s">
        <v>1047</v>
      </c>
      <c r="J194" t="s">
        <v>1167</v>
      </c>
      <c r="K194">
        <v>11416</v>
      </c>
      <c r="L194" t="s">
        <v>1186</v>
      </c>
      <c r="M194" t="s">
        <v>1187</v>
      </c>
      <c r="N194" t="s">
        <v>1284</v>
      </c>
      <c r="O194" t="s">
        <v>1344</v>
      </c>
      <c r="P194" t="s">
        <v>1362</v>
      </c>
      <c r="R194" t="s">
        <v>1374</v>
      </c>
      <c r="S194" t="s">
        <v>1188</v>
      </c>
      <c r="U194" t="s">
        <v>1379</v>
      </c>
      <c r="V194" t="s">
        <v>1385</v>
      </c>
      <c r="W194" t="s">
        <v>141</v>
      </c>
      <c r="X194">
        <v>850</v>
      </c>
      <c r="Y194" t="s">
        <v>1394</v>
      </c>
      <c r="Z194" t="s">
        <v>1401</v>
      </c>
      <c r="AB194" t="s">
        <v>1611</v>
      </c>
      <c r="AC194" t="s">
        <v>1794</v>
      </c>
      <c r="AD194" t="s">
        <v>1967</v>
      </c>
      <c r="AE194">
        <v>2</v>
      </c>
      <c r="AF194" t="s">
        <v>1781</v>
      </c>
      <c r="AG194" t="s">
        <v>1206</v>
      </c>
      <c r="AH194">
        <v>1</v>
      </c>
      <c r="AI194">
        <v>1</v>
      </c>
      <c r="AJ194">
        <v>0</v>
      </c>
      <c r="AK194">
        <v>124.04</v>
      </c>
      <c r="AN194" t="s">
        <v>2126</v>
      </c>
      <c r="AO194">
        <v>15492</v>
      </c>
      <c r="AU194">
        <v>0.6</v>
      </c>
      <c r="AV194" t="s">
        <v>143</v>
      </c>
      <c r="AW194" t="s">
        <v>2174</v>
      </c>
      <c r="AX194" t="s">
        <v>2204</v>
      </c>
    </row>
    <row r="195" spans="1:50">
      <c r="A195" s="1">
        <f>HYPERLINK("https://lsnyc.legalserver.org/matter/dynamic-profile/view/1907460","19-1907460")</f>
        <v>0</v>
      </c>
      <c r="B195" t="s">
        <v>60</v>
      </c>
      <c r="C195" t="s">
        <v>123</v>
      </c>
      <c r="D195" t="s">
        <v>127</v>
      </c>
      <c r="F195" t="s">
        <v>362</v>
      </c>
      <c r="G195" t="s">
        <v>636</v>
      </c>
      <c r="H195" t="s">
        <v>763</v>
      </c>
      <c r="I195" t="s">
        <v>1034</v>
      </c>
      <c r="J195" t="s">
        <v>1158</v>
      </c>
      <c r="K195">
        <v>11225</v>
      </c>
      <c r="L195" t="s">
        <v>1186</v>
      </c>
      <c r="M195" t="s">
        <v>1187</v>
      </c>
      <c r="O195" t="s">
        <v>1345</v>
      </c>
      <c r="P195" t="s">
        <v>1365</v>
      </c>
      <c r="R195" t="s">
        <v>1374</v>
      </c>
      <c r="S195" t="s">
        <v>1186</v>
      </c>
      <c r="T195" t="s">
        <v>1376</v>
      </c>
      <c r="U195" t="s">
        <v>1379</v>
      </c>
      <c r="W195" t="s">
        <v>127</v>
      </c>
      <c r="X195">
        <v>0</v>
      </c>
      <c r="Y195" t="s">
        <v>1395</v>
      </c>
      <c r="AB195" t="s">
        <v>1612</v>
      </c>
      <c r="AD195" t="s">
        <v>1968</v>
      </c>
      <c r="AE195">
        <v>46</v>
      </c>
      <c r="AH195">
        <v>0</v>
      </c>
      <c r="AI195">
        <v>2</v>
      </c>
      <c r="AJ195">
        <v>0</v>
      </c>
      <c r="AK195">
        <v>124.19</v>
      </c>
      <c r="AN195" t="s">
        <v>2126</v>
      </c>
      <c r="AO195">
        <v>21000</v>
      </c>
      <c r="AU195">
        <v>0</v>
      </c>
      <c r="AW195" t="s">
        <v>2179</v>
      </c>
      <c r="AX195" t="s">
        <v>2204</v>
      </c>
    </row>
    <row r="196" spans="1:50">
      <c r="A196" s="1">
        <f>HYPERLINK("https://lsnyc.legalserver.org/matter/dynamic-profile/view/1904943","19-1904943")</f>
        <v>0</v>
      </c>
      <c r="B196" t="s">
        <v>53</v>
      </c>
      <c r="C196" t="s">
        <v>123</v>
      </c>
      <c r="D196" t="s">
        <v>151</v>
      </c>
      <c r="F196" t="s">
        <v>363</v>
      </c>
      <c r="G196" t="s">
        <v>637</v>
      </c>
      <c r="H196" t="s">
        <v>910</v>
      </c>
      <c r="I196" t="s">
        <v>1109</v>
      </c>
      <c r="J196" t="s">
        <v>1168</v>
      </c>
      <c r="K196">
        <v>11377</v>
      </c>
      <c r="L196" t="s">
        <v>1186</v>
      </c>
      <c r="M196" t="s">
        <v>1187</v>
      </c>
      <c r="O196" t="s">
        <v>1194</v>
      </c>
      <c r="P196" t="s">
        <v>1366</v>
      </c>
      <c r="R196" t="s">
        <v>1373</v>
      </c>
      <c r="S196" t="s">
        <v>1188</v>
      </c>
      <c r="U196" t="s">
        <v>1381</v>
      </c>
      <c r="V196" t="s">
        <v>1385</v>
      </c>
      <c r="W196" t="s">
        <v>151</v>
      </c>
      <c r="X196">
        <v>400</v>
      </c>
      <c r="Y196" t="s">
        <v>1394</v>
      </c>
      <c r="Z196" t="s">
        <v>1399</v>
      </c>
      <c r="AB196" t="s">
        <v>1613</v>
      </c>
      <c r="AD196" t="s">
        <v>1969</v>
      </c>
      <c r="AE196">
        <v>72</v>
      </c>
      <c r="AF196" t="s">
        <v>2106</v>
      </c>
      <c r="AG196" t="s">
        <v>1206</v>
      </c>
      <c r="AH196">
        <v>-1</v>
      </c>
      <c r="AI196">
        <v>1</v>
      </c>
      <c r="AJ196">
        <v>2</v>
      </c>
      <c r="AK196">
        <v>124.67</v>
      </c>
      <c r="AL196" t="s">
        <v>2122</v>
      </c>
      <c r="AM196" t="s">
        <v>2123</v>
      </c>
      <c r="AN196" t="s">
        <v>2126</v>
      </c>
      <c r="AO196">
        <v>26592</v>
      </c>
      <c r="AU196">
        <v>5.25</v>
      </c>
      <c r="AV196" t="s">
        <v>195</v>
      </c>
      <c r="AW196" t="s">
        <v>53</v>
      </c>
      <c r="AX196" t="s">
        <v>2204</v>
      </c>
    </row>
    <row r="197" spans="1:50">
      <c r="A197" s="1">
        <f>HYPERLINK("https://lsnyc.legalserver.org/matter/dynamic-profile/view/1903617","19-1903617")</f>
        <v>0</v>
      </c>
      <c r="B197" t="s">
        <v>109</v>
      </c>
      <c r="C197" t="s">
        <v>123</v>
      </c>
      <c r="D197" t="s">
        <v>170</v>
      </c>
      <c r="F197" t="s">
        <v>364</v>
      </c>
      <c r="G197" t="s">
        <v>638</v>
      </c>
      <c r="H197" t="s">
        <v>911</v>
      </c>
      <c r="I197" t="s">
        <v>1082</v>
      </c>
      <c r="J197" t="s">
        <v>1162</v>
      </c>
      <c r="K197">
        <v>10033</v>
      </c>
      <c r="L197" t="s">
        <v>1186</v>
      </c>
      <c r="M197" t="s">
        <v>1187</v>
      </c>
      <c r="N197" t="s">
        <v>1285</v>
      </c>
      <c r="O197" t="s">
        <v>1344</v>
      </c>
      <c r="P197" t="s">
        <v>1363</v>
      </c>
      <c r="R197" t="s">
        <v>1374</v>
      </c>
      <c r="S197" t="s">
        <v>1188</v>
      </c>
      <c r="U197" t="s">
        <v>1379</v>
      </c>
      <c r="W197" t="s">
        <v>140</v>
      </c>
      <c r="X197">
        <v>1123.72</v>
      </c>
      <c r="Y197" t="s">
        <v>1398</v>
      </c>
      <c r="AB197" t="s">
        <v>1614</v>
      </c>
      <c r="AD197" t="s">
        <v>1970</v>
      </c>
      <c r="AE197">
        <v>0</v>
      </c>
      <c r="AH197">
        <v>29</v>
      </c>
      <c r="AI197">
        <v>1</v>
      </c>
      <c r="AJ197">
        <v>0</v>
      </c>
      <c r="AK197">
        <v>124.89</v>
      </c>
      <c r="AN197" t="s">
        <v>2127</v>
      </c>
      <c r="AO197">
        <v>15598.8</v>
      </c>
      <c r="AU197">
        <v>10.75</v>
      </c>
      <c r="AV197" t="s">
        <v>132</v>
      </c>
      <c r="AW197" t="s">
        <v>2198</v>
      </c>
      <c r="AX197" t="s">
        <v>2204</v>
      </c>
    </row>
    <row r="198" spans="1:50">
      <c r="A198" s="1">
        <f>HYPERLINK("https://lsnyc.legalserver.org/matter/dynamic-profile/view/1907667","19-1907667")</f>
        <v>0</v>
      </c>
      <c r="B198" t="s">
        <v>59</v>
      </c>
      <c r="C198" t="s">
        <v>123</v>
      </c>
      <c r="D198" t="s">
        <v>157</v>
      </c>
      <c r="F198" t="s">
        <v>266</v>
      </c>
      <c r="G198" t="s">
        <v>639</v>
      </c>
      <c r="H198" t="s">
        <v>813</v>
      </c>
      <c r="I198" t="s">
        <v>1109</v>
      </c>
      <c r="J198" t="s">
        <v>1158</v>
      </c>
      <c r="K198">
        <v>11226</v>
      </c>
      <c r="L198" t="s">
        <v>1186</v>
      </c>
      <c r="M198" t="s">
        <v>1187</v>
      </c>
      <c r="O198" t="s">
        <v>1348</v>
      </c>
      <c r="P198" t="s">
        <v>1367</v>
      </c>
      <c r="R198" t="s">
        <v>1374</v>
      </c>
      <c r="S198" t="s">
        <v>1186</v>
      </c>
      <c r="U198" t="s">
        <v>1379</v>
      </c>
      <c r="W198" t="s">
        <v>157</v>
      </c>
      <c r="X198">
        <v>0</v>
      </c>
      <c r="Y198" t="s">
        <v>1395</v>
      </c>
      <c r="AB198" t="s">
        <v>1615</v>
      </c>
      <c r="AD198" t="s">
        <v>1971</v>
      </c>
      <c r="AE198">
        <v>0</v>
      </c>
      <c r="AF198" t="s">
        <v>2104</v>
      </c>
      <c r="AH198">
        <v>0</v>
      </c>
      <c r="AI198">
        <v>1</v>
      </c>
      <c r="AJ198">
        <v>0</v>
      </c>
      <c r="AK198">
        <v>124.9</v>
      </c>
      <c r="AN198" t="s">
        <v>2132</v>
      </c>
      <c r="AO198">
        <v>15600</v>
      </c>
      <c r="AU198">
        <v>0.2</v>
      </c>
      <c r="AV198" t="s">
        <v>157</v>
      </c>
      <c r="AW198" t="s">
        <v>97</v>
      </c>
    </row>
    <row r="199" spans="1:50">
      <c r="A199" s="1">
        <f>HYPERLINK("https://lsnyc.legalserver.org/matter/dynamic-profile/view/1904914","19-1904914")</f>
        <v>0</v>
      </c>
      <c r="B199" t="s">
        <v>81</v>
      </c>
      <c r="C199" t="s">
        <v>123</v>
      </c>
      <c r="D199" t="s">
        <v>151</v>
      </c>
      <c r="F199" t="s">
        <v>365</v>
      </c>
      <c r="G199" t="s">
        <v>640</v>
      </c>
      <c r="H199" t="s">
        <v>912</v>
      </c>
      <c r="I199">
        <v>4</v>
      </c>
      <c r="J199" t="s">
        <v>1162</v>
      </c>
      <c r="K199">
        <v>10033</v>
      </c>
      <c r="L199" t="s">
        <v>1186</v>
      </c>
      <c r="M199" t="s">
        <v>1187</v>
      </c>
      <c r="O199" t="s">
        <v>1350</v>
      </c>
      <c r="P199" t="s">
        <v>1364</v>
      </c>
      <c r="R199" t="s">
        <v>1374</v>
      </c>
      <c r="S199" t="s">
        <v>1188</v>
      </c>
      <c r="U199" t="s">
        <v>1379</v>
      </c>
      <c r="W199" t="s">
        <v>151</v>
      </c>
      <c r="X199">
        <v>529</v>
      </c>
      <c r="Y199" t="s">
        <v>1398</v>
      </c>
      <c r="Z199" t="s">
        <v>1403</v>
      </c>
      <c r="AB199" t="s">
        <v>1616</v>
      </c>
      <c r="AD199" t="s">
        <v>1972</v>
      </c>
      <c r="AE199">
        <v>20</v>
      </c>
      <c r="AF199" t="s">
        <v>2104</v>
      </c>
      <c r="AG199" t="s">
        <v>1206</v>
      </c>
      <c r="AH199">
        <v>2</v>
      </c>
      <c r="AI199">
        <v>1</v>
      </c>
      <c r="AJ199">
        <v>0</v>
      </c>
      <c r="AK199">
        <v>124.9</v>
      </c>
      <c r="AN199" t="s">
        <v>2126</v>
      </c>
      <c r="AO199">
        <v>15600</v>
      </c>
      <c r="AU199">
        <v>1.2</v>
      </c>
      <c r="AV199" t="s">
        <v>144</v>
      </c>
      <c r="AW199" t="s">
        <v>2181</v>
      </c>
      <c r="AX199" t="s">
        <v>2204</v>
      </c>
    </row>
    <row r="200" spans="1:50">
      <c r="A200" s="1">
        <f>HYPERLINK("https://lsnyc.legalserver.org/matter/dynamic-profile/view/1907558","19-1907558")</f>
        <v>0</v>
      </c>
      <c r="B200" t="s">
        <v>82</v>
      </c>
      <c r="C200" t="s">
        <v>123</v>
      </c>
      <c r="D200" t="s">
        <v>132</v>
      </c>
      <c r="F200" t="s">
        <v>366</v>
      </c>
      <c r="G200" t="s">
        <v>641</v>
      </c>
      <c r="H200" t="s">
        <v>913</v>
      </c>
      <c r="I200" t="s">
        <v>1110</v>
      </c>
      <c r="J200" t="s">
        <v>1178</v>
      </c>
      <c r="K200">
        <v>10301</v>
      </c>
      <c r="L200" t="s">
        <v>1186</v>
      </c>
      <c r="M200" t="s">
        <v>1187</v>
      </c>
      <c r="N200" t="s">
        <v>1286</v>
      </c>
      <c r="O200" t="s">
        <v>1343</v>
      </c>
      <c r="P200" t="s">
        <v>1363</v>
      </c>
      <c r="R200" t="s">
        <v>1374</v>
      </c>
      <c r="S200" t="s">
        <v>1188</v>
      </c>
      <c r="U200" t="s">
        <v>1379</v>
      </c>
      <c r="V200" t="s">
        <v>1385</v>
      </c>
      <c r="W200" t="s">
        <v>132</v>
      </c>
      <c r="X200">
        <v>1599</v>
      </c>
      <c r="Y200" t="s">
        <v>1397</v>
      </c>
      <c r="Z200" t="s">
        <v>1413</v>
      </c>
      <c r="AB200" t="s">
        <v>1617</v>
      </c>
      <c r="AD200" t="s">
        <v>1973</v>
      </c>
      <c r="AE200">
        <v>224</v>
      </c>
      <c r="AF200" t="s">
        <v>2104</v>
      </c>
      <c r="AG200" t="s">
        <v>1206</v>
      </c>
      <c r="AH200">
        <v>1</v>
      </c>
      <c r="AI200">
        <v>2</v>
      </c>
      <c r="AJ200">
        <v>0</v>
      </c>
      <c r="AK200">
        <v>125.25</v>
      </c>
      <c r="AN200" t="s">
        <v>2126</v>
      </c>
      <c r="AO200">
        <v>21180</v>
      </c>
      <c r="AU200">
        <v>3.75</v>
      </c>
      <c r="AV200" t="s">
        <v>195</v>
      </c>
      <c r="AW200" t="s">
        <v>2180</v>
      </c>
      <c r="AX200" t="s">
        <v>2204</v>
      </c>
    </row>
    <row r="201" spans="1:50">
      <c r="A201" s="1">
        <f>HYPERLINK("https://lsnyc.legalserver.org/matter/dynamic-profile/view/1906581","19-1906581")</f>
        <v>0</v>
      </c>
      <c r="B201" t="s">
        <v>51</v>
      </c>
      <c r="C201" t="s">
        <v>123</v>
      </c>
      <c r="D201" t="s">
        <v>143</v>
      </c>
      <c r="F201" t="s">
        <v>345</v>
      </c>
      <c r="G201" t="s">
        <v>642</v>
      </c>
      <c r="H201" t="s">
        <v>914</v>
      </c>
      <c r="I201" t="s">
        <v>1049</v>
      </c>
      <c r="J201" t="s">
        <v>1179</v>
      </c>
      <c r="K201">
        <v>11372</v>
      </c>
      <c r="L201" t="s">
        <v>1186</v>
      </c>
      <c r="M201" t="s">
        <v>1187</v>
      </c>
      <c r="N201" t="s">
        <v>1287</v>
      </c>
      <c r="O201" t="s">
        <v>1344</v>
      </c>
      <c r="P201" t="s">
        <v>1363</v>
      </c>
      <c r="R201" t="s">
        <v>1374</v>
      </c>
      <c r="S201" t="s">
        <v>1188</v>
      </c>
      <c r="U201" t="s">
        <v>1379</v>
      </c>
      <c r="V201" t="s">
        <v>1385</v>
      </c>
      <c r="W201" t="s">
        <v>143</v>
      </c>
      <c r="X201">
        <v>1150</v>
      </c>
      <c r="Y201" t="s">
        <v>1394</v>
      </c>
      <c r="Z201" t="s">
        <v>1401</v>
      </c>
      <c r="AB201" t="s">
        <v>1618</v>
      </c>
      <c r="AC201" t="s">
        <v>1795</v>
      </c>
      <c r="AD201" t="s">
        <v>1974</v>
      </c>
      <c r="AE201">
        <v>101</v>
      </c>
      <c r="AF201" t="s">
        <v>2104</v>
      </c>
      <c r="AG201" t="s">
        <v>1206</v>
      </c>
      <c r="AH201">
        <v>22</v>
      </c>
      <c r="AI201">
        <v>3</v>
      </c>
      <c r="AJ201">
        <v>0</v>
      </c>
      <c r="AK201">
        <v>127.52</v>
      </c>
      <c r="AN201" t="s">
        <v>2127</v>
      </c>
      <c r="AO201">
        <v>27200</v>
      </c>
      <c r="AU201">
        <v>9.1</v>
      </c>
      <c r="AV201" t="s">
        <v>161</v>
      </c>
      <c r="AW201" t="s">
        <v>2174</v>
      </c>
      <c r="AX201" t="s">
        <v>2204</v>
      </c>
    </row>
    <row r="202" spans="1:50">
      <c r="A202" s="1">
        <f>HYPERLINK("https://lsnyc.legalserver.org/matter/dynamic-profile/view/1907929","19-1907929")</f>
        <v>0</v>
      </c>
      <c r="B202" t="s">
        <v>110</v>
      </c>
      <c r="C202" t="s">
        <v>123</v>
      </c>
      <c r="D202" t="s">
        <v>135</v>
      </c>
      <c r="F202" t="s">
        <v>321</v>
      </c>
      <c r="G202" t="s">
        <v>643</v>
      </c>
      <c r="H202" t="s">
        <v>915</v>
      </c>
      <c r="J202" t="s">
        <v>1174</v>
      </c>
      <c r="K202">
        <v>11358</v>
      </c>
      <c r="L202" t="s">
        <v>1186</v>
      </c>
      <c r="M202" t="s">
        <v>1187</v>
      </c>
      <c r="N202" t="s">
        <v>1288</v>
      </c>
      <c r="O202" t="s">
        <v>1344</v>
      </c>
      <c r="P202" t="s">
        <v>1364</v>
      </c>
      <c r="R202" t="s">
        <v>1374</v>
      </c>
      <c r="S202" t="s">
        <v>1188</v>
      </c>
      <c r="U202" t="s">
        <v>1379</v>
      </c>
      <c r="W202" t="s">
        <v>135</v>
      </c>
      <c r="X202">
        <v>0</v>
      </c>
      <c r="Y202" t="s">
        <v>1394</v>
      </c>
      <c r="Z202" t="s">
        <v>1401</v>
      </c>
      <c r="AB202" t="s">
        <v>1619</v>
      </c>
      <c r="AD202" t="s">
        <v>1975</v>
      </c>
      <c r="AE202">
        <v>1</v>
      </c>
      <c r="AF202" t="s">
        <v>1781</v>
      </c>
      <c r="AG202" t="s">
        <v>1206</v>
      </c>
      <c r="AH202">
        <v>8</v>
      </c>
      <c r="AI202">
        <v>3</v>
      </c>
      <c r="AJ202">
        <v>1</v>
      </c>
      <c r="AK202">
        <v>127.77</v>
      </c>
      <c r="AN202" t="s">
        <v>2135</v>
      </c>
      <c r="AO202">
        <v>32900</v>
      </c>
      <c r="AU202">
        <v>3.7</v>
      </c>
      <c r="AV202" t="s">
        <v>189</v>
      </c>
      <c r="AW202" t="s">
        <v>2174</v>
      </c>
      <c r="AX202" t="s">
        <v>2204</v>
      </c>
    </row>
    <row r="203" spans="1:50">
      <c r="A203" s="1">
        <f>HYPERLINK("https://lsnyc.legalserver.org/matter/dynamic-profile/view/1900774","19-1900774")</f>
        <v>0</v>
      </c>
      <c r="B203" t="s">
        <v>84</v>
      </c>
      <c r="C203" t="s">
        <v>123</v>
      </c>
      <c r="D203" t="s">
        <v>180</v>
      </c>
      <c r="F203" t="s">
        <v>367</v>
      </c>
      <c r="G203" t="s">
        <v>290</v>
      </c>
      <c r="H203" t="s">
        <v>916</v>
      </c>
      <c r="I203" t="s">
        <v>1111</v>
      </c>
      <c r="J203" t="s">
        <v>1170</v>
      </c>
      <c r="K203">
        <v>11368</v>
      </c>
      <c r="L203" t="s">
        <v>1186</v>
      </c>
      <c r="M203" t="s">
        <v>1187</v>
      </c>
      <c r="N203" t="s">
        <v>1289</v>
      </c>
      <c r="O203" t="s">
        <v>1348</v>
      </c>
      <c r="P203" t="s">
        <v>1367</v>
      </c>
      <c r="R203" t="s">
        <v>1374</v>
      </c>
      <c r="S203" t="s">
        <v>1186</v>
      </c>
      <c r="U203" t="s">
        <v>1379</v>
      </c>
      <c r="V203" t="s">
        <v>1385</v>
      </c>
      <c r="W203" t="s">
        <v>198</v>
      </c>
      <c r="X203">
        <v>940</v>
      </c>
      <c r="Y203" t="s">
        <v>1394</v>
      </c>
      <c r="Z203" t="s">
        <v>1400</v>
      </c>
      <c r="AB203" t="s">
        <v>1620</v>
      </c>
      <c r="AC203" t="s">
        <v>1786</v>
      </c>
      <c r="AD203" t="s">
        <v>1976</v>
      </c>
      <c r="AE203">
        <v>50</v>
      </c>
      <c r="AF203" t="s">
        <v>2104</v>
      </c>
      <c r="AG203" t="s">
        <v>1206</v>
      </c>
      <c r="AH203">
        <v>19</v>
      </c>
      <c r="AI203">
        <v>1</v>
      </c>
      <c r="AJ203">
        <v>0</v>
      </c>
      <c r="AK203">
        <v>129.7</v>
      </c>
      <c r="AN203" t="s">
        <v>2126</v>
      </c>
      <c r="AO203">
        <v>16200</v>
      </c>
      <c r="AU203">
        <v>5.76</v>
      </c>
      <c r="AV203" t="s">
        <v>197</v>
      </c>
      <c r="AW203" t="s">
        <v>84</v>
      </c>
      <c r="AX203" t="s">
        <v>2204</v>
      </c>
    </row>
    <row r="204" spans="1:50">
      <c r="A204" s="1">
        <f>HYPERLINK("https://lsnyc.legalserver.org/matter/dynamic-profile/view/1905941","19-1905941")</f>
        <v>0</v>
      </c>
      <c r="B204" t="s">
        <v>107</v>
      </c>
      <c r="C204" t="s">
        <v>123</v>
      </c>
      <c r="D204" t="s">
        <v>168</v>
      </c>
      <c r="F204" t="s">
        <v>199</v>
      </c>
      <c r="G204" t="s">
        <v>644</v>
      </c>
      <c r="H204" t="s">
        <v>864</v>
      </c>
      <c r="I204" t="s">
        <v>1112</v>
      </c>
      <c r="J204" t="s">
        <v>1158</v>
      </c>
      <c r="K204">
        <v>11213</v>
      </c>
      <c r="L204" t="s">
        <v>1186</v>
      </c>
      <c r="M204" t="s">
        <v>1187</v>
      </c>
      <c r="N204" t="s">
        <v>1193</v>
      </c>
      <c r="O204" t="s">
        <v>1194</v>
      </c>
      <c r="P204" t="s">
        <v>1364</v>
      </c>
      <c r="R204" t="s">
        <v>1374</v>
      </c>
      <c r="S204" t="s">
        <v>1188</v>
      </c>
      <c r="U204" t="s">
        <v>1379</v>
      </c>
      <c r="V204" t="s">
        <v>1385</v>
      </c>
      <c r="W204" t="s">
        <v>129</v>
      </c>
      <c r="X204">
        <v>1139.5</v>
      </c>
      <c r="Y204" t="s">
        <v>1395</v>
      </c>
      <c r="Z204" t="s">
        <v>1404</v>
      </c>
      <c r="AB204" t="s">
        <v>1621</v>
      </c>
      <c r="AC204" t="s">
        <v>1202</v>
      </c>
      <c r="AD204" t="s">
        <v>1977</v>
      </c>
      <c r="AE204">
        <v>34</v>
      </c>
      <c r="AF204" t="s">
        <v>2104</v>
      </c>
      <c r="AG204" t="s">
        <v>1206</v>
      </c>
      <c r="AH204">
        <v>1</v>
      </c>
      <c r="AI204">
        <v>1</v>
      </c>
      <c r="AJ204">
        <v>1</v>
      </c>
      <c r="AK204">
        <v>130.1</v>
      </c>
      <c r="AN204" t="s">
        <v>2126</v>
      </c>
      <c r="AO204">
        <v>22000</v>
      </c>
      <c r="AU204">
        <v>1.25</v>
      </c>
      <c r="AV204" t="s">
        <v>129</v>
      </c>
      <c r="AW204" t="s">
        <v>2177</v>
      </c>
      <c r="AX204" t="s">
        <v>2204</v>
      </c>
    </row>
    <row r="205" spans="1:50">
      <c r="A205" s="1">
        <f>HYPERLINK("https://lsnyc.legalserver.org/matter/dynamic-profile/view/1907870","19-1907870")</f>
        <v>0</v>
      </c>
      <c r="B205" t="s">
        <v>68</v>
      </c>
      <c r="C205" t="s">
        <v>123</v>
      </c>
      <c r="D205" t="s">
        <v>158</v>
      </c>
      <c r="F205" t="s">
        <v>202</v>
      </c>
      <c r="G205" t="s">
        <v>543</v>
      </c>
      <c r="H205" t="s">
        <v>917</v>
      </c>
      <c r="I205" t="s">
        <v>1038</v>
      </c>
      <c r="J205" t="s">
        <v>1162</v>
      </c>
      <c r="K205">
        <v>10035</v>
      </c>
      <c r="L205" t="s">
        <v>1186</v>
      </c>
      <c r="M205" t="s">
        <v>1187</v>
      </c>
      <c r="O205" t="s">
        <v>1194</v>
      </c>
      <c r="P205" t="s">
        <v>1366</v>
      </c>
      <c r="R205" t="s">
        <v>1374</v>
      </c>
      <c r="S205" t="s">
        <v>1188</v>
      </c>
      <c r="U205" t="s">
        <v>1379</v>
      </c>
      <c r="V205" t="s">
        <v>1385</v>
      </c>
      <c r="W205" t="s">
        <v>158</v>
      </c>
      <c r="X205">
        <v>0</v>
      </c>
      <c r="Y205" t="s">
        <v>1398</v>
      </c>
      <c r="Z205" t="s">
        <v>1400</v>
      </c>
      <c r="AB205" t="s">
        <v>1622</v>
      </c>
      <c r="AD205" t="s">
        <v>1978</v>
      </c>
      <c r="AE205">
        <v>16</v>
      </c>
      <c r="AF205" t="s">
        <v>2104</v>
      </c>
      <c r="AG205" t="s">
        <v>1206</v>
      </c>
      <c r="AH205">
        <v>4</v>
      </c>
      <c r="AI205">
        <v>1</v>
      </c>
      <c r="AJ205">
        <v>1</v>
      </c>
      <c r="AK205">
        <v>130.1</v>
      </c>
      <c r="AN205" t="s">
        <v>2126</v>
      </c>
      <c r="AO205">
        <v>22000</v>
      </c>
      <c r="AU205">
        <v>0</v>
      </c>
      <c r="AW205" t="s">
        <v>2182</v>
      </c>
      <c r="AX205" t="s">
        <v>2204</v>
      </c>
    </row>
    <row r="206" spans="1:50">
      <c r="A206" s="1">
        <f>HYPERLINK("https://lsnyc.legalserver.org/matter/dynamic-profile/view/1905438","19-1905438")</f>
        <v>0</v>
      </c>
      <c r="B206" t="s">
        <v>62</v>
      </c>
      <c r="C206" t="s">
        <v>122</v>
      </c>
      <c r="D206" t="s">
        <v>149</v>
      </c>
      <c r="E206" t="s">
        <v>156</v>
      </c>
      <c r="F206" t="s">
        <v>368</v>
      </c>
      <c r="G206" t="s">
        <v>645</v>
      </c>
      <c r="H206" t="s">
        <v>918</v>
      </c>
      <c r="I206" t="s">
        <v>1108</v>
      </c>
      <c r="J206" t="s">
        <v>1160</v>
      </c>
      <c r="K206">
        <v>10452</v>
      </c>
      <c r="L206" t="s">
        <v>1186</v>
      </c>
      <c r="M206" t="s">
        <v>1187</v>
      </c>
      <c r="N206" t="s">
        <v>1202</v>
      </c>
      <c r="P206" t="s">
        <v>1366</v>
      </c>
      <c r="Q206" t="s">
        <v>1371</v>
      </c>
      <c r="R206" t="s">
        <v>1374</v>
      </c>
      <c r="S206" t="s">
        <v>1188</v>
      </c>
      <c r="U206" t="s">
        <v>1379</v>
      </c>
      <c r="W206" t="s">
        <v>140</v>
      </c>
      <c r="X206">
        <v>718.41</v>
      </c>
      <c r="Y206" t="s">
        <v>1396</v>
      </c>
      <c r="Z206" t="s">
        <v>1404</v>
      </c>
      <c r="AA206" t="s">
        <v>1424</v>
      </c>
      <c r="AB206" t="s">
        <v>1623</v>
      </c>
      <c r="AD206" t="s">
        <v>1979</v>
      </c>
      <c r="AE206">
        <v>61</v>
      </c>
      <c r="AF206" t="s">
        <v>2104</v>
      </c>
      <c r="AG206" t="s">
        <v>2116</v>
      </c>
      <c r="AH206">
        <v>30</v>
      </c>
      <c r="AI206">
        <v>1</v>
      </c>
      <c r="AJ206">
        <v>0</v>
      </c>
      <c r="AK206">
        <v>131.43</v>
      </c>
      <c r="AN206" t="s">
        <v>2126</v>
      </c>
      <c r="AO206">
        <v>16416</v>
      </c>
      <c r="AU206">
        <v>1</v>
      </c>
      <c r="AV206" t="s">
        <v>168</v>
      </c>
      <c r="AW206" t="s">
        <v>2196</v>
      </c>
      <c r="AX206" t="s">
        <v>2204</v>
      </c>
    </row>
    <row r="207" spans="1:50">
      <c r="A207" s="1">
        <f>HYPERLINK("https://lsnyc.legalserver.org/matter/dynamic-profile/view/1908419","19-1908419")</f>
        <v>0</v>
      </c>
      <c r="B207" t="s">
        <v>58</v>
      </c>
      <c r="C207" t="s">
        <v>123</v>
      </c>
      <c r="D207" t="s">
        <v>169</v>
      </c>
      <c r="F207" t="s">
        <v>369</v>
      </c>
      <c r="G207" t="s">
        <v>646</v>
      </c>
      <c r="H207" t="s">
        <v>919</v>
      </c>
      <c r="I207" t="s">
        <v>1113</v>
      </c>
      <c r="J207" t="s">
        <v>1158</v>
      </c>
      <c r="K207">
        <v>11219</v>
      </c>
      <c r="L207" t="s">
        <v>1186</v>
      </c>
      <c r="M207" t="s">
        <v>1187</v>
      </c>
      <c r="N207" t="s">
        <v>1290</v>
      </c>
      <c r="O207" t="s">
        <v>1344</v>
      </c>
      <c r="P207" t="s">
        <v>1363</v>
      </c>
      <c r="R207" t="s">
        <v>1374</v>
      </c>
      <c r="S207" t="s">
        <v>1188</v>
      </c>
      <c r="U207" t="s">
        <v>1379</v>
      </c>
      <c r="V207" t="s">
        <v>1385</v>
      </c>
      <c r="W207" t="s">
        <v>135</v>
      </c>
      <c r="X207">
        <v>1000</v>
      </c>
      <c r="Y207" t="s">
        <v>1395</v>
      </c>
      <c r="Z207" t="s">
        <v>1406</v>
      </c>
      <c r="AB207" t="s">
        <v>1624</v>
      </c>
      <c r="AC207" t="s">
        <v>1206</v>
      </c>
      <c r="AD207" t="s">
        <v>1980</v>
      </c>
      <c r="AE207">
        <v>35</v>
      </c>
      <c r="AF207" t="s">
        <v>2104</v>
      </c>
      <c r="AG207" t="s">
        <v>1206</v>
      </c>
      <c r="AH207">
        <v>12</v>
      </c>
      <c r="AI207">
        <v>4</v>
      </c>
      <c r="AJ207">
        <v>0</v>
      </c>
      <c r="AK207">
        <v>132.82</v>
      </c>
      <c r="AN207" t="s">
        <v>2127</v>
      </c>
      <c r="AO207">
        <v>34200</v>
      </c>
      <c r="AU207">
        <v>0.1</v>
      </c>
      <c r="AV207" t="s">
        <v>161</v>
      </c>
      <c r="AW207" t="s">
        <v>2177</v>
      </c>
      <c r="AX207" t="s">
        <v>2204</v>
      </c>
    </row>
    <row r="208" spans="1:50">
      <c r="A208" s="1">
        <f>HYPERLINK("https://lsnyc.legalserver.org/matter/dynamic-profile/view/1907818","19-1907818")</f>
        <v>0</v>
      </c>
      <c r="B208" t="s">
        <v>101</v>
      </c>
      <c r="C208" t="s">
        <v>123</v>
      </c>
      <c r="D208" t="s">
        <v>158</v>
      </c>
      <c r="F208" t="s">
        <v>370</v>
      </c>
      <c r="G208" t="s">
        <v>647</v>
      </c>
      <c r="H208" t="s">
        <v>859</v>
      </c>
      <c r="I208" t="s">
        <v>1071</v>
      </c>
      <c r="J208" t="s">
        <v>1168</v>
      </c>
      <c r="K208">
        <v>11377</v>
      </c>
      <c r="L208" t="s">
        <v>1186</v>
      </c>
      <c r="M208" t="s">
        <v>1187</v>
      </c>
      <c r="N208" t="s">
        <v>1252</v>
      </c>
      <c r="O208" t="s">
        <v>1348</v>
      </c>
      <c r="P208" t="s">
        <v>1367</v>
      </c>
      <c r="R208" t="s">
        <v>1374</v>
      </c>
      <c r="S208" t="s">
        <v>1186</v>
      </c>
      <c r="U208" t="s">
        <v>1379</v>
      </c>
      <c r="W208" t="s">
        <v>158</v>
      </c>
      <c r="X208">
        <v>0</v>
      </c>
      <c r="Y208" t="s">
        <v>1394</v>
      </c>
      <c r="Z208" t="s">
        <v>1404</v>
      </c>
      <c r="AB208" t="s">
        <v>1625</v>
      </c>
      <c r="AD208" t="s">
        <v>1981</v>
      </c>
      <c r="AE208">
        <v>66</v>
      </c>
      <c r="AF208" t="s">
        <v>2104</v>
      </c>
      <c r="AG208" t="s">
        <v>1206</v>
      </c>
      <c r="AH208">
        <v>8</v>
      </c>
      <c r="AI208">
        <v>1</v>
      </c>
      <c r="AJ208">
        <v>0</v>
      </c>
      <c r="AK208">
        <v>133.23</v>
      </c>
      <c r="AN208" t="s">
        <v>2127</v>
      </c>
      <c r="AO208">
        <v>16640</v>
      </c>
      <c r="AU208">
        <v>0.5</v>
      </c>
      <c r="AV208" t="s">
        <v>158</v>
      </c>
      <c r="AW208" t="s">
        <v>2174</v>
      </c>
      <c r="AX208" t="s">
        <v>2204</v>
      </c>
    </row>
    <row r="209" spans="1:50">
      <c r="A209" s="1">
        <f>HYPERLINK("https://lsnyc.legalserver.org/matter/dynamic-profile/view/1903996","19-1903996")</f>
        <v>0</v>
      </c>
      <c r="B209" t="s">
        <v>80</v>
      </c>
      <c r="C209" t="s">
        <v>123</v>
      </c>
      <c r="D209" t="s">
        <v>181</v>
      </c>
      <c r="F209" t="s">
        <v>371</v>
      </c>
      <c r="G209" t="s">
        <v>648</v>
      </c>
      <c r="H209" t="s">
        <v>920</v>
      </c>
      <c r="I209" t="s">
        <v>1091</v>
      </c>
      <c r="J209" t="s">
        <v>1162</v>
      </c>
      <c r="K209">
        <v>10033</v>
      </c>
      <c r="L209" t="s">
        <v>1186</v>
      </c>
      <c r="M209" t="s">
        <v>1187</v>
      </c>
      <c r="O209" t="s">
        <v>1357</v>
      </c>
      <c r="P209" t="s">
        <v>1366</v>
      </c>
      <c r="R209" t="s">
        <v>1374</v>
      </c>
      <c r="S209" t="s">
        <v>1188</v>
      </c>
      <c r="U209" t="s">
        <v>1379</v>
      </c>
      <c r="V209" t="s">
        <v>1385</v>
      </c>
      <c r="W209" t="s">
        <v>172</v>
      </c>
      <c r="X209">
        <v>2500</v>
      </c>
      <c r="Y209" t="s">
        <v>1398</v>
      </c>
      <c r="Z209" t="s">
        <v>1403</v>
      </c>
      <c r="AB209" t="s">
        <v>1626</v>
      </c>
      <c r="AD209" t="s">
        <v>1982</v>
      </c>
      <c r="AE209">
        <v>95</v>
      </c>
      <c r="AF209" t="s">
        <v>2102</v>
      </c>
      <c r="AG209" t="s">
        <v>1206</v>
      </c>
      <c r="AH209">
        <v>7</v>
      </c>
      <c r="AI209">
        <v>2</v>
      </c>
      <c r="AJ209">
        <v>1</v>
      </c>
      <c r="AK209">
        <v>133.9</v>
      </c>
      <c r="AN209" t="s">
        <v>2126</v>
      </c>
      <c r="AO209">
        <v>28560</v>
      </c>
      <c r="AU209">
        <v>4.1</v>
      </c>
      <c r="AV209" t="s">
        <v>135</v>
      </c>
      <c r="AW209" t="s">
        <v>2182</v>
      </c>
      <c r="AX209" t="s">
        <v>2204</v>
      </c>
    </row>
    <row r="210" spans="1:50">
      <c r="A210" s="1">
        <f>HYPERLINK("https://lsnyc.legalserver.org/matter/dynamic-profile/view/1904455","19-1904455")</f>
        <v>0</v>
      </c>
      <c r="B210" t="s">
        <v>51</v>
      </c>
      <c r="C210" t="s">
        <v>123</v>
      </c>
      <c r="D210" t="s">
        <v>160</v>
      </c>
      <c r="F210" t="s">
        <v>372</v>
      </c>
      <c r="G210" t="s">
        <v>649</v>
      </c>
      <c r="H210" t="s">
        <v>921</v>
      </c>
      <c r="I210" t="s">
        <v>1057</v>
      </c>
      <c r="J210" t="s">
        <v>1180</v>
      </c>
      <c r="K210">
        <v>11415</v>
      </c>
      <c r="L210" t="s">
        <v>1186</v>
      </c>
      <c r="M210" t="s">
        <v>1187</v>
      </c>
      <c r="N210" t="s">
        <v>1291</v>
      </c>
      <c r="O210" t="s">
        <v>1343</v>
      </c>
      <c r="P210" t="s">
        <v>1363</v>
      </c>
      <c r="R210" t="s">
        <v>1374</v>
      </c>
      <c r="S210" t="s">
        <v>1188</v>
      </c>
      <c r="U210" t="s">
        <v>1379</v>
      </c>
      <c r="V210" t="s">
        <v>1388</v>
      </c>
      <c r="W210" t="s">
        <v>160</v>
      </c>
      <c r="X210">
        <v>1650</v>
      </c>
      <c r="Y210" t="s">
        <v>1394</v>
      </c>
      <c r="Z210" t="s">
        <v>1406</v>
      </c>
      <c r="AB210" t="s">
        <v>1627</v>
      </c>
      <c r="AD210" t="s">
        <v>1983</v>
      </c>
      <c r="AE210">
        <v>70</v>
      </c>
      <c r="AF210" t="s">
        <v>2104</v>
      </c>
      <c r="AG210" t="s">
        <v>1206</v>
      </c>
      <c r="AH210">
        <v>1</v>
      </c>
      <c r="AI210">
        <v>1</v>
      </c>
      <c r="AJ210">
        <v>0</v>
      </c>
      <c r="AK210">
        <v>134.03</v>
      </c>
      <c r="AN210" t="s">
        <v>2126</v>
      </c>
      <c r="AO210">
        <v>16740</v>
      </c>
      <c r="AU210">
        <v>7.71</v>
      </c>
      <c r="AV210" t="s">
        <v>169</v>
      </c>
      <c r="AW210" t="s">
        <v>72</v>
      </c>
      <c r="AX210" t="s">
        <v>2204</v>
      </c>
    </row>
    <row r="211" spans="1:50">
      <c r="A211" s="1">
        <f>HYPERLINK("https://lsnyc.legalserver.org/matter/dynamic-profile/view/1905528","19-1905528")</f>
        <v>0</v>
      </c>
      <c r="B211" t="s">
        <v>70</v>
      </c>
      <c r="C211" t="s">
        <v>122</v>
      </c>
      <c r="D211" t="s">
        <v>182</v>
      </c>
      <c r="E211" t="s">
        <v>195</v>
      </c>
      <c r="F211" t="s">
        <v>230</v>
      </c>
      <c r="G211" t="s">
        <v>504</v>
      </c>
      <c r="H211" t="s">
        <v>922</v>
      </c>
      <c r="I211" t="s">
        <v>1106</v>
      </c>
      <c r="J211" t="s">
        <v>1160</v>
      </c>
      <c r="K211">
        <v>10463</v>
      </c>
      <c r="L211" t="s">
        <v>1186</v>
      </c>
      <c r="M211" t="s">
        <v>1187</v>
      </c>
      <c r="O211" t="s">
        <v>1350</v>
      </c>
      <c r="P211" t="s">
        <v>1362</v>
      </c>
      <c r="Q211" t="s">
        <v>1368</v>
      </c>
      <c r="R211" t="s">
        <v>1374</v>
      </c>
      <c r="S211" t="s">
        <v>1188</v>
      </c>
      <c r="U211" t="s">
        <v>1379</v>
      </c>
      <c r="W211" t="s">
        <v>182</v>
      </c>
      <c r="X211">
        <v>1300</v>
      </c>
      <c r="Y211" t="s">
        <v>1398</v>
      </c>
      <c r="Z211" t="s">
        <v>1403</v>
      </c>
      <c r="AA211" t="s">
        <v>1417</v>
      </c>
      <c r="AB211" t="s">
        <v>1628</v>
      </c>
      <c r="AC211" t="s">
        <v>1796</v>
      </c>
      <c r="AD211" t="s">
        <v>1984</v>
      </c>
      <c r="AE211">
        <v>100</v>
      </c>
      <c r="AF211" t="s">
        <v>2104</v>
      </c>
      <c r="AG211" t="s">
        <v>1206</v>
      </c>
      <c r="AH211">
        <v>8</v>
      </c>
      <c r="AI211">
        <v>1</v>
      </c>
      <c r="AJ211">
        <v>0</v>
      </c>
      <c r="AK211">
        <v>134.51</v>
      </c>
      <c r="AN211" t="s">
        <v>2127</v>
      </c>
      <c r="AO211">
        <v>16800</v>
      </c>
      <c r="AU211">
        <v>1</v>
      </c>
      <c r="AV211" t="s">
        <v>182</v>
      </c>
      <c r="AW211" t="s">
        <v>2181</v>
      </c>
      <c r="AX211" t="s">
        <v>2205</v>
      </c>
    </row>
    <row r="212" spans="1:50">
      <c r="A212" s="1">
        <f>HYPERLINK("https://lsnyc.legalserver.org/matter/dynamic-profile/view/1907796","19-1907796")</f>
        <v>0</v>
      </c>
      <c r="B212" t="s">
        <v>66</v>
      </c>
      <c r="C212" t="s">
        <v>123</v>
      </c>
      <c r="D212" t="s">
        <v>138</v>
      </c>
      <c r="F212" t="s">
        <v>201</v>
      </c>
      <c r="G212" t="s">
        <v>650</v>
      </c>
      <c r="H212" t="s">
        <v>776</v>
      </c>
      <c r="I212" t="s">
        <v>1036</v>
      </c>
      <c r="J212" t="s">
        <v>1158</v>
      </c>
      <c r="K212">
        <v>11212</v>
      </c>
      <c r="L212" t="s">
        <v>1186</v>
      </c>
      <c r="M212" t="s">
        <v>1187</v>
      </c>
      <c r="N212" t="s">
        <v>1206</v>
      </c>
      <c r="O212" t="s">
        <v>1345</v>
      </c>
      <c r="P212" t="s">
        <v>1366</v>
      </c>
      <c r="R212" t="s">
        <v>1374</v>
      </c>
      <c r="S212" t="s">
        <v>1186</v>
      </c>
      <c r="U212" t="s">
        <v>1379</v>
      </c>
      <c r="W212" t="s">
        <v>140</v>
      </c>
      <c r="X212">
        <v>430.8</v>
      </c>
      <c r="Y212" t="s">
        <v>1395</v>
      </c>
      <c r="Z212" t="s">
        <v>1404</v>
      </c>
      <c r="AC212" t="s">
        <v>1797</v>
      </c>
      <c r="AD212" t="s">
        <v>1985</v>
      </c>
      <c r="AE212">
        <v>96</v>
      </c>
      <c r="AF212" t="s">
        <v>2104</v>
      </c>
      <c r="AG212" t="s">
        <v>1400</v>
      </c>
      <c r="AH212">
        <v>4</v>
      </c>
      <c r="AI212">
        <v>1</v>
      </c>
      <c r="AJ212">
        <v>0</v>
      </c>
      <c r="AK212">
        <v>137.97</v>
      </c>
      <c r="AN212" t="s">
        <v>2126</v>
      </c>
      <c r="AO212">
        <v>17232</v>
      </c>
      <c r="AU212">
        <v>0</v>
      </c>
      <c r="AW212" t="s">
        <v>2175</v>
      </c>
      <c r="AX212" t="s">
        <v>2204</v>
      </c>
    </row>
    <row r="213" spans="1:50">
      <c r="A213" s="1">
        <f>HYPERLINK("https://lsnyc.legalserver.org/matter/dynamic-profile/view/1904623","19-1904623")</f>
        <v>0</v>
      </c>
      <c r="B213" t="s">
        <v>100</v>
      </c>
      <c r="C213" t="s">
        <v>122</v>
      </c>
      <c r="D213" t="s">
        <v>141</v>
      </c>
      <c r="E213" t="s">
        <v>197</v>
      </c>
      <c r="F213" t="s">
        <v>373</v>
      </c>
      <c r="G213" t="s">
        <v>651</v>
      </c>
      <c r="H213" t="s">
        <v>923</v>
      </c>
      <c r="I213">
        <v>5</v>
      </c>
      <c r="J213" t="s">
        <v>1162</v>
      </c>
      <c r="K213">
        <v>10009</v>
      </c>
      <c r="L213" t="s">
        <v>1186</v>
      </c>
      <c r="M213" t="s">
        <v>1187</v>
      </c>
      <c r="N213" t="s">
        <v>1292</v>
      </c>
      <c r="O213" t="s">
        <v>1343</v>
      </c>
      <c r="P213" t="s">
        <v>1362</v>
      </c>
      <c r="Q213" t="s">
        <v>1368</v>
      </c>
      <c r="R213" t="s">
        <v>1374</v>
      </c>
      <c r="S213" t="s">
        <v>1188</v>
      </c>
      <c r="U213" t="s">
        <v>1379</v>
      </c>
      <c r="V213" t="s">
        <v>1385</v>
      </c>
      <c r="W213" t="s">
        <v>141</v>
      </c>
      <c r="X213">
        <v>3125</v>
      </c>
      <c r="Y213" t="s">
        <v>1398</v>
      </c>
      <c r="Z213" t="s">
        <v>1401</v>
      </c>
      <c r="AA213" t="s">
        <v>1417</v>
      </c>
      <c r="AB213" t="s">
        <v>1629</v>
      </c>
      <c r="AC213" t="s">
        <v>1798</v>
      </c>
      <c r="AD213" t="s">
        <v>1986</v>
      </c>
      <c r="AE213">
        <v>4</v>
      </c>
      <c r="AF213" t="s">
        <v>2102</v>
      </c>
      <c r="AG213" t="s">
        <v>1206</v>
      </c>
      <c r="AH213">
        <v>27</v>
      </c>
      <c r="AI213">
        <v>1</v>
      </c>
      <c r="AJ213">
        <v>0</v>
      </c>
      <c r="AK213">
        <v>138.11</v>
      </c>
      <c r="AN213" t="s">
        <v>2126</v>
      </c>
      <c r="AO213">
        <v>17250</v>
      </c>
      <c r="AU213">
        <v>1</v>
      </c>
      <c r="AV213" t="s">
        <v>195</v>
      </c>
      <c r="AW213" t="s">
        <v>2182</v>
      </c>
      <c r="AX213" t="s">
        <v>2205</v>
      </c>
    </row>
    <row r="214" spans="1:50">
      <c r="A214" s="1">
        <f>HYPERLINK("https://lsnyc.legalserver.org/matter/dynamic-profile/view/1904522","19-1904522")</f>
        <v>0</v>
      </c>
      <c r="B214" t="s">
        <v>101</v>
      </c>
      <c r="C214" t="s">
        <v>123</v>
      </c>
      <c r="D214" t="s">
        <v>155</v>
      </c>
      <c r="F214" t="s">
        <v>374</v>
      </c>
      <c r="G214" t="s">
        <v>652</v>
      </c>
      <c r="H214" t="s">
        <v>924</v>
      </c>
      <c r="I214" t="s">
        <v>1114</v>
      </c>
      <c r="J214" t="s">
        <v>1181</v>
      </c>
      <c r="K214">
        <v>11104</v>
      </c>
      <c r="L214" t="s">
        <v>1186</v>
      </c>
      <c r="M214" t="s">
        <v>1187</v>
      </c>
      <c r="N214" t="s">
        <v>1293</v>
      </c>
      <c r="O214" t="s">
        <v>1344</v>
      </c>
      <c r="P214" t="s">
        <v>1363</v>
      </c>
      <c r="R214" t="s">
        <v>1374</v>
      </c>
      <c r="S214" t="s">
        <v>1188</v>
      </c>
      <c r="U214" t="s">
        <v>1379</v>
      </c>
      <c r="V214" t="s">
        <v>1385</v>
      </c>
      <c r="W214" t="s">
        <v>155</v>
      </c>
      <c r="X214">
        <v>1241</v>
      </c>
      <c r="Y214" t="s">
        <v>1394</v>
      </c>
      <c r="Z214" t="s">
        <v>1401</v>
      </c>
      <c r="AB214" t="s">
        <v>1630</v>
      </c>
      <c r="AD214" t="s">
        <v>1987</v>
      </c>
      <c r="AE214">
        <v>60</v>
      </c>
      <c r="AF214" t="s">
        <v>1781</v>
      </c>
      <c r="AG214" t="s">
        <v>1206</v>
      </c>
      <c r="AH214">
        <v>20</v>
      </c>
      <c r="AI214">
        <v>2</v>
      </c>
      <c r="AJ214">
        <v>0</v>
      </c>
      <c r="AK214">
        <v>138.65</v>
      </c>
      <c r="AN214" t="s">
        <v>2128</v>
      </c>
      <c r="AO214">
        <v>23446.28</v>
      </c>
      <c r="AU214">
        <v>14.1</v>
      </c>
      <c r="AV214" t="s">
        <v>164</v>
      </c>
      <c r="AW214" t="s">
        <v>2174</v>
      </c>
      <c r="AX214" t="s">
        <v>2204</v>
      </c>
    </row>
    <row r="215" spans="1:50">
      <c r="A215" s="1">
        <f>HYPERLINK("https://lsnyc.legalserver.org/matter/dynamic-profile/view/1904923","19-1904923")</f>
        <v>0</v>
      </c>
      <c r="B215" t="s">
        <v>84</v>
      </c>
      <c r="C215" t="s">
        <v>123</v>
      </c>
      <c r="D215" t="s">
        <v>151</v>
      </c>
      <c r="F215" t="s">
        <v>375</v>
      </c>
      <c r="G215" t="s">
        <v>653</v>
      </c>
      <c r="H215" t="s">
        <v>925</v>
      </c>
      <c r="I215" t="s">
        <v>1012</v>
      </c>
      <c r="J215" t="s">
        <v>1182</v>
      </c>
      <c r="K215">
        <v>11422</v>
      </c>
      <c r="L215" t="s">
        <v>1186</v>
      </c>
      <c r="M215" t="s">
        <v>1187</v>
      </c>
      <c r="N215" t="s">
        <v>1294</v>
      </c>
      <c r="O215" t="s">
        <v>1344</v>
      </c>
      <c r="P215" t="s">
        <v>1362</v>
      </c>
      <c r="R215" t="s">
        <v>1374</v>
      </c>
      <c r="S215" t="s">
        <v>1188</v>
      </c>
      <c r="U215" t="s">
        <v>1379</v>
      </c>
      <c r="V215" t="s">
        <v>1385</v>
      </c>
      <c r="W215" t="s">
        <v>151</v>
      </c>
      <c r="X215">
        <v>1800</v>
      </c>
      <c r="Y215" t="s">
        <v>1394</v>
      </c>
      <c r="Z215" t="s">
        <v>1401</v>
      </c>
      <c r="AB215" t="s">
        <v>1631</v>
      </c>
      <c r="AD215" t="s">
        <v>1988</v>
      </c>
      <c r="AE215">
        <v>2</v>
      </c>
      <c r="AF215" t="s">
        <v>1781</v>
      </c>
      <c r="AG215" t="s">
        <v>1206</v>
      </c>
      <c r="AH215">
        <v>7</v>
      </c>
      <c r="AI215">
        <v>2</v>
      </c>
      <c r="AJ215">
        <v>3</v>
      </c>
      <c r="AK215">
        <v>139.21</v>
      </c>
      <c r="AN215" t="s">
        <v>2126</v>
      </c>
      <c r="AO215">
        <v>42000</v>
      </c>
      <c r="AU215">
        <v>1.97</v>
      </c>
      <c r="AV215" t="s">
        <v>136</v>
      </c>
      <c r="AW215" t="s">
        <v>2174</v>
      </c>
      <c r="AX215" t="s">
        <v>2204</v>
      </c>
    </row>
    <row r="216" spans="1:50">
      <c r="A216" s="1">
        <f>HYPERLINK("https://lsnyc.legalserver.org/matter/dynamic-profile/view/1904289","19-1904289")</f>
        <v>0</v>
      </c>
      <c r="B216" t="s">
        <v>99</v>
      </c>
      <c r="C216" t="s">
        <v>122</v>
      </c>
      <c r="D216" t="s">
        <v>124</v>
      </c>
      <c r="E216" t="s">
        <v>141</v>
      </c>
      <c r="F216" t="s">
        <v>376</v>
      </c>
      <c r="G216" t="s">
        <v>654</v>
      </c>
      <c r="H216" t="s">
        <v>926</v>
      </c>
      <c r="I216" t="s">
        <v>1115</v>
      </c>
      <c r="J216" t="s">
        <v>1162</v>
      </c>
      <c r="K216">
        <v>10040</v>
      </c>
      <c r="L216" t="s">
        <v>1186</v>
      </c>
      <c r="M216" t="s">
        <v>1187</v>
      </c>
      <c r="O216" t="s">
        <v>1350</v>
      </c>
      <c r="P216" t="s">
        <v>1366</v>
      </c>
      <c r="Q216" t="s">
        <v>1371</v>
      </c>
      <c r="R216" t="s">
        <v>1374</v>
      </c>
      <c r="S216" t="s">
        <v>1188</v>
      </c>
      <c r="U216" t="s">
        <v>1379</v>
      </c>
      <c r="W216" t="s">
        <v>124</v>
      </c>
      <c r="X216">
        <v>1400</v>
      </c>
      <c r="Y216" t="s">
        <v>1398</v>
      </c>
      <c r="Z216" t="s">
        <v>1403</v>
      </c>
      <c r="AA216" t="s">
        <v>1422</v>
      </c>
      <c r="AB216" t="s">
        <v>1632</v>
      </c>
      <c r="AD216" t="s">
        <v>1989</v>
      </c>
      <c r="AE216">
        <v>47</v>
      </c>
      <c r="AF216" t="s">
        <v>2104</v>
      </c>
      <c r="AG216" t="s">
        <v>1206</v>
      </c>
      <c r="AH216">
        <v>5</v>
      </c>
      <c r="AI216">
        <v>2</v>
      </c>
      <c r="AJ216">
        <v>0</v>
      </c>
      <c r="AK216">
        <v>139.8</v>
      </c>
      <c r="AN216" t="s">
        <v>2126</v>
      </c>
      <c r="AO216">
        <v>23640</v>
      </c>
      <c r="AU216">
        <v>2.1</v>
      </c>
      <c r="AV216" t="s">
        <v>141</v>
      </c>
      <c r="AW216" t="s">
        <v>2181</v>
      </c>
      <c r="AX216" t="s">
        <v>2204</v>
      </c>
    </row>
    <row r="217" spans="1:50">
      <c r="A217" s="1">
        <f>HYPERLINK("https://lsnyc.legalserver.org/matter/dynamic-profile/view/1907946","19-1907946")</f>
        <v>0</v>
      </c>
      <c r="B217" t="s">
        <v>50</v>
      </c>
      <c r="C217" t="s">
        <v>123</v>
      </c>
      <c r="D217" t="s">
        <v>135</v>
      </c>
      <c r="F217" t="s">
        <v>377</v>
      </c>
      <c r="G217" t="s">
        <v>655</v>
      </c>
      <c r="H217" t="s">
        <v>927</v>
      </c>
      <c r="I217" t="s">
        <v>1116</v>
      </c>
      <c r="J217" t="s">
        <v>1182</v>
      </c>
      <c r="K217">
        <v>11422</v>
      </c>
      <c r="L217" t="s">
        <v>1186</v>
      </c>
      <c r="M217" t="s">
        <v>1187</v>
      </c>
      <c r="N217" t="s">
        <v>1295</v>
      </c>
      <c r="O217" t="s">
        <v>1344</v>
      </c>
      <c r="P217" t="s">
        <v>1363</v>
      </c>
      <c r="R217" t="s">
        <v>1374</v>
      </c>
      <c r="S217" t="s">
        <v>1188</v>
      </c>
      <c r="U217" t="s">
        <v>1379</v>
      </c>
      <c r="V217" t="s">
        <v>1385</v>
      </c>
      <c r="W217" t="s">
        <v>135</v>
      </c>
      <c r="X217">
        <v>800</v>
      </c>
      <c r="Y217" t="s">
        <v>1394</v>
      </c>
      <c r="Z217" t="s">
        <v>1401</v>
      </c>
      <c r="AB217" t="s">
        <v>1633</v>
      </c>
      <c r="AD217" t="s">
        <v>1990</v>
      </c>
      <c r="AE217">
        <v>2</v>
      </c>
      <c r="AF217" t="s">
        <v>2102</v>
      </c>
      <c r="AG217" t="s">
        <v>1206</v>
      </c>
      <c r="AH217">
        <v>-1</v>
      </c>
      <c r="AI217">
        <v>1</v>
      </c>
      <c r="AJ217">
        <v>2</v>
      </c>
      <c r="AK217">
        <v>140.65</v>
      </c>
      <c r="AN217" t="s">
        <v>2126</v>
      </c>
      <c r="AO217">
        <v>30000</v>
      </c>
      <c r="AU217">
        <v>3.2</v>
      </c>
      <c r="AV217" t="s">
        <v>195</v>
      </c>
      <c r="AW217" t="s">
        <v>2174</v>
      </c>
      <c r="AX217" t="s">
        <v>2204</v>
      </c>
    </row>
    <row r="218" spans="1:50">
      <c r="A218" s="1">
        <f>HYPERLINK("https://lsnyc.legalserver.org/matter/dynamic-profile/view/1907576","19-1907576")</f>
        <v>0</v>
      </c>
      <c r="B218" t="s">
        <v>80</v>
      </c>
      <c r="C218" t="s">
        <v>123</v>
      </c>
      <c r="D218" t="s">
        <v>139</v>
      </c>
      <c r="F218" t="s">
        <v>378</v>
      </c>
      <c r="G218" t="s">
        <v>656</v>
      </c>
      <c r="H218" t="s">
        <v>928</v>
      </c>
      <c r="I218" t="s">
        <v>1117</v>
      </c>
      <c r="J218" t="s">
        <v>1162</v>
      </c>
      <c r="K218">
        <v>10034</v>
      </c>
      <c r="L218" t="s">
        <v>1186</v>
      </c>
      <c r="M218" t="s">
        <v>1187</v>
      </c>
      <c r="P218" t="s">
        <v>1366</v>
      </c>
      <c r="R218" t="s">
        <v>1374</v>
      </c>
      <c r="S218" t="s">
        <v>1188</v>
      </c>
      <c r="U218" t="s">
        <v>1379</v>
      </c>
      <c r="W218" t="s">
        <v>139</v>
      </c>
      <c r="X218">
        <v>0</v>
      </c>
      <c r="Y218" t="s">
        <v>1398</v>
      </c>
      <c r="Z218" t="s">
        <v>1403</v>
      </c>
      <c r="AB218" t="s">
        <v>1634</v>
      </c>
      <c r="AD218" t="s">
        <v>1991</v>
      </c>
      <c r="AE218">
        <v>25</v>
      </c>
      <c r="AF218" t="s">
        <v>2104</v>
      </c>
      <c r="AG218" t="s">
        <v>1206</v>
      </c>
      <c r="AH218">
        <v>14</v>
      </c>
      <c r="AI218">
        <v>3</v>
      </c>
      <c r="AJ218">
        <v>0</v>
      </c>
      <c r="AK218">
        <v>141.77</v>
      </c>
      <c r="AN218" t="s">
        <v>2127</v>
      </c>
      <c r="AO218">
        <v>30240</v>
      </c>
      <c r="AU218">
        <v>1.6</v>
      </c>
      <c r="AV218" t="s">
        <v>135</v>
      </c>
      <c r="AW218" t="s">
        <v>2181</v>
      </c>
      <c r="AX218" t="s">
        <v>2204</v>
      </c>
    </row>
    <row r="219" spans="1:50">
      <c r="A219" s="1">
        <f>HYPERLINK("https://lsnyc.legalserver.org/matter/dynamic-profile/view/1905014","19-1905014")</f>
        <v>0</v>
      </c>
      <c r="B219" t="s">
        <v>51</v>
      </c>
      <c r="C219" t="s">
        <v>123</v>
      </c>
      <c r="D219" t="s">
        <v>151</v>
      </c>
      <c r="F219" t="s">
        <v>379</v>
      </c>
      <c r="G219" t="s">
        <v>657</v>
      </c>
      <c r="H219" t="s">
        <v>929</v>
      </c>
      <c r="I219" t="s">
        <v>1118</v>
      </c>
      <c r="J219" t="s">
        <v>1177</v>
      </c>
      <c r="K219">
        <v>11418</v>
      </c>
      <c r="L219" t="s">
        <v>1186</v>
      </c>
      <c r="M219" t="s">
        <v>1187</v>
      </c>
      <c r="N219" t="s">
        <v>1296</v>
      </c>
      <c r="O219" t="s">
        <v>1344</v>
      </c>
      <c r="P219" t="s">
        <v>1363</v>
      </c>
      <c r="R219" t="s">
        <v>1374</v>
      </c>
      <c r="S219" t="s">
        <v>1186</v>
      </c>
      <c r="U219" t="s">
        <v>1379</v>
      </c>
      <c r="V219" t="s">
        <v>1385</v>
      </c>
      <c r="W219" t="s">
        <v>151</v>
      </c>
      <c r="X219">
        <v>850</v>
      </c>
      <c r="Y219" t="s">
        <v>1394</v>
      </c>
      <c r="Z219" t="s">
        <v>1401</v>
      </c>
      <c r="AB219" t="s">
        <v>1635</v>
      </c>
      <c r="AC219" t="s">
        <v>1799</v>
      </c>
      <c r="AD219" t="s">
        <v>1992</v>
      </c>
      <c r="AE219">
        <v>3</v>
      </c>
      <c r="AF219" t="s">
        <v>2111</v>
      </c>
      <c r="AG219" t="s">
        <v>1400</v>
      </c>
      <c r="AH219">
        <v>25</v>
      </c>
      <c r="AI219">
        <v>2</v>
      </c>
      <c r="AJ219">
        <v>0</v>
      </c>
      <c r="AK219">
        <v>143.06</v>
      </c>
      <c r="AN219" t="s">
        <v>2126</v>
      </c>
      <c r="AO219">
        <v>24192</v>
      </c>
      <c r="AU219">
        <v>5.05</v>
      </c>
      <c r="AV219" t="s">
        <v>138</v>
      </c>
      <c r="AW219" t="s">
        <v>2197</v>
      </c>
      <c r="AX219" t="s">
        <v>2204</v>
      </c>
    </row>
    <row r="220" spans="1:50">
      <c r="A220" s="1">
        <f>HYPERLINK("https://lsnyc.legalserver.org/matter/dynamic-profile/view/1908462","19-1908462")</f>
        <v>0</v>
      </c>
      <c r="B220" t="s">
        <v>68</v>
      </c>
      <c r="C220" t="s">
        <v>123</v>
      </c>
      <c r="D220" t="s">
        <v>174</v>
      </c>
      <c r="F220" t="s">
        <v>380</v>
      </c>
      <c r="G220" t="s">
        <v>658</v>
      </c>
      <c r="H220" t="s">
        <v>841</v>
      </c>
      <c r="I220" t="s">
        <v>1119</v>
      </c>
      <c r="J220" t="s">
        <v>1162</v>
      </c>
      <c r="K220">
        <v>10035</v>
      </c>
      <c r="L220" t="s">
        <v>1186</v>
      </c>
      <c r="M220" t="s">
        <v>1187</v>
      </c>
      <c r="O220" t="s">
        <v>1349</v>
      </c>
      <c r="P220" t="s">
        <v>1364</v>
      </c>
      <c r="R220" t="s">
        <v>1374</v>
      </c>
      <c r="S220" t="s">
        <v>1186</v>
      </c>
      <c r="U220" t="s">
        <v>1379</v>
      </c>
      <c r="V220" t="s">
        <v>1385</v>
      </c>
      <c r="W220" t="s">
        <v>135</v>
      </c>
      <c r="X220">
        <v>1937.63</v>
      </c>
      <c r="Y220" t="s">
        <v>1398</v>
      </c>
      <c r="Z220" t="s">
        <v>1410</v>
      </c>
      <c r="AB220" t="s">
        <v>1636</v>
      </c>
      <c r="AD220" t="s">
        <v>1993</v>
      </c>
      <c r="AE220">
        <v>72</v>
      </c>
      <c r="AF220" t="s">
        <v>2104</v>
      </c>
      <c r="AG220" t="s">
        <v>2115</v>
      </c>
      <c r="AH220">
        <v>39</v>
      </c>
      <c r="AI220">
        <v>1</v>
      </c>
      <c r="AJ220">
        <v>0</v>
      </c>
      <c r="AK220">
        <v>144.12</v>
      </c>
      <c r="AN220" t="s">
        <v>2126</v>
      </c>
      <c r="AO220">
        <v>18000</v>
      </c>
      <c r="AU220">
        <v>0</v>
      </c>
      <c r="AW220" t="s">
        <v>2182</v>
      </c>
      <c r="AX220" t="s">
        <v>2204</v>
      </c>
    </row>
    <row r="221" spans="1:50">
      <c r="A221" s="1">
        <f>HYPERLINK("https://lsnyc.legalserver.org/matter/dynamic-profile/view/1905248","19-1905248")</f>
        <v>0</v>
      </c>
      <c r="B221" t="s">
        <v>69</v>
      </c>
      <c r="C221" t="s">
        <v>123</v>
      </c>
      <c r="D221" t="s">
        <v>144</v>
      </c>
      <c r="F221" t="s">
        <v>381</v>
      </c>
      <c r="G221" t="s">
        <v>659</v>
      </c>
      <c r="H221" t="s">
        <v>780</v>
      </c>
      <c r="I221" t="s">
        <v>1039</v>
      </c>
      <c r="J221" t="s">
        <v>1162</v>
      </c>
      <c r="K221">
        <v>10024</v>
      </c>
      <c r="L221" t="s">
        <v>1186</v>
      </c>
      <c r="M221" t="s">
        <v>1187</v>
      </c>
      <c r="O221" t="s">
        <v>1348</v>
      </c>
      <c r="P221" t="s">
        <v>1367</v>
      </c>
      <c r="R221" t="s">
        <v>1374</v>
      </c>
      <c r="S221" t="s">
        <v>1186</v>
      </c>
      <c r="U221" t="s">
        <v>1379</v>
      </c>
      <c r="V221" t="s">
        <v>1385</v>
      </c>
      <c r="W221" t="s">
        <v>144</v>
      </c>
      <c r="X221">
        <v>792.7</v>
      </c>
      <c r="Y221" t="s">
        <v>1398</v>
      </c>
      <c r="Z221" t="s">
        <v>1402</v>
      </c>
      <c r="AB221" t="s">
        <v>1637</v>
      </c>
      <c r="AD221" t="s">
        <v>1994</v>
      </c>
      <c r="AE221">
        <v>10</v>
      </c>
      <c r="AF221" t="s">
        <v>2104</v>
      </c>
      <c r="AG221" t="s">
        <v>2116</v>
      </c>
      <c r="AH221">
        <v>39</v>
      </c>
      <c r="AI221">
        <v>1</v>
      </c>
      <c r="AJ221">
        <v>0</v>
      </c>
      <c r="AK221">
        <v>144.12</v>
      </c>
      <c r="AN221" t="s">
        <v>2126</v>
      </c>
      <c r="AO221">
        <v>18000</v>
      </c>
      <c r="AU221">
        <v>0</v>
      </c>
      <c r="AW221" t="s">
        <v>2182</v>
      </c>
      <c r="AX221" t="s">
        <v>2204</v>
      </c>
    </row>
    <row r="222" spans="1:50">
      <c r="A222" s="1">
        <f>HYPERLINK("https://lsnyc.legalserver.org/matter/dynamic-profile/view/1905719","19-1905719")</f>
        <v>0</v>
      </c>
      <c r="B222" t="s">
        <v>94</v>
      </c>
      <c r="C222" t="s">
        <v>123</v>
      </c>
      <c r="D222" t="s">
        <v>168</v>
      </c>
      <c r="F222" t="s">
        <v>382</v>
      </c>
      <c r="G222" t="s">
        <v>660</v>
      </c>
      <c r="H222" t="s">
        <v>930</v>
      </c>
      <c r="I222" t="s">
        <v>1120</v>
      </c>
      <c r="J222" t="s">
        <v>1161</v>
      </c>
      <c r="K222">
        <v>10306</v>
      </c>
      <c r="L222" t="s">
        <v>1186</v>
      </c>
      <c r="M222" t="s">
        <v>1187</v>
      </c>
      <c r="N222" t="s">
        <v>1297</v>
      </c>
      <c r="O222" t="s">
        <v>1343</v>
      </c>
      <c r="P222" t="s">
        <v>1363</v>
      </c>
      <c r="R222" t="s">
        <v>1373</v>
      </c>
      <c r="S222" t="s">
        <v>1188</v>
      </c>
      <c r="U222" t="s">
        <v>1381</v>
      </c>
      <c r="V222" t="s">
        <v>1385</v>
      </c>
      <c r="W222" t="s">
        <v>129</v>
      </c>
      <c r="X222">
        <v>400</v>
      </c>
      <c r="Y222" t="s">
        <v>1397</v>
      </c>
      <c r="Z222" t="s">
        <v>1399</v>
      </c>
      <c r="AB222" t="s">
        <v>1638</v>
      </c>
      <c r="AD222" t="s">
        <v>1995</v>
      </c>
      <c r="AE222">
        <v>2</v>
      </c>
      <c r="AF222" t="s">
        <v>2106</v>
      </c>
      <c r="AG222" t="s">
        <v>2115</v>
      </c>
      <c r="AH222">
        <v>1</v>
      </c>
      <c r="AI222">
        <v>1</v>
      </c>
      <c r="AJ222">
        <v>2</v>
      </c>
      <c r="AK222">
        <v>144.64</v>
      </c>
      <c r="AL222" t="s">
        <v>2122</v>
      </c>
      <c r="AM222" t="s">
        <v>2123</v>
      </c>
      <c r="AN222" t="s">
        <v>2126</v>
      </c>
      <c r="AO222">
        <v>30852</v>
      </c>
      <c r="AU222">
        <v>4.5</v>
      </c>
      <c r="AV222" t="s">
        <v>189</v>
      </c>
      <c r="AW222" t="s">
        <v>94</v>
      </c>
      <c r="AX222" t="s">
        <v>2204</v>
      </c>
    </row>
    <row r="223" spans="1:50">
      <c r="A223" s="1">
        <f>HYPERLINK("https://lsnyc.legalserver.org/matter/dynamic-profile/view/1908540","19-1908540")</f>
        <v>0</v>
      </c>
      <c r="B223" t="s">
        <v>64</v>
      </c>
      <c r="C223" t="s">
        <v>122</v>
      </c>
      <c r="D223" t="s">
        <v>174</v>
      </c>
      <c r="E223" t="s">
        <v>195</v>
      </c>
      <c r="F223" t="s">
        <v>383</v>
      </c>
      <c r="G223" t="s">
        <v>661</v>
      </c>
      <c r="H223" t="s">
        <v>931</v>
      </c>
      <c r="I223" t="s">
        <v>1077</v>
      </c>
      <c r="J223" t="s">
        <v>1162</v>
      </c>
      <c r="K223">
        <v>10032</v>
      </c>
      <c r="L223" t="s">
        <v>1186</v>
      </c>
      <c r="M223" t="s">
        <v>1187</v>
      </c>
      <c r="O223" t="s">
        <v>1194</v>
      </c>
      <c r="P223" t="s">
        <v>1362</v>
      </c>
      <c r="Q223" t="s">
        <v>1368</v>
      </c>
      <c r="R223" t="s">
        <v>1374</v>
      </c>
      <c r="S223" t="s">
        <v>1188</v>
      </c>
      <c r="U223" t="s">
        <v>1379</v>
      </c>
      <c r="W223" t="s">
        <v>174</v>
      </c>
      <c r="X223">
        <v>1324.29</v>
      </c>
      <c r="Y223" t="s">
        <v>1398</v>
      </c>
      <c r="Z223" t="s">
        <v>1404</v>
      </c>
      <c r="AA223" t="s">
        <v>1417</v>
      </c>
      <c r="AB223" t="s">
        <v>1639</v>
      </c>
      <c r="AD223" t="s">
        <v>1996</v>
      </c>
      <c r="AE223">
        <v>49</v>
      </c>
      <c r="AF223" t="s">
        <v>2104</v>
      </c>
      <c r="AG223" t="s">
        <v>1206</v>
      </c>
      <c r="AH223">
        <v>25</v>
      </c>
      <c r="AI223">
        <v>1</v>
      </c>
      <c r="AJ223">
        <v>0</v>
      </c>
      <c r="AK223">
        <v>147.57</v>
      </c>
      <c r="AN223" t="s">
        <v>2127</v>
      </c>
      <c r="AO223">
        <v>18432</v>
      </c>
      <c r="AU223">
        <v>2.2</v>
      </c>
      <c r="AV223" t="s">
        <v>167</v>
      </c>
      <c r="AW223" t="s">
        <v>2183</v>
      </c>
      <c r="AX223" t="s">
        <v>2204</v>
      </c>
    </row>
    <row r="224" spans="1:50">
      <c r="A224" s="1">
        <f>HYPERLINK("https://lsnyc.legalserver.org/matter/dynamic-profile/view/1904433","19-1904433")</f>
        <v>0</v>
      </c>
      <c r="B224" t="s">
        <v>82</v>
      </c>
      <c r="C224" t="s">
        <v>123</v>
      </c>
      <c r="D224" t="s">
        <v>160</v>
      </c>
      <c r="F224" t="s">
        <v>384</v>
      </c>
      <c r="G224" t="s">
        <v>662</v>
      </c>
      <c r="H224" t="s">
        <v>932</v>
      </c>
      <c r="J224" t="s">
        <v>1161</v>
      </c>
      <c r="K224">
        <v>10306</v>
      </c>
      <c r="L224" t="s">
        <v>1186</v>
      </c>
      <c r="M224" t="s">
        <v>1187</v>
      </c>
      <c r="N224" t="s">
        <v>1298</v>
      </c>
      <c r="O224" t="s">
        <v>1344</v>
      </c>
      <c r="P224" t="s">
        <v>1363</v>
      </c>
      <c r="R224" t="s">
        <v>1374</v>
      </c>
      <c r="S224" t="s">
        <v>1188</v>
      </c>
      <c r="U224" t="s">
        <v>1379</v>
      </c>
      <c r="V224" t="s">
        <v>1385</v>
      </c>
      <c r="W224" t="s">
        <v>151</v>
      </c>
      <c r="X224">
        <v>0</v>
      </c>
      <c r="Y224" t="s">
        <v>1397</v>
      </c>
      <c r="Z224" t="s">
        <v>1403</v>
      </c>
      <c r="AB224" t="s">
        <v>1640</v>
      </c>
      <c r="AD224" t="s">
        <v>1997</v>
      </c>
      <c r="AE224">
        <v>1</v>
      </c>
      <c r="AF224" t="s">
        <v>2102</v>
      </c>
      <c r="AH224">
        <v>15</v>
      </c>
      <c r="AI224">
        <v>3</v>
      </c>
      <c r="AJ224">
        <v>0</v>
      </c>
      <c r="AK224">
        <v>148.86</v>
      </c>
      <c r="AN224" t="s">
        <v>2126</v>
      </c>
      <c r="AO224">
        <v>31752</v>
      </c>
      <c r="AU224">
        <v>6.2</v>
      </c>
      <c r="AV224" t="s">
        <v>158</v>
      </c>
      <c r="AW224" t="s">
        <v>2199</v>
      </c>
      <c r="AX224" t="s">
        <v>2204</v>
      </c>
    </row>
    <row r="225" spans="1:50">
      <c r="A225" s="1">
        <f>HYPERLINK("https://lsnyc.legalserver.org/matter/dynamic-profile/view/1905070","19-1905070")</f>
        <v>0</v>
      </c>
      <c r="B225" t="s">
        <v>101</v>
      </c>
      <c r="C225" t="s">
        <v>123</v>
      </c>
      <c r="D225" t="s">
        <v>133</v>
      </c>
      <c r="F225" t="s">
        <v>385</v>
      </c>
      <c r="G225" t="s">
        <v>580</v>
      </c>
      <c r="H225" t="s">
        <v>933</v>
      </c>
      <c r="I225" t="s">
        <v>1013</v>
      </c>
      <c r="J225" t="s">
        <v>1183</v>
      </c>
      <c r="K225">
        <v>11372</v>
      </c>
      <c r="L225" t="s">
        <v>1186</v>
      </c>
      <c r="M225" t="s">
        <v>1187</v>
      </c>
      <c r="N225" t="s">
        <v>1299</v>
      </c>
      <c r="O225" t="s">
        <v>1343</v>
      </c>
      <c r="P225" t="s">
        <v>1363</v>
      </c>
      <c r="R225" t="s">
        <v>1374</v>
      </c>
      <c r="S225" t="s">
        <v>1188</v>
      </c>
      <c r="U225" t="s">
        <v>1379</v>
      </c>
      <c r="V225" t="s">
        <v>1388</v>
      </c>
      <c r="W225" t="s">
        <v>133</v>
      </c>
      <c r="X225">
        <v>1760</v>
      </c>
      <c r="Y225" t="s">
        <v>1394</v>
      </c>
      <c r="Z225" t="s">
        <v>1405</v>
      </c>
      <c r="AB225" t="s">
        <v>1641</v>
      </c>
      <c r="AD225" t="s">
        <v>1998</v>
      </c>
      <c r="AE225">
        <v>16</v>
      </c>
      <c r="AF225" t="s">
        <v>1781</v>
      </c>
      <c r="AG225" t="s">
        <v>1206</v>
      </c>
      <c r="AH225">
        <v>5</v>
      </c>
      <c r="AI225">
        <v>2</v>
      </c>
      <c r="AJ225">
        <v>2</v>
      </c>
      <c r="AK225">
        <v>149.44</v>
      </c>
      <c r="AN225" t="s">
        <v>2126</v>
      </c>
      <c r="AO225">
        <v>38480</v>
      </c>
      <c r="AU225">
        <v>11.16</v>
      </c>
      <c r="AV225" t="s">
        <v>158</v>
      </c>
      <c r="AW225" t="s">
        <v>2174</v>
      </c>
      <c r="AX225" t="s">
        <v>2204</v>
      </c>
    </row>
    <row r="226" spans="1:50">
      <c r="A226" s="1">
        <f>HYPERLINK("https://lsnyc.legalserver.org/matter/dynamic-profile/view/1898702","19-1898702")</f>
        <v>0</v>
      </c>
      <c r="B226" t="s">
        <v>56</v>
      </c>
      <c r="C226" t="s">
        <v>122</v>
      </c>
      <c r="D226" t="s">
        <v>183</v>
      </c>
      <c r="E226" t="s">
        <v>182</v>
      </c>
      <c r="F226" t="s">
        <v>386</v>
      </c>
      <c r="G226" t="s">
        <v>663</v>
      </c>
      <c r="H226" t="s">
        <v>934</v>
      </c>
      <c r="I226">
        <v>1</v>
      </c>
      <c r="J226" t="s">
        <v>1158</v>
      </c>
      <c r="K226">
        <v>11207</v>
      </c>
      <c r="L226" t="s">
        <v>1186</v>
      </c>
      <c r="M226" t="s">
        <v>1186</v>
      </c>
      <c r="N226" t="s">
        <v>1194</v>
      </c>
      <c r="O226" t="s">
        <v>1350</v>
      </c>
      <c r="P226" t="s">
        <v>1362</v>
      </c>
      <c r="Q226" t="s">
        <v>1368</v>
      </c>
      <c r="R226" t="s">
        <v>1374</v>
      </c>
      <c r="S226" t="s">
        <v>1188</v>
      </c>
      <c r="U226" t="s">
        <v>1379</v>
      </c>
      <c r="V226" t="s">
        <v>1385</v>
      </c>
      <c r="W226" t="s">
        <v>172</v>
      </c>
      <c r="X226">
        <v>870</v>
      </c>
      <c r="Y226" t="s">
        <v>1395</v>
      </c>
      <c r="AA226" t="s">
        <v>1417</v>
      </c>
      <c r="AB226" t="s">
        <v>1642</v>
      </c>
      <c r="AE226">
        <v>2</v>
      </c>
      <c r="AF226" t="s">
        <v>2102</v>
      </c>
      <c r="AH226">
        <v>2</v>
      </c>
      <c r="AI226">
        <v>3</v>
      </c>
      <c r="AJ226">
        <v>1</v>
      </c>
      <c r="AK226">
        <v>149.44</v>
      </c>
      <c r="AN226" t="s">
        <v>2127</v>
      </c>
      <c r="AO226">
        <v>38480</v>
      </c>
      <c r="AU226">
        <v>0.5</v>
      </c>
      <c r="AV226" t="s">
        <v>182</v>
      </c>
      <c r="AW226" t="s">
        <v>2177</v>
      </c>
      <c r="AX226" t="s">
        <v>2204</v>
      </c>
    </row>
    <row r="227" spans="1:50">
      <c r="A227" s="1">
        <f>HYPERLINK("https://lsnyc.legalserver.org/matter/dynamic-profile/view/1904645","19-1904645")</f>
        <v>0</v>
      </c>
      <c r="B227" t="s">
        <v>100</v>
      </c>
      <c r="C227" t="s">
        <v>123</v>
      </c>
      <c r="D227" t="s">
        <v>141</v>
      </c>
      <c r="F227" t="s">
        <v>387</v>
      </c>
      <c r="G227" t="s">
        <v>664</v>
      </c>
      <c r="H227" t="s">
        <v>935</v>
      </c>
      <c r="I227">
        <v>10</v>
      </c>
      <c r="J227" t="s">
        <v>1162</v>
      </c>
      <c r="K227">
        <v>10003</v>
      </c>
      <c r="L227" t="s">
        <v>1186</v>
      </c>
      <c r="M227" t="s">
        <v>1187</v>
      </c>
      <c r="N227" t="s">
        <v>1300</v>
      </c>
      <c r="O227" t="s">
        <v>1343</v>
      </c>
      <c r="P227" t="s">
        <v>1364</v>
      </c>
      <c r="R227" t="s">
        <v>1374</v>
      </c>
      <c r="S227" t="s">
        <v>1188</v>
      </c>
      <c r="U227" t="s">
        <v>1379</v>
      </c>
      <c r="W227" t="s">
        <v>141</v>
      </c>
      <c r="X227">
        <v>651.63</v>
      </c>
      <c r="Y227" t="s">
        <v>1398</v>
      </c>
      <c r="Z227" t="s">
        <v>1401</v>
      </c>
      <c r="AB227" t="s">
        <v>1643</v>
      </c>
      <c r="AD227" t="s">
        <v>1999</v>
      </c>
      <c r="AE227">
        <v>0</v>
      </c>
      <c r="AF227" t="s">
        <v>2104</v>
      </c>
      <c r="AG227" t="s">
        <v>2116</v>
      </c>
      <c r="AH227">
        <v>43</v>
      </c>
      <c r="AI227">
        <v>1</v>
      </c>
      <c r="AJ227">
        <v>0</v>
      </c>
      <c r="AK227">
        <v>149.93</v>
      </c>
      <c r="AN227" t="s">
        <v>2126</v>
      </c>
      <c r="AO227">
        <v>18726</v>
      </c>
      <c r="AU227">
        <v>2.2</v>
      </c>
      <c r="AV227" t="s">
        <v>129</v>
      </c>
      <c r="AW227" t="s">
        <v>2183</v>
      </c>
      <c r="AX227" t="s">
        <v>2204</v>
      </c>
    </row>
    <row r="228" spans="1:50">
      <c r="A228" s="1">
        <f>HYPERLINK("https://lsnyc.legalserver.org/matter/dynamic-profile/view/1903131","19-1903131")</f>
        <v>0</v>
      </c>
      <c r="B228" t="s">
        <v>57</v>
      </c>
      <c r="C228" t="s">
        <v>123</v>
      </c>
      <c r="D228" t="s">
        <v>184</v>
      </c>
      <c r="F228" t="s">
        <v>388</v>
      </c>
      <c r="G228" t="s">
        <v>665</v>
      </c>
      <c r="H228" t="s">
        <v>936</v>
      </c>
      <c r="I228" t="s">
        <v>1021</v>
      </c>
      <c r="J228" t="s">
        <v>1158</v>
      </c>
      <c r="K228">
        <v>11212</v>
      </c>
      <c r="L228" t="s">
        <v>1186</v>
      </c>
      <c r="M228" t="s">
        <v>1187</v>
      </c>
      <c r="N228" t="s">
        <v>1301</v>
      </c>
      <c r="O228" t="s">
        <v>1343</v>
      </c>
      <c r="P228" t="s">
        <v>1364</v>
      </c>
      <c r="R228" t="s">
        <v>1374</v>
      </c>
      <c r="S228" t="s">
        <v>1188</v>
      </c>
      <c r="U228" t="s">
        <v>1379</v>
      </c>
      <c r="V228" t="s">
        <v>1385</v>
      </c>
      <c r="W228" t="s">
        <v>146</v>
      </c>
      <c r="X228">
        <v>1235</v>
      </c>
      <c r="Y228" t="s">
        <v>1395</v>
      </c>
      <c r="Z228" t="s">
        <v>1403</v>
      </c>
      <c r="AA228" t="s">
        <v>1417</v>
      </c>
      <c r="AB228" t="s">
        <v>1644</v>
      </c>
      <c r="AC228" t="s">
        <v>1800</v>
      </c>
      <c r="AE228">
        <v>4</v>
      </c>
      <c r="AF228" t="s">
        <v>2102</v>
      </c>
      <c r="AG228" t="s">
        <v>2118</v>
      </c>
      <c r="AH228">
        <v>30</v>
      </c>
      <c r="AI228">
        <v>1</v>
      </c>
      <c r="AJ228">
        <v>0</v>
      </c>
      <c r="AK228">
        <v>151.8</v>
      </c>
      <c r="AN228" t="s">
        <v>2126</v>
      </c>
      <c r="AO228">
        <v>18960</v>
      </c>
      <c r="AU228">
        <v>2.16</v>
      </c>
      <c r="AV228" t="s">
        <v>152</v>
      </c>
      <c r="AW228" t="s">
        <v>2200</v>
      </c>
      <c r="AX228" t="s">
        <v>2205</v>
      </c>
    </row>
    <row r="229" spans="1:50">
      <c r="A229" s="1">
        <f>HYPERLINK("https://lsnyc.legalserver.org/matter/dynamic-profile/view/1901929","19-1901929")</f>
        <v>0</v>
      </c>
      <c r="B229" t="s">
        <v>57</v>
      </c>
      <c r="C229" t="s">
        <v>123</v>
      </c>
      <c r="D229" t="s">
        <v>185</v>
      </c>
      <c r="F229" t="s">
        <v>389</v>
      </c>
      <c r="G229" t="s">
        <v>666</v>
      </c>
      <c r="H229" t="s">
        <v>937</v>
      </c>
      <c r="I229" t="s">
        <v>1039</v>
      </c>
      <c r="J229" t="s">
        <v>1158</v>
      </c>
      <c r="K229">
        <v>11233</v>
      </c>
      <c r="L229" t="s">
        <v>1188</v>
      </c>
      <c r="M229" t="s">
        <v>1187</v>
      </c>
      <c r="N229" t="s">
        <v>1302</v>
      </c>
      <c r="O229" t="s">
        <v>1343</v>
      </c>
      <c r="P229" t="s">
        <v>1363</v>
      </c>
      <c r="R229" t="s">
        <v>1374</v>
      </c>
      <c r="S229" t="s">
        <v>1188</v>
      </c>
      <c r="U229" t="s">
        <v>1379</v>
      </c>
      <c r="V229" t="s">
        <v>1385</v>
      </c>
      <c r="W229" t="s">
        <v>172</v>
      </c>
      <c r="X229">
        <v>1052</v>
      </c>
      <c r="Y229" t="s">
        <v>1395</v>
      </c>
      <c r="Z229" t="s">
        <v>1405</v>
      </c>
      <c r="AB229" t="s">
        <v>1645</v>
      </c>
      <c r="AC229" t="s">
        <v>1206</v>
      </c>
      <c r="AD229" t="s">
        <v>2000</v>
      </c>
      <c r="AE229">
        <v>12</v>
      </c>
      <c r="AF229" t="s">
        <v>2104</v>
      </c>
      <c r="AG229" t="s">
        <v>1206</v>
      </c>
      <c r="AH229">
        <v>8</v>
      </c>
      <c r="AI229">
        <v>2</v>
      </c>
      <c r="AJ229">
        <v>0</v>
      </c>
      <c r="AK229">
        <v>153.76</v>
      </c>
      <c r="AN229" t="s">
        <v>2126</v>
      </c>
      <c r="AO229">
        <v>26000</v>
      </c>
      <c r="AU229">
        <v>30.7</v>
      </c>
      <c r="AV229" t="s">
        <v>2168</v>
      </c>
      <c r="AW229" t="s">
        <v>2177</v>
      </c>
      <c r="AX229" t="s">
        <v>1206</v>
      </c>
    </row>
    <row r="230" spans="1:50">
      <c r="A230" s="1">
        <f>HYPERLINK("https://lsnyc.legalserver.org/matter/dynamic-profile/view/1904333","19-1904333")</f>
        <v>0</v>
      </c>
      <c r="B230" t="s">
        <v>65</v>
      </c>
      <c r="C230" t="s">
        <v>123</v>
      </c>
      <c r="D230" t="s">
        <v>124</v>
      </c>
      <c r="F230" t="s">
        <v>390</v>
      </c>
      <c r="G230" t="s">
        <v>667</v>
      </c>
      <c r="H230" t="s">
        <v>938</v>
      </c>
      <c r="I230">
        <v>55</v>
      </c>
      <c r="J230" t="s">
        <v>1162</v>
      </c>
      <c r="K230">
        <v>10034</v>
      </c>
      <c r="L230" t="s">
        <v>1186</v>
      </c>
      <c r="M230" t="s">
        <v>1187</v>
      </c>
      <c r="O230" t="s">
        <v>1350</v>
      </c>
      <c r="P230" t="s">
        <v>1364</v>
      </c>
      <c r="R230" t="s">
        <v>1374</v>
      </c>
      <c r="S230" t="s">
        <v>1188</v>
      </c>
      <c r="U230" t="s">
        <v>1379</v>
      </c>
      <c r="W230" t="s">
        <v>124</v>
      </c>
      <c r="X230">
        <v>1408.53</v>
      </c>
      <c r="Y230" t="s">
        <v>1398</v>
      </c>
      <c r="Z230" t="s">
        <v>1403</v>
      </c>
      <c r="AB230" t="s">
        <v>1646</v>
      </c>
      <c r="AD230" t="s">
        <v>2001</v>
      </c>
      <c r="AE230">
        <v>50</v>
      </c>
      <c r="AF230" t="s">
        <v>2104</v>
      </c>
      <c r="AG230" t="s">
        <v>1206</v>
      </c>
      <c r="AH230">
        <v>14</v>
      </c>
      <c r="AI230">
        <v>3</v>
      </c>
      <c r="AJ230">
        <v>0</v>
      </c>
      <c r="AK230">
        <v>154.71</v>
      </c>
      <c r="AN230" t="s">
        <v>2127</v>
      </c>
      <c r="AO230">
        <v>33000</v>
      </c>
      <c r="AU230">
        <v>0</v>
      </c>
      <c r="AW230" t="s">
        <v>2181</v>
      </c>
      <c r="AX230" t="s">
        <v>2204</v>
      </c>
    </row>
    <row r="231" spans="1:50">
      <c r="A231" s="1">
        <f>HYPERLINK("https://lsnyc.legalserver.org/matter/dynamic-profile/view/1904729","19-1904729")</f>
        <v>0</v>
      </c>
      <c r="B231" t="s">
        <v>70</v>
      </c>
      <c r="C231" t="s">
        <v>123</v>
      </c>
      <c r="D231" t="s">
        <v>141</v>
      </c>
      <c r="F231" t="s">
        <v>391</v>
      </c>
      <c r="G231" t="s">
        <v>504</v>
      </c>
      <c r="H231" t="s">
        <v>939</v>
      </c>
      <c r="I231" t="s">
        <v>1121</v>
      </c>
      <c r="J231" t="s">
        <v>1162</v>
      </c>
      <c r="K231">
        <v>10034</v>
      </c>
      <c r="L231" t="s">
        <v>1186</v>
      </c>
      <c r="M231" t="s">
        <v>1187</v>
      </c>
      <c r="O231" t="s">
        <v>1349</v>
      </c>
      <c r="P231" t="s">
        <v>1363</v>
      </c>
      <c r="R231" t="s">
        <v>1374</v>
      </c>
      <c r="S231" t="s">
        <v>1186</v>
      </c>
      <c r="U231" t="s">
        <v>1379</v>
      </c>
      <c r="W231" t="s">
        <v>141</v>
      </c>
      <c r="X231">
        <v>1600</v>
      </c>
      <c r="Y231" t="s">
        <v>1398</v>
      </c>
      <c r="Z231" t="s">
        <v>1403</v>
      </c>
      <c r="AB231" t="s">
        <v>1647</v>
      </c>
      <c r="AD231" t="s">
        <v>2002</v>
      </c>
      <c r="AE231">
        <v>43</v>
      </c>
      <c r="AF231" t="s">
        <v>2104</v>
      </c>
      <c r="AG231" t="s">
        <v>1206</v>
      </c>
      <c r="AH231">
        <v>0</v>
      </c>
      <c r="AI231">
        <v>3</v>
      </c>
      <c r="AJ231">
        <v>1</v>
      </c>
      <c r="AK231">
        <v>154.72</v>
      </c>
      <c r="AN231" t="s">
        <v>2127</v>
      </c>
      <c r="AO231">
        <v>39840</v>
      </c>
      <c r="AU231">
        <v>0</v>
      </c>
      <c r="AW231" t="s">
        <v>2181</v>
      </c>
      <c r="AX231" t="s">
        <v>2204</v>
      </c>
    </row>
    <row r="232" spans="1:50">
      <c r="A232" s="1">
        <f>HYPERLINK("https://lsnyc.legalserver.org/matter/dynamic-profile/view/1905109","19-1905109")</f>
        <v>0</v>
      </c>
      <c r="B232" t="s">
        <v>60</v>
      </c>
      <c r="C232" t="s">
        <v>123</v>
      </c>
      <c r="D232" t="s">
        <v>133</v>
      </c>
      <c r="F232" t="s">
        <v>392</v>
      </c>
      <c r="G232" t="s">
        <v>668</v>
      </c>
      <c r="H232" t="s">
        <v>866</v>
      </c>
      <c r="I232" t="s">
        <v>1048</v>
      </c>
      <c r="J232" t="s">
        <v>1158</v>
      </c>
      <c r="K232">
        <v>11220</v>
      </c>
      <c r="L232" t="s">
        <v>1186</v>
      </c>
      <c r="M232" t="s">
        <v>1187</v>
      </c>
      <c r="O232" t="s">
        <v>1349</v>
      </c>
      <c r="P232" t="s">
        <v>1363</v>
      </c>
      <c r="R232" t="s">
        <v>1374</v>
      </c>
      <c r="S232" t="s">
        <v>1186</v>
      </c>
      <c r="U232" t="s">
        <v>1379</v>
      </c>
      <c r="W232" t="s">
        <v>151</v>
      </c>
      <c r="X232">
        <v>0</v>
      </c>
      <c r="Y232" t="s">
        <v>1395</v>
      </c>
      <c r="AB232" t="s">
        <v>1648</v>
      </c>
      <c r="AD232" t="s">
        <v>2003</v>
      </c>
      <c r="AE232">
        <v>0</v>
      </c>
      <c r="AH232">
        <v>0</v>
      </c>
      <c r="AI232">
        <v>4</v>
      </c>
      <c r="AJ232">
        <v>0</v>
      </c>
      <c r="AK232">
        <v>155.34</v>
      </c>
      <c r="AN232" t="s">
        <v>2126</v>
      </c>
      <c r="AO232">
        <v>40000</v>
      </c>
      <c r="AU232">
        <v>0.2</v>
      </c>
      <c r="AV232" t="s">
        <v>133</v>
      </c>
      <c r="AW232" t="s">
        <v>97</v>
      </c>
      <c r="AX232" t="s">
        <v>2204</v>
      </c>
    </row>
    <row r="233" spans="1:50">
      <c r="A233" s="1">
        <f>HYPERLINK("https://lsnyc.legalserver.org/matter/dynamic-profile/view/1905021","19-1905021")</f>
        <v>0</v>
      </c>
      <c r="B233" t="s">
        <v>82</v>
      </c>
      <c r="C233" t="s">
        <v>123</v>
      </c>
      <c r="D233" t="s">
        <v>182</v>
      </c>
      <c r="F233" t="s">
        <v>393</v>
      </c>
      <c r="G233" t="s">
        <v>669</v>
      </c>
      <c r="H233" t="s">
        <v>940</v>
      </c>
      <c r="I233" t="s">
        <v>1122</v>
      </c>
      <c r="J233" t="s">
        <v>1161</v>
      </c>
      <c r="K233">
        <v>10304</v>
      </c>
      <c r="L233" t="s">
        <v>1186</v>
      </c>
      <c r="M233" t="s">
        <v>1187</v>
      </c>
      <c r="N233" t="s">
        <v>1303</v>
      </c>
      <c r="O233" t="s">
        <v>1343</v>
      </c>
      <c r="P233" t="s">
        <v>1363</v>
      </c>
      <c r="R233" t="s">
        <v>1374</v>
      </c>
      <c r="S233" t="s">
        <v>1188</v>
      </c>
      <c r="U233" t="s">
        <v>1379</v>
      </c>
      <c r="V233" t="s">
        <v>1385</v>
      </c>
      <c r="W233" t="s">
        <v>182</v>
      </c>
      <c r="X233">
        <v>463</v>
      </c>
      <c r="Y233" t="s">
        <v>1397</v>
      </c>
      <c r="Z233" t="s">
        <v>1405</v>
      </c>
      <c r="AB233" t="s">
        <v>1649</v>
      </c>
      <c r="AD233" t="s">
        <v>2004</v>
      </c>
      <c r="AE233">
        <v>131</v>
      </c>
      <c r="AF233" t="s">
        <v>2104</v>
      </c>
      <c r="AG233" t="s">
        <v>1206</v>
      </c>
      <c r="AH233">
        <v>8</v>
      </c>
      <c r="AI233">
        <v>3</v>
      </c>
      <c r="AJ233">
        <v>0</v>
      </c>
      <c r="AK233">
        <v>156.02</v>
      </c>
      <c r="AN233" t="s">
        <v>2126</v>
      </c>
      <c r="AO233">
        <v>33279.96</v>
      </c>
      <c r="AU233">
        <v>1.95</v>
      </c>
      <c r="AV233" t="s">
        <v>195</v>
      </c>
      <c r="AW233" t="s">
        <v>2180</v>
      </c>
      <c r="AX233" t="s">
        <v>2204</v>
      </c>
    </row>
    <row r="234" spans="1:50">
      <c r="A234" s="1">
        <f>HYPERLINK("https://lsnyc.legalserver.org/matter/dynamic-profile/view/1902689","19-1902689")</f>
        <v>0</v>
      </c>
      <c r="B234" t="s">
        <v>94</v>
      </c>
      <c r="C234" t="s">
        <v>123</v>
      </c>
      <c r="D234" t="s">
        <v>146</v>
      </c>
      <c r="F234" t="s">
        <v>394</v>
      </c>
      <c r="G234" t="s">
        <v>670</v>
      </c>
      <c r="H234" t="s">
        <v>941</v>
      </c>
      <c r="I234" t="s">
        <v>1123</v>
      </c>
      <c r="J234" t="s">
        <v>1161</v>
      </c>
      <c r="K234">
        <v>10301</v>
      </c>
      <c r="L234" t="s">
        <v>1186</v>
      </c>
      <c r="M234" t="s">
        <v>1187</v>
      </c>
      <c r="N234" t="s">
        <v>1304</v>
      </c>
      <c r="O234" t="s">
        <v>1344</v>
      </c>
      <c r="P234" t="s">
        <v>1363</v>
      </c>
      <c r="R234" t="s">
        <v>1374</v>
      </c>
      <c r="S234" t="s">
        <v>1188</v>
      </c>
      <c r="U234" t="s">
        <v>1379</v>
      </c>
      <c r="V234" t="s">
        <v>1385</v>
      </c>
      <c r="W234" t="s">
        <v>146</v>
      </c>
      <c r="X234">
        <v>1025</v>
      </c>
      <c r="Y234" t="s">
        <v>1397</v>
      </c>
      <c r="Z234" t="s">
        <v>1406</v>
      </c>
      <c r="AB234" t="s">
        <v>1650</v>
      </c>
      <c r="AD234" t="s">
        <v>2005</v>
      </c>
      <c r="AE234">
        <v>2</v>
      </c>
      <c r="AF234" t="s">
        <v>2102</v>
      </c>
      <c r="AG234" t="s">
        <v>1206</v>
      </c>
      <c r="AH234">
        <v>6</v>
      </c>
      <c r="AI234">
        <v>1</v>
      </c>
      <c r="AJ234">
        <v>0</v>
      </c>
      <c r="AK234">
        <v>158.21</v>
      </c>
      <c r="AN234" t="s">
        <v>2126</v>
      </c>
      <c r="AO234">
        <v>19760</v>
      </c>
      <c r="AU234">
        <v>23.2</v>
      </c>
      <c r="AV234" t="s">
        <v>189</v>
      </c>
      <c r="AW234" t="s">
        <v>2180</v>
      </c>
      <c r="AX234" t="s">
        <v>2204</v>
      </c>
    </row>
    <row r="235" spans="1:50">
      <c r="A235" s="1">
        <f>HYPERLINK("https://lsnyc.legalserver.org/matter/dynamic-profile/view/1903468","19-1903468")</f>
        <v>0</v>
      </c>
      <c r="B235" t="s">
        <v>90</v>
      </c>
      <c r="C235" t="s">
        <v>123</v>
      </c>
      <c r="D235" t="s">
        <v>129</v>
      </c>
      <c r="F235" t="s">
        <v>395</v>
      </c>
      <c r="G235" t="s">
        <v>671</v>
      </c>
      <c r="H235" t="s">
        <v>942</v>
      </c>
      <c r="I235" t="s">
        <v>1124</v>
      </c>
      <c r="J235" t="s">
        <v>1161</v>
      </c>
      <c r="K235">
        <v>10304</v>
      </c>
      <c r="L235" t="s">
        <v>1186</v>
      </c>
      <c r="M235" t="s">
        <v>1187</v>
      </c>
      <c r="N235" t="s">
        <v>1305</v>
      </c>
      <c r="O235" t="s">
        <v>1344</v>
      </c>
      <c r="P235" t="s">
        <v>1363</v>
      </c>
      <c r="R235" t="s">
        <v>1374</v>
      </c>
      <c r="S235" t="s">
        <v>1188</v>
      </c>
      <c r="U235" t="s">
        <v>1379</v>
      </c>
      <c r="V235" t="s">
        <v>1385</v>
      </c>
      <c r="W235" t="s">
        <v>129</v>
      </c>
      <c r="X235">
        <v>1200</v>
      </c>
      <c r="Y235" t="s">
        <v>1397</v>
      </c>
      <c r="Z235" t="s">
        <v>1403</v>
      </c>
      <c r="AB235" t="s">
        <v>1651</v>
      </c>
      <c r="AD235" t="s">
        <v>2006</v>
      </c>
      <c r="AE235">
        <v>2</v>
      </c>
      <c r="AF235" t="s">
        <v>2102</v>
      </c>
      <c r="AG235" t="s">
        <v>1206</v>
      </c>
      <c r="AH235">
        <v>2</v>
      </c>
      <c r="AI235">
        <v>1</v>
      </c>
      <c r="AJ235">
        <v>0</v>
      </c>
      <c r="AK235">
        <v>160.13</v>
      </c>
      <c r="AN235" t="s">
        <v>2126</v>
      </c>
      <c r="AO235">
        <v>20000</v>
      </c>
      <c r="AU235">
        <v>2.8</v>
      </c>
      <c r="AV235" t="s">
        <v>148</v>
      </c>
      <c r="AW235" t="s">
        <v>2180</v>
      </c>
      <c r="AX235" t="s">
        <v>2204</v>
      </c>
    </row>
    <row r="236" spans="1:50">
      <c r="A236" s="1">
        <f>HYPERLINK("https://lsnyc.legalserver.org/matter/dynamic-profile/view/1903859","19-1903859")</f>
        <v>0</v>
      </c>
      <c r="B236" t="s">
        <v>111</v>
      </c>
      <c r="C236" t="s">
        <v>123</v>
      </c>
      <c r="D236" t="s">
        <v>146</v>
      </c>
      <c r="F236" t="s">
        <v>230</v>
      </c>
      <c r="G236" t="s">
        <v>615</v>
      </c>
      <c r="H236" t="s">
        <v>943</v>
      </c>
      <c r="I236">
        <v>10</v>
      </c>
      <c r="J236" t="s">
        <v>1162</v>
      </c>
      <c r="K236">
        <v>10025</v>
      </c>
      <c r="L236" t="s">
        <v>1186</v>
      </c>
      <c r="M236" t="s">
        <v>1187</v>
      </c>
      <c r="O236" t="s">
        <v>1354</v>
      </c>
      <c r="P236" t="s">
        <v>1365</v>
      </c>
      <c r="R236" t="s">
        <v>1374</v>
      </c>
      <c r="S236" t="s">
        <v>1188</v>
      </c>
      <c r="U236" t="s">
        <v>1379</v>
      </c>
      <c r="V236" t="s">
        <v>1385</v>
      </c>
      <c r="W236" t="s">
        <v>146</v>
      </c>
      <c r="X236">
        <v>679.8200000000001</v>
      </c>
      <c r="Y236" t="s">
        <v>1398</v>
      </c>
      <c r="Z236" t="s">
        <v>1414</v>
      </c>
      <c r="AB236" t="s">
        <v>1652</v>
      </c>
      <c r="AD236" t="s">
        <v>2007</v>
      </c>
      <c r="AE236">
        <v>16</v>
      </c>
      <c r="AF236" t="s">
        <v>2111</v>
      </c>
      <c r="AG236" t="s">
        <v>1206</v>
      </c>
      <c r="AH236">
        <v>40</v>
      </c>
      <c r="AI236">
        <v>1</v>
      </c>
      <c r="AJ236">
        <v>0</v>
      </c>
      <c r="AK236">
        <v>160.92</v>
      </c>
      <c r="AN236" t="s">
        <v>2127</v>
      </c>
      <c r="AO236">
        <v>20098.56</v>
      </c>
      <c r="AU236">
        <v>3</v>
      </c>
      <c r="AV236" t="s">
        <v>146</v>
      </c>
      <c r="AW236" t="s">
        <v>2182</v>
      </c>
      <c r="AX236" t="s">
        <v>2204</v>
      </c>
    </row>
    <row r="237" spans="1:50">
      <c r="A237" s="1">
        <f>HYPERLINK("https://lsnyc.legalserver.org/matter/dynamic-profile/view/1904718","19-1904718")</f>
        <v>0</v>
      </c>
      <c r="B237" t="s">
        <v>112</v>
      </c>
      <c r="C237" t="s">
        <v>123</v>
      </c>
      <c r="D237" t="s">
        <v>141</v>
      </c>
      <c r="F237" t="s">
        <v>396</v>
      </c>
      <c r="G237" t="s">
        <v>672</v>
      </c>
      <c r="H237" t="s">
        <v>835</v>
      </c>
      <c r="I237" t="s">
        <v>1027</v>
      </c>
      <c r="J237" t="s">
        <v>1162</v>
      </c>
      <c r="K237">
        <v>10040</v>
      </c>
      <c r="L237" t="s">
        <v>1186</v>
      </c>
      <c r="M237" t="s">
        <v>1187</v>
      </c>
      <c r="P237" t="s">
        <v>1364</v>
      </c>
      <c r="R237" t="s">
        <v>1374</v>
      </c>
      <c r="S237" t="s">
        <v>1188</v>
      </c>
      <c r="U237" t="s">
        <v>1379</v>
      </c>
      <c r="W237" t="s">
        <v>141</v>
      </c>
      <c r="X237">
        <v>1116.26</v>
      </c>
      <c r="Y237" t="s">
        <v>1398</v>
      </c>
      <c r="Z237" t="s">
        <v>1403</v>
      </c>
      <c r="AB237" t="s">
        <v>1653</v>
      </c>
      <c r="AD237" t="s">
        <v>2008</v>
      </c>
      <c r="AE237">
        <v>42</v>
      </c>
      <c r="AF237" t="s">
        <v>2104</v>
      </c>
      <c r="AG237" t="s">
        <v>1206</v>
      </c>
      <c r="AH237">
        <v>22</v>
      </c>
      <c r="AI237">
        <v>2</v>
      </c>
      <c r="AJ237">
        <v>0</v>
      </c>
      <c r="AK237">
        <v>161.44</v>
      </c>
      <c r="AN237" t="s">
        <v>2127</v>
      </c>
      <c r="AO237">
        <v>27300</v>
      </c>
      <c r="AU237">
        <v>7.3</v>
      </c>
      <c r="AV237" t="s">
        <v>167</v>
      </c>
      <c r="AW237" t="s">
        <v>2181</v>
      </c>
      <c r="AX237" t="s">
        <v>2204</v>
      </c>
    </row>
    <row r="238" spans="1:50">
      <c r="A238" s="1">
        <f>HYPERLINK("https://lsnyc.legalserver.org/matter/dynamic-profile/view/1907837","19-1907837")</f>
        <v>0</v>
      </c>
      <c r="B238" t="s">
        <v>101</v>
      </c>
      <c r="C238" t="s">
        <v>123</v>
      </c>
      <c r="D238" t="s">
        <v>158</v>
      </c>
      <c r="F238" t="s">
        <v>397</v>
      </c>
      <c r="G238" t="s">
        <v>673</v>
      </c>
      <c r="H238" t="s">
        <v>859</v>
      </c>
      <c r="I238" t="s">
        <v>1013</v>
      </c>
      <c r="J238" t="s">
        <v>1168</v>
      </c>
      <c r="K238">
        <v>11377</v>
      </c>
      <c r="L238" t="s">
        <v>1186</v>
      </c>
      <c r="M238" t="s">
        <v>1187</v>
      </c>
      <c r="N238" t="s">
        <v>1252</v>
      </c>
      <c r="O238" t="s">
        <v>1348</v>
      </c>
      <c r="P238" t="s">
        <v>1367</v>
      </c>
      <c r="R238" t="s">
        <v>1374</v>
      </c>
      <c r="S238" t="s">
        <v>1186</v>
      </c>
      <c r="U238" t="s">
        <v>1379</v>
      </c>
      <c r="W238" t="s">
        <v>158</v>
      </c>
      <c r="X238">
        <v>892.88</v>
      </c>
      <c r="Y238" t="s">
        <v>1394</v>
      </c>
      <c r="Z238" t="s">
        <v>1404</v>
      </c>
      <c r="AB238" t="s">
        <v>1654</v>
      </c>
      <c r="AC238" t="s">
        <v>1801</v>
      </c>
      <c r="AD238" t="s">
        <v>2009</v>
      </c>
      <c r="AE238">
        <v>66</v>
      </c>
      <c r="AF238" t="s">
        <v>2104</v>
      </c>
      <c r="AG238" t="s">
        <v>2116</v>
      </c>
      <c r="AH238">
        <v>61</v>
      </c>
      <c r="AI238">
        <v>1</v>
      </c>
      <c r="AJ238">
        <v>0</v>
      </c>
      <c r="AK238">
        <v>162.66</v>
      </c>
      <c r="AN238" t="s">
        <v>2126</v>
      </c>
      <c r="AO238">
        <v>20316</v>
      </c>
      <c r="AU238">
        <v>0.4</v>
      </c>
      <c r="AV238" t="s">
        <v>158</v>
      </c>
      <c r="AW238" t="s">
        <v>2174</v>
      </c>
      <c r="AX238" t="s">
        <v>2204</v>
      </c>
    </row>
    <row r="239" spans="1:50">
      <c r="A239" s="1">
        <f>HYPERLINK("https://lsnyc.legalserver.org/matter/dynamic-profile/view/1905584","19-1905584")</f>
        <v>0</v>
      </c>
      <c r="B239" t="s">
        <v>50</v>
      </c>
      <c r="C239" t="s">
        <v>123</v>
      </c>
      <c r="D239" t="s">
        <v>182</v>
      </c>
      <c r="F239" t="s">
        <v>398</v>
      </c>
      <c r="G239" t="s">
        <v>663</v>
      </c>
      <c r="H239" t="s">
        <v>944</v>
      </c>
      <c r="I239" t="s">
        <v>1017</v>
      </c>
      <c r="J239" t="s">
        <v>1166</v>
      </c>
      <c r="K239">
        <v>11365</v>
      </c>
      <c r="L239" t="s">
        <v>1186</v>
      </c>
      <c r="M239" t="s">
        <v>1187</v>
      </c>
      <c r="N239" t="s">
        <v>1306</v>
      </c>
      <c r="O239" t="s">
        <v>1344</v>
      </c>
      <c r="P239" t="s">
        <v>1363</v>
      </c>
      <c r="R239" t="s">
        <v>1373</v>
      </c>
      <c r="S239" t="s">
        <v>1188</v>
      </c>
      <c r="U239" t="s">
        <v>1379</v>
      </c>
      <c r="V239" t="s">
        <v>1389</v>
      </c>
      <c r="W239" t="s">
        <v>129</v>
      </c>
      <c r="X239">
        <v>1350</v>
      </c>
      <c r="Y239" t="s">
        <v>1394</v>
      </c>
      <c r="Z239" t="s">
        <v>1399</v>
      </c>
      <c r="AB239" t="s">
        <v>1655</v>
      </c>
      <c r="AC239" t="s">
        <v>1206</v>
      </c>
      <c r="AD239" t="s">
        <v>2010</v>
      </c>
      <c r="AE239">
        <v>5</v>
      </c>
      <c r="AF239" t="s">
        <v>2102</v>
      </c>
      <c r="AG239" t="s">
        <v>1206</v>
      </c>
      <c r="AH239">
        <v>9</v>
      </c>
      <c r="AI239">
        <v>1</v>
      </c>
      <c r="AJ239">
        <v>0</v>
      </c>
      <c r="AK239">
        <v>163.33</v>
      </c>
      <c r="AL239" t="s">
        <v>2122</v>
      </c>
      <c r="AM239" t="s">
        <v>2123</v>
      </c>
      <c r="AN239" t="s">
        <v>2126</v>
      </c>
      <c r="AO239">
        <v>20400</v>
      </c>
      <c r="AU239">
        <v>21.66</v>
      </c>
      <c r="AV239" t="s">
        <v>157</v>
      </c>
      <c r="AW239" t="s">
        <v>50</v>
      </c>
      <c r="AX239" t="s">
        <v>2204</v>
      </c>
    </row>
    <row r="240" spans="1:50">
      <c r="A240" s="1">
        <f>HYPERLINK("https://lsnyc.legalserver.org/matter/dynamic-profile/view/1907066","19-1907066")</f>
        <v>0</v>
      </c>
      <c r="B240" t="s">
        <v>70</v>
      </c>
      <c r="C240" t="s">
        <v>123</v>
      </c>
      <c r="D240" t="s">
        <v>142</v>
      </c>
      <c r="F240" t="s">
        <v>286</v>
      </c>
      <c r="G240" t="s">
        <v>674</v>
      </c>
      <c r="H240" t="s">
        <v>945</v>
      </c>
      <c r="I240" t="s">
        <v>1065</v>
      </c>
      <c r="J240" t="s">
        <v>1162</v>
      </c>
      <c r="K240">
        <v>10034</v>
      </c>
      <c r="L240" t="s">
        <v>1186</v>
      </c>
      <c r="M240" t="s">
        <v>1187</v>
      </c>
      <c r="O240" t="s">
        <v>1194</v>
      </c>
      <c r="P240" t="s">
        <v>1366</v>
      </c>
      <c r="R240" t="s">
        <v>1374</v>
      </c>
      <c r="S240" t="s">
        <v>1188</v>
      </c>
      <c r="U240" t="s">
        <v>1379</v>
      </c>
      <c r="W240" t="s">
        <v>142</v>
      </c>
      <c r="X240">
        <v>1220</v>
      </c>
      <c r="Y240" t="s">
        <v>1398</v>
      </c>
      <c r="Z240" t="s">
        <v>1405</v>
      </c>
      <c r="AB240" t="s">
        <v>1656</v>
      </c>
      <c r="AD240" t="s">
        <v>2011</v>
      </c>
      <c r="AE240">
        <v>70</v>
      </c>
      <c r="AF240" t="s">
        <v>2104</v>
      </c>
      <c r="AG240" t="s">
        <v>1206</v>
      </c>
      <c r="AH240">
        <v>33</v>
      </c>
      <c r="AI240">
        <v>1</v>
      </c>
      <c r="AJ240">
        <v>0</v>
      </c>
      <c r="AK240">
        <v>163.33</v>
      </c>
      <c r="AN240" t="s">
        <v>2127</v>
      </c>
      <c r="AO240">
        <v>20400</v>
      </c>
      <c r="AU240">
        <v>4.1</v>
      </c>
      <c r="AV240" t="s">
        <v>131</v>
      </c>
      <c r="AW240" t="s">
        <v>2181</v>
      </c>
      <c r="AX240" t="s">
        <v>2204</v>
      </c>
    </row>
    <row r="241" spans="1:50">
      <c r="A241" s="1">
        <f>HYPERLINK("https://lsnyc.legalserver.org/matter/dynamic-profile/view/1906762","19-1906762")</f>
        <v>0</v>
      </c>
      <c r="B241" t="s">
        <v>95</v>
      </c>
      <c r="C241" t="s">
        <v>123</v>
      </c>
      <c r="D241" t="s">
        <v>137</v>
      </c>
      <c r="F241" t="s">
        <v>399</v>
      </c>
      <c r="G241" t="s">
        <v>675</v>
      </c>
      <c r="H241" t="s">
        <v>946</v>
      </c>
      <c r="I241">
        <v>12</v>
      </c>
      <c r="J241" t="s">
        <v>1162</v>
      </c>
      <c r="K241">
        <v>10034</v>
      </c>
      <c r="L241" t="s">
        <v>1186</v>
      </c>
      <c r="M241" t="s">
        <v>1187</v>
      </c>
      <c r="P241" t="s">
        <v>1364</v>
      </c>
      <c r="R241" t="s">
        <v>1374</v>
      </c>
      <c r="S241" t="s">
        <v>1188</v>
      </c>
      <c r="U241" t="s">
        <v>1379</v>
      </c>
      <c r="W241" t="s">
        <v>137</v>
      </c>
      <c r="X241">
        <v>889</v>
      </c>
      <c r="Y241" t="s">
        <v>1398</v>
      </c>
      <c r="Z241" t="s">
        <v>1405</v>
      </c>
      <c r="AB241" t="s">
        <v>1657</v>
      </c>
      <c r="AD241" t="s">
        <v>2012</v>
      </c>
      <c r="AE241">
        <v>22</v>
      </c>
      <c r="AF241" t="s">
        <v>2104</v>
      </c>
      <c r="AG241" t="s">
        <v>2115</v>
      </c>
      <c r="AH241">
        <v>27</v>
      </c>
      <c r="AI241">
        <v>3</v>
      </c>
      <c r="AJ241">
        <v>0</v>
      </c>
      <c r="AK241">
        <v>164.41</v>
      </c>
      <c r="AN241" t="s">
        <v>2127</v>
      </c>
      <c r="AO241">
        <v>35068.8</v>
      </c>
      <c r="AU241">
        <v>1.5</v>
      </c>
      <c r="AV241" t="s">
        <v>137</v>
      </c>
      <c r="AW241" t="s">
        <v>2181</v>
      </c>
      <c r="AX241" t="s">
        <v>2204</v>
      </c>
    </row>
    <row r="242" spans="1:50">
      <c r="A242" s="1">
        <f>HYPERLINK("https://lsnyc.legalserver.org/matter/dynamic-profile/view/1906497","19-1906497")</f>
        <v>0</v>
      </c>
      <c r="B242" t="s">
        <v>113</v>
      </c>
      <c r="C242" t="s">
        <v>123</v>
      </c>
      <c r="D242" t="s">
        <v>166</v>
      </c>
      <c r="F242" t="s">
        <v>336</v>
      </c>
      <c r="G242" t="s">
        <v>676</v>
      </c>
      <c r="H242" t="s">
        <v>850</v>
      </c>
      <c r="I242" t="s">
        <v>1125</v>
      </c>
      <c r="J242" t="s">
        <v>1155</v>
      </c>
      <c r="K242">
        <v>11691</v>
      </c>
      <c r="L242" t="s">
        <v>1186</v>
      </c>
      <c r="M242" t="s">
        <v>1187</v>
      </c>
      <c r="N242" t="s">
        <v>1307</v>
      </c>
      <c r="O242" t="s">
        <v>1343</v>
      </c>
      <c r="P242" t="s">
        <v>1364</v>
      </c>
      <c r="R242" t="s">
        <v>1374</v>
      </c>
      <c r="S242" t="s">
        <v>1188</v>
      </c>
      <c r="U242" t="s">
        <v>1379</v>
      </c>
      <c r="W242" t="s">
        <v>166</v>
      </c>
      <c r="X242">
        <v>1185</v>
      </c>
      <c r="Y242" t="s">
        <v>1394</v>
      </c>
      <c r="Z242" t="s">
        <v>1401</v>
      </c>
      <c r="AB242" t="s">
        <v>1658</v>
      </c>
      <c r="AD242" t="s">
        <v>2013</v>
      </c>
      <c r="AE242">
        <v>200</v>
      </c>
      <c r="AF242" t="s">
        <v>2105</v>
      </c>
      <c r="AG242" t="s">
        <v>2115</v>
      </c>
      <c r="AH242">
        <v>2</v>
      </c>
      <c r="AI242">
        <v>2</v>
      </c>
      <c r="AJ242">
        <v>0</v>
      </c>
      <c r="AK242">
        <v>165.58</v>
      </c>
      <c r="AN242" t="s">
        <v>2126</v>
      </c>
      <c r="AO242">
        <v>28000</v>
      </c>
      <c r="AU242">
        <v>1</v>
      </c>
      <c r="AV242" t="s">
        <v>143</v>
      </c>
      <c r="AW242" t="s">
        <v>2174</v>
      </c>
      <c r="AX242" t="s">
        <v>2204</v>
      </c>
    </row>
    <row r="243" spans="1:50">
      <c r="A243" s="1">
        <f>HYPERLINK("https://lsnyc.legalserver.org/matter/dynamic-profile/view/1903783","19-1903783")</f>
        <v>0</v>
      </c>
      <c r="B243" t="s">
        <v>76</v>
      </c>
      <c r="C243" t="s">
        <v>123</v>
      </c>
      <c r="D243" t="s">
        <v>172</v>
      </c>
      <c r="F243" t="s">
        <v>400</v>
      </c>
      <c r="G243" t="s">
        <v>677</v>
      </c>
      <c r="H243" t="s">
        <v>947</v>
      </c>
      <c r="I243" t="s">
        <v>1078</v>
      </c>
      <c r="J243" t="s">
        <v>1158</v>
      </c>
      <c r="K243">
        <v>11208</v>
      </c>
      <c r="L243" t="s">
        <v>1186</v>
      </c>
      <c r="M243" t="s">
        <v>1187</v>
      </c>
      <c r="N243" t="s">
        <v>1193</v>
      </c>
      <c r="O243" t="s">
        <v>1345</v>
      </c>
      <c r="P243" t="s">
        <v>1366</v>
      </c>
      <c r="R243" t="s">
        <v>1374</v>
      </c>
      <c r="S243" t="s">
        <v>1188</v>
      </c>
      <c r="U243" t="s">
        <v>1379</v>
      </c>
      <c r="V243" t="s">
        <v>1385</v>
      </c>
      <c r="W243" t="s">
        <v>172</v>
      </c>
      <c r="X243">
        <v>1350</v>
      </c>
      <c r="Y243" t="s">
        <v>1395</v>
      </c>
      <c r="Z243" t="s">
        <v>1405</v>
      </c>
      <c r="AB243" t="s">
        <v>1659</v>
      </c>
      <c r="AC243" t="s">
        <v>1802</v>
      </c>
      <c r="AD243" t="s">
        <v>2014</v>
      </c>
      <c r="AE243">
        <v>15</v>
      </c>
      <c r="AF243" t="s">
        <v>2104</v>
      </c>
      <c r="AG243" t="s">
        <v>1206</v>
      </c>
      <c r="AH243">
        <v>2</v>
      </c>
      <c r="AI243">
        <v>2</v>
      </c>
      <c r="AJ243">
        <v>3</v>
      </c>
      <c r="AK243">
        <v>165.81</v>
      </c>
      <c r="AN243" t="s">
        <v>2126</v>
      </c>
      <c r="AO243">
        <v>50024</v>
      </c>
      <c r="AU243">
        <v>0.1</v>
      </c>
      <c r="AV243" t="s">
        <v>146</v>
      </c>
      <c r="AW243" t="s">
        <v>2177</v>
      </c>
      <c r="AX243" t="s">
        <v>2205</v>
      </c>
    </row>
    <row r="244" spans="1:50">
      <c r="A244" s="1">
        <f>HYPERLINK("https://lsnyc.legalserver.org/matter/dynamic-profile/view/1904303","19-1904303")</f>
        <v>0</v>
      </c>
      <c r="B244" t="s">
        <v>99</v>
      </c>
      <c r="C244" t="s">
        <v>123</v>
      </c>
      <c r="D244" t="s">
        <v>124</v>
      </c>
      <c r="F244" t="s">
        <v>360</v>
      </c>
      <c r="G244" t="s">
        <v>580</v>
      </c>
      <c r="H244" t="s">
        <v>948</v>
      </c>
      <c r="I244">
        <v>33</v>
      </c>
      <c r="J244" t="s">
        <v>1162</v>
      </c>
      <c r="K244">
        <v>10034</v>
      </c>
      <c r="L244" t="s">
        <v>1186</v>
      </c>
      <c r="M244" t="s">
        <v>1187</v>
      </c>
      <c r="N244" t="s">
        <v>1308</v>
      </c>
      <c r="O244" t="s">
        <v>1343</v>
      </c>
      <c r="P244" t="s">
        <v>1363</v>
      </c>
      <c r="R244" t="s">
        <v>1374</v>
      </c>
      <c r="S244" t="s">
        <v>1188</v>
      </c>
      <c r="U244" t="s">
        <v>1379</v>
      </c>
      <c r="W244" t="s">
        <v>124</v>
      </c>
      <c r="X244">
        <v>818</v>
      </c>
      <c r="Y244" t="s">
        <v>1398</v>
      </c>
      <c r="Z244" t="s">
        <v>1405</v>
      </c>
      <c r="AB244" t="s">
        <v>1660</v>
      </c>
      <c r="AD244" t="s">
        <v>2015</v>
      </c>
      <c r="AE244">
        <v>25</v>
      </c>
      <c r="AF244" t="s">
        <v>2104</v>
      </c>
      <c r="AG244" t="s">
        <v>1206</v>
      </c>
      <c r="AH244">
        <v>18</v>
      </c>
      <c r="AI244">
        <v>3</v>
      </c>
      <c r="AJ244">
        <v>0</v>
      </c>
      <c r="AK244">
        <v>166.9</v>
      </c>
      <c r="AN244" t="s">
        <v>2127</v>
      </c>
      <c r="AO244">
        <v>35600</v>
      </c>
      <c r="AU244">
        <v>9.52</v>
      </c>
      <c r="AV244" t="s">
        <v>197</v>
      </c>
      <c r="AW244" t="s">
        <v>2181</v>
      </c>
      <c r="AX244" t="s">
        <v>2204</v>
      </c>
    </row>
    <row r="245" spans="1:50">
      <c r="A245" s="1">
        <f>HYPERLINK("https://lsnyc.legalserver.org/matter/dynamic-profile/view/1905550","19-1905550")</f>
        <v>0</v>
      </c>
      <c r="B245" t="s">
        <v>95</v>
      </c>
      <c r="C245" t="s">
        <v>123</v>
      </c>
      <c r="D245" t="s">
        <v>182</v>
      </c>
      <c r="F245" t="s">
        <v>401</v>
      </c>
      <c r="G245" t="s">
        <v>678</v>
      </c>
      <c r="H245" t="s">
        <v>949</v>
      </c>
      <c r="I245" t="s">
        <v>1108</v>
      </c>
      <c r="J245" t="s">
        <v>1162</v>
      </c>
      <c r="K245">
        <v>10035</v>
      </c>
      <c r="L245" t="s">
        <v>1186</v>
      </c>
      <c r="M245" t="s">
        <v>1187</v>
      </c>
      <c r="O245" t="s">
        <v>1360</v>
      </c>
      <c r="P245" t="s">
        <v>1363</v>
      </c>
      <c r="R245" t="s">
        <v>1374</v>
      </c>
      <c r="S245" t="s">
        <v>1188</v>
      </c>
      <c r="U245" t="s">
        <v>1379</v>
      </c>
      <c r="W245" t="s">
        <v>182</v>
      </c>
      <c r="X245">
        <v>1575</v>
      </c>
      <c r="Y245" t="s">
        <v>1398</v>
      </c>
      <c r="Z245" t="s">
        <v>1405</v>
      </c>
      <c r="AB245" t="s">
        <v>1661</v>
      </c>
      <c r="AD245" t="s">
        <v>2016</v>
      </c>
      <c r="AE245">
        <v>10</v>
      </c>
      <c r="AF245" t="s">
        <v>2104</v>
      </c>
      <c r="AG245" t="s">
        <v>1206</v>
      </c>
      <c r="AH245">
        <v>0</v>
      </c>
      <c r="AI245">
        <v>3</v>
      </c>
      <c r="AJ245">
        <v>1</v>
      </c>
      <c r="AK245">
        <v>166.99</v>
      </c>
      <c r="AN245" t="s">
        <v>2126</v>
      </c>
      <c r="AO245">
        <v>43000</v>
      </c>
      <c r="AU245">
        <v>0</v>
      </c>
      <c r="AW245" t="s">
        <v>2181</v>
      </c>
      <c r="AX245" t="s">
        <v>2204</v>
      </c>
    </row>
    <row r="246" spans="1:50">
      <c r="A246" s="1">
        <f>HYPERLINK("https://lsnyc.legalserver.org/matter/dynamic-profile/view/1905547","19-1905547")</f>
        <v>0</v>
      </c>
      <c r="B246" t="s">
        <v>95</v>
      </c>
      <c r="C246" t="s">
        <v>122</v>
      </c>
      <c r="D246" t="s">
        <v>182</v>
      </c>
      <c r="E246" t="s">
        <v>182</v>
      </c>
      <c r="F246" t="s">
        <v>401</v>
      </c>
      <c r="G246" t="s">
        <v>678</v>
      </c>
      <c r="H246" t="s">
        <v>949</v>
      </c>
      <c r="I246" t="s">
        <v>1108</v>
      </c>
      <c r="J246" t="s">
        <v>1162</v>
      </c>
      <c r="K246">
        <v>10035</v>
      </c>
      <c r="L246" t="s">
        <v>1186</v>
      </c>
      <c r="M246" t="s">
        <v>1187</v>
      </c>
      <c r="N246" t="s">
        <v>1309</v>
      </c>
      <c r="O246" t="s">
        <v>1348</v>
      </c>
      <c r="P246" t="s">
        <v>1367</v>
      </c>
      <c r="Q246" t="s">
        <v>1372</v>
      </c>
      <c r="R246" t="s">
        <v>1374</v>
      </c>
      <c r="S246" t="s">
        <v>1188</v>
      </c>
      <c r="U246" t="s">
        <v>1379</v>
      </c>
      <c r="W246" t="s">
        <v>182</v>
      </c>
      <c r="X246">
        <v>1575</v>
      </c>
      <c r="Y246" t="s">
        <v>1398</v>
      </c>
      <c r="Z246" t="s">
        <v>1405</v>
      </c>
      <c r="AA246" t="s">
        <v>1422</v>
      </c>
      <c r="AB246" t="s">
        <v>1661</v>
      </c>
      <c r="AD246" t="s">
        <v>2016</v>
      </c>
      <c r="AE246">
        <v>10</v>
      </c>
      <c r="AF246" t="s">
        <v>2104</v>
      </c>
      <c r="AG246" t="s">
        <v>1206</v>
      </c>
      <c r="AH246">
        <v>0</v>
      </c>
      <c r="AI246">
        <v>3</v>
      </c>
      <c r="AJ246">
        <v>1</v>
      </c>
      <c r="AK246">
        <v>166.99</v>
      </c>
      <c r="AN246" t="s">
        <v>2126</v>
      </c>
      <c r="AO246">
        <v>43000</v>
      </c>
      <c r="AU246">
        <v>0.1</v>
      </c>
      <c r="AV246" t="s">
        <v>182</v>
      </c>
      <c r="AW246" t="s">
        <v>2181</v>
      </c>
      <c r="AX246" t="s">
        <v>2204</v>
      </c>
    </row>
    <row r="247" spans="1:50">
      <c r="A247" s="1">
        <f>HYPERLINK("https://lsnyc.legalserver.org/matter/dynamic-profile/view/1904010","19-1904010")</f>
        <v>0</v>
      </c>
      <c r="B247" t="s">
        <v>114</v>
      </c>
      <c r="C247" t="s">
        <v>123</v>
      </c>
      <c r="D247" t="s">
        <v>181</v>
      </c>
      <c r="F247" t="s">
        <v>402</v>
      </c>
      <c r="G247" t="s">
        <v>679</v>
      </c>
      <c r="H247" t="s">
        <v>950</v>
      </c>
      <c r="I247" t="s">
        <v>1039</v>
      </c>
      <c r="J247" t="s">
        <v>1162</v>
      </c>
      <c r="K247">
        <v>10024</v>
      </c>
      <c r="L247" t="s">
        <v>1186</v>
      </c>
      <c r="M247" t="s">
        <v>1187</v>
      </c>
      <c r="O247" t="s">
        <v>1349</v>
      </c>
      <c r="P247" t="s">
        <v>1364</v>
      </c>
      <c r="R247" t="s">
        <v>1374</v>
      </c>
      <c r="S247" t="s">
        <v>1186</v>
      </c>
      <c r="U247" t="s">
        <v>1379</v>
      </c>
      <c r="V247" t="s">
        <v>1385</v>
      </c>
      <c r="W247" t="s">
        <v>181</v>
      </c>
      <c r="X247">
        <v>495</v>
      </c>
      <c r="Y247" t="s">
        <v>1398</v>
      </c>
      <c r="Z247" t="s">
        <v>1404</v>
      </c>
      <c r="AB247" t="s">
        <v>1499</v>
      </c>
      <c r="AD247" t="s">
        <v>2017</v>
      </c>
      <c r="AE247">
        <v>24</v>
      </c>
      <c r="AF247" t="s">
        <v>2111</v>
      </c>
      <c r="AG247" t="s">
        <v>1206</v>
      </c>
      <c r="AH247">
        <v>31</v>
      </c>
      <c r="AI247">
        <v>4</v>
      </c>
      <c r="AJ247">
        <v>0</v>
      </c>
      <c r="AK247">
        <v>166.99</v>
      </c>
      <c r="AN247" t="s">
        <v>2126</v>
      </c>
      <c r="AO247">
        <v>43000</v>
      </c>
      <c r="AU247">
        <v>1.5</v>
      </c>
      <c r="AV247" t="s">
        <v>130</v>
      </c>
      <c r="AW247" t="s">
        <v>2182</v>
      </c>
      <c r="AX247" t="s">
        <v>2204</v>
      </c>
    </row>
    <row r="248" spans="1:50">
      <c r="A248" s="1">
        <f>HYPERLINK("https://lsnyc.legalserver.org/matter/dynamic-profile/view/1903512","19-1903512")</f>
        <v>0</v>
      </c>
      <c r="B248" t="s">
        <v>101</v>
      </c>
      <c r="C248" t="s">
        <v>123</v>
      </c>
      <c r="D248" t="s">
        <v>186</v>
      </c>
      <c r="F248" t="s">
        <v>403</v>
      </c>
      <c r="G248" t="s">
        <v>680</v>
      </c>
      <c r="H248" t="s">
        <v>951</v>
      </c>
      <c r="I248" t="s">
        <v>1047</v>
      </c>
      <c r="J248" t="s">
        <v>1184</v>
      </c>
      <c r="K248">
        <v>11101</v>
      </c>
      <c r="L248" t="s">
        <v>1186</v>
      </c>
      <c r="M248" t="s">
        <v>1187</v>
      </c>
      <c r="N248" t="s">
        <v>1310</v>
      </c>
      <c r="O248" t="s">
        <v>1343</v>
      </c>
      <c r="P248" t="s">
        <v>1363</v>
      </c>
      <c r="R248" t="s">
        <v>1374</v>
      </c>
      <c r="S248" t="s">
        <v>1188</v>
      </c>
      <c r="U248" t="s">
        <v>1379</v>
      </c>
      <c r="V248" t="s">
        <v>1385</v>
      </c>
      <c r="W248" t="s">
        <v>1392</v>
      </c>
      <c r="X248">
        <v>1800</v>
      </c>
      <c r="Y248" t="s">
        <v>1394</v>
      </c>
      <c r="Z248" t="s">
        <v>1400</v>
      </c>
      <c r="AB248" t="s">
        <v>1662</v>
      </c>
      <c r="AD248" t="s">
        <v>2018</v>
      </c>
      <c r="AE248">
        <v>6</v>
      </c>
      <c r="AF248" t="s">
        <v>2102</v>
      </c>
      <c r="AG248" t="s">
        <v>1206</v>
      </c>
      <c r="AH248">
        <v>2</v>
      </c>
      <c r="AI248">
        <v>2</v>
      </c>
      <c r="AJ248">
        <v>2</v>
      </c>
      <c r="AK248">
        <v>167.77</v>
      </c>
      <c r="AN248" t="s">
        <v>2127</v>
      </c>
      <c r="AO248">
        <v>43200</v>
      </c>
      <c r="AU248">
        <v>3.66</v>
      </c>
      <c r="AV248" t="s">
        <v>134</v>
      </c>
      <c r="AW248" t="s">
        <v>2188</v>
      </c>
      <c r="AX248" t="s">
        <v>2204</v>
      </c>
    </row>
    <row r="249" spans="1:50">
      <c r="A249" s="1">
        <f>HYPERLINK("https://lsnyc.legalserver.org/matter/dynamic-profile/view/1907245","19-1907245")</f>
        <v>0</v>
      </c>
      <c r="B249" t="s">
        <v>94</v>
      </c>
      <c r="C249" t="s">
        <v>123</v>
      </c>
      <c r="D249" t="s">
        <v>139</v>
      </c>
      <c r="F249" t="s">
        <v>227</v>
      </c>
      <c r="G249" t="s">
        <v>681</v>
      </c>
      <c r="H249" t="s">
        <v>952</v>
      </c>
      <c r="I249" t="s">
        <v>1126</v>
      </c>
      <c r="J249" t="s">
        <v>1161</v>
      </c>
      <c r="K249">
        <v>10304</v>
      </c>
      <c r="L249" t="s">
        <v>1186</v>
      </c>
      <c r="M249" t="s">
        <v>1187</v>
      </c>
      <c r="N249" t="s">
        <v>1311</v>
      </c>
      <c r="O249" t="s">
        <v>1343</v>
      </c>
      <c r="P249" t="s">
        <v>1363</v>
      </c>
      <c r="R249" t="s">
        <v>1374</v>
      </c>
      <c r="S249" t="s">
        <v>1188</v>
      </c>
      <c r="U249" t="s">
        <v>1382</v>
      </c>
      <c r="V249" t="s">
        <v>1385</v>
      </c>
      <c r="W249" t="s">
        <v>139</v>
      </c>
      <c r="X249">
        <v>213</v>
      </c>
      <c r="Y249" t="s">
        <v>1397</v>
      </c>
      <c r="Z249" t="s">
        <v>1406</v>
      </c>
      <c r="AB249" t="s">
        <v>1663</v>
      </c>
      <c r="AD249" t="s">
        <v>2019</v>
      </c>
      <c r="AE249">
        <v>404</v>
      </c>
      <c r="AF249" t="s">
        <v>2109</v>
      </c>
      <c r="AG249" t="s">
        <v>1206</v>
      </c>
      <c r="AH249">
        <v>7</v>
      </c>
      <c r="AI249">
        <v>1</v>
      </c>
      <c r="AJ249">
        <v>1</v>
      </c>
      <c r="AK249">
        <v>167.9</v>
      </c>
      <c r="AN249" t="s">
        <v>2126</v>
      </c>
      <c r="AO249">
        <v>28392</v>
      </c>
      <c r="AU249">
        <v>4.95</v>
      </c>
      <c r="AV249" t="s">
        <v>169</v>
      </c>
      <c r="AW249" t="s">
        <v>2180</v>
      </c>
      <c r="AX249" t="s">
        <v>2204</v>
      </c>
    </row>
    <row r="250" spans="1:50">
      <c r="A250" s="1">
        <f>HYPERLINK("https://lsnyc.legalserver.org/matter/dynamic-profile/view/1907797","19-1907797")</f>
        <v>0</v>
      </c>
      <c r="B250" t="s">
        <v>66</v>
      </c>
      <c r="C250" t="s">
        <v>123</v>
      </c>
      <c r="D250" t="s">
        <v>138</v>
      </c>
      <c r="F250" t="s">
        <v>398</v>
      </c>
      <c r="G250" t="s">
        <v>682</v>
      </c>
      <c r="H250" t="s">
        <v>776</v>
      </c>
      <c r="I250" t="s">
        <v>1051</v>
      </c>
      <c r="J250" t="s">
        <v>1158</v>
      </c>
      <c r="K250">
        <v>11212</v>
      </c>
      <c r="L250" t="s">
        <v>1186</v>
      </c>
      <c r="M250" t="s">
        <v>1187</v>
      </c>
      <c r="N250" t="s">
        <v>1206</v>
      </c>
      <c r="O250" t="s">
        <v>1345</v>
      </c>
      <c r="P250" t="s">
        <v>1366</v>
      </c>
      <c r="R250" t="s">
        <v>1374</v>
      </c>
      <c r="S250" t="s">
        <v>1186</v>
      </c>
      <c r="U250" t="s">
        <v>1379</v>
      </c>
      <c r="W250" t="s">
        <v>130</v>
      </c>
      <c r="X250">
        <v>1050</v>
      </c>
      <c r="Y250" t="s">
        <v>1395</v>
      </c>
      <c r="Z250" t="s">
        <v>1404</v>
      </c>
      <c r="AB250" t="s">
        <v>1664</v>
      </c>
      <c r="AD250" t="s">
        <v>2020</v>
      </c>
      <c r="AE250">
        <v>96</v>
      </c>
      <c r="AF250" t="s">
        <v>2104</v>
      </c>
      <c r="AG250" t="s">
        <v>2116</v>
      </c>
      <c r="AH250">
        <v>30</v>
      </c>
      <c r="AI250">
        <v>1</v>
      </c>
      <c r="AJ250">
        <v>0</v>
      </c>
      <c r="AK250">
        <v>168.13</v>
      </c>
      <c r="AN250" t="s">
        <v>2126</v>
      </c>
      <c r="AO250">
        <v>21000</v>
      </c>
      <c r="AU250">
        <v>0</v>
      </c>
      <c r="AW250" t="s">
        <v>2175</v>
      </c>
      <c r="AX250" t="s">
        <v>2204</v>
      </c>
    </row>
    <row r="251" spans="1:50">
      <c r="A251" s="1">
        <f>HYPERLINK("https://lsnyc.legalserver.org/matter/dynamic-profile/view/1908602","19-1908602")</f>
        <v>0</v>
      </c>
      <c r="B251" t="s">
        <v>101</v>
      </c>
      <c r="C251" t="s">
        <v>123</v>
      </c>
      <c r="D251" t="s">
        <v>167</v>
      </c>
      <c r="F251" t="s">
        <v>404</v>
      </c>
      <c r="G251" t="s">
        <v>683</v>
      </c>
      <c r="H251" t="s">
        <v>953</v>
      </c>
      <c r="J251" t="s">
        <v>1182</v>
      </c>
      <c r="K251">
        <v>11422</v>
      </c>
      <c r="L251" t="s">
        <v>1186</v>
      </c>
      <c r="M251" t="s">
        <v>1187</v>
      </c>
      <c r="N251" t="s">
        <v>1312</v>
      </c>
      <c r="O251" t="s">
        <v>1344</v>
      </c>
      <c r="P251" t="s">
        <v>1364</v>
      </c>
      <c r="R251" t="s">
        <v>1374</v>
      </c>
      <c r="S251" t="s">
        <v>1188</v>
      </c>
      <c r="U251" t="s">
        <v>1379</v>
      </c>
      <c r="W251" t="s">
        <v>167</v>
      </c>
      <c r="X251">
        <v>1028</v>
      </c>
      <c r="Y251" t="s">
        <v>1394</v>
      </c>
      <c r="Z251" t="s">
        <v>1401</v>
      </c>
      <c r="AB251" t="s">
        <v>1665</v>
      </c>
      <c r="AC251" t="s">
        <v>1803</v>
      </c>
      <c r="AD251" t="s">
        <v>2021</v>
      </c>
      <c r="AE251">
        <v>2</v>
      </c>
      <c r="AF251" t="s">
        <v>2113</v>
      </c>
      <c r="AG251" t="s">
        <v>1206</v>
      </c>
      <c r="AH251">
        <v>13</v>
      </c>
      <c r="AI251">
        <v>1</v>
      </c>
      <c r="AJ251">
        <v>0</v>
      </c>
      <c r="AK251">
        <v>169.48</v>
      </c>
      <c r="AN251" t="s">
        <v>2126</v>
      </c>
      <c r="AO251">
        <v>21168</v>
      </c>
      <c r="AU251">
        <v>1.26</v>
      </c>
      <c r="AV251" t="s">
        <v>195</v>
      </c>
      <c r="AW251" t="s">
        <v>2174</v>
      </c>
      <c r="AX251" t="s">
        <v>2204</v>
      </c>
    </row>
    <row r="252" spans="1:50">
      <c r="A252" s="1">
        <f>HYPERLINK("https://lsnyc.legalserver.org/matter/dynamic-profile/view/1908592","19-1908592")</f>
        <v>0</v>
      </c>
      <c r="B252" t="s">
        <v>101</v>
      </c>
      <c r="C252" t="s">
        <v>123</v>
      </c>
      <c r="D252" t="s">
        <v>167</v>
      </c>
      <c r="F252" t="s">
        <v>199</v>
      </c>
      <c r="G252" t="s">
        <v>615</v>
      </c>
      <c r="H252" t="s">
        <v>954</v>
      </c>
      <c r="I252" t="s">
        <v>1029</v>
      </c>
      <c r="J252" t="s">
        <v>1185</v>
      </c>
      <c r="K252">
        <v>11375</v>
      </c>
      <c r="L252" t="s">
        <v>1186</v>
      </c>
      <c r="M252" t="s">
        <v>1187</v>
      </c>
      <c r="N252" t="s">
        <v>1313</v>
      </c>
      <c r="O252" t="s">
        <v>1343</v>
      </c>
      <c r="P252" t="s">
        <v>1364</v>
      </c>
      <c r="R252" t="s">
        <v>1374</v>
      </c>
      <c r="S252" t="s">
        <v>1188</v>
      </c>
      <c r="U252" t="s">
        <v>1379</v>
      </c>
      <c r="W252" t="s">
        <v>167</v>
      </c>
      <c r="X252">
        <v>1413.52</v>
      </c>
      <c r="Y252" t="s">
        <v>1394</v>
      </c>
      <c r="Z252" t="s">
        <v>1401</v>
      </c>
      <c r="AB252" t="s">
        <v>1666</v>
      </c>
      <c r="AC252" t="s">
        <v>1804</v>
      </c>
      <c r="AD252" t="s">
        <v>2022</v>
      </c>
      <c r="AE252">
        <v>40</v>
      </c>
      <c r="AF252" t="s">
        <v>1781</v>
      </c>
      <c r="AG252" t="s">
        <v>1206</v>
      </c>
      <c r="AH252">
        <v>15</v>
      </c>
      <c r="AI252">
        <v>3</v>
      </c>
      <c r="AJ252">
        <v>0</v>
      </c>
      <c r="AK252">
        <v>172.53</v>
      </c>
      <c r="AN252" t="s">
        <v>2126</v>
      </c>
      <c r="AO252">
        <v>36800</v>
      </c>
      <c r="AU252">
        <v>0.91</v>
      </c>
      <c r="AV252" t="s">
        <v>161</v>
      </c>
      <c r="AW252" t="s">
        <v>2174</v>
      </c>
      <c r="AX252" t="s">
        <v>2204</v>
      </c>
    </row>
    <row r="253" spans="1:50">
      <c r="A253" s="1">
        <f>HYPERLINK("https://lsnyc.legalserver.org/matter/dynamic-profile/view/1908072","19-1908072")</f>
        <v>0</v>
      </c>
      <c r="B253" t="s">
        <v>92</v>
      </c>
      <c r="C253" t="s">
        <v>123</v>
      </c>
      <c r="D253" t="s">
        <v>148</v>
      </c>
      <c r="F253" t="s">
        <v>405</v>
      </c>
      <c r="G253" t="s">
        <v>684</v>
      </c>
      <c r="H253" t="s">
        <v>955</v>
      </c>
      <c r="I253" t="s">
        <v>1047</v>
      </c>
      <c r="J253" t="s">
        <v>1158</v>
      </c>
      <c r="K253">
        <v>11233</v>
      </c>
      <c r="L253" t="s">
        <v>1186</v>
      </c>
      <c r="M253" t="s">
        <v>1187</v>
      </c>
      <c r="N253" t="s">
        <v>1314</v>
      </c>
      <c r="O253" t="s">
        <v>1343</v>
      </c>
      <c r="P253" t="s">
        <v>1363</v>
      </c>
      <c r="R253" t="s">
        <v>1374</v>
      </c>
      <c r="S253" t="s">
        <v>1188</v>
      </c>
      <c r="U253" t="s">
        <v>1379</v>
      </c>
      <c r="V253" t="s">
        <v>1388</v>
      </c>
      <c r="W253" t="s">
        <v>192</v>
      </c>
      <c r="X253">
        <v>1132</v>
      </c>
      <c r="Y253" t="s">
        <v>1395</v>
      </c>
      <c r="AB253" t="s">
        <v>1667</v>
      </c>
      <c r="AD253" t="s">
        <v>2023</v>
      </c>
      <c r="AE253">
        <v>6</v>
      </c>
      <c r="AF253" t="s">
        <v>2104</v>
      </c>
      <c r="AH253">
        <v>10</v>
      </c>
      <c r="AI253">
        <v>1</v>
      </c>
      <c r="AJ253">
        <v>0</v>
      </c>
      <c r="AK253">
        <v>175.53</v>
      </c>
      <c r="AN253" t="s">
        <v>2126</v>
      </c>
      <c r="AO253">
        <v>21924</v>
      </c>
      <c r="AU253">
        <v>1.5</v>
      </c>
      <c r="AV253" t="s">
        <v>192</v>
      </c>
      <c r="AW253" t="s">
        <v>2176</v>
      </c>
      <c r="AX253" t="s">
        <v>2204</v>
      </c>
    </row>
    <row r="254" spans="1:50">
      <c r="A254" s="1">
        <f>HYPERLINK("https://lsnyc.legalserver.org/matter/dynamic-profile/view/1905330","19-1905330")</f>
        <v>0</v>
      </c>
      <c r="B254" t="s">
        <v>69</v>
      </c>
      <c r="C254" t="s">
        <v>122</v>
      </c>
      <c r="D254" t="s">
        <v>147</v>
      </c>
      <c r="E254" t="s">
        <v>174</v>
      </c>
      <c r="F254" t="s">
        <v>240</v>
      </c>
      <c r="G254" t="s">
        <v>615</v>
      </c>
      <c r="H254" t="s">
        <v>956</v>
      </c>
      <c r="I254">
        <v>307</v>
      </c>
      <c r="J254" t="s">
        <v>1162</v>
      </c>
      <c r="K254">
        <v>10029</v>
      </c>
      <c r="L254" t="s">
        <v>1186</v>
      </c>
      <c r="M254" t="s">
        <v>1187</v>
      </c>
      <c r="O254" t="s">
        <v>1194</v>
      </c>
      <c r="P254" t="s">
        <v>1362</v>
      </c>
      <c r="Q254" t="s">
        <v>1368</v>
      </c>
      <c r="R254" t="s">
        <v>1374</v>
      </c>
      <c r="S254" t="s">
        <v>1188</v>
      </c>
      <c r="U254" t="s">
        <v>1379</v>
      </c>
      <c r="V254" t="s">
        <v>1385</v>
      </c>
      <c r="W254" t="s">
        <v>147</v>
      </c>
      <c r="X254">
        <v>3682</v>
      </c>
      <c r="Y254" t="s">
        <v>1398</v>
      </c>
      <c r="Z254" t="s">
        <v>1403</v>
      </c>
      <c r="AA254" t="s">
        <v>1417</v>
      </c>
      <c r="AB254" t="s">
        <v>1668</v>
      </c>
      <c r="AD254" t="s">
        <v>2024</v>
      </c>
      <c r="AE254">
        <v>78</v>
      </c>
      <c r="AF254" t="s">
        <v>2104</v>
      </c>
      <c r="AG254" t="s">
        <v>2115</v>
      </c>
      <c r="AH254">
        <v>24</v>
      </c>
      <c r="AI254">
        <v>3</v>
      </c>
      <c r="AJ254">
        <v>0</v>
      </c>
      <c r="AK254">
        <v>177.67</v>
      </c>
      <c r="AN254" t="s">
        <v>2126</v>
      </c>
      <c r="AO254">
        <v>37896</v>
      </c>
      <c r="AU254">
        <v>0.3</v>
      </c>
      <c r="AV254" t="s">
        <v>147</v>
      </c>
      <c r="AW254" t="s">
        <v>2182</v>
      </c>
      <c r="AX254" t="s">
        <v>2204</v>
      </c>
    </row>
    <row r="255" spans="1:50">
      <c r="A255" s="1">
        <f>HYPERLINK("https://lsnyc.legalserver.org/matter/dynamic-profile/view/1906036","19-1906036")</f>
        <v>0</v>
      </c>
      <c r="B255" t="s">
        <v>72</v>
      </c>
      <c r="C255" t="s">
        <v>123</v>
      </c>
      <c r="D255" t="s">
        <v>130</v>
      </c>
      <c r="F255" t="s">
        <v>406</v>
      </c>
      <c r="G255" t="s">
        <v>685</v>
      </c>
      <c r="H255" t="s">
        <v>957</v>
      </c>
      <c r="J255" t="s">
        <v>1156</v>
      </c>
      <c r="K255">
        <v>11435</v>
      </c>
      <c r="L255" t="s">
        <v>1186</v>
      </c>
      <c r="M255" t="s">
        <v>1187</v>
      </c>
      <c r="N255" t="s">
        <v>1315</v>
      </c>
      <c r="O255" t="s">
        <v>1349</v>
      </c>
      <c r="P255" t="s">
        <v>1363</v>
      </c>
      <c r="R255" t="s">
        <v>1374</v>
      </c>
      <c r="S255" t="s">
        <v>1188</v>
      </c>
      <c r="U255" t="s">
        <v>1379</v>
      </c>
      <c r="V255" t="s">
        <v>1385</v>
      </c>
      <c r="W255" t="s">
        <v>130</v>
      </c>
      <c r="X255">
        <v>2010</v>
      </c>
      <c r="Y255" t="s">
        <v>1394</v>
      </c>
      <c r="Z255" t="s">
        <v>1403</v>
      </c>
      <c r="AB255" t="s">
        <v>1669</v>
      </c>
      <c r="AD255" t="s">
        <v>2025</v>
      </c>
      <c r="AE255">
        <v>3</v>
      </c>
      <c r="AF255" t="s">
        <v>2102</v>
      </c>
      <c r="AG255" t="s">
        <v>1206</v>
      </c>
      <c r="AH255">
        <v>-1</v>
      </c>
      <c r="AI255">
        <v>2</v>
      </c>
      <c r="AJ255">
        <v>3</v>
      </c>
      <c r="AK255">
        <v>178.99</v>
      </c>
      <c r="AN255" t="s">
        <v>2126</v>
      </c>
      <c r="AO255">
        <v>54000</v>
      </c>
      <c r="AU255">
        <v>5.36</v>
      </c>
      <c r="AV255" t="s">
        <v>131</v>
      </c>
      <c r="AW255" t="s">
        <v>72</v>
      </c>
      <c r="AX255" t="s">
        <v>2204</v>
      </c>
    </row>
    <row r="256" spans="1:50">
      <c r="A256" s="1">
        <f>HYPERLINK("https://lsnyc.legalserver.org/matter/dynamic-profile/view/1904033","19-1904033")</f>
        <v>0</v>
      </c>
      <c r="B256" t="s">
        <v>58</v>
      </c>
      <c r="C256" t="s">
        <v>123</v>
      </c>
      <c r="D256" t="s">
        <v>126</v>
      </c>
      <c r="F256" t="s">
        <v>407</v>
      </c>
      <c r="G256" t="s">
        <v>686</v>
      </c>
      <c r="H256" t="s">
        <v>958</v>
      </c>
      <c r="I256" t="s">
        <v>1039</v>
      </c>
      <c r="J256" t="s">
        <v>1158</v>
      </c>
      <c r="K256">
        <v>11233</v>
      </c>
      <c r="L256" t="s">
        <v>1186</v>
      </c>
      <c r="M256" t="s">
        <v>1187</v>
      </c>
      <c r="N256" t="s">
        <v>1316</v>
      </c>
      <c r="O256" t="s">
        <v>1343</v>
      </c>
      <c r="P256" t="s">
        <v>1363</v>
      </c>
      <c r="R256" t="s">
        <v>1374</v>
      </c>
      <c r="S256" t="s">
        <v>1188</v>
      </c>
      <c r="U256" t="s">
        <v>1379</v>
      </c>
      <c r="V256" t="s">
        <v>1385</v>
      </c>
      <c r="W256" t="s">
        <v>182</v>
      </c>
      <c r="X256">
        <v>900</v>
      </c>
      <c r="Y256" t="s">
        <v>1395</v>
      </c>
      <c r="Z256" t="s">
        <v>1406</v>
      </c>
      <c r="AB256" t="s">
        <v>1670</v>
      </c>
      <c r="AC256" t="s">
        <v>1202</v>
      </c>
      <c r="AD256" t="s">
        <v>2026</v>
      </c>
      <c r="AE256">
        <v>97</v>
      </c>
      <c r="AF256" t="s">
        <v>2109</v>
      </c>
      <c r="AG256" t="s">
        <v>2121</v>
      </c>
      <c r="AH256">
        <v>7</v>
      </c>
      <c r="AI256">
        <v>3</v>
      </c>
      <c r="AJ256">
        <v>0</v>
      </c>
      <c r="AK256">
        <v>182.33</v>
      </c>
      <c r="AN256" t="s">
        <v>2126</v>
      </c>
      <c r="AO256">
        <v>38892</v>
      </c>
      <c r="AU256">
        <v>5.3</v>
      </c>
      <c r="AV256" t="s">
        <v>127</v>
      </c>
      <c r="AW256" t="s">
        <v>2177</v>
      </c>
      <c r="AX256" t="s">
        <v>2204</v>
      </c>
    </row>
    <row r="257" spans="1:50">
      <c r="A257" s="1">
        <f>HYPERLINK("https://lsnyc.legalserver.org/matter/dynamic-profile/view/1906984","19-1906984")</f>
        <v>0</v>
      </c>
      <c r="B257" t="s">
        <v>61</v>
      </c>
      <c r="C257" t="s">
        <v>122</v>
      </c>
      <c r="D257" t="s">
        <v>134</v>
      </c>
      <c r="E257" t="s">
        <v>158</v>
      </c>
      <c r="F257" t="s">
        <v>200</v>
      </c>
      <c r="G257" t="s">
        <v>687</v>
      </c>
      <c r="H257" t="s">
        <v>959</v>
      </c>
      <c r="I257" t="s">
        <v>1127</v>
      </c>
      <c r="J257" t="s">
        <v>1160</v>
      </c>
      <c r="K257">
        <v>10475</v>
      </c>
      <c r="L257" t="s">
        <v>1186</v>
      </c>
      <c r="M257" t="s">
        <v>1187</v>
      </c>
      <c r="O257" t="s">
        <v>1354</v>
      </c>
      <c r="P257" t="s">
        <v>1366</v>
      </c>
      <c r="Q257" t="s">
        <v>1371</v>
      </c>
      <c r="R257" t="s">
        <v>1374</v>
      </c>
      <c r="S257" t="s">
        <v>1188</v>
      </c>
      <c r="U257" t="s">
        <v>1379</v>
      </c>
      <c r="W257" t="s">
        <v>138</v>
      </c>
      <c r="X257">
        <v>801.79</v>
      </c>
      <c r="Y257" t="s">
        <v>1396</v>
      </c>
      <c r="Z257" t="s">
        <v>1404</v>
      </c>
      <c r="AA257" t="s">
        <v>1422</v>
      </c>
      <c r="AB257" t="s">
        <v>1671</v>
      </c>
      <c r="AD257" t="s">
        <v>2027</v>
      </c>
      <c r="AE257">
        <v>10914</v>
      </c>
      <c r="AF257" t="s">
        <v>2105</v>
      </c>
      <c r="AG257" t="s">
        <v>1206</v>
      </c>
      <c r="AH257">
        <v>5</v>
      </c>
      <c r="AI257">
        <v>1</v>
      </c>
      <c r="AJ257">
        <v>0</v>
      </c>
      <c r="AK257">
        <v>186.87</v>
      </c>
      <c r="AN257" t="s">
        <v>2126</v>
      </c>
      <c r="AO257">
        <v>23340</v>
      </c>
      <c r="AU257">
        <v>1.4</v>
      </c>
      <c r="AV257" t="s">
        <v>158</v>
      </c>
      <c r="AW257" t="s">
        <v>61</v>
      </c>
      <c r="AX257" t="s">
        <v>2204</v>
      </c>
    </row>
    <row r="258" spans="1:50">
      <c r="A258" s="1">
        <f>HYPERLINK("https://lsnyc.legalserver.org/matter/dynamic-profile/view/1908507","19-1908507")</f>
        <v>0</v>
      </c>
      <c r="B258" t="s">
        <v>110</v>
      </c>
      <c r="C258" t="s">
        <v>123</v>
      </c>
      <c r="D258" t="s">
        <v>174</v>
      </c>
      <c r="F258" t="s">
        <v>408</v>
      </c>
      <c r="G258" t="s">
        <v>688</v>
      </c>
      <c r="H258" t="s">
        <v>960</v>
      </c>
      <c r="I258" t="s">
        <v>1065</v>
      </c>
      <c r="J258" t="s">
        <v>1174</v>
      </c>
      <c r="K258">
        <v>11354</v>
      </c>
      <c r="L258" t="s">
        <v>1186</v>
      </c>
      <c r="M258" t="s">
        <v>1187</v>
      </c>
      <c r="N258" t="s">
        <v>1317</v>
      </c>
      <c r="O258" t="s">
        <v>1343</v>
      </c>
      <c r="P258" t="s">
        <v>1364</v>
      </c>
      <c r="R258" t="s">
        <v>1374</v>
      </c>
      <c r="S258" t="s">
        <v>1188</v>
      </c>
      <c r="U258" t="s">
        <v>1379</v>
      </c>
      <c r="W258" t="s">
        <v>174</v>
      </c>
      <c r="X258">
        <v>1550</v>
      </c>
      <c r="Y258" t="s">
        <v>1394</v>
      </c>
      <c r="Z258" t="s">
        <v>1401</v>
      </c>
      <c r="AB258" t="s">
        <v>1672</v>
      </c>
      <c r="AD258" t="s">
        <v>2028</v>
      </c>
      <c r="AE258">
        <v>24</v>
      </c>
      <c r="AF258" t="s">
        <v>1781</v>
      </c>
      <c r="AG258" t="s">
        <v>1206</v>
      </c>
      <c r="AH258">
        <v>4</v>
      </c>
      <c r="AI258">
        <v>1</v>
      </c>
      <c r="AJ258">
        <v>2</v>
      </c>
      <c r="AK258">
        <v>187.53</v>
      </c>
      <c r="AN258" t="s">
        <v>2126</v>
      </c>
      <c r="AO258">
        <v>40000</v>
      </c>
      <c r="AU258">
        <v>1.3</v>
      </c>
      <c r="AV258" t="s">
        <v>174</v>
      </c>
      <c r="AW258" t="s">
        <v>2174</v>
      </c>
      <c r="AX258" t="s">
        <v>2204</v>
      </c>
    </row>
    <row r="259" spans="1:50">
      <c r="A259" s="1">
        <f>HYPERLINK("https://lsnyc.legalserver.org/matter/dynamic-profile/view/1904977","19-1904977")</f>
        <v>0</v>
      </c>
      <c r="B259" t="s">
        <v>83</v>
      </c>
      <c r="C259" t="s">
        <v>123</v>
      </c>
      <c r="D259" t="s">
        <v>151</v>
      </c>
      <c r="F259" t="s">
        <v>409</v>
      </c>
      <c r="G259" t="s">
        <v>689</v>
      </c>
      <c r="H259" t="s">
        <v>806</v>
      </c>
      <c r="I259" t="s">
        <v>1128</v>
      </c>
      <c r="J259" t="s">
        <v>1160</v>
      </c>
      <c r="K259">
        <v>10453</v>
      </c>
      <c r="L259" t="s">
        <v>1186</v>
      </c>
      <c r="M259" t="s">
        <v>1187</v>
      </c>
      <c r="N259" t="s">
        <v>1224</v>
      </c>
      <c r="O259" t="s">
        <v>1348</v>
      </c>
      <c r="P259" t="s">
        <v>1367</v>
      </c>
      <c r="R259" t="s">
        <v>1374</v>
      </c>
      <c r="S259" t="s">
        <v>1186</v>
      </c>
      <c r="U259" t="s">
        <v>1379</v>
      </c>
      <c r="W259" t="s">
        <v>1391</v>
      </c>
      <c r="X259">
        <v>1140</v>
      </c>
      <c r="Y259" t="s">
        <v>1396</v>
      </c>
      <c r="Z259" t="s">
        <v>1404</v>
      </c>
      <c r="AB259" t="s">
        <v>1673</v>
      </c>
      <c r="AD259" t="s">
        <v>2029</v>
      </c>
      <c r="AE259">
        <v>170</v>
      </c>
      <c r="AF259" t="s">
        <v>2104</v>
      </c>
      <c r="AG259" t="s">
        <v>1206</v>
      </c>
      <c r="AH259">
        <v>6</v>
      </c>
      <c r="AI259">
        <v>1</v>
      </c>
      <c r="AJ259">
        <v>1</v>
      </c>
      <c r="AK259">
        <v>187.89</v>
      </c>
      <c r="AN259" t="s">
        <v>2127</v>
      </c>
      <c r="AO259">
        <v>31772</v>
      </c>
      <c r="AU259">
        <v>0</v>
      </c>
      <c r="AW259" t="s">
        <v>2189</v>
      </c>
      <c r="AX259" t="s">
        <v>2204</v>
      </c>
    </row>
    <row r="260" spans="1:50">
      <c r="A260" s="1">
        <f>HYPERLINK("https://lsnyc.legalserver.org/matter/dynamic-profile/view/1907756","19-1907756")</f>
        <v>0</v>
      </c>
      <c r="B260" t="s">
        <v>88</v>
      </c>
      <c r="C260" t="s">
        <v>123</v>
      </c>
      <c r="D260" t="s">
        <v>138</v>
      </c>
      <c r="F260" t="s">
        <v>410</v>
      </c>
      <c r="G260" t="s">
        <v>690</v>
      </c>
      <c r="H260" t="s">
        <v>961</v>
      </c>
      <c r="I260" t="s">
        <v>1129</v>
      </c>
      <c r="J260" t="s">
        <v>1158</v>
      </c>
      <c r="K260">
        <v>11205</v>
      </c>
      <c r="L260" t="s">
        <v>1187</v>
      </c>
      <c r="M260" t="s">
        <v>1187</v>
      </c>
      <c r="O260" t="s">
        <v>1349</v>
      </c>
      <c r="P260" t="s">
        <v>1363</v>
      </c>
      <c r="R260" t="s">
        <v>1374</v>
      </c>
      <c r="S260" t="s">
        <v>1188</v>
      </c>
      <c r="U260" t="s">
        <v>1379</v>
      </c>
      <c r="W260" t="s">
        <v>138</v>
      </c>
      <c r="X260">
        <v>0</v>
      </c>
      <c r="Y260" t="s">
        <v>1395</v>
      </c>
      <c r="AB260" t="s">
        <v>1674</v>
      </c>
      <c r="AD260" t="s">
        <v>2030</v>
      </c>
      <c r="AE260">
        <v>0</v>
      </c>
      <c r="AH260">
        <v>0</v>
      </c>
      <c r="AI260">
        <v>1</v>
      </c>
      <c r="AJ260">
        <v>1</v>
      </c>
      <c r="AK260">
        <v>192.03</v>
      </c>
      <c r="AN260" t="s">
        <v>2126</v>
      </c>
      <c r="AO260">
        <v>32472</v>
      </c>
      <c r="AU260">
        <v>0</v>
      </c>
      <c r="AW260" t="s">
        <v>2179</v>
      </c>
    </row>
    <row r="261" spans="1:50">
      <c r="A261" s="1">
        <f>HYPERLINK("https://lsnyc.legalserver.org/matter/dynamic-profile/view/1904895","19-1904895")</f>
        <v>0</v>
      </c>
      <c r="B261" t="s">
        <v>80</v>
      </c>
      <c r="C261" t="s">
        <v>123</v>
      </c>
      <c r="D261" t="s">
        <v>151</v>
      </c>
      <c r="F261" t="s">
        <v>205</v>
      </c>
      <c r="G261" t="s">
        <v>691</v>
      </c>
      <c r="H261" t="s">
        <v>962</v>
      </c>
      <c r="I261" t="s">
        <v>1055</v>
      </c>
      <c r="J261" t="s">
        <v>1162</v>
      </c>
      <c r="K261">
        <v>10034</v>
      </c>
      <c r="L261" t="s">
        <v>1186</v>
      </c>
      <c r="M261" t="s">
        <v>1187</v>
      </c>
      <c r="P261" t="s">
        <v>1366</v>
      </c>
      <c r="R261" t="s">
        <v>1374</v>
      </c>
      <c r="S261" t="s">
        <v>1188</v>
      </c>
      <c r="U261" t="s">
        <v>1379</v>
      </c>
      <c r="W261" t="s">
        <v>151</v>
      </c>
      <c r="X261">
        <v>2350</v>
      </c>
      <c r="Y261" t="s">
        <v>1398</v>
      </c>
      <c r="Z261" t="s">
        <v>1403</v>
      </c>
      <c r="AB261" t="s">
        <v>1675</v>
      </c>
      <c r="AD261" t="s">
        <v>2031</v>
      </c>
      <c r="AE261">
        <v>41</v>
      </c>
      <c r="AF261" t="s">
        <v>2102</v>
      </c>
      <c r="AG261" t="s">
        <v>1206</v>
      </c>
      <c r="AH261">
        <v>3</v>
      </c>
      <c r="AI261">
        <v>1</v>
      </c>
      <c r="AJ261">
        <v>0</v>
      </c>
      <c r="AK261">
        <v>192.15</v>
      </c>
      <c r="AN261" t="s">
        <v>2126</v>
      </c>
      <c r="AO261">
        <v>24000</v>
      </c>
      <c r="AU261">
        <v>1.9</v>
      </c>
      <c r="AV261" t="s">
        <v>137</v>
      </c>
      <c r="AW261" t="s">
        <v>2181</v>
      </c>
      <c r="AX261" t="s">
        <v>2204</v>
      </c>
    </row>
    <row r="262" spans="1:50">
      <c r="A262" s="1">
        <f>HYPERLINK("https://lsnyc.legalserver.org/matter/dynamic-profile/view/1905964","19-1905964")</f>
        <v>0</v>
      </c>
      <c r="B262" t="s">
        <v>102</v>
      </c>
      <c r="C262" t="s">
        <v>123</v>
      </c>
      <c r="D262" t="s">
        <v>168</v>
      </c>
      <c r="F262" t="s">
        <v>411</v>
      </c>
      <c r="G262" t="s">
        <v>692</v>
      </c>
      <c r="H262" t="s">
        <v>963</v>
      </c>
      <c r="I262" t="s">
        <v>1038</v>
      </c>
      <c r="J262" t="s">
        <v>1162</v>
      </c>
      <c r="K262">
        <v>10030</v>
      </c>
      <c r="L262" t="s">
        <v>1186</v>
      </c>
      <c r="M262" t="s">
        <v>1187</v>
      </c>
      <c r="N262" t="s">
        <v>1318</v>
      </c>
      <c r="O262" t="s">
        <v>1344</v>
      </c>
      <c r="P262" t="s">
        <v>1364</v>
      </c>
      <c r="R262" t="s">
        <v>1374</v>
      </c>
      <c r="S262" t="s">
        <v>1188</v>
      </c>
      <c r="U262" t="s">
        <v>1379</v>
      </c>
      <c r="W262" t="s">
        <v>168</v>
      </c>
      <c r="X262">
        <v>1130</v>
      </c>
      <c r="Y262" t="s">
        <v>1398</v>
      </c>
      <c r="Z262" t="s">
        <v>1404</v>
      </c>
      <c r="AB262" t="s">
        <v>1676</v>
      </c>
      <c r="AD262" t="s">
        <v>2032</v>
      </c>
      <c r="AE262">
        <v>0</v>
      </c>
      <c r="AF262" t="s">
        <v>2104</v>
      </c>
      <c r="AG262" t="s">
        <v>1206</v>
      </c>
      <c r="AH262">
        <v>10</v>
      </c>
      <c r="AI262">
        <v>1</v>
      </c>
      <c r="AJ262">
        <v>0</v>
      </c>
      <c r="AK262">
        <v>192.15</v>
      </c>
      <c r="AN262" t="s">
        <v>2126</v>
      </c>
      <c r="AO262">
        <v>24000</v>
      </c>
      <c r="AU262">
        <v>0.1</v>
      </c>
      <c r="AV262" t="s">
        <v>168</v>
      </c>
      <c r="AW262" t="s">
        <v>2183</v>
      </c>
      <c r="AX262" t="s">
        <v>2204</v>
      </c>
    </row>
    <row r="263" spans="1:50">
      <c r="A263" s="1">
        <f>HYPERLINK("https://lsnyc.legalserver.org/matter/dynamic-profile/view/1905687","19-1905687")</f>
        <v>0</v>
      </c>
      <c r="B263" t="s">
        <v>59</v>
      </c>
      <c r="C263" t="s">
        <v>123</v>
      </c>
      <c r="D263" t="s">
        <v>129</v>
      </c>
      <c r="F263" t="s">
        <v>204</v>
      </c>
      <c r="G263" t="s">
        <v>693</v>
      </c>
      <c r="H263" t="s">
        <v>813</v>
      </c>
      <c r="I263" t="s">
        <v>1070</v>
      </c>
      <c r="J263" t="s">
        <v>1158</v>
      </c>
      <c r="K263">
        <v>11226</v>
      </c>
      <c r="L263" t="s">
        <v>1186</v>
      </c>
      <c r="M263" t="s">
        <v>1187</v>
      </c>
      <c r="O263" t="s">
        <v>1348</v>
      </c>
      <c r="P263" t="s">
        <v>1367</v>
      </c>
      <c r="R263" t="s">
        <v>1374</v>
      </c>
      <c r="S263" t="s">
        <v>1186</v>
      </c>
      <c r="U263" t="s">
        <v>1379</v>
      </c>
      <c r="W263" t="s">
        <v>129</v>
      </c>
      <c r="X263">
        <v>0</v>
      </c>
      <c r="Y263" t="s">
        <v>1395</v>
      </c>
      <c r="AB263" t="s">
        <v>1677</v>
      </c>
      <c r="AE263">
        <v>0</v>
      </c>
      <c r="AH263">
        <v>0</v>
      </c>
      <c r="AI263">
        <v>3</v>
      </c>
      <c r="AJ263">
        <v>1</v>
      </c>
      <c r="AK263">
        <v>194.17</v>
      </c>
      <c r="AN263" t="s">
        <v>2126</v>
      </c>
      <c r="AO263">
        <v>50000</v>
      </c>
      <c r="AU263">
        <v>0.2</v>
      </c>
      <c r="AV263" t="s">
        <v>129</v>
      </c>
      <c r="AW263" t="s">
        <v>97</v>
      </c>
    </row>
    <row r="264" spans="1:50">
      <c r="A264" s="1">
        <f>HYPERLINK("https://lsnyc.legalserver.org/matter/dynamic-profile/view/1903879","19-1903879")</f>
        <v>0</v>
      </c>
      <c r="B264" t="s">
        <v>97</v>
      </c>
      <c r="C264" t="s">
        <v>123</v>
      </c>
      <c r="D264" t="s">
        <v>146</v>
      </c>
      <c r="F264" t="s">
        <v>266</v>
      </c>
      <c r="G264" t="s">
        <v>694</v>
      </c>
      <c r="H264" t="s">
        <v>964</v>
      </c>
      <c r="I264" t="s">
        <v>1130</v>
      </c>
      <c r="J264" t="s">
        <v>1158</v>
      </c>
      <c r="K264">
        <v>11210</v>
      </c>
      <c r="L264" t="s">
        <v>1186</v>
      </c>
      <c r="M264" t="s">
        <v>1187</v>
      </c>
      <c r="R264" t="s">
        <v>1374</v>
      </c>
      <c r="U264" t="s">
        <v>1379</v>
      </c>
      <c r="W264" t="s">
        <v>146</v>
      </c>
      <c r="X264">
        <v>0</v>
      </c>
      <c r="Y264" t="s">
        <v>1395</v>
      </c>
      <c r="AB264" t="s">
        <v>1678</v>
      </c>
      <c r="AE264">
        <v>38</v>
      </c>
      <c r="AH264">
        <v>0</v>
      </c>
      <c r="AI264">
        <v>5</v>
      </c>
      <c r="AJ264">
        <v>0</v>
      </c>
      <c r="AK264">
        <v>195.56</v>
      </c>
      <c r="AN264" t="s">
        <v>2126</v>
      </c>
      <c r="AO264">
        <v>59000</v>
      </c>
      <c r="AU264">
        <v>7.4</v>
      </c>
      <c r="AV264" t="s">
        <v>192</v>
      </c>
      <c r="AW264" t="s">
        <v>97</v>
      </c>
      <c r="AX264" t="s">
        <v>2204</v>
      </c>
    </row>
    <row r="265" spans="1:50">
      <c r="A265" s="1">
        <f>HYPERLINK("https://lsnyc.legalserver.org/matter/dynamic-profile/view/1874218","18-1874218")</f>
        <v>0</v>
      </c>
      <c r="B265" t="s">
        <v>115</v>
      </c>
      <c r="C265" t="s">
        <v>123</v>
      </c>
      <c r="D265" t="s">
        <v>187</v>
      </c>
      <c r="F265" t="s">
        <v>412</v>
      </c>
      <c r="G265" t="s">
        <v>695</v>
      </c>
      <c r="H265" t="s">
        <v>965</v>
      </c>
      <c r="I265" t="s">
        <v>1024</v>
      </c>
      <c r="J265" t="s">
        <v>1158</v>
      </c>
      <c r="K265">
        <v>11215</v>
      </c>
      <c r="L265" t="s">
        <v>1186</v>
      </c>
      <c r="M265" t="s">
        <v>1186</v>
      </c>
      <c r="N265" t="s">
        <v>1319</v>
      </c>
      <c r="O265" t="s">
        <v>1346</v>
      </c>
      <c r="P265" t="s">
        <v>1367</v>
      </c>
      <c r="R265" t="s">
        <v>1374</v>
      </c>
      <c r="S265" t="s">
        <v>1188</v>
      </c>
      <c r="U265" t="s">
        <v>1380</v>
      </c>
      <c r="W265" t="s">
        <v>140</v>
      </c>
      <c r="X265">
        <v>1750</v>
      </c>
      <c r="Y265" t="s">
        <v>1395</v>
      </c>
      <c r="Z265" t="s">
        <v>1415</v>
      </c>
      <c r="AB265" t="s">
        <v>1679</v>
      </c>
      <c r="AD265" t="s">
        <v>2033</v>
      </c>
      <c r="AE265">
        <v>6</v>
      </c>
      <c r="AH265">
        <v>2</v>
      </c>
      <c r="AI265">
        <v>2</v>
      </c>
      <c r="AJ265">
        <v>0</v>
      </c>
      <c r="AK265">
        <v>199.27</v>
      </c>
      <c r="AN265" t="s">
        <v>2126</v>
      </c>
      <c r="AO265">
        <v>32800</v>
      </c>
      <c r="AP265" t="s">
        <v>2142</v>
      </c>
      <c r="AU265">
        <v>8.9</v>
      </c>
      <c r="AV265" t="s">
        <v>2171</v>
      </c>
      <c r="AW265" t="s">
        <v>2201</v>
      </c>
      <c r="AX265" t="s">
        <v>2204</v>
      </c>
    </row>
    <row r="266" spans="1:50">
      <c r="A266" s="1">
        <f>HYPERLINK("https://lsnyc.legalserver.org/matter/dynamic-profile/view/1891669","19-1891669")</f>
        <v>0</v>
      </c>
      <c r="B266" t="s">
        <v>101</v>
      </c>
      <c r="C266" t="s">
        <v>123</v>
      </c>
      <c r="D266" t="s">
        <v>188</v>
      </c>
      <c r="F266" t="s">
        <v>413</v>
      </c>
      <c r="G266" t="s">
        <v>472</v>
      </c>
      <c r="H266" t="s">
        <v>966</v>
      </c>
      <c r="I266">
        <v>1</v>
      </c>
      <c r="J266" t="s">
        <v>1155</v>
      </c>
      <c r="K266">
        <v>11691</v>
      </c>
      <c r="L266" t="s">
        <v>1186</v>
      </c>
      <c r="M266" t="s">
        <v>1187</v>
      </c>
      <c r="N266" t="s">
        <v>1320</v>
      </c>
      <c r="O266" t="s">
        <v>1344</v>
      </c>
      <c r="P266" t="s">
        <v>1363</v>
      </c>
      <c r="R266" t="s">
        <v>1374</v>
      </c>
      <c r="S266" t="s">
        <v>1188</v>
      </c>
      <c r="U266" t="s">
        <v>1379</v>
      </c>
      <c r="V266" t="s">
        <v>1385</v>
      </c>
      <c r="W266" t="s">
        <v>1393</v>
      </c>
      <c r="X266">
        <v>1475</v>
      </c>
      <c r="Y266" t="s">
        <v>1394</v>
      </c>
      <c r="Z266" t="s">
        <v>1412</v>
      </c>
      <c r="AB266" t="s">
        <v>1680</v>
      </c>
      <c r="AC266" t="s">
        <v>1786</v>
      </c>
      <c r="AD266" t="s">
        <v>2034</v>
      </c>
      <c r="AE266">
        <v>3</v>
      </c>
      <c r="AF266" t="s">
        <v>2104</v>
      </c>
      <c r="AG266" t="s">
        <v>2115</v>
      </c>
      <c r="AH266">
        <v>9</v>
      </c>
      <c r="AI266">
        <v>1</v>
      </c>
      <c r="AJ266">
        <v>0</v>
      </c>
      <c r="AK266">
        <v>199.84</v>
      </c>
      <c r="AN266" t="s">
        <v>2126</v>
      </c>
      <c r="AO266">
        <v>24960</v>
      </c>
      <c r="AU266">
        <v>8.26</v>
      </c>
      <c r="AV266" t="s">
        <v>136</v>
      </c>
      <c r="AW266" t="s">
        <v>2194</v>
      </c>
      <c r="AX266" t="s">
        <v>2204</v>
      </c>
    </row>
    <row r="267" spans="1:50">
      <c r="A267" s="1">
        <f>HYPERLINK("https://lsnyc.legalserver.org/matter/dynamic-profile/view/1903502","19-1903502")</f>
        <v>0</v>
      </c>
      <c r="B267" t="s">
        <v>116</v>
      </c>
      <c r="C267" t="s">
        <v>123</v>
      </c>
      <c r="D267" t="s">
        <v>186</v>
      </c>
      <c r="F267" t="s">
        <v>373</v>
      </c>
      <c r="G267" t="s">
        <v>596</v>
      </c>
      <c r="H267" t="s">
        <v>967</v>
      </c>
      <c r="I267" t="s">
        <v>1086</v>
      </c>
      <c r="J267" t="s">
        <v>1160</v>
      </c>
      <c r="K267">
        <v>10453</v>
      </c>
      <c r="L267" t="s">
        <v>1186</v>
      </c>
      <c r="M267" t="s">
        <v>1187</v>
      </c>
      <c r="N267" t="s">
        <v>1321</v>
      </c>
      <c r="O267" t="s">
        <v>1344</v>
      </c>
      <c r="P267" t="s">
        <v>1363</v>
      </c>
      <c r="R267" t="s">
        <v>1374</v>
      </c>
      <c r="S267" t="s">
        <v>1188</v>
      </c>
      <c r="U267" t="s">
        <v>1379</v>
      </c>
      <c r="V267" t="s">
        <v>1385</v>
      </c>
      <c r="W267" t="s">
        <v>140</v>
      </c>
      <c r="X267">
        <v>825</v>
      </c>
      <c r="Y267" t="s">
        <v>1396</v>
      </c>
      <c r="Z267" t="s">
        <v>1400</v>
      </c>
      <c r="AB267" t="s">
        <v>1681</v>
      </c>
      <c r="AD267" t="s">
        <v>2035</v>
      </c>
      <c r="AE267">
        <v>25</v>
      </c>
      <c r="AF267" t="s">
        <v>2104</v>
      </c>
      <c r="AG267" t="s">
        <v>1206</v>
      </c>
      <c r="AH267">
        <v>19</v>
      </c>
      <c r="AI267">
        <v>1</v>
      </c>
      <c r="AJ267">
        <v>0</v>
      </c>
      <c r="AK267">
        <v>199.84</v>
      </c>
      <c r="AN267" t="s">
        <v>2126</v>
      </c>
      <c r="AO267">
        <v>24960</v>
      </c>
      <c r="AU267">
        <v>13.06</v>
      </c>
      <c r="AV267" t="s">
        <v>197</v>
      </c>
      <c r="AW267" t="s">
        <v>2200</v>
      </c>
      <c r="AX267" t="s">
        <v>2204</v>
      </c>
    </row>
    <row r="268" spans="1:50">
      <c r="A268" s="1">
        <f>HYPERLINK("https://lsnyc.legalserver.org/matter/dynamic-profile/view/1908034","19-1908034")</f>
        <v>0</v>
      </c>
      <c r="B268" t="s">
        <v>109</v>
      </c>
      <c r="C268" t="s">
        <v>123</v>
      </c>
      <c r="D268" t="s">
        <v>148</v>
      </c>
      <c r="F268" t="s">
        <v>414</v>
      </c>
      <c r="G268" t="s">
        <v>595</v>
      </c>
      <c r="H268" t="s">
        <v>968</v>
      </c>
      <c r="I268" t="s">
        <v>1093</v>
      </c>
      <c r="J268" t="s">
        <v>1162</v>
      </c>
      <c r="K268">
        <v>10034</v>
      </c>
      <c r="L268" t="s">
        <v>1186</v>
      </c>
      <c r="M268" t="s">
        <v>1187</v>
      </c>
      <c r="N268" t="s">
        <v>1322</v>
      </c>
      <c r="O268" t="s">
        <v>1344</v>
      </c>
      <c r="P268" t="s">
        <v>1364</v>
      </c>
      <c r="R268" t="s">
        <v>1374</v>
      </c>
      <c r="S268" t="s">
        <v>1188</v>
      </c>
      <c r="U268" t="s">
        <v>1379</v>
      </c>
      <c r="W268" t="s">
        <v>148</v>
      </c>
      <c r="X268">
        <v>1000</v>
      </c>
      <c r="Y268" t="s">
        <v>1398</v>
      </c>
      <c r="Z268" t="s">
        <v>1401</v>
      </c>
      <c r="AB268" t="s">
        <v>1682</v>
      </c>
      <c r="AD268" t="s">
        <v>2036</v>
      </c>
      <c r="AE268">
        <v>0</v>
      </c>
      <c r="AF268" t="s">
        <v>2104</v>
      </c>
      <c r="AG268" t="s">
        <v>1206</v>
      </c>
      <c r="AH268">
        <v>8</v>
      </c>
      <c r="AI268">
        <v>5</v>
      </c>
      <c r="AJ268">
        <v>0</v>
      </c>
      <c r="AK268">
        <v>199.93</v>
      </c>
      <c r="AN268" t="s">
        <v>2127</v>
      </c>
      <c r="AO268">
        <v>60320</v>
      </c>
      <c r="AU268">
        <v>2</v>
      </c>
      <c r="AV268" t="s">
        <v>197</v>
      </c>
      <c r="AW268" t="s">
        <v>2183</v>
      </c>
      <c r="AX268" t="s">
        <v>2204</v>
      </c>
    </row>
    <row r="269" spans="1:50">
      <c r="A269" s="1">
        <f>HYPERLINK("https://lsnyc.legalserver.org/matter/dynamic-profile/view/1908622","19-1908622")</f>
        <v>0</v>
      </c>
      <c r="B269" t="s">
        <v>71</v>
      </c>
      <c r="C269" t="s">
        <v>123</v>
      </c>
      <c r="D269" t="s">
        <v>167</v>
      </c>
      <c r="F269" t="s">
        <v>415</v>
      </c>
      <c r="G269" t="s">
        <v>621</v>
      </c>
      <c r="H269" t="s">
        <v>969</v>
      </c>
      <c r="I269" t="s">
        <v>1070</v>
      </c>
      <c r="J269" t="s">
        <v>1158</v>
      </c>
      <c r="K269">
        <v>11208</v>
      </c>
      <c r="L269" t="s">
        <v>1186</v>
      </c>
      <c r="M269" t="s">
        <v>1187</v>
      </c>
      <c r="N269" t="s">
        <v>1323</v>
      </c>
      <c r="O269" t="s">
        <v>1344</v>
      </c>
      <c r="R269" t="s">
        <v>1374</v>
      </c>
      <c r="S269" t="s">
        <v>1188</v>
      </c>
      <c r="U269" t="s">
        <v>1379</v>
      </c>
      <c r="V269" t="s">
        <v>1385</v>
      </c>
      <c r="W269" t="s">
        <v>132</v>
      </c>
      <c r="X269">
        <v>0</v>
      </c>
      <c r="Y269" t="s">
        <v>1395</v>
      </c>
      <c r="Z269" t="s">
        <v>1400</v>
      </c>
      <c r="AB269" t="s">
        <v>1683</v>
      </c>
      <c r="AC269" t="s">
        <v>1206</v>
      </c>
      <c r="AD269" t="s">
        <v>2037</v>
      </c>
      <c r="AE269">
        <v>0</v>
      </c>
      <c r="AG269" t="s">
        <v>1206</v>
      </c>
      <c r="AH269">
        <v>0</v>
      </c>
      <c r="AI269">
        <v>2</v>
      </c>
      <c r="AJ269">
        <v>0</v>
      </c>
      <c r="AK269">
        <v>201.06</v>
      </c>
      <c r="AN269" t="s">
        <v>2126</v>
      </c>
      <c r="AO269">
        <v>34000</v>
      </c>
      <c r="AU269">
        <v>0.95</v>
      </c>
      <c r="AV269" t="s">
        <v>189</v>
      </c>
      <c r="AW269" t="s">
        <v>2177</v>
      </c>
      <c r="AX269" t="s">
        <v>2204</v>
      </c>
    </row>
    <row r="270" spans="1:50">
      <c r="A270" s="1">
        <f>HYPERLINK("https://lsnyc.legalserver.org/matter/dynamic-profile/view/1908589","19-1908589")</f>
        <v>0</v>
      </c>
      <c r="B270" t="s">
        <v>68</v>
      </c>
      <c r="C270" t="s">
        <v>123</v>
      </c>
      <c r="D270" t="s">
        <v>167</v>
      </c>
      <c r="F270" t="s">
        <v>416</v>
      </c>
      <c r="G270" t="s">
        <v>696</v>
      </c>
      <c r="H270" t="s">
        <v>841</v>
      </c>
      <c r="I270" t="s">
        <v>1051</v>
      </c>
      <c r="J270" t="s">
        <v>1162</v>
      </c>
      <c r="K270">
        <v>10035</v>
      </c>
      <c r="L270" t="s">
        <v>1186</v>
      </c>
      <c r="M270" t="s">
        <v>1187</v>
      </c>
      <c r="N270" t="s">
        <v>1324</v>
      </c>
      <c r="O270" t="s">
        <v>1349</v>
      </c>
      <c r="P270" t="s">
        <v>1364</v>
      </c>
      <c r="R270" t="s">
        <v>1374</v>
      </c>
      <c r="S270" t="s">
        <v>1186</v>
      </c>
      <c r="U270" t="s">
        <v>1379</v>
      </c>
      <c r="V270" t="s">
        <v>1385</v>
      </c>
      <c r="W270" t="s">
        <v>138</v>
      </c>
      <c r="X270">
        <v>1794</v>
      </c>
      <c r="Y270" t="s">
        <v>1398</v>
      </c>
      <c r="Z270" t="s">
        <v>1410</v>
      </c>
      <c r="AB270" t="s">
        <v>1684</v>
      </c>
      <c r="AD270" t="s">
        <v>2038</v>
      </c>
      <c r="AE270">
        <v>72</v>
      </c>
      <c r="AF270" t="s">
        <v>2104</v>
      </c>
      <c r="AG270" t="s">
        <v>2115</v>
      </c>
      <c r="AH270">
        <v>11</v>
      </c>
      <c r="AI270">
        <v>4</v>
      </c>
      <c r="AJ270">
        <v>0</v>
      </c>
      <c r="AK270">
        <v>202.73</v>
      </c>
      <c r="AN270" t="s">
        <v>2126</v>
      </c>
      <c r="AO270">
        <v>52204</v>
      </c>
      <c r="AU270">
        <v>0</v>
      </c>
      <c r="AW270" t="s">
        <v>2182</v>
      </c>
      <c r="AX270" t="s">
        <v>2204</v>
      </c>
    </row>
    <row r="271" spans="1:50">
      <c r="A271" s="1">
        <f>HYPERLINK("https://lsnyc.legalserver.org/matter/dynamic-profile/view/1903861","19-1903861")</f>
        <v>0</v>
      </c>
      <c r="B271" t="s">
        <v>50</v>
      </c>
      <c r="C271" t="s">
        <v>123</v>
      </c>
      <c r="D271" t="s">
        <v>146</v>
      </c>
      <c r="F271" t="s">
        <v>221</v>
      </c>
      <c r="G271" t="s">
        <v>697</v>
      </c>
      <c r="H271" t="s">
        <v>970</v>
      </c>
      <c r="J271" t="s">
        <v>1155</v>
      </c>
      <c r="K271">
        <v>11691</v>
      </c>
      <c r="L271" t="s">
        <v>1186</v>
      </c>
      <c r="M271" t="s">
        <v>1187</v>
      </c>
      <c r="N271" t="s">
        <v>1189</v>
      </c>
      <c r="O271" t="s">
        <v>1344</v>
      </c>
      <c r="P271" t="s">
        <v>1366</v>
      </c>
      <c r="R271" t="s">
        <v>1374</v>
      </c>
      <c r="S271" t="s">
        <v>1188</v>
      </c>
      <c r="U271" t="s">
        <v>1379</v>
      </c>
      <c r="V271" t="s">
        <v>1385</v>
      </c>
      <c r="W271" t="s">
        <v>143</v>
      </c>
      <c r="X271">
        <v>1300</v>
      </c>
      <c r="Y271" t="s">
        <v>1394</v>
      </c>
      <c r="Z271" t="s">
        <v>1403</v>
      </c>
      <c r="AB271" t="s">
        <v>1685</v>
      </c>
      <c r="AC271" t="s">
        <v>1206</v>
      </c>
      <c r="AD271" t="s">
        <v>1786</v>
      </c>
      <c r="AE271">
        <v>2</v>
      </c>
      <c r="AF271" t="s">
        <v>2102</v>
      </c>
      <c r="AG271" t="s">
        <v>1206</v>
      </c>
      <c r="AH271">
        <v>-1</v>
      </c>
      <c r="AI271">
        <v>1</v>
      </c>
      <c r="AJ271">
        <v>1</v>
      </c>
      <c r="AK271">
        <v>206.98</v>
      </c>
      <c r="AN271" t="s">
        <v>2126</v>
      </c>
      <c r="AO271">
        <v>35000</v>
      </c>
      <c r="AU271">
        <v>3.05</v>
      </c>
      <c r="AV271" t="s">
        <v>143</v>
      </c>
      <c r="AW271" t="s">
        <v>2194</v>
      </c>
      <c r="AX271" t="s">
        <v>2204</v>
      </c>
    </row>
    <row r="272" spans="1:50">
      <c r="A272" s="1">
        <f>HYPERLINK("https://lsnyc.legalserver.org/matter/dynamic-profile/view/1908943","19-1908943")</f>
        <v>0</v>
      </c>
      <c r="B272" t="s">
        <v>57</v>
      </c>
      <c r="C272" t="s">
        <v>123</v>
      </c>
      <c r="D272" t="s">
        <v>189</v>
      </c>
      <c r="F272" t="s">
        <v>417</v>
      </c>
      <c r="G272" t="s">
        <v>576</v>
      </c>
      <c r="H272" t="s">
        <v>971</v>
      </c>
      <c r="I272">
        <v>2</v>
      </c>
      <c r="J272" t="s">
        <v>1158</v>
      </c>
      <c r="K272">
        <v>11207</v>
      </c>
      <c r="L272" t="s">
        <v>1186</v>
      </c>
      <c r="M272" t="s">
        <v>1187</v>
      </c>
      <c r="N272" t="s">
        <v>1200</v>
      </c>
      <c r="O272" t="s">
        <v>1344</v>
      </c>
      <c r="R272" t="s">
        <v>1374</v>
      </c>
      <c r="S272" t="s">
        <v>1188</v>
      </c>
      <c r="U272" t="s">
        <v>1379</v>
      </c>
      <c r="W272" t="s">
        <v>192</v>
      </c>
      <c r="X272">
        <v>1000</v>
      </c>
      <c r="Y272" t="s">
        <v>1395</v>
      </c>
      <c r="Z272" t="s">
        <v>1403</v>
      </c>
      <c r="AB272" t="s">
        <v>1686</v>
      </c>
      <c r="AE272">
        <v>3</v>
      </c>
      <c r="AF272" t="s">
        <v>2102</v>
      </c>
      <c r="AG272" t="s">
        <v>1206</v>
      </c>
      <c r="AH272">
        <v>2</v>
      </c>
      <c r="AI272">
        <v>2</v>
      </c>
      <c r="AJ272">
        <v>0</v>
      </c>
      <c r="AK272">
        <v>206.98</v>
      </c>
      <c r="AN272" t="s">
        <v>2126</v>
      </c>
      <c r="AO272">
        <v>35000</v>
      </c>
      <c r="AU272">
        <v>0</v>
      </c>
      <c r="AW272" t="s">
        <v>2175</v>
      </c>
      <c r="AX272" t="s">
        <v>2204</v>
      </c>
    </row>
    <row r="273" spans="1:50">
      <c r="A273" s="1">
        <f>HYPERLINK("https://lsnyc.legalserver.org/matter/dynamic-profile/view/1906710","19-1906710")</f>
        <v>0</v>
      </c>
      <c r="B273" t="s">
        <v>117</v>
      </c>
      <c r="C273" t="s">
        <v>123</v>
      </c>
      <c r="D273" t="s">
        <v>137</v>
      </c>
      <c r="F273" t="s">
        <v>418</v>
      </c>
      <c r="G273" t="s">
        <v>698</v>
      </c>
      <c r="H273" t="s">
        <v>972</v>
      </c>
      <c r="I273" t="s">
        <v>1049</v>
      </c>
      <c r="J273" t="s">
        <v>1158</v>
      </c>
      <c r="K273">
        <v>11225</v>
      </c>
      <c r="L273" t="s">
        <v>1186</v>
      </c>
      <c r="M273" t="s">
        <v>1187</v>
      </c>
      <c r="O273" t="s">
        <v>1348</v>
      </c>
      <c r="P273" t="s">
        <v>1362</v>
      </c>
      <c r="R273" t="s">
        <v>1374</v>
      </c>
      <c r="S273" t="s">
        <v>1188</v>
      </c>
      <c r="T273" t="s">
        <v>1376</v>
      </c>
      <c r="U273" t="s">
        <v>1379</v>
      </c>
      <c r="W273" t="s">
        <v>130</v>
      </c>
      <c r="X273">
        <v>1976.11</v>
      </c>
      <c r="Y273" t="s">
        <v>1395</v>
      </c>
      <c r="AB273" t="s">
        <v>1687</v>
      </c>
      <c r="AD273" t="s">
        <v>2039</v>
      </c>
      <c r="AE273">
        <v>0</v>
      </c>
      <c r="AH273">
        <v>6</v>
      </c>
      <c r="AI273">
        <v>2</v>
      </c>
      <c r="AJ273">
        <v>1</v>
      </c>
      <c r="AK273">
        <v>211.25</v>
      </c>
      <c r="AN273" t="s">
        <v>2126</v>
      </c>
      <c r="AO273">
        <v>45060</v>
      </c>
      <c r="AU273">
        <v>0.1</v>
      </c>
      <c r="AV273" t="s">
        <v>135</v>
      </c>
      <c r="AW273" t="s">
        <v>2179</v>
      </c>
      <c r="AX273" t="s">
        <v>2204</v>
      </c>
    </row>
    <row r="274" spans="1:50">
      <c r="A274" s="1">
        <f>HYPERLINK("https://lsnyc.legalserver.org/matter/dynamic-profile/view/1906759","19-1906759")</f>
        <v>0</v>
      </c>
      <c r="B274" t="s">
        <v>117</v>
      </c>
      <c r="C274" t="s">
        <v>123</v>
      </c>
      <c r="D274" t="s">
        <v>137</v>
      </c>
      <c r="F274" t="s">
        <v>419</v>
      </c>
      <c r="G274" t="s">
        <v>699</v>
      </c>
      <c r="H274" t="s">
        <v>972</v>
      </c>
      <c r="J274" t="s">
        <v>1158</v>
      </c>
      <c r="K274">
        <v>11225</v>
      </c>
      <c r="L274" t="s">
        <v>1186</v>
      </c>
      <c r="M274" t="s">
        <v>1187</v>
      </c>
      <c r="O274" t="s">
        <v>1354</v>
      </c>
      <c r="P274" t="s">
        <v>1365</v>
      </c>
      <c r="R274" t="s">
        <v>1374</v>
      </c>
      <c r="T274" t="s">
        <v>1376</v>
      </c>
      <c r="U274" t="s">
        <v>1379</v>
      </c>
      <c r="W274" t="s">
        <v>130</v>
      </c>
      <c r="X274">
        <v>1976.11</v>
      </c>
      <c r="Y274" t="s">
        <v>1395</v>
      </c>
      <c r="AB274" t="s">
        <v>1688</v>
      </c>
      <c r="AE274">
        <v>0</v>
      </c>
      <c r="AH274">
        <v>6</v>
      </c>
      <c r="AI274">
        <v>2</v>
      </c>
      <c r="AJ274">
        <v>1</v>
      </c>
      <c r="AK274">
        <v>211.25</v>
      </c>
      <c r="AN274" t="s">
        <v>2126</v>
      </c>
      <c r="AO274">
        <v>45060</v>
      </c>
      <c r="AU274">
        <v>0.1</v>
      </c>
      <c r="AV274" t="s">
        <v>135</v>
      </c>
      <c r="AW274" t="s">
        <v>2179</v>
      </c>
      <c r="AX274" t="s">
        <v>2204</v>
      </c>
    </row>
    <row r="275" spans="1:50">
      <c r="A275" s="1">
        <f>HYPERLINK("https://lsnyc.legalserver.org/matter/dynamic-profile/view/1907750","19-1907750")</f>
        <v>0</v>
      </c>
      <c r="B275" t="s">
        <v>118</v>
      </c>
      <c r="C275" t="s">
        <v>123</v>
      </c>
      <c r="D275" t="s">
        <v>138</v>
      </c>
      <c r="F275" t="s">
        <v>420</v>
      </c>
      <c r="G275" t="s">
        <v>700</v>
      </c>
      <c r="H275" t="s">
        <v>973</v>
      </c>
      <c r="I275">
        <v>506</v>
      </c>
      <c r="J275" t="s">
        <v>1174</v>
      </c>
      <c r="K275">
        <v>11355</v>
      </c>
      <c r="L275" t="s">
        <v>1186</v>
      </c>
      <c r="M275" t="s">
        <v>1187</v>
      </c>
      <c r="N275" t="s">
        <v>1325</v>
      </c>
      <c r="O275" t="s">
        <v>1343</v>
      </c>
      <c r="P275" t="s">
        <v>1363</v>
      </c>
      <c r="R275" t="s">
        <v>1374</v>
      </c>
      <c r="S275" t="s">
        <v>1188</v>
      </c>
      <c r="U275" t="s">
        <v>1379</v>
      </c>
      <c r="W275" t="s">
        <v>138</v>
      </c>
      <c r="X275">
        <v>1325</v>
      </c>
      <c r="Y275" t="s">
        <v>1394</v>
      </c>
      <c r="Z275" t="s">
        <v>1405</v>
      </c>
      <c r="AB275" t="s">
        <v>1689</v>
      </c>
      <c r="AD275" t="s">
        <v>1786</v>
      </c>
      <c r="AE275">
        <v>47</v>
      </c>
      <c r="AF275" t="s">
        <v>1781</v>
      </c>
      <c r="AG275" t="s">
        <v>1206</v>
      </c>
      <c r="AH275">
        <v>3</v>
      </c>
      <c r="AI275">
        <v>2</v>
      </c>
      <c r="AJ275">
        <v>0</v>
      </c>
      <c r="AK275">
        <v>211.71</v>
      </c>
      <c r="AN275" t="s">
        <v>2126</v>
      </c>
      <c r="AO275">
        <v>35800</v>
      </c>
      <c r="AU275">
        <v>9.199999999999999</v>
      </c>
      <c r="AV275" t="s">
        <v>174</v>
      </c>
      <c r="AW275" t="s">
        <v>2174</v>
      </c>
      <c r="AX275" t="s">
        <v>2204</v>
      </c>
    </row>
    <row r="276" spans="1:50">
      <c r="A276" s="1">
        <f>HYPERLINK("https://lsnyc.legalserver.org/matter/dynamic-profile/view/1901828","19-1901828")</f>
        <v>0</v>
      </c>
      <c r="B276" t="s">
        <v>88</v>
      </c>
      <c r="C276" t="s">
        <v>123</v>
      </c>
      <c r="D276" t="s">
        <v>190</v>
      </c>
      <c r="F276" t="s">
        <v>421</v>
      </c>
      <c r="G276" t="s">
        <v>701</v>
      </c>
      <c r="H276" t="s">
        <v>974</v>
      </c>
      <c r="I276" t="s">
        <v>1131</v>
      </c>
      <c r="J276" t="s">
        <v>1158</v>
      </c>
      <c r="K276">
        <v>11225</v>
      </c>
      <c r="L276" t="s">
        <v>1186</v>
      </c>
      <c r="M276" t="s">
        <v>1187</v>
      </c>
      <c r="O276" t="s">
        <v>1354</v>
      </c>
      <c r="P276" t="s">
        <v>1365</v>
      </c>
      <c r="R276" t="s">
        <v>1374</v>
      </c>
      <c r="S276" t="s">
        <v>1188</v>
      </c>
      <c r="U276" t="s">
        <v>1379</v>
      </c>
      <c r="W276" t="s">
        <v>172</v>
      </c>
      <c r="X276">
        <v>0</v>
      </c>
      <c r="Y276" t="s">
        <v>1395</v>
      </c>
      <c r="AB276" t="s">
        <v>1690</v>
      </c>
      <c r="AD276" t="s">
        <v>2040</v>
      </c>
      <c r="AE276">
        <v>21</v>
      </c>
      <c r="AH276">
        <v>0</v>
      </c>
      <c r="AI276">
        <v>2</v>
      </c>
      <c r="AJ276">
        <v>0</v>
      </c>
      <c r="AK276">
        <v>214.67</v>
      </c>
      <c r="AL276" t="s">
        <v>144</v>
      </c>
      <c r="AM276" t="s">
        <v>2125</v>
      </c>
      <c r="AN276" t="s">
        <v>2126</v>
      </c>
      <c r="AO276">
        <v>36300</v>
      </c>
      <c r="AR276" t="s">
        <v>1400</v>
      </c>
      <c r="AS276" t="s">
        <v>2154</v>
      </c>
      <c r="AT276" t="s">
        <v>2164</v>
      </c>
      <c r="AU276">
        <v>4.2</v>
      </c>
      <c r="AV276" t="s">
        <v>133</v>
      </c>
      <c r="AW276" t="s">
        <v>97</v>
      </c>
      <c r="AX276" t="s">
        <v>2204</v>
      </c>
    </row>
    <row r="277" spans="1:50">
      <c r="A277" s="1">
        <f>HYPERLINK("https://lsnyc.legalserver.org/matter/dynamic-profile/view/1907259","19-1907259")</f>
        <v>0</v>
      </c>
      <c r="B277" t="s">
        <v>60</v>
      </c>
      <c r="C277" t="s">
        <v>123</v>
      </c>
      <c r="D277" t="s">
        <v>136</v>
      </c>
      <c r="F277" t="s">
        <v>422</v>
      </c>
      <c r="G277" t="s">
        <v>702</v>
      </c>
      <c r="H277" t="s">
        <v>763</v>
      </c>
      <c r="I277" t="s">
        <v>1132</v>
      </c>
      <c r="J277" t="s">
        <v>1158</v>
      </c>
      <c r="K277">
        <v>11225</v>
      </c>
      <c r="L277" t="s">
        <v>1187</v>
      </c>
      <c r="M277" t="s">
        <v>1187</v>
      </c>
      <c r="O277" t="s">
        <v>1345</v>
      </c>
      <c r="P277" t="s">
        <v>1365</v>
      </c>
      <c r="R277" t="s">
        <v>1374</v>
      </c>
      <c r="S277" t="s">
        <v>1186</v>
      </c>
      <c r="U277" t="s">
        <v>1379</v>
      </c>
      <c r="W277" t="s">
        <v>136</v>
      </c>
      <c r="X277">
        <v>0</v>
      </c>
      <c r="Y277" t="s">
        <v>1395</v>
      </c>
      <c r="AB277" t="s">
        <v>1691</v>
      </c>
      <c r="AE277">
        <v>46</v>
      </c>
      <c r="AH277">
        <v>0</v>
      </c>
      <c r="AI277">
        <v>2</v>
      </c>
      <c r="AJ277">
        <v>0</v>
      </c>
      <c r="AK277">
        <v>215.26</v>
      </c>
      <c r="AN277" t="s">
        <v>2126</v>
      </c>
      <c r="AO277">
        <v>36400</v>
      </c>
      <c r="AU277">
        <v>5.5</v>
      </c>
      <c r="AV277" t="s">
        <v>189</v>
      </c>
      <c r="AW277" t="s">
        <v>2179</v>
      </c>
    </row>
    <row r="278" spans="1:50">
      <c r="A278" s="1">
        <f>HYPERLINK("https://lsnyc.legalserver.org/matter/dynamic-profile/view/1906258","19-1906258")</f>
        <v>0</v>
      </c>
      <c r="B278" t="s">
        <v>93</v>
      </c>
      <c r="C278" t="s">
        <v>123</v>
      </c>
      <c r="D278" t="s">
        <v>156</v>
      </c>
      <c r="F278" t="s">
        <v>423</v>
      </c>
      <c r="G278" t="s">
        <v>703</v>
      </c>
      <c r="H278" t="s">
        <v>975</v>
      </c>
      <c r="I278">
        <v>6</v>
      </c>
      <c r="J278" t="s">
        <v>1158</v>
      </c>
      <c r="K278">
        <v>11230</v>
      </c>
      <c r="L278" t="s">
        <v>1186</v>
      </c>
      <c r="M278" t="s">
        <v>1187</v>
      </c>
      <c r="O278" t="s">
        <v>1349</v>
      </c>
      <c r="P278" t="s">
        <v>1363</v>
      </c>
      <c r="R278" t="s">
        <v>1374</v>
      </c>
      <c r="S278" t="s">
        <v>1188</v>
      </c>
      <c r="U278" t="s">
        <v>1379</v>
      </c>
      <c r="W278" t="s">
        <v>156</v>
      </c>
      <c r="X278">
        <v>0</v>
      </c>
      <c r="Y278" t="s">
        <v>1395</v>
      </c>
      <c r="AB278" t="s">
        <v>1692</v>
      </c>
      <c r="AD278" t="s">
        <v>2041</v>
      </c>
      <c r="AE278">
        <v>0</v>
      </c>
      <c r="AF278" t="s">
        <v>2104</v>
      </c>
      <c r="AH278">
        <v>0</v>
      </c>
      <c r="AI278">
        <v>2</v>
      </c>
      <c r="AJ278">
        <v>1</v>
      </c>
      <c r="AK278">
        <v>216.6</v>
      </c>
      <c r="AN278" t="s">
        <v>2127</v>
      </c>
      <c r="AO278">
        <v>46200</v>
      </c>
      <c r="AU278">
        <v>5.6</v>
      </c>
      <c r="AV278" t="s">
        <v>140</v>
      </c>
      <c r="AW278" t="s">
        <v>2179</v>
      </c>
      <c r="AX278" t="s">
        <v>2204</v>
      </c>
    </row>
    <row r="279" spans="1:50">
      <c r="A279" s="1">
        <f>HYPERLINK("https://lsnyc.legalserver.org/matter/dynamic-profile/view/1906473","19-1906473")</f>
        <v>0</v>
      </c>
      <c r="B279" t="s">
        <v>57</v>
      </c>
      <c r="C279" t="s">
        <v>123</v>
      </c>
      <c r="D279" t="s">
        <v>166</v>
      </c>
      <c r="F279" t="s">
        <v>424</v>
      </c>
      <c r="G279" t="s">
        <v>681</v>
      </c>
      <c r="H279" t="s">
        <v>976</v>
      </c>
      <c r="I279" t="s">
        <v>1023</v>
      </c>
      <c r="J279" t="s">
        <v>1158</v>
      </c>
      <c r="K279">
        <v>11208</v>
      </c>
      <c r="L279" t="s">
        <v>1186</v>
      </c>
      <c r="M279" t="s">
        <v>1187</v>
      </c>
      <c r="N279" t="s">
        <v>1326</v>
      </c>
      <c r="O279" t="s">
        <v>1343</v>
      </c>
      <c r="P279" t="s">
        <v>1363</v>
      </c>
      <c r="R279" t="s">
        <v>1374</v>
      </c>
      <c r="S279" t="s">
        <v>1188</v>
      </c>
      <c r="U279" t="s">
        <v>1379</v>
      </c>
      <c r="V279" t="s">
        <v>1385</v>
      </c>
      <c r="W279" t="s">
        <v>156</v>
      </c>
      <c r="X279">
        <v>913</v>
      </c>
      <c r="Y279" t="s">
        <v>1395</v>
      </c>
      <c r="Z279" t="s">
        <v>1405</v>
      </c>
      <c r="AB279" t="s">
        <v>1693</v>
      </c>
      <c r="AC279" t="s">
        <v>1206</v>
      </c>
      <c r="AD279" t="s">
        <v>2042</v>
      </c>
      <c r="AE279">
        <v>64</v>
      </c>
      <c r="AF279" t="s">
        <v>2104</v>
      </c>
      <c r="AG279" t="s">
        <v>1206</v>
      </c>
      <c r="AH279">
        <v>5</v>
      </c>
      <c r="AI279">
        <v>2</v>
      </c>
      <c r="AJ279">
        <v>0</v>
      </c>
      <c r="AK279">
        <v>218.81</v>
      </c>
      <c r="AN279" t="s">
        <v>2126</v>
      </c>
      <c r="AO279">
        <v>37000</v>
      </c>
      <c r="AU279">
        <v>0.1</v>
      </c>
      <c r="AV279" t="s">
        <v>139</v>
      </c>
      <c r="AW279" t="s">
        <v>2177</v>
      </c>
      <c r="AX279" t="s">
        <v>2204</v>
      </c>
    </row>
    <row r="280" spans="1:50">
      <c r="A280" s="1">
        <f>HYPERLINK("https://lsnyc.legalserver.org/matter/dynamic-profile/view/1906627","19-1906627")</f>
        <v>0</v>
      </c>
      <c r="B280" t="s">
        <v>119</v>
      </c>
      <c r="C280" t="s">
        <v>123</v>
      </c>
      <c r="D280" t="s">
        <v>143</v>
      </c>
      <c r="F280" t="s">
        <v>425</v>
      </c>
      <c r="G280" t="s">
        <v>704</v>
      </c>
      <c r="H280" t="s">
        <v>977</v>
      </c>
      <c r="J280" t="s">
        <v>1158</v>
      </c>
      <c r="K280">
        <v>11206</v>
      </c>
      <c r="L280" t="s">
        <v>1186</v>
      </c>
      <c r="M280" t="s">
        <v>1187</v>
      </c>
      <c r="O280" t="s">
        <v>1343</v>
      </c>
      <c r="P280" t="s">
        <v>1363</v>
      </c>
      <c r="R280" t="s">
        <v>1374</v>
      </c>
      <c r="S280" t="s">
        <v>1188</v>
      </c>
      <c r="U280" t="s">
        <v>1379</v>
      </c>
      <c r="V280" t="s">
        <v>1385</v>
      </c>
      <c r="W280" t="s">
        <v>143</v>
      </c>
      <c r="X280">
        <v>588</v>
      </c>
      <c r="Y280" t="s">
        <v>1395</v>
      </c>
      <c r="Z280" t="s">
        <v>1405</v>
      </c>
      <c r="AB280" t="s">
        <v>1694</v>
      </c>
      <c r="AD280" t="s">
        <v>2043</v>
      </c>
      <c r="AE280">
        <v>0</v>
      </c>
      <c r="AF280" t="s">
        <v>2104</v>
      </c>
      <c r="AH280">
        <v>4</v>
      </c>
      <c r="AI280">
        <v>1</v>
      </c>
      <c r="AJ280">
        <v>1</v>
      </c>
      <c r="AK280">
        <v>218.81</v>
      </c>
      <c r="AN280" t="s">
        <v>2126</v>
      </c>
      <c r="AO280">
        <v>37000</v>
      </c>
      <c r="AU280">
        <v>0.1</v>
      </c>
      <c r="AV280" t="s">
        <v>137</v>
      </c>
      <c r="AW280" t="s">
        <v>77</v>
      </c>
      <c r="AX280" t="s">
        <v>2204</v>
      </c>
    </row>
    <row r="281" spans="1:50">
      <c r="A281" s="1">
        <f>HYPERLINK("https://lsnyc.legalserver.org/matter/dynamic-profile/view/1906747","19-1906747")</f>
        <v>0</v>
      </c>
      <c r="B281" t="s">
        <v>99</v>
      </c>
      <c r="C281" t="s">
        <v>122</v>
      </c>
      <c r="D281" t="s">
        <v>137</v>
      </c>
      <c r="E281" t="s">
        <v>137</v>
      </c>
      <c r="F281" t="s">
        <v>336</v>
      </c>
      <c r="G281" t="s">
        <v>705</v>
      </c>
      <c r="H281" t="s">
        <v>978</v>
      </c>
      <c r="I281" t="s">
        <v>1133</v>
      </c>
      <c r="J281" t="s">
        <v>1162</v>
      </c>
      <c r="K281">
        <v>10034</v>
      </c>
      <c r="L281" t="s">
        <v>1186</v>
      </c>
      <c r="M281" t="s">
        <v>1187</v>
      </c>
      <c r="N281" t="s">
        <v>1327</v>
      </c>
      <c r="O281" t="s">
        <v>1344</v>
      </c>
      <c r="P281" t="s">
        <v>1362</v>
      </c>
      <c r="Q281" t="s">
        <v>1368</v>
      </c>
      <c r="R281" t="s">
        <v>1374</v>
      </c>
      <c r="S281" t="s">
        <v>1188</v>
      </c>
      <c r="U281" t="s">
        <v>1379</v>
      </c>
      <c r="W281" t="s">
        <v>137</v>
      </c>
      <c r="X281">
        <v>965.02</v>
      </c>
      <c r="Y281" t="s">
        <v>1398</v>
      </c>
      <c r="Z281" t="s">
        <v>1402</v>
      </c>
      <c r="AA281" t="s">
        <v>1417</v>
      </c>
      <c r="AB281" t="s">
        <v>1695</v>
      </c>
      <c r="AD281" t="s">
        <v>2044</v>
      </c>
      <c r="AE281">
        <v>61</v>
      </c>
      <c r="AF281" t="s">
        <v>2104</v>
      </c>
      <c r="AG281" t="s">
        <v>1206</v>
      </c>
      <c r="AH281">
        <v>45</v>
      </c>
      <c r="AI281">
        <v>2</v>
      </c>
      <c r="AJ281">
        <v>2</v>
      </c>
      <c r="AK281">
        <v>221.36</v>
      </c>
      <c r="AN281" t="s">
        <v>2126</v>
      </c>
      <c r="AO281">
        <v>57000</v>
      </c>
      <c r="AU281">
        <v>1.5</v>
      </c>
      <c r="AV281" t="s">
        <v>137</v>
      </c>
      <c r="AW281" t="s">
        <v>2181</v>
      </c>
      <c r="AX281" t="s">
        <v>2204</v>
      </c>
    </row>
    <row r="282" spans="1:50">
      <c r="A282" s="1">
        <f>HYPERLINK("https://lsnyc.legalserver.org/matter/dynamic-profile/view/1908556","19-1908556")</f>
        <v>0</v>
      </c>
      <c r="B282" t="s">
        <v>81</v>
      </c>
      <c r="C282" t="s">
        <v>123</v>
      </c>
      <c r="D282" t="s">
        <v>174</v>
      </c>
      <c r="F282" t="s">
        <v>360</v>
      </c>
      <c r="G282" t="s">
        <v>472</v>
      </c>
      <c r="H282" t="s">
        <v>824</v>
      </c>
      <c r="J282" t="s">
        <v>1162</v>
      </c>
      <c r="K282">
        <v>10033</v>
      </c>
      <c r="L282" t="s">
        <v>1186</v>
      </c>
      <c r="M282" t="s">
        <v>1187</v>
      </c>
      <c r="O282" t="s">
        <v>1194</v>
      </c>
      <c r="P282" t="s">
        <v>1362</v>
      </c>
      <c r="R282" t="s">
        <v>1374</v>
      </c>
      <c r="S282" t="s">
        <v>1188</v>
      </c>
      <c r="U282" t="s">
        <v>1379</v>
      </c>
      <c r="W282" t="s">
        <v>174</v>
      </c>
      <c r="X282">
        <v>1190</v>
      </c>
      <c r="Y282" t="s">
        <v>1398</v>
      </c>
      <c r="Z282" t="s">
        <v>1410</v>
      </c>
      <c r="AB282" t="s">
        <v>1696</v>
      </c>
      <c r="AD282" t="s">
        <v>2045</v>
      </c>
      <c r="AE282">
        <v>0</v>
      </c>
      <c r="AF282" t="s">
        <v>2104</v>
      </c>
      <c r="AG282" t="s">
        <v>2115</v>
      </c>
      <c r="AH282">
        <v>9</v>
      </c>
      <c r="AI282">
        <v>2</v>
      </c>
      <c r="AJ282">
        <v>0</v>
      </c>
      <c r="AK282">
        <v>224.72</v>
      </c>
      <c r="AN282" t="s">
        <v>2127</v>
      </c>
      <c r="AO282">
        <v>38000</v>
      </c>
      <c r="AU282">
        <v>1</v>
      </c>
      <c r="AV282" t="s">
        <v>169</v>
      </c>
      <c r="AW282" t="s">
        <v>2183</v>
      </c>
      <c r="AX282" t="s">
        <v>2204</v>
      </c>
    </row>
    <row r="283" spans="1:50">
      <c r="A283" s="1">
        <f>HYPERLINK("https://lsnyc.legalserver.org/matter/dynamic-profile/view/1904052","19-1904052")</f>
        <v>0</v>
      </c>
      <c r="B283" t="s">
        <v>88</v>
      </c>
      <c r="C283" t="s">
        <v>123</v>
      </c>
      <c r="D283" t="s">
        <v>126</v>
      </c>
      <c r="F283" t="s">
        <v>426</v>
      </c>
      <c r="G283" t="s">
        <v>706</v>
      </c>
      <c r="H283" t="s">
        <v>979</v>
      </c>
      <c r="I283" t="s">
        <v>1134</v>
      </c>
      <c r="J283" t="s">
        <v>1158</v>
      </c>
      <c r="K283">
        <v>11203</v>
      </c>
      <c r="L283" t="s">
        <v>1186</v>
      </c>
      <c r="M283" t="s">
        <v>1187</v>
      </c>
      <c r="O283" t="s">
        <v>1349</v>
      </c>
      <c r="P283" t="s">
        <v>1363</v>
      </c>
      <c r="R283" t="s">
        <v>1374</v>
      </c>
      <c r="S283" t="s">
        <v>1188</v>
      </c>
      <c r="U283" t="s">
        <v>1379</v>
      </c>
      <c r="W283" t="s">
        <v>126</v>
      </c>
      <c r="X283">
        <v>0</v>
      </c>
      <c r="Y283" t="s">
        <v>1395</v>
      </c>
      <c r="Z283" t="s">
        <v>1405</v>
      </c>
      <c r="AB283" t="s">
        <v>1697</v>
      </c>
      <c r="AD283" t="s">
        <v>2046</v>
      </c>
      <c r="AE283">
        <v>0</v>
      </c>
      <c r="AF283" t="s">
        <v>2104</v>
      </c>
      <c r="AH283">
        <v>13</v>
      </c>
      <c r="AI283">
        <v>2</v>
      </c>
      <c r="AJ283">
        <v>0</v>
      </c>
      <c r="AK283">
        <v>225.03</v>
      </c>
      <c r="AL283" t="s">
        <v>124</v>
      </c>
      <c r="AM283" t="s">
        <v>2125</v>
      </c>
      <c r="AN283" t="s">
        <v>2126</v>
      </c>
      <c r="AO283">
        <v>38052</v>
      </c>
      <c r="AU283">
        <v>20.5</v>
      </c>
      <c r="AV283" t="s">
        <v>192</v>
      </c>
      <c r="AW283" t="s">
        <v>2179</v>
      </c>
    </row>
    <row r="284" spans="1:50">
      <c r="A284" s="1">
        <f>HYPERLINK("https://lsnyc.legalserver.org/matter/dynamic-profile/view/1899803","19-1899803")</f>
        <v>0</v>
      </c>
      <c r="B284" t="s">
        <v>92</v>
      </c>
      <c r="C284" t="s">
        <v>123</v>
      </c>
      <c r="D284" t="s">
        <v>191</v>
      </c>
      <c r="F284" t="s">
        <v>427</v>
      </c>
      <c r="G284" t="s">
        <v>707</v>
      </c>
      <c r="H284" t="s">
        <v>980</v>
      </c>
      <c r="I284" t="s">
        <v>1048</v>
      </c>
      <c r="J284" t="s">
        <v>1158</v>
      </c>
      <c r="K284">
        <v>11212</v>
      </c>
      <c r="L284" t="s">
        <v>1186</v>
      </c>
      <c r="M284" t="s">
        <v>1187</v>
      </c>
      <c r="N284" t="s">
        <v>1328</v>
      </c>
      <c r="O284" t="s">
        <v>1344</v>
      </c>
      <c r="P284" t="s">
        <v>1363</v>
      </c>
      <c r="R284" t="s">
        <v>1374</v>
      </c>
      <c r="S284" t="s">
        <v>1188</v>
      </c>
      <c r="U284" t="s">
        <v>1379</v>
      </c>
      <c r="V284" t="s">
        <v>1385</v>
      </c>
      <c r="W284" t="s">
        <v>172</v>
      </c>
      <c r="X284">
        <v>2200</v>
      </c>
      <c r="Y284" t="s">
        <v>1395</v>
      </c>
      <c r="AB284" t="s">
        <v>1698</v>
      </c>
      <c r="AD284" t="s">
        <v>2047</v>
      </c>
      <c r="AE284">
        <v>5</v>
      </c>
      <c r="AF284" t="s">
        <v>2102</v>
      </c>
      <c r="AG284" t="s">
        <v>1206</v>
      </c>
      <c r="AH284">
        <v>1</v>
      </c>
      <c r="AI284">
        <v>3</v>
      </c>
      <c r="AJ284">
        <v>1</v>
      </c>
      <c r="AK284">
        <v>227.55</v>
      </c>
      <c r="AN284" t="s">
        <v>2126</v>
      </c>
      <c r="AO284">
        <v>58595</v>
      </c>
      <c r="AU284">
        <v>35.5</v>
      </c>
      <c r="AV284" t="s">
        <v>167</v>
      </c>
      <c r="AW284" t="s">
        <v>2202</v>
      </c>
      <c r="AX284" t="s">
        <v>2204</v>
      </c>
    </row>
    <row r="285" spans="1:50">
      <c r="A285" s="1">
        <f>HYPERLINK("https://lsnyc.legalserver.org/matter/dynamic-profile/view/1905315","19-1905315")</f>
        <v>0</v>
      </c>
      <c r="B285" t="s">
        <v>56</v>
      </c>
      <c r="C285" t="s">
        <v>123</v>
      </c>
      <c r="D285" t="s">
        <v>144</v>
      </c>
      <c r="F285" t="s">
        <v>428</v>
      </c>
      <c r="G285" t="s">
        <v>708</v>
      </c>
      <c r="H285" t="s">
        <v>981</v>
      </c>
      <c r="I285" t="s">
        <v>1135</v>
      </c>
      <c r="J285" t="s">
        <v>1158</v>
      </c>
      <c r="K285">
        <v>11208</v>
      </c>
      <c r="L285" t="s">
        <v>1186</v>
      </c>
      <c r="M285" t="s">
        <v>1187</v>
      </c>
      <c r="N285" t="s">
        <v>1329</v>
      </c>
      <c r="O285" t="s">
        <v>1343</v>
      </c>
      <c r="P285" t="s">
        <v>1364</v>
      </c>
      <c r="R285" t="s">
        <v>1374</v>
      </c>
      <c r="S285" t="s">
        <v>1188</v>
      </c>
      <c r="U285" t="s">
        <v>1379</v>
      </c>
      <c r="W285" t="s">
        <v>144</v>
      </c>
      <c r="X285">
        <v>1146</v>
      </c>
      <c r="Y285" t="s">
        <v>1395</v>
      </c>
      <c r="Z285" t="s">
        <v>1414</v>
      </c>
      <c r="AB285" t="s">
        <v>1699</v>
      </c>
      <c r="AD285" t="s">
        <v>2048</v>
      </c>
      <c r="AE285">
        <v>294</v>
      </c>
      <c r="AF285" t="s">
        <v>2104</v>
      </c>
      <c r="AG285" t="s">
        <v>2115</v>
      </c>
      <c r="AH285">
        <v>4</v>
      </c>
      <c r="AI285">
        <v>1</v>
      </c>
      <c r="AJ285">
        <v>0</v>
      </c>
      <c r="AK285">
        <v>230.58</v>
      </c>
      <c r="AN285" t="s">
        <v>2126</v>
      </c>
      <c r="AO285">
        <v>28800</v>
      </c>
      <c r="AU285">
        <v>0.5</v>
      </c>
      <c r="AV285" t="s">
        <v>149</v>
      </c>
      <c r="AW285" t="s">
        <v>2193</v>
      </c>
      <c r="AX285" t="s">
        <v>2204</v>
      </c>
    </row>
    <row r="286" spans="1:50">
      <c r="A286" s="1">
        <f>HYPERLINK("https://lsnyc.legalserver.org/matter/dynamic-profile/view/1907712","19-1907712")</f>
        <v>0</v>
      </c>
      <c r="B286" t="s">
        <v>101</v>
      </c>
      <c r="C286" t="s">
        <v>123</v>
      </c>
      <c r="D286" t="s">
        <v>157</v>
      </c>
      <c r="F286" t="s">
        <v>240</v>
      </c>
      <c r="G286" t="s">
        <v>709</v>
      </c>
      <c r="H286" t="s">
        <v>982</v>
      </c>
      <c r="I286" t="s">
        <v>1136</v>
      </c>
      <c r="J286" t="s">
        <v>1168</v>
      </c>
      <c r="K286">
        <v>11377</v>
      </c>
      <c r="L286" t="s">
        <v>1186</v>
      </c>
      <c r="M286" t="s">
        <v>1187</v>
      </c>
      <c r="O286" t="s">
        <v>1348</v>
      </c>
      <c r="P286" t="s">
        <v>1367</v>
      </c>
      <c r="R286" t="s">
        <v>1374</v>
      </c>
      <c r="S286" t="s">
        <v>1186</v>
      </c>
      <c r="U286" t="s">
        <v>1379</v>
      </c>
      <c r="W286" t="s">
        <v>157</v>
      </c>
      <c r="X286">
        <v>0</v>
      </c>
      <c r="Y286" t="s">
        <v>1394</v>
      </c>
      <c r="Z286" t="s">
        <v>1404</v>
      </c>
      <c r="AB286" t="s">
        <v>1700</v>
      </c>
      <c r="AD286" t="s">
        <v>2049</v>
      </c>
      <c r="AE286">
        <v>0</v>
      </c>
      <c r="AF286" t="s">
        <v>1781</v>
      </c>
      <c r="AG286" t="s">
        <v>1206</v>
      </c>
      <c r="AH286">
        <v>32</v>
      </c>
      <c r="AI286">
        <v>4</v>
      </c>
      <c r="AJ286">
        <v>0</v>
      </c>
      <c r="AK286">
        <v>233.01</v>
      </c>
      <c r="AN286" t="s">
        <v>2127</v>
      </c>
      <c r="AO286">
        <v>60000</v>
      </c>
      <c r="AU286">
        <v>0.4</v>
      </c>
      <c r="AV286" t="s">
        <v>157</v>
      </c>
      <c r="AW286" t="s">
        <v>2174</v>
      </c>
      <c r="AX286" t="s">
        <v>2204</v>
      </c>
    </row>
    <row r="287" spans="1:50">
      <c r="A287" s="1">
        <f>HYPERLINK("https://lsnyc.legalserver.org/matter/dynamic-profile/view/1908391","19-1908391")</f>
        <v>0</v>
      </c>
      <c r="B287" t="s">
        <v>93</v>
      </c>
      <c r="C287" t="s">
        <v>123</v>
      </c>
      <c r="D287" t="s">
        <v>169</v>
      </c>
      <c r="F287" t="s">
        <v>429</v>
      </c>
      <c r="G287" t="s">
        <v>710</v>
      </c>
      <c r="H287" t="s">
        <v>983</v>
      </c>
      <c r="I287" t="s">
        <v>1137</v>
      </c>
      <c r="J287" t="s">
        <v>1158</v>
      </c>
      <c r="K287">
        <v>11219</v>
      </c>
      <c r="L287" t="s">
        <v>1186</v>
      </c>
      <c r="M287" t="s">
        <v>1187</v>
      </c>
      <c r="R287" t="s">
        <v>1374</v>
      </c>
      <c r="U287" t="s">
        <v>1379</v>
      </c>
      <c r="W287" t="s">
        <v>169</v>
      </c>
      <c r="X287">
        <v>0</v>
      </c>
      <c r="Y287" t="s">
        <v>1395</v>
      </c>
      <c r="AB287" t="s">
        <v>1701</v>
      </c>
      <c r="AD287" t="s">
        <v>2050</v>
      </c>
      <c r="AE287">
        <v>0</v>
      </c>
      <c r="AH287">
        <v>0</v>
      </c>
      <c r="AI287">
        <v>3</v>
      </c>
      <c r="AJ287">
        <v>0</v>
      </c>
      <c r="AK287">
        <v>234.6</v>
      </c>
      <c r="AN287" t="s">
        <v>2131</v>
      </c>
      <c r="AO287">
        <v>50040</v>
      </c>
      <c r="AU287">
        <v>8.9</v>
      </c>
      <c r="AV287" t="s">
        <v>169</v>
      </c>
      <c r="AW287" t="s">
        <v>97</v>
      </c>
    </row>
    <row r="288" spans="1:50">
      <c r="A288" s="1">
        <f>HYPERLINK("https://lsnyc.legalserver.org/matter/dynamic-profile/view/1906136","19-1906136")</f>
        <v>0</v>
      </c>
      <c r="B288" t="s">
        <v>76</v>
      </c>
      <c r="C288" t="s">
        <v>123</v>
      </c>
      <c r="D288" t="s">
        <v>130</v>
      </c>
      <c r="F288" t="s">
        <v>430</v>
      </c>
      <c r="G288" t="s">
        <v>711</v>
      </c>
      <c r="H288" t="s">
        <v>984</v>
      </c>
      <c r="I288" t="s">
        <v>1138</v>
      </c>
      <c r="J288" t="s">
        <v>1158</v>
      </c>
      <c r="K288">
        <v>11216</v>
      </c>
      <c r="L288" t="s">
        <v>1186</v>
      </c>
      <c r="M288" t="s">
        <v>1187</v>
      </c>
      <c r="N288" t="s">
        <v>1330</v>
      </c>
      <c r="O288" t="s">
        <v>1356</v>
      </c>
      <c r="P288" t="s">
        <v>1363</v>
      </c>
      <c r="R288" t="s">
        <v>1374</v>
      </c>
      <c r="S288" t="s">
        <v>1186</v>
      </c>
      <c r="U288" t="s">
        <v>1379</v>
      </c>
      <c r="V288" t="s">
        <v>1385</v>
      </c>
      <c r="W288" t="s">
        <v>130</v>
      </c>
      <c r="X288">
        <v>1550</v>
      </c>
      <c r="Y288" t="s">
        <v>1395</v>
      </c>
      <c r="Z288" t="s">
        <v>1410</v>
      </c>
      <c r="AB288" t="s">
        <v>1702</v>
      </c>
      <c r="AC288" t="s">
        <v>1206</v>
      </c>
      <c r="AD288" t="s">
        <v>2051</v>
      </c>
      <c r="AE288">
        <v>82</v>
      </c>
      <c r="AF288" t="s">
        <v>2104</v>
      </c>
      <c r="AG288" t="s">
        <v>1206</v>
      </c>
      <c r="AH288">
        <v>1</v>
      </c>
      <c r="AI288">
        <v>2</v>
      </c>
      <c r="AJ288">
        <v>0</v>
      </c>
      <c r="AK288">
        <v>236.55</v>
      </c>
      <c r="AM288" t="s">
        <v>2125</v>
      </c>
      <c r="AN288" t="s">
        <v>2126</v>
      </c>
      <c r="AO288">
        <v>40000</v>
      </c>
      <c r="AU288">
        <v>0</v>
      </c>
      <c r="AW288" t="s">
        <v>2177</v>
      </c>
      <c r="AX288" t="s">
        <v>2204</v>
      </c>
    </row>
    <row r="289" spans="1:50">
      <c r="A289" s="1">
        <f>HYPERLINK("https://lsnyc.legalserver.org/matter/dynamic-profile/view/1906138","19-1906138")</f>
        <v>0</v>
      </c>
      <c r="B289" t="s">
        <v>76</v>
      </c>
      <c r="C289" t="s">
        <v>123</v>
      </c>
      <c r="D289" t="s">
        <v>130</v>
      </c>
      <c r="F289" t="s">
        <v>430</v>
      </c>
      <c r="G289" t="s">
        <v>711</v>
      </c>
      <c r="H289" t="s">
        <v>984</v>
      </c>
      <c r="I289" t="s">
        <v>1138</v>
      </c>
      <c r="J289" t="s">
        <v>1158</v>
      </c>
      <c r="K289">
        <v>11216</v>
      </c>
      <c r="L289" t="s">
        <v>1186</v>
      </c>
      <c r="M289" t="s">
        <v>1187</v>
      </c>
      <c r="N289" t="s">
        <v>1194</v>
      </c>
      <c r="O289" t="s">
        <v>1194</v>
      </c>
      <c r="P289" t="s">
        <v>1366</v>
      </c>
      <c r="R289" t="s">
        <v>1374</v>
      </c>
      <c r="S289" t="s">
        <v>1186</v>
      </c>
      <c r="U289" t="s">
        <v>1379</v>
      </c>
      <c r="V289" t="s">
        <v>1385</v>
      </c>
      <c r="W289" t="s">
        <v>130</v>
      </c>
      <c r="X289">
        <v>0</v>
      </c>
      <c r="Y289" t="s">
        <v>1395</v>
      </c>
      <c r="Z289" t="s">
        <v>1410</v>
      </c>
      <c r="AB289" t="s">
        <v>1702</v>
      </c>
      <c r="AC289" t="s">
        <v>1202</v>
      </c>
      <c r="AD289" t="s">
        <v>2051</v>
      </c>
      <c r="AE289">
        <v>82</v>
      </c>
      <c r="AF289" t="s">
        <v>2104</v>
      </c>
      <c r="AG289" t="s">
        <v>1206</v>
      </c>
      <c r="AH289">
        <v>1</v>
      </c>
      <c r="AI289">
        <v>2</v>
      </c>
      <c r="AJ289">
        <v>0</v>
      </c>
      <c r="AK289">
        <v>236.55</v>
      </c>
      <c r="AM289" t="s">
        <v>2125</v>
      </c>
      <c r="AN289" t="s">
        <v>2126</v>
      </c>
      <c r="AO289">
        <v>40000</v>
      </c>
      <c r="AU289">
        <v>0</v>
      </c>
      <c r="AW289" t="s">
        <v>2177</v>
      </c>
      <c r="AX289" t="s">
        <v>2204</v>
      </c>
    </row>
    <row r="290" spans="1:50">
      <c r="A290" s="1">
        <f>HYPERLINK("https://lsnyc.legalserver.org/matter/dynamic-profile/view/1906026","19-1906026")</f>
        <v>0</v>
      </c>
      <c r="B290" t="s">
        <v>117</v>
      </c>
      <c r="C290" t="s">
        <v>123</v>
      </c>
      <c r="D290" t="s">
        <v>168</v>
      </c>
      <c r="F290" t="s">
        <v>431</v>
      </c>
      <c r="G290" t="s">
        <v>712</v>
      </c>
      <c r="H290" t="s">
        <v>985</v>
      </c>
      <c r="I290">
        <v>8</v>
      </c>
      <c r="J290" t="s">
        <v>1158</v>
      </c>
      <c r="K290">
        <v>11218</v>
      </c>
      <c r="L290" t="s">
        <v>1186</v>
      </c>
      <c r="M290" t="s">
        <v>1187</v>
      </c>
      <c r="O290" t="s">
        <v>1344</v>
      </c>
      <c r="P290" t="s">
        <v>1363</v>
      </c>
      <c r="R290" t="s">
        <v>1374</v>
      </c>
      <c r="S290" t="s">
        <v>1188</v>
      </c>
      <c r="U290" t="s">
        <v>1379</v>
      </c>
      <c r="W290" t="s">
        <v>182</v>
      </c>
      <c r="X290">
        <v>1615</v>
      </c>
      <c r="Y290" t="s">
        <v>1395</v>
      </c>
      <c r="Z290" t="s">
        <v>1401</v>
      </c>
      <c r="AB290" t="s">
        <v>1703</v>
      </c>
      <c r="AD290" t="s">
        <v>2052</v>
      </c>
      <c r="AE290">
        <v>0</v>
      </c>
      <c r="AF290" t="s">
        <v>2104</v>
      </c>
      <c r="AH290">
        <v>3</v>
      </c>
      <c r="AI290">
        <v>1</v>
      </c>
      <c r="AJ290">
        <v>0</v>
      </c>
      <c r="AK290">
        <v>240.19</v>
      </c>
      <c r="AL290" t="s">
        <v>147</v>
      </c>
      <c r="AM290" t="s">
        <v>2125</v>
      </c>
      <c r="AN290" t="s">
        <v>2126</v>
      </c>
      <c r="AO290">
        <v>30000</v>
      </c>
      <c r="AU290">
        <v>39.6</v>
      </c>
      <c r="AV290" t="s">
        <v>197</v>
      </c>
      <c r="AW290" t="s">
        <v>2179</v>
      </c>
      <c r="AX290" t="s">
        <v>2204</v>
      </c>
    </row>
    <row r="291" spans="1:50">
      <c r="A291" s="1">
        <f>HYPERLINK("https://lsnyc.legalserver.org/matter/dynamic-profile/view/1906090","19-1906090")</f>
        <v>0</v>
      </c>
      <c r="B291" t="s">
        <v>117</v>
      </c>
      <c r="C291" t="s">
        <v>123</v>
      </c>
      <c r="D291" t="s">
        <v>130</v>
      </c>
      <c r="F291" t="s">
        <v>431</v>
      </c>
      <c r="G291" t="s">
        <v>712</v>
      </c>
      <c r="H291" t="s">
        <v>986</v>
      </c>
      <c r="I291">
        <v>8</v>
      </c>
      <c r="J291" t="s">
        <v>1158</v>
      </c>
      <c r="K291">
        <v>11218</v>
      </c>
      <c r="L291" t="s">
        <v>1186</v>
      </c>
      <c r="M291" t="s">
        <v>1187</v>
      </c>
      <c r="P291" t="s">
        <v>1363</v>
      </c>
      <c r="R291" t="s">
        <v>1374</v>
      </c>
      <c r="S291" t="s">
        <v>1188</v>
      </c>
      <c r="U291" t="s">
        <v>1379</v>
      </c>
      <c r="W291" t="s">
        <v>130</v>
      </c>
      <c r="X291">
        <v>1615</v>
      </c>
      <c r="Y291" t="s">
        <v>1395</v>
      </c>
      <c r="Z291" t="s">
        <v>1401</v>
      </c>
      <c r="AB291" t="s">
        <v>1703</v>
      </c>
      <c r="AD291" t="s">
        <v>2053</v>
      </c>
      <c r="AE291">
        <v>0</v>
      </c>
      <c r="AF291" t="s">
        <v>2104</v>
      </c>
      <c r="AH291">
        <v>3</v>
      </c>
      <c r="AI291">
        <v>1</v>
      </c>
      <c r="AJ291">
        <v>0</v>
      </c>
      <c r="AK291">
        <v>240.19</v>
      </c>
      <c r="AL291" t="s">
        <v>147</v>
      </c>
      <c r="AM291" t="s">
        <v>2125</v>
      </c>
      <c r="AN291" t="s">
        <v>2126</v>
      </c>
      <c r="AO291">
        <v>30000</v>
      </c>
      <c r="AU291">
        <v>0.6</v>
      </c>
      <c r="AV291" t="s">
        <v>140</v>
      </c>
      <c r="AW291" t="s">
        <v>2179</v>
      </c>
      <c r="AX291" t="s">
        <v>2204</v>
      </c>
    </row>
    <row r="292" spans="1:50">
      <c r="A292" s="1">
        <f>HYPERLINK("https://lsnyc.legalserver.org/matter/dynamic-profile/view/1907450","19-1907450")</f>
        <v>0</v>
      </c>
      <c r="B292" t="s">
        <v>69</v>
      </c>
      <c r="C292" t="s">
        <v>123</v>
      </c>
      <c r="D292" t="s">
        <v>127</v>
      </c>
      <c r="F292" t="s">
        <v>292</v>
      </c>
      <c r="G292" t="s">
        <v>713</v>
      </c>
      <c r="H292" t="s">
        <v>987</v>
      </c>
      <c r="I292" t="s">
        <v>1128</v>
      </c>
      <c r="J292" t="s">
        <v>1162</v>
      </c>
      <c r="K292">
        <v>10034</v>
      </c>
      <c r="L292" t="s">
        <v>1186</v>
      </c>
      <c r="M292" t="s">
        <v>1187</v>
      </c>
      <c r="O292" t="s">
        <v>1194</v>
      </c>
      <c r="P292" t="s">
        <v>1364</v>
      </c>
      <c r="R292" t="s">
        <v>1374</v>
      </c>
      <c r="S292" t="s">
        <v>1188</v>
      </c>
      <c r="U292" t="s">
        <v>1379</v>
      </c>
      <c r="V292" t="s">
        <v>1385</v>
      </c>
      <c r="W292" t="s">
        <v>131</v>
      </c>
      <c r="X292">
        <v>1448.89</v>
      </c>
      <c r="Y292" t="s">
        <v>1398</v>
      </c>
      <c r="Z292" t="s">
        <v>1403</v>
      </c>
      <c r="AB292" t="s">
        <v>1704</v>
      </c>
      <c r="AD292" t="s">
        <v>2054</v>
      </c>
      <c r="AE292">
        <v>32</v>
      </c>
      <c r="AF292" t="s">
        <v>2104</v>
      </c>
      <c r="AG292" t="s">
        <v>1206</v>
      </c>
      <c r="AH292">
        <v>18</v>
      </c>
      <c r="AI292">
        <v>1</v>
      </c>
      <c r="AJ292">
        <v>0</v>
      </c>
      <c r="AK292">
        <v>240.19</v>
      </c>
      <c r="AN292" t="s">
        <v>2126</v>
      </c>
      <c r="AO292">
        <v>30000</v>
      </c>
      <c r="AU292">
        <v>3.5</v>
      </c>
      <c r="AV292" t="s">
        <v>136</v>
      </c>
      <c r="AW292" t="s">
        <v>2182</v>
      </c>
      <c r="AX292" t="s">
        <v>2204</v>
      </c>
    </row>
    <row r="293" spans="1:50">
      <c r="A293" s="1">
        <f>HYPERLINK("https://lsnyc.legalserver.org/matter/dynamic-profile/view/1904638","19-1904638")</f>
        <v>0</v>
      </c>
      <c r="B293" t="s">
        <v>100</v>
      </c>
      <c r="C293" t="s">
        <v>122</v>
      </c>
      <c r="D293" t="s">
        <v>141</v>
      </c>
      <c r="E293" t="s">
        <v>197</v>
      </c>
      <c r="F293" t="s">
        <v>432</v>
      </c>
      <c r="G293" t="s">
        <v>714</v>
      </c>
      <c r="H293" t="s">
        <v>988</v>
      </c>
      <c r="I293" t="s">
        <v>1039</v>
      </c>
      <c r="J293" t="s">
        <v>1162</v>
      </c>
      <c r="K293">
        <v>10010</v>
      </c>
      <c r="L293" t="s">
        <v>1186</v>
      </c>
      <c r="M293" t="s">
        <v>1187</v>
      </c>
      <c r="N293" t="s">
        <v>1331</v>
      </c>
      <c r="O293" t="s">
        <v>1343</v>
      </c>
      <c r="P293" t="s">
        <v>1362</v>
      </c>
      <c r="Q293" t="s">
        <v>1368</v>
      </c>
      <c r="R293" t="s">
        <v>1374</v>
      </c>
      <c r="S293" t="s">
        <v>1188</v>
      </c>
      <c r="U293" t="s">
        <v>1379</v>
      </c>
      <c r="V293" t="s">
        <v>1385</v>
      </c>
      <c r="W293" t="s">
        <v>141</v>
      </c>
      <c r="X293">
        <v>1567.75</v>
      </c>
      <c r="Y293" t="s">
        <v>1398</v>
      </c>
      <c r="Z293" t="s">
        <v>1404</v>
      </c>
      <c r="AA293" t="s">
        <v>1417</v>
      </c>
      <c r="AB293" t="s">
        <v>1705</v>
      </c>
      <c r="AD293" t="s">
        <v>2055</v>
      </c>
      <c r="AE293">
        <v>16</v>
      </c>
      <c r="AF293" t="s">
        <v>2104</v>
      </c>
      <c r="AG293" t="s">
        <v>1206</v>
      </c>
      <c r="AH293">
        <v>26</v>
      </c>
      <c r="AI293">
        <v>1</v>
      </c>
      <c r="AJ293">
        <v>0</v>
      </c>
      <c r="AK293">
        <v>240.19</v>
      </c>
      <c r="AN293" t="s">
        <v>2126</v>
      </c>
      <c r="AO293">
        <v>30000</v>
      </c>
      <c r="AU293">
        <v>1.25</v>
      </c>
      <c r="AV293" t="s">
        <v>161</v>
      </c>
      <c r="AW293" t="s">
        <v>2182</v>
      </c>
      <c r="AX293" t="s">
        <v>2204</v>
      </c>
    </row>
    <row r="294" spans="1:50">
      <c r="A294" s="1">
        <f>HYPERLINK("https://lsnyc.legalserver.org/matter/dynamic-profile/view/1905159","19-1905159")</f>
        <v>0</v>
      </c>
      <c r="B294" t="s">
        <v>94</v>
      </c>
      <c r="C294" t="s">
        <v>123</v>
      </c>
      <c r="D294" t="s">
        <v>166</v>
      </c>
      <c r="F294" t="s">
        <v>433</v>
      </c>
      <c r="G294" t="s">
        <v>715</v>
      </c>
      <c r="H294" t="s">
        <v>989</v>
      </c>
      <c r="I294" t="s">
        <v>1139</v>
      </c>
      <c r="J294" t="s">
        <v>1161</v>
      </c>
      <c r="K294">
        <v>10303</v>
      </c>
      <c r="L294" t="s">
        <v>1186</v>
      </c>
      <c r="M294" t="s">
        <v>1187</v>
      </c>
      <c r="N294" t="s">
        <v>1332</v>
      </c>
      <c r="O294" t="s">
        <v>1361</v>
      </c>
      <c r="R294" t="s">
        <v>1373</v>
      </c>
      <c r="S294" t="s">
        <v>1188</v>
      </c>
      <c r="U294" t="s">
        <v>1383</v>
      </c>
      <c r="V294" t="s">
        <v>1385</v>
      </c>
      <c r="W294" t="s">
        <v>129</v>
      </c>
      <c r="X294">
        <v>0</v>
      </c>
      <c r="Y294" t="s">
        <v>1397</v>
      </c>
      <c r="Z294" t="s">
        <v>1399</v>
      </c>
      <c r="AB294" t="s">
        <v>1706</v>
      </c>
      <c r="AD294" t="s">
        <v>2056</v>
      </c>
      <c r="AE294">
        <v>6</v>
      </c>
      <c r="AF294" t="s">
        <v>2102</v>
      </c>
      <c r="AG294" t="s">
        <v>1206</v>
      </c>
      <c r="AH294">
        <v>3</v>
      </c>
      <c r="AI294">
        <v>1</v>
      </c>
      <c r="AJ294">
        <v>2</v>
      </c>
      <c r="AK294">
        <v>247.54</v>
      </c>
      <c r="AL294" t="s">
        <v>2122</v>
      </c>
      <c r="AM294" t="s">
        <v>2123</v>
      </c>
      <c r="AO294">
        <v>52800</v>
      </c>
      <c r="AU294">
        <v>7.25</v>
      </c>
      <c r="AV294" t="s">
        <v>197</v>
      </c>
      <c r="AW294" t="s">
        <v>2203</v>
      </c>
      <c r="AX294" t="s">
        <v>2204</v>
      </c>
    </row>
    <row r="295" spans="1:50">
      <c r="A295" s="1">
        <f>HYPERLINK("https://lsnyc.legalserver.org/matter/dynamic-profile/view/1904267","19-1904267")</f>
        <v>0</v>
      </c>
      <c r="B295" t="s">
        <v>99</v>
      </c>
      <c r="C295" t="s">
        <v>122</v>
      </c>
      <c r="D295" t="s">
        <v>124</v>
      </c>
      <c r="E295" t="s">
        <v>141</v>
      </c>
      <c r="F295" t="s">
        <v>434</v>
      </c>
      <c r="G295" t="s">
        <v>597</v>
      </c>
      <c r="H295" t="s">
        <v>990</v>
      </c>
      <c r="I295" t="s">
        <v>1038</v>
      </c>
      <c r="J295" t="s">
        <v>1162</v>
      </c>
      <c r="K295">
        <v>10032</v>
      </c>
      <c r="L295" t="s">
        <v>1186</v>
      </c>
      <c r="M295" t="s">
        <v>1187</v>
      </c>
      <c r="O295" t="s">
        <v>1350</v>
      </c>
      <c r="P295" t="s">
        <v>1362</v>
      </c>
      <c r="Q295" t="s">
        <v>1368</v>
      </c>
      <c r="R295" t="s">
        <v>1374</v>
      </c>
      <c r="S295" t="s">
        <v>1188</v>
      </c>
      <c r="U295" t="s">
        <v>1379</v>
      </c>
      <c r="W295" t="s">
        <v>124</v>
      </c>
      <c r="X295">
        <v>606</v>
      </c>
      <c r="Y295" t="s">
        <v>1398</v>
      </c>
      <c r="Z295" t="s">
        <v>1403</v>
      </c>
      <c r="AA295" t="s">
        <v>1417</v>
      </c>
      <c r="AB295" t="s">
        <v>1707</v>
      </c>
      <c r="AD295" t="s">
        <v>2057</v>
      </c>
      <c r="AE295">
        <v>42</v>
      </c>
      <c r="AF295" t="s">
        <v>2103</v>
      </c>
      <c r="AG295" t="s">
        <v>1206</v>
      </c>
      <c r="AH295">
        <v>53</v>
      </c>
      <c r="AI295">
        <v>1</v>
      </c>
      <c r="AJ295">
        <v>0</v>
      </c>
      <c r="AK295">
        <v>249.8</v>
      </c>
      <c r="AN295" t="s">
        <v>2126</v>
      </c>
      <c r="AO295">
        <v>31200</v>
      </c>
      <c r="AU295">
        <v>1.5</v>
      </c>
      <c r="AV295" t="s">
        <v>141</v>
      </c>
      <c r="AW295" t="s">
        <v>2181</v>
      </c>
      <c r="AX295" t="s">
        <v>2204</v>
      </c>
    </row>
    <row r="296" spans="1:50">
      <c r="A296" s="1">
        <f>HYPERLINK("https://lsnyc.legalserver.org/matter/dynamic-profile/view/1906893","19-1906893")</f>
        <v>0</v>
      </c>
      <c r="B296" t="s">
        <v>57</v>
      </c>
      <c r="C296" t="s">
        <v>122</v>
      </c>
      <c r="D296" t="s">
        <v>134</v>
      </c>
      <c r="E296" t="s">
        <v>139</v>
      </c>
      <c r="F296" t="s">
        <v>277</v>
      </c>
      <c r="G296" t="s">
        <v>716</v>
      </c>
      <c r="H296" t="s">
        <v>991</v>
      </c>
      <c r="J296" t="s">
        <v>1158</v>
      </c>
      <c r="K296">
        <v>11233</v>
      </c>
      <c r="L296" t="s">
        <v>1186</v>
      </c>
      <c r="M296" t="s">
        <v>1187</v>
      </c>
      <c r="N296" t="s">
        <v>1333</v>
      </c>
      <c r="O296" t="s">
        <v>1343</v>
      </c>
      <c r="P296" t="s">
        <v>1362</v>
      </c>
      <c r="Q296" t="s">
        <v>1368</v>
      </c>
      <c r="R296" t="s">
        <v>1374</v>
      </c>
      <c r="S296" t="s">
        <v>1188</v>
      </c>
      <c r="U296" t="s">
        <v>1379</v>
      </c>
      <c r="W296" t="s">
        <v>164</v>
      </c>
      <c r="X296">
        <v>0</v>
      </c>
      <c r="Y296" t="s">
        <v>1395</v>
      </c>
      <c r="AA296" t="s">
        <v>1417</v>
      </c>
      <c r="AB296" t="s">
        <v>1708</v>
      </c>
      <c r="AE296">
        <v>0</v>
      </c>
      <c r="AH296">
        <v>0</v>
      </c>
      <c r="AI296">
        <v>2</v>
      </c>
      <c r="AJ296">
        <v>2</v>
      </c>
      <c r="AK296">
        <v>252.43</v>
      </c>
      <c r="AN296" t="s">
        <v>2126</v>
      </c>
      <c r="AO296">
        <v>65000</v>
      </c>
      <c r="AU296">
        <v>2</v>
      </c>
      <c r="AV296" t="s">
        <v>164</v>
      </c>
      <c r="AW296" t="s">
        <v>2175</v>
      </c>
      <c r="AX296" t="s">
        <v>2204</v>
      </c>
    </row>
    <row r="297" spans="1:50">
      <c r="A297" s="1">
        <f>HYPERLINK("https://lsnyc.legalserver.org/matter/dynamic-profile/view/1904725","19-1904725")</f>
        <v>0</v>
      </c>
      <c r="B297" t="s">
        <v>70</v>
      </c>
      <c r="C297" t="s">
        <v>123</v>
      </c>
      <c r="D297" t="s">
        <v>141</v>
      </c>
      <c r="F297" t="s">
        <v>200</v>
      </c>
      <c r="G297" t="s">
        <v>686</v>
      </c>
      <c r="H297" t="s">
        <v>939</v>
      </c>
      <c r="I297" t="s">
        <v>1140</v>
      </c>
      <c r="J297" t="s">
        <v>1162</v>
      </c>
      <c r="K297">
        <v>10034</v>
      </c>
      <c r="L297" t="s">
        <v>1186</v>
      </c>
      <c r="M297" t="s">
        <v>1187</v>
      </c>
      <c r="O297" t="s">
        <v>1349</v>
      </c>
      <c r="P297" t="s">
        <v>1363</v>
      </c>
      <c r="R297" t="s">
        <v>1374</v>
      </c>
      <c r="S297" t="s">
        <v>1186</v>
      </c>
      <c r="U297" t="s">
        <v>1379</v>
      </c>
      <c r="W297" t="s">
        <v>141</v>
      </c>
      <c r="X297">
        <v>1650</v>
      </c>
      <c r="Y297" t="s">
        <v>1398</v>
      </c>
      <c r="Z297" t="s">
        <v>1403</v>
      </c>
      <c r="AB297" t="s">
        <v>1709</v>
      </c>
      <c r="AD297" t="s">
        <v>2058</v>
      </c>
      <c r="AE297">
        <v>43</v>
      </c>
      <c r="AF297" t="s">
        <v>2104</v>
      </c>
      <c r="AG297" t="s">
        <v>1206</v>
      </c>
      <c r="AH297">
        <v>24</v>
      </c>
      <c r="AI297">
        <v>2</v>
      </c>
      <c r="AJ297">
        <v>2</v>
      </c>
      <c r="AK297">
        <v>252.43</v>
      </c>
      <c r="AN297" t="s">
        <v>2126</v>
      </c>
      <c r="AO297">
        <v>65000</v>
      </c>
      <c r="AU297">
        <v>0</v>
      </c>
      <c r="AW297" t="s">
        <v>2181</v>
      </c>
      <c r="AX297" t="s">
        <v>2204</v>
      </c>
    </row>
    <row r="298" spans="1:50">
      <c r="A298" s="1">
        <f>HYPERLINK("https://lsnyc.legalserver.org/matter/dynamic-profile/view/1907851","19-1907851")</f>
        <v>0</v>
      </c>
      <c r="B298" t="s">
        <v>101</v>
      </c>
      <c r="C298" t="s">
        <v>123</v>
      </c>
      <c r="D298" t="s">
        <v>158</v>
      </c>
      <c r="F298" t="s">
        <v>435</v>
      </c>
      <c r="G298" t="s">
        <v>717</v>
      </c>
      <c r="H298" t="s">
        <v>859</v>
      </c>
      <c r="I298" t="s">
        <v>1141</v>
      </c>
      <c r="J298" t="s">
        <v>1168</v>
      </c>
      <c r="K298">
        <v>11377</v>
      </c>
      <c r="L298" t="s">
        <v>1186</v>
      </c>
      <c r="M298" t="s">
        <v>1187</v>
      </c>
      <c r="N298" t="s">
        <v>1252</v>
      </c>
      <c r="O298" t="s">
        <v>1348</v>
      </c>
      <c r="P298" t="s">
        <v>1367</v>
      </c>
      <c r="R298" t="s">
        <v>1374</v>
      </c>
      <c r="S298" t="s">
        <v>1186</v>
      </c>
      <c r="U298" t="s">
        <v>1379</v>
      </c>
      <c r="W298" t="s">
        <v>158</v>
      </c>
      <c r="X298">
        <v>1291</v>
      </c>
      <c r="Y298" t="s">
        <v>1394</v>
      </c>
      <c r="Z298" t="s">
        <v>1404</v>
      </c>
      <c r="AB298" t="s">
        <v>1710</v>
      </c>
      <c r="AD298" t="s">
        <v>2059</v>
      </c>
      <c r="AE298">
        <v>66</v>
      </c>
      <c r="AF298" t="s">
        <v>2104</v>
      </c>
      <c r="AG298" t="s">
        <v>1206</v>
      </c>
      <c r="AH298">
        <v>12</v>
      </c>
      <c r="AI298">
        <v>2</v>
      </c>
      <c r="AJ298">
        <v>1</v>
      </c>
      <c r="AK298">
        <v>257.85</v>
      </c>
      <c r="AN298" t="s">
        <v>2126</v>
      </c>
      <c r="AO298">
        <v>55000</v>
      </c>
      <c r="AU298">
        <v>0.4</v>
      </c>
      <c r="AV298" t="s">
        <v>158</v>
      </c>
      <c r="AW298" t="s">
        <v>2174</v>
      </c>
      <c r="AX298" t="s">
        <v>2204</v>
      </c>
    </row>
    <row r="299" spans="1:50">
      <c r="A299" s="1">
        <f>HYPERLINK("https://lsnyc.legalserver.org/matter/dynamic-profile/view/1907792","19-1907792")</f>
        <v>0</v>
      </c>
      <c r="B299" t="s">
        <v>66</v>
      </c>
      <c r="C299" t="s">
        <v>123</v>
      </c>
      <c r="D299" t="s">
        <v>138</v>
      </c>
      <c r="F299" t="s">
        <v>436</v>
      </c>
      <c r="G299" t="s">
        <v>626</v>
      </c>
      <c r="H299" t="s">
        <v>776</v>
      </c>
      <c r="J299" t="s">
        <v>1158</v>
      </c>
      <c r="K299">
        <v>11212</v>
      </c>
      <c r="L299" t="s">
        <v>1186</v>
      </c>
      <c r="M299" t="s">
        <v>1187</v>
      </c>
      <c r="N299" t="s">
        <v>1206</v>
      </c>
      <c r="O299" t="s">
        <v>1345</v>
      </c>
      <c r="P299" t="s">
        <v>1366</v>
      </c>
      <c r="R299" t="s">
        <v>1374</v>
      </c>
      <c r="S299" t="s">
        <v>1186</v>
      </c>
      <c r="U299" t="s">
        <v>1379</v>
      </c>
      <c r="W299" t="s">
        <v>130</v>
      </c>
      <c r="X299">
        <v>250</v>
      </c>
      <c r="Y299" t="s">
        <v>1395</v>
      </c>
      <c r="Z299" t="s">
        <v>1404</v>
      </c>
      <c r="AB299" t="s">
        <v>1711</v>
      </c>
      <c r="AD299" t="s">
        <v>2060</v>
      </c>
      <c r="AE299">
        <v>96</v>
      </c>
      <c r="AF299" t="s">
        <v>2104</v>
      </c>
      <c r="AG299" t="s">
        <v>1400</v>
      </c>
      <c r="AH299">
        <v>2</v>
      </c>
      <c r="AI299">
        <v>1</v>
      </c>
      <c r="AJ299">
        <v>0</v>
      </c>
      <c r="AK299">
        <v>264.21</v>
      </c>
      <c r="AN299" t="s">
        <v>2126</v>
      </c>
      <c r="AO299">
        <v>33000</v>
      </c>
      <c r="AU299">
        <v>0</v>
      </c>
      <c r="AW299" t="s">
        <v>2175</v>
      </c>
      <c r="AX299" t="s">
        <v>2204</v>
      </c>
    </row>
    <row r="300" spans="1:50">
      <c r="A300" s="1">
        <f>HYPERLINK("https://lsnyc.legalserver.org/matter/dynamic-profile/view/1906387","19-1906387")</f>
        <v>0</v>
      </c>
      <c r="B300" t="s">
        <v>99</v>
      </c>
      <c r="C300" t="s">
        <v>123</v>
      </c>
      <c r="D300" t="s">
        <v>140</v>
      </c>
      <c r="F300" t="s">
        <v>399</v>
      </c>
      <c r="G300" t="s">
        <v>718</v>
      </c>
      <c r="H300" t="s">
        <v>992</v>
      </c>
      <c r="I300">
        <v>41</v>
      </c>
      <c r="J300" t="s">
        <v>1162</v>
      </c>
      <c r="K300">
        <v>10032</v>
      </c>
      <c r="L300" t="s">
        <v>1186</v>
      </c>
      <c r="M300" t="s">
        <v>1187</v>
      </c>
      <c r="O300" t="s">
        <v>1349</v>
      </c>
      <c r="P300" t="s">
        <v>1365</v>
      </c>
      <c r="R300" t="s">
        <v>1374</v>
      </c>
      <c r="S300" t="s">
        <v>1186</v>
      </c>
      <c r="U300" t="s">
        <v>1379</v>
      </c>
      <c r="W300" t="s">
        <v>140</v>
      </c>
      <c r="X300">
        <v>1600</v>
      </c>
      <c r="Y300" t="s">
        <v>1398</v>
      </c>
      <c r="Z300" t="s">
        <v>1403</v>
      </c>
      <c r="AB300" t="s">
        <v>1712</v>
      </c>
      <c r="AD300" t="s">
        <v>2061</v>
      </c>
      <c r="AE300">
        <v>46</v>
      </c>
      <c r="AF300" t="s">
        <v>2104</v>
      </c>
      <c r="AG300" t="s">
        <v>1206</v>
      </c>
      <c r="AH300">
        <v>30</v>
      </c>
      <c r="AI300">
        <v>2</v>
      </c>
      <c r="AJ300">
        <v>3</v>
      </c>
      <c r="AK300">
        <v>265.16</v>
      </c>
      <c r="AN300" t="s">
        <v>2126</v>
      </c>
      <c r="AO300">
        <v>80000</v>
      </c>
      <c r="AU300">
        <v>0</v>
      </c>
      <c r="AW300" t="s">
        <v>2181</v>
      </c>
      <c r="AX300" t="s">
        <v>2204</v>
      </c>
    </row>
    <row r="301" spans="1:50">
      <c r="A301" s="1">
        <f>HYPERLINK("https://lsnyc.legalserver.org/matter/dynamic-profile/view/1907402","19-1907402")</f>
        <v>0</v>
      </c>
      <c r="B301" t="s">
        <v>67</v>
      </c>
      <c r="C301" t="s">
        <v>122</v>
      </c>
      <c r="D301" t="s">
        <v>131</v>
      </c>
      <c r="E301" t="s">
        <v>132</v>
      </c>
      <c r="F301" t="s">
        <v>437</v>
      </c>
      <c r="G301" t="s">
        <v>719</v>
      </c>
      <c r="H301" t="s">
        <v>993</v>
      </c>
      <c r="I301" t="s">
        <v>1048</v>
      </c>
      <c r="J301" t="s">
        <v>1158</v>
      </c>
      <c r="K301">
        <v>11212</v>
      </c>
      <c r="L301" t="s">
        <v>1186</v>
      </c>
      <c r="M301" t="s">
        <v>1187</v>
      </c>
      <c r="N301" t="s">
        <v>1334</v>
      </c>
      <c r="O301" t="s">
        <v>1344</v>
      </c>
      <c r="P301" t="s">
        <v>1366</v>
      </c>
      <c r="Q301" t="s">
        <v>1371</v>
      </c>
      <c r="R301" t="s">
        <v>1374</v>
      </c>
      <c r="S301" t="s">
        <v>1188</v>
      </c>
      <c r="U301" t="s">
        <v>1379</v>
      </c>
      <c r="W301" t="s">
        <v>135</v>
      </c>
      <c r="X301">
        <v>1100</v>
      </c>
      <c r="Y301" t="s">
        <v>1395</v>
      </c>
      <c r="Z301" t="s">
        <v>1400</v>
      </c>
      <c r="AA301" t="s">
        <v>1422</v>
      </c>
      <c r="AB301" t="s">
        <v>1713</v>
      </c>
      <c r="AD301" t="s">
        <v>2062</v>
      </c>
      <c r="AE301">
        <v>4</v>
      </c>
      <c r="AF301" t="s">
        <v>2102</v>
      </c>
      <c r="AG301" t="s">
        <v>1206</v>
      </c>
      <c r="AH301">
        <v>17</v>
      </c>
      <c r="AI301">
        <v>2</v>
      </c>
      <c r="AJ301">
        <v>0</v>
      </c>
      <c r="AK301">
        <v>266.11</v>
      </c>
      <c r="AN301" t="s">
        <v>2126</v>
      </c>
      <c r="AO301">
        <v>45000</v>
      </c>
      <c r="AU301">
        <v>2.5</v>
      </c>
      <c r="AV301" t="s">
        <v>135</v>
      </c>
      <c r="AW301" t="s">
        <v>2175</v>
      </c>
      <c r="AX301" t="s">
        <v>2204</v>
      </c>
    </row>
    <row r="302" spans="1:50">
      <c r="A302" s="1">
        <f>HYPERLINK("https://lsnyc.legalserver.org/matter/dynamic-profile/view/1907459","19-1907459")</f>
        <v>0</v>
      </c>
      <c r="B302" t="s">
        <v>80</v>
      </c>
      <c r="C302" t="s">
        <v>123</v>
      </c>
      <c r="D302" t="s">
        <v>127</v>
      </c>
      <c r="F302" t="s">
        <v>438</v>
      </c>
      <c r="G302" t="s">
        <v>720</v>
      </c>
      <c r="H302" t="s">
        <v>994</v>
      </c>
      <c r="I302">
        <v>4</v>
      </c>
      <c r="J302" t="s">
        <v>1162</v>
      </c>
      <c r="K302">
        <v>10034</v>
      </c>
      <c r="L302" t="s">
        <v>1186</v>
      </c>
      <c r="M302" t="s">
        <v>1187</v>
      </c>
      <c r="P302" t="s">
        <v>1364</v>
      </c>
      <c r="R302" t="s">
        <v>1374</v>
      </c>
      <c r="S302" t="s">
        <v>1188</v>
      </c>
      <c r="U302" t="s">
        <v>1379</v>
      </c>
      <c r="W302" t="s">
        <v>127</v>
      </c>
      <c r="X302">
        <v>1384</v>
      </c>
      <c r="Y302" t="s">
        <v>1398</v>
      </c>
      <c r="Z302" t="s">
        <v>1403</v>
      </c>
      <c r="AB302" t="s">
        <v>1714</v>
      </c>
      <c r="AD302" t="s">
        <v>2063</v>
      </c>
      <c r="AE302">
        <v>20</v>
      </c>
      <c r="AF302" t="s">
        <v>2104</v>
      </c>
      <c r="AG302" t="s">
        <v>1206</v>
      </c>
      <c r="AH302">
        <v>7</v>
      </c>
      <c r="AI302">
        <v>4</v>
      </c>
      <c r="AJ302">
        <v>1</v>
      </c>
      <c r="AK302">
        <v>271.79</v>
      </c>
      <c r="AN302" t="s">
        <v>2127</v>
      </c>
      <c r="AO302">
        <v>82000</v>
      </c>
      <c r="AU302">
        <v>11.45</v>
      </c>
      <c r="AV302" t="s">
        <v>135</v>
      </c>
      <c r="AW302" t="s">
        <v>2181</v>
      </c>
      <c r="AX302" t="s">
        <v>2204</v>
      </c>
    </row>
    <row r="303" spans="1:50">
      <c r="A303" s="1">
        <f>HYPERLINK("https://lsnyc.legalserver.org/matter/dynamic-profile/view/1897595","19-1897595")</f>
        <v>0</v>
      </c>
      <c r="B303" t="s">
        <v>84</v>
      </c>
      <c r="C303" t="s">
        <v>123</v>
      </c>
      <c r="D303" t="s">
        <v>154</v>
      </c>
      <c r="F303" t="s">
        <v>439</v>
      </c>
      <c r="G303" t="s">
        <v>676</v>
      </c>
      <c r="H303" t="s">
        <v>995</v>
      </c>
      <c r="I303" t="s">
        <v>1142</v>
      </c>
      <c r="J303" t="s">
        <v>1170</v>
      </c>
      <c r="K303">
        <v>11368</v>
      </c>
      <c r="L303" t="s">
        <v>1186</v>
      </c>
      <c r="M303" t="s">
        <v>1186</v>
      </c>
      <c r="N303" t="s">
        <v>1335</v>
      </c>
      <c r="O303" t="s">
        <v>1348</v>
      </c>
      <c r="P303" t="s">
        <v>1367</v>
      </c>
      <c r="R303" t="s">
        <v>1374</v>
      </c>
      <c r="S303" t="s">
        <v>1186</v>
      </c>
      <c r="U303" t="s">
        <v>1379</v>
      </c>
      <c r="V303" t="s">
        <v>1385</v>
      </c>
      <c r="W303" t="s">
        <v>198</v>
      </c>
      <c r="X303">
        <v>1293</v>
      </c>
      <c r="Y303" t="s">
        <v>1394</v>
      </c>
      <c r="Z303" t="s">
        <v>1400</v>
      </c>
      <c r="AB303" t="s">
        <v>1715</v>
      </c>
      <c r="AD303" t="s">
        <v>2064</v>
      </c>
      <c r="AE303">
        <v>70</v>
      </c>
      <c r="AF303" t="s">
        <v>2104</v>
      </c>
      <c r="AG303" t="s">
        <v>1206</v>
      </c>
      <c r="AH303">
        <v>30</v>
      </c>
      <c r="AI303">
        <v>2</v>
      </c>
      <c r="AJ303">
        <v>0</v>
      </c>
      <c r="AK303">
        <v>276.76</v>
      </c>
      <c r="AN303" t="s">
        <v>2126</v>
      </c>
      <c r="AO303">
        <v>46800</v>
      </c>
      <c r="AU303">
        <v>0.66</v>
      </c>
      <c r="AV303" t="s">
        <v>196</v>
      </c>
      <c r="AW303" t="s">
        <v>84</v>
      </c>
      <c r="AX303" t="s">
        <v>2204</v>
      </c>
    </row>
    <row r="304" spans="1:50">
      <c r="A304" s="1">
        <f>HYPERLINK("https://lsnyc.legalserver.org/matter/dynamic-profile/view/1906532","19-1906532")</f>
        <v>0</v>
      </c>
      <c r="B304" t="s">
        <v>57</v>
      </c>
      <c r="C304" t="s">
        <v>123</v>
      </c>
      <c r="D304" t="s">
        <v>166</v>
      </c>
      <c r="F304" t="s">
        <v>440</v>
      </c>
      <c r="G304" t="s">
        <v>721</v>
      </c>
      <c r="H304" t="s">
        <v>996</v>
      </c>
      <c r="I304" t="s">
        <v>1143</v>
      </c>
      <c r="J304" t="s">
        <v>1158</v>
      </c>
      <c r="K304">
        <v>11207</v>
      </c>
      <c r="L304" t="s">
        <v>1186</v>
      </c>
      <c r="M304" t="s">
        <v>1187</v>
      </c>
      <c r="N304" t="s">
        <v>1336</v>
      </c>
      <c r="O304" t="s">
        <v>1343</v>
      </c>
      <c r="R304" t="s">
        <v>1374</v>
      </c>
      <c r="S304" t="s">
        <v>1188</v>
      </c>
      <c r="U304" t="s">
        <v>1379</v>
      </c>
      <c r="W304" t="s">
        <v>127</v>
      </c>
      <c r="X304">
        <v>1500</v>
      </c>
      <c r="Y304" t="s">
        <v>1395</v>
      </c>
      <c r="Z304" t="s">
        <v>1400</v>
      </c>
      <c r="AB304" t="s">
        <v>1716</v>
      </c>
      <c r="AC304" t="s">
        <v>1194</v>
      </c>
      <c r="AD304" t="s">
        <v>2065</v>
      </c>
      <c r="AE304">
        <v>18</v>
      </c>
      <c r="AF304" t="s">
        <v>2104</v>
      </c>
      <c r="AG304" t="s">
        <v>1206</v>
      </c>
      <c r="AH304">
        <v>1</v>
      </c>
      <c r="AI304">
        <v>1</v>
      </c>
      <c r="AJ304">
        <v>1</v>
      </c>
      <c r="AK304">
        <v>286.6</v>
      </c>
      <c r="AN304" t="s">
        <v>2126</v>
      </c>
      <c r="AO304">
        <v>48464</v>
      </c>
      <c r="AU304">
        <v>1</v>
      </c>
      <c r="AV304" t="s">
        <v>127</v>
      </c>
      <c r="AW304" t="s">
        <v>2175</v>
      </c>
      <c r="AX304" t="s">
        <v>2204</v>
      </c>
    </row>
    <row r="305" spans="1:50">
      <c r="A305" s="1">
        <f>HYPERLINK("https://lsnyc.legalserver.org/matter/dynamic-profile/view/1905948","19-1905948")</f>
        <v>0</v>
      </c>
      <c r="B305" t="s">
        <v>107</v>
      </c>
      <c r="C305" t="s">
        <v>123</v>
      </c>
      <c r="D305" t="s">
        <v>168</v>
      </c>
      <c r="F305" t="s">
        <v>441</v>
      </c>
      <c r="G305" t="s">
        <v>532</v>
      </c>
      <c r="H305" t="s">
        <v>864</v>
      </c>
      <c r="I305" t="s">
        <v>1144</v>
      </c>
      <c r="J305" t="s">
        <v>1158</v>
      </c>
      <c r="K305">
        <v>11213</v>
      </c>
      <c r="L305" t="s">
        <v>1186</v>
      </c>
      <c r="M305" t="s">
        <v>1187</v>
      </c>
      <c r="N305" t="s">
        <v>1193</v>
      </c>
      <c r="O305" t="s">
        <v>1194</v>
      </c>
      <c r="P305" t="s">
        <v>1364</v>
      </c>
      <c r="R305" t="s">
        <v>1374</v>
      </c>
      <c r="S305" t="s">
        <v>1188</v>
      </c>
      <c r="U305" t="s">
        <v>1379</v>
      </c>
      <c r="V305" t="s">
        <v>1385</v>
      </c>
      <c r="W305" t="s">
        <v>129</v>
      </c>
      <c r="X305">
        <v>1025.26</v>
      </c>
      <c r="Y305" t="s">
        <v>1395</v>
      </c>
      <c r="Z305" t="s">
        <v>1404</v>
      </c>
      <c r="AB305" t="s">
        <v>1717</v>
      </c>
      <c r="AC305" t="s">
        <v>1202</v>
      </c>
      <c r="AE305">
        <v>34</v>
      </c>
      <c r="AF305" t="s">
        <v>2104</v>
      </c>
      <c r="AG305" t="s">
        <v>1206</v>
      </c>
      <c r="AH305">
        <v>9</v>
      </c>
      <c r="AI305">
        <v>1</v>
      </c>
      <c r="AJ305">
        <v>0</v>
      </c>
      <c r="AK305">
        <v>286.63</v>
      </c>
      <c r="AN305" t="s">
        <v>2126</v>
      </c>
      <c r="AO305">
        <v>35800</v>
      </c>
      <c r="AU305">
        <v>1</v>
      </c>
      <c r="AV305" t="s">
        <v>129</v>
      </c>
      <c r="AW305" t="s">
        <v>2177</v>
      </c>
      <c r="AX305" t="s">
        <v>2204</v>
      </c>
    </row>
    <row r="306" spans="1:50">
      <c r="A306" s="1">
        <f>HYPERLINK("https://lsnyc.legalserver.org/matter/dynamic-profile/view/1907581","19-1907581")</f>
        <v>0</v>
      </c>
      <c r="B306" t="s">
        <v>80</v>
      </c>
      <c r="C306" t="s">
        <v>123</v>
      </c>
      <c r="D306" t="s">
        <v>139</v>
      </c>
      <c r="F306" t="s">
        <v>442</v>
      </c>
      <c r="G306" t="s">
        <v>722</v>
      </c>
      <c r="H306" t="s">
        <v>997</v>
      </c>
      <c r="I306" t="s">
        <v>1145</v>
      </c>
      <c r="J306" t="s">
        <v>1162</v>
      </c>
      <c r="K306">
        <v>10034</v>
      </c>
      <c r="L306" t="s">
        <v>1186</v>
      </c>
      <c r="M306" t="s">
        <v>1187</v>
      </c>
      <c r="O306" t="s">
        <v>1350</v>
      </c>
      <c r="P306" t="s">
        <v>1362</v>
      </c>
      <c r="R306" t="s">
        <v>1374</v>
      </c>
      <c r="S306" t="s">
        <v>1188</v>
      </c>
      <c r="U306" t="s">
        <v>1379</v>
      </c>
      <c r="W306" t="s">
        <v>139</v>
      </c>
      <c r="X306">
        <v>2700</v>
      </c>
      <c r="Y306" t="s">
        <v>1398</v>
      </c>
      <c r="Z306" t="s">
        <v>1403</v>
      </c>
      <c r="AB306" t="s">
        <v>1718</v>
      </c>
      <c r="AE306">
        <v>65</v>
      </c>
      <c r="AF306" t="s">
        <v>2104</v>
      </c>
      <c r="AG306" t="s">
        <v>1206</v>
      </c>
      <c r="AH306">
        <v>25</v>
      </c>
      <c r="AI306">
        <v>2</v>
      </c>
      <c r="AJ306">
        <v>0</v>
      </c>
      <c r="AK306">
        <v>305.14</v>
      </c>
      <c r="AN306" t="s">
        <v>2136</v>
      </c>
      <c r="AO306">
        <v>51600</v>
      </c>
      <c r="AU306">
        <v>1.4</v>
      </c>
      <c r="AV306" t="s">
        <v>131</v>
      </c>
      <c r="AW306" t="s">
        <v>2181</v>
      </c>
      <c r="AX306" t="s">
        <v>2204</v>
      </c>
    </row>
    <row r="307" spans="1:50">
      <c r="A307" s="1">
        <f>HYPERLINK("https://lsnyc.legalserver.org/matter/dynamic-profile/view/1906964","19-1906964")</f>
        <v>0</v>
      </c>
      <c r="B307" t="s">
        <v>97</v>
      </c>
      <c r="C307" t="s">
        <v>123</v>
      </c>
      <c r="D307" t="s">
        <v>134</v>
      </c>
      <c r="F307" t="s">
        <v>443</v>
      </c>
      <c r="G307" t="s">
        <v>723</v>
      </c>
      <c r="H307" t="s">
        <v>998</v>
      </c>
      <c r="J307" t="s">
        <v>1162</v>
      </c>
      <c r="K307">
        <v>10009</v>
      </c>
      <c r="L307" t="s">
        <v>1186</v>
      </c>
      <c r="M307" t="s">
        <v>1187</v>
      </c>
      <c r="O307" t="s">
        <v>1345</v>
      </c>
      <c r="P307" t="s">
        <v>1365</v>
      </c>
      <c r="R307" t="s">
        <v>1374</v>
      </c>
      <c r="U307" t="s">
        <v>1379</v>
      </c>
      <c r="W307" t="s">
        <v>134</v>
      </c>
      <c r="X307">
        <v>0</v>
      </c>
      <c r="Y307" t="s">
        <v>1395</v>
      </c>
      <c r="AA307" t="s">
        <v>1423</v>
      </c>
      <c r="AB307" t="s">
        <v>1719</v>
      </c>
      <c r="AD307" t="s">
        <v>2066</v>
      </c>
      <c r="AE307">
        <v>0</v>
      </c>
      <c r="AH307">
        <v>0</v>
      </c>
      <c r="AI307">
        <v>2</v>
      </c>
      <c r="AJ307">
        <v>0</v>
      </c>
      <c r="AK307">
        <v>313.02</v>
      </c>
      <c r="AN307" t="s">
        <v>2126</v>
      </c>
      <c r="AO307">
        <v>52932</v>
      </c>
      <c r="AP307" t="s">
        <v>2143</v>
      </c>
      <c r="AU307">
        <v>22.3</v>
      </c>
      <c r="AV307" t="s">
        <v>197</v>
      </c>
      <c r="AW307" t="s">
        <v>97</v>
      </c>
      <c r="AX307" t="s">
        <v>2204</v>
      </c>
    </row>
    <row r="308" spans="1:50">
      <c r="A308" s="1">
        <f>HYPERLINK("https://lsnyc.legalserver.org/matter/dynamic-profile/view/1907690","19-1907690")</f>
        <v>0</v>
      </c>
      <c r="B308" t="s">
        <v>101</v>
      </c>
      <c r="C308" t="s">
        <v>123</v>
      </c>
      <c r="D308" t="s">
        <v>157</v>
      </c>
      <c r="F308" t="s">
        <v>444</v>
      </c>
      <c r="G308" t="s">
        <v>724</v>
      </c>
      <c r="H308" t="s">
        <v>982</v>
      </c>
      <c r="I308" t="s">
        <v>1034</v>
      </c>
      <c r="J308" t="s">
        <v>1168</v>
      </c>
      <c r="K308">
        <v>11377</v>
      </c>
      <c r="L308" t="s">
        <v>1186</v>
      </c>
      <c r="M308" t="s">
        <v>1187</v>
      </c>
      <c r="O308" t="s">
        <v>1348</v>
      </c>
      <c r="P308" t="s">
        <v>1367</v>
      </c>
      <c r="R308" t="s">
        <v>1374</v>
      </c>
      <c r="S308" t="s">
        <v>1186</v>
      </c>
      <c r="U308" t="s">
        <v>1379</v>
      </c>
      <c r="W308" t="s">
        <v>157</v>
      </c>
      <c r="X308">
        <v>1635.49</v>
      </c>
      <c r="Y308" t="s">
        <v>1394</v>
      </c>
      <c r="Z308" t="s">
        <v>1404</v>
      </c>
      <c r="AB308" t="s">
        <v>1720</v>
      </c>
      <c r="AD308" t="s">
        <v>2067</v>
      </c>
      <c r="AE308">
        <v>0</v>
      </c>
      <c r="AF308" t="s">
        <v>1781</v>
      </c>
      <c r="AG308" t="s">
        <v>1206</v>
      </c>
      <c r="AH308">
        <v>5</v>
      </c>
      <c r="AI308">
        <v>3</v>
      </c>
      <c r="AJ308">
        <v>1</v>
      </c>
      <c r="AK308">
        <v>322.33</v>
      </c>
      <c r="AN308" t="s">
        <v>2126</v>
      </c>
      <c r="AO308">
        <v>83000</v>
      </c>
      <c r="AU308">
        <v>0.4</v>
      </c>
      <c r="AV308" t="s">
        <v>157</v>
      </c>
      <c r="AW308" t="s">
        <v>2174</v>
      </c>
      <c r="AX308" t="s">
        <v>2204</v>
      </c>
    </row>
    <row r="309" spans="1:50">
      <c r="A309" s="1">
        <f>HYPERLINK("https://lsnyc.legalserver.org/matter/dynamic-profile/view/1905488","19-1905488")</f>
        <v>0</v>
      </c>
      <c r="B309" t="s">
        <v>70</v>
      </c>
      <c r="C309" t="s">
        <v>123</v>
      </c>
      <c r="D309" t="s">
        <v>149</v>
      </c>
      <c r="F309" t="s">
        <v>415</v>
      </c>
      <c r="G309" t="s">
        <v>725</v>
      </c>
      <c r="H309" t="s">
        <v>999</v>
      </c>
      <c r="I309" t="s">
        <v>1102</v>
      </c>
      <c r="J309" t="s">
        <v>1162</v>
      </c>
      <c r="K309">
        <v>10034</v>
      </c>
      <c r="L309" t="s">
        <v>1186</v>
      </c>
      <c r="M309" t="s">
        <v>1187</v>
      </c>
      <c r="O309" t="s">
        <v>1349</v>
      </c>
      <c r="P309" t="s">
        <v>1363</v>
      </c>
      <c r="R309" t="s">
        <v>1374</v>
      </c>
      <c r="S309" t="s">
        <v>1188</v>
      </c>
      <c r="U309" t="s">
        <v>1379</v>
      </c>
      <c r="W309" t="s">
        <v>149</v>
      </c>
      <c r="X309">
        <v>1550</v>
      </c>
      <c r="Y309" t="s">
        <v>1398</v>
      </c>
      <c r="Z309" t="s">
        <v>1403</v>
      </c>
      <c r="AB309" t="s">
        <v>1721</v>
      </c>
      <c r="AD309" t="s">
        <v>2068</v>
      </c>
      <c r="AE309">
        <v>44</v>
      </c>
      <c r="AF309" t="s">
        <v>2104</v>
      </c>
      <c r="AG309" t="s">
        <v>1206</v>
      </c>
      <c r="AH309">
        <v>3</v>
      </c>
      <c r="AI309">
        <v>1</v>
      </c>
      <c r="AJ309">
        <v>1</v>
      </c>
      <c r="AK309">
        <v>325.25</v>
      </c>
      <c r="AN309" t="s">
        <v>2126</v>
      </c>
      <c r="AO309">
        <v>55000</v>
      </c>
      <c r="AU309">
        <v>0</v>
      </c>
      <c r="AW309" t="s">
        <v>2181</v>
      </c>
      <c r="AX309" t="s">
        <v>2204</v>
      </c>
    </row>
    <row r="310" spans="1:50">
      <c r="A310" s="1">
        <f>HYPERLINK("https://lsnyc.legalserver.org/matter/dynamic-profile/view/1905149","19-1905149")</f>
        <v>0</v>
      </c>
      <c r="B310" t="s">
        <v>53</v>
      </c>
      <c r="C310" t="s">
        <v>123</v>
      </c>
      <c r="D310" t="s">
        <v>133</v>
      </c>
      <c r="F310" t="s">
        <v>411</v>
      </c>
      <c r="G310" t="s">
        <v>663</v>
      </c>
      <c r="H310" t="s">
        <v>1000</v>
      </c>
      <c r="I310" t="s">
        <v>1024</v>
      </c>
      <c r="J310" t="s">
        <v>1175</v>
      </c>
      <c r="K310">
        <v>11385</v>
      </c>
      <c r="L310" t="s">
        <v>1186</v>
      </c>
      <c r="M310" t="s">
        <v>1187</v>
      </c>
      <c r="N310" t="s">
        <v>1337</v>
      </c>
      <c r="O310" t="s">
        <v>1343</v>
      </c>
      <c r="P310" t="s">
        <v>1363</v>
      </c>
      <c r="R310" t="s">
        <v>1374</v>
      </c>
      <c r="S310" t="s">
        <v>1188</v>
      </c>
      <c r="U310" t="s">
        <v>1379</v>
      </c>
      <c r="V310" t="s">
        <v>1385</v>
      </c>
      <c r="W310" t="s">
        <v>133</v>
      </c>
      <c r="X310">
        <v>1050</v>
      </c>
      <c r="Y310" t="s">
        <v>1394</v>
      </c>
      <c r="Z310" t="s">
        <v>1404</v>
      </c>
      <c r="AB310" t="s">
        <v>1722</v>
      </c>
      <c r="AD310" t="s">
        <v>2069</v>
      </c>
      <c r="AE310">
        <v>6</v>
      </c>
      <c r="AF310" t="s">
        <v>2104</v>
      </c>
      <c r="AG310" t="s">
        <v>1206</v>
      </c>
      <c r="AH310">
        <v>14</v>
      </c>
      <c r="AI310">
        <v>1</v>
      </c>
      <c r="AJ310">
        <v>2</v>
      </c>
      <c r="AK310">
        <v>327.79</v>
      </c>
      <c r="AM310" t="s">
        <v>2125</v>
      </c>
      <c r="AN310" t="s">
        <v>2126</v>
      </c>
      <c r="AO310">
        <v>69918</v>
      </c>
      <c r="AU310">
        <v>9.41</v>
      </c>
      <c r="AV310" t="s">
        <v>167</v>
      </c>
      <c r="AW310" t="s">
        <v>53</v>
      </c>
      <c r="AX310" t="s">
        <v>2204</v>
      </c>
    </row>
    <row r="311" spans="1:50">
      <c r="A311" s="1">
        <f>HYPERLINK("https://lsnyc.legalserver.org/matter/dynamic-profile/view/1898066","19-1898066")</f>
        <v>0</v>
      </c>
      <c r="B311" t="s">
        <v>93</v>
      </c>
      <c r="C311" t="s">
        <v>123</v>
      </c>
      <c r="D311" t="s">
        <v>128</v>
      </c>
      <c r="F311" t="s">
        <v>445</v>
      </c>
      <c r="G311" t="s">
        <v>576</v>
      </c>
      <c r="H311" t="s">
        <v>1001</v>
      </c>
      <c r="I311">
        <v>15</v>
      </c>
      <c r="J311" t="s">
        <v>1158</v>
      </c>
      <c r="K311">
        <v>11226</v>
      </c>
      <c r="L311" t="s">
        <v>1186</v>
      </c>
      <c r="M311" t="s">
        <v>1187</v>
      </c>
      <c r="O311" t="s">
        <v>1349</v>
      </c>
      <c r="P311" t="s">
        <v>1363</v>
      </c>
      <c r="R311" t="s">
        <v>1374</v>
      </c>
      <c r="S311" t="s">
        <v>1186</v>
      </c>
      <c r="U311" t="s">
        <v>1379</v>
      </c>
      <c r="W311" t="s">
        <v>128</v>
      </c>
      <c r="X311">
        <v>717</v>
      </c>
      <c r="Y311" t="s">
        <v>1395</v>
      </c>
      <c r="AB311" t="s">
        <v>1723</v>
      </c>
      <c r="AD311" t="s">
        <v>2070</v>
      </c>
      <c r="AE311">
        <v>0</v>
      </c>
      <c r="AH311">
        <v>14</v>
      </c>
      <c r="AI311">
        <v>3</v>
      </c>
      <c r="AJ311">
        <v>0</v>
      </c>
      <c r="AK311">
        <v>328.18</v>
      </c>
      <c r="AN311" t="s">
        <v>2126</v>
      </c>
      <c r="AO311">
        <v>70000</v>
      </c>
      <c r="AU311">
        <v>0</v>
      </c>
      <c r="AW311" t="s">
        <v>2179</v>
      </c>
      <c r="AX311" t="s">
        <v>2204</v>
      </c>
    </row>
    <row r="312" spans="1:50">
      <c r="A312" s="1">
        <f>HYPERLINK("https://lsnyc.legalserver.org/matter/dynamic-profile/view/1905193","19-1905193")</f>
        <v>0</v>
      </c>
      <c r="B312" t="s">
        <v>60</v>
      </c>
      <c r="C312" t="s">
        <v>123</v>
      </c>
      <c r="D312" t="s">
        <v>144</v>
      </c>
      <c r="F312" t="s">
        <v>446</v>
      </c>
      <c r="G312" t="s">
        <v>726</v>
      </c>
      <c r="H312" t="s">
        <v>866</v>
      </c>
      <c r="I312" t="s">
        <v>1146</v>
      </c>
      <c r="J312" t="s">
        <v>1158</v>
      </c>
      <c r="K312">
        <v>11220</v>
      </c>
      <c r="L312" t="s">
        <v>1186</v>
      </c>
      <c r="M312" t="s">
        <v>1187</v>
      </c>
      <c r="O312" t="s">
        <v>1349</v>
      </c>
      <c r="P312" t="s">
        <v>1363</v>
      </c>
      <c r="R312" t="s">
        <v>1374</v>
      </c>
      <c r="S312" t="s">
        <v>1186</v>
      </c>
      <c r="T312" t="s">
        <v>1376</v>
      </c>
      <c r="U312" t="s">
        <v>1379</v>
      </c>
      <c r="W312" t="s">
        <v>151</v>
      </c>
      <c r="X312">
        <v>0</v>
      </c>
      <c r="Y312" t="s">
        <v>1395</v>
      </c>
      <c r="AB312" t="s">
        <v>1724</v>
      </c>
      <c r="AD312" t="s">
        <v>2071</v>
      </c>
      <c r="AE312">
        <v>0</v>
      </c>
      <c r="AH312">
        <v>0</v>
      </c>
      <c r="AI312">
        <v>1</v>
      </c>
      <c r="AJ312">
        <v>0</v>
      </c>
      <c r="AK312">
        <v>333.07</v>
      </c>
      <c r="AN312" t="s">
        <v>2126</v>
      </c>
      <c r="AO312">
        <v>41600</v>
      </c>
      <c r="AU312">
        <v>0.2</v>
      </c>
      <c r="AV312" t="s">
        <v>144</v>
      </c>
      <c r="AW312" t="s">
        <v>97</v>
      </c>
      <c r="AX312" t="s">
        <v>2204</v>
      </c>
    </row>
    <row r="313" spans="1:50">
      <c r="A313" s="1">
        <f>HYPERLINK("https://lsnyc.legalserver.org/matter/dynamic-profile/view/1904601","19-1904601")</f>
        <v>0</v>
      </c>
      <c r="B313" t="s">
        <v>65</v>
      </c>
      <c r="C313" t="s">
        <v>123</v>
      </c>
      <c r="D313" t="s">
        <v>155</v>
      </c>
      <c r="F313" t="s">
        <v>225</v>
      </c>
      <c r="G313" t="s">
        <v>360</v>
      </c>
      <c r="H313" t="s">
        <v>773</v>
      </c>
      <c r="I313">
        <v>4</v>
      </c>
      <c r="J313" t="s">
        <v>1162</v>
      </c>
      <c r="K313">
        <v>10034</v>
      </c>
      <c r="L313" t="s">
        <v>1186</v>
      </c>
      <c r="M313" t="s">
        <v>1187</v>
      </c>
      <c r="P313" t="s">
        <v>1364</v>
      </c>
      <c r="R313" t="s">
        <v>1374</v>
      </c>
      <c r="S313" t="s">
        <v>1186</v>
      </c>
      <c r="U313" t="s">
        <v>1379</v>
      </c>
      <c r="W313" t="s">
        <v>155</v>
      </c>
      <c r="X313">
        <v>893</v>
      </c>
      <c r="Y313" t="s">
        <v>1398</v>
      </c>
      <c r="Z313" t="s">
        <v>1403</v>
      </c>
      <c r="AB313" t="s">
        <v>1725</v>
      </c>
      <c r="AD313" t="s">
        <v>2072</v>
      </c>
      <c r="AE313">
        <v>25</v>
      </c>
      <c r="AF313" t="s">
        <v>2104</v>
      </c>
      <c r="AG313" t="s">
        <v>1206</v>
      </c>
      <c r="AH313">
        <v>38</v>
      </c>
      <c r="AI313">
        <v>1</v>
      </c>
      <c r="AJ313">
        <v>0</v>
      </c>
      <c r="AK313">
        <v>352.28</v>
      </c>
      <c r="AN313" t="s">
        <v>2127</v>
      </c>
      <c r="AO313">
        <v>44000</v>
      </c>
      <c r="AU313">
        <v>0.5</v>
      </c>
      <c r="AV313" t="s">
        <v>132</v>
      </c>
      <c r="AW313" t="s">
        <v>2181</v>
      </c>
      <c r="AX313" t="s">
        <v>2204</v>
      </c>
    </row>
    <row r="314" spans="1:50">
      <c r="A314" s="1">
        <f>HYPERLINK("https://lsnyc.legalserver.org/matter/dynamic-profile/view/1904308","19-1904308")</f>
        <v>0</v>
      </c>
      <c r="B314" t="s">
        <v>65</v>
      </c>
      <c r="C314" t="s">
        <v>123</v>
      </c>
      <c r="D314" t="s">
        <v>124</v>
      </c>
      <c r="F314" t="s">
        <v>447</v>
      </c>
      <c r="G314" t="s">
        <v>504</v>
      </c>
      <c r="H314" t="s">
        <v>997</v>
      </c>
      <c r="I314" t="s">
        <v>1022</v>
      </c>
      <c r="J314" t="s">
        <v>1162</v>
      </c>
      <c r="K314">
        <v>10034</v>
      </c>
      <c r="L314" t="s">
        <v>1186</v>
      </c>
      <c r="M314" t="s">
        <v>1187</v>
      </c>
      <c r="O314" t="s">
        <v>1350</v>
      </c>
      <c r="P314" t="s">
        <v>1364</v>
      </c>
      <c r="R314" t="s">
        <v>1374</v>
      </c>
      <c r="S314" t="s">
        <v>1188</v>
      </c>
      <c r="U314" t="s">
        <v>1379</v>
      </c>
      <c r="W314" t="s">
        <v>124</v>
      </c>
      <c r="X314">
        <v>2100</v>
      </c>
      <c r="Y314" t="s">
        <v>1398</v>
      </c>
      <c r="Z314" t="s">
        <v>1403</v>
      </c>
      <c r="AB314" t="s">
        <v>1726</v>
      </c>
      <c r="AE314">
        <v>65</v>
      </c>
      <c r="AF314" t="s">
        <v>2104</v>
      </c>
      <c r="AG314" t="s">
        <v>1206</v>
      </c>
      <c r="AH314">
        <v>8</v>
      </c>
      <c r="AI314">
        <v>2</v>
      </c>
      <c r="AJ314">
        <v>0</v>
      </c>
      <c r="AK314">
        <v>354.82</v>
      </c>
      <c r="AN314" t="s">
        <v>2126</v>
      </c>
      <c r="AO314">
        <v>60000</v>
      </c>
      <c r="AU314">
        <v>0</v>
      </c>
      <c r="AW314" t="s">
        <v>2181</v>
      </c>
      <c r="AX314" t="s">
        <v>2204</v>
      </c>
    </row>
    <row r="315" spans="1:50">
      <c r="A315" s="1">
        <f>HYPERLINK("https://lsnyc.legalserver.org/matter/dynamic-profile/view/1906399","19-1906399")</f>
        <v>0</v>
      </c>
      <c r="B315" t="s">
        <v>99</v>
      </c>
      <c r="C315" t="s">
        <v>123</v>
      </c>
      <c r="D315" t="s">
        <v>140</v>
      </c>
      <c r="F315" t="s">
        <v>448</v>
      </c>
      <c r="G315" t="s">
        <v>727</v>
      </c>
      <c r="H315" t="s">
        <v>992</v>
      </c>
      <c r="I315">
        <v>55</v>
      </c>
      <c r="J315" t="s">
        <v>1162</v>
      </c>
      <c r="K315">
        <v>10032</v>
      </c>
      <c r="L315" t="s">
        <v>1186</v>
      </c>
      <c r="M315" t="s">
        <v>1187</v>
      </c>
      <c r="O315" t="s">
        <v>1349</v>
      </c>
      <c r="P315" t="s">
        <v>1365</v>
      </c>
      <c r="R315" t="s">
        <v>1374</v>
      </c>
      <c r="S315" t="s">
        <v>1186</v>
      </c>
      <c r="U315" t="s">
        <v>1379</v>
      </c>
      <c r="W315" t="s">
        <v>140</v>
      </c>
      <c r="X315">
        <v>2395</v>
      </c>
      <c r="Y315" t="s">
        <v>1398</v>
      </c>
      <c r="Z315" t="s">
        <v>1403</v>
      </c>
      <c r="AB315" t="s">
        <v>1727</v>
      </c>
      <c r="AD315" t="s">
        <v>2073</v>
      </c>
      <c r="AE315">
        <v>46</v>
      </c>
      <c r="AF315" t="s">
        <v>2104</v>
      </c>
      <c r="AG315" t="s">
        <v>1206</v>
      </c>
      <c r="AH315">
        <v>2</v>
      </c>
      <c r="AI315">
        <v>2</v>
      </c>
      <c r="AJ315">
        <v>0</v>
      </c>
      <c r="AK315">
        <v>354.82</v>
      </c>
      <c r="AN315" t="s">
        <v>2126</v>
      </c>
      <c r="AO315">
        <v>60000</v>
      </c>
      <c r="AU315">
        <v>0</v>
      </c>
      <c r="AW315" t="s">
        <v>2181</v>
      </c>
      <c r="AX315" t="s">
        <v>2204</v>
      </c>
    </row>
    <row r="316" spans="1:50">
      <c r="A316" s="1">
        <f>HYPERLINK("https://lsnyc.legalserver.org/matter/dynamic-profile/view/1908410","19-1908410")</f>
        <v>0</v>
      </c>
      <c r="B316" t="s">
        <v>68</v>
      </c>
      <c r="C316" t="s">
        <v>123</v>
      </c>
      <c r="D316" t="s">
        <v>169</v>
      </c>
      <c r="F316" t="s">
        <v>449</v>
      </c>
      <c r="G316" t="s">
        <v>621</v>
      </c>
      <c r="H316" t="s">
        <v>841</v>
      </c>
      <c r="I316" t="s">
        <v>1028</v>
      </c>
      <c r="J316" t="s">
        <v>1162</v>
      </c>
      <c r="K316">
        <v>10035</v>
      </c>
      <c r="L316" t="s">
        <v>1186</v>
      </c>
      <c r="M316" t="s">
        <v>1187</v>
      </c>
      <c r="O316" t="s">
        <v>1349</v>
      </c>
      <c r="P316" t="s">
        <v>1364</v>
      </c>
      <c r="R316" t="s">
        <v>1374</v>
      </c>
      <c r="S316" t="s">
        <v>1186</v>
      </c>
      <c r="U316" t="s">
        <v>1379</v>
      </c>
      <c r="V316" t="s">
        <v>1385</v>
      </c>
      <c r="W316" t="s">
        <v>158</v>
      </c>
      <c r="X316">
        <v>2487</v>
      </c>
      <c r="Y316" t="s">
        <v>1398</v>
      </c>
      <c r="Z316" t="s">
        <v>1410</v>
      </c>
      <c r="AB316" t="s">
        <v>1728</v>
      </c>
      <c r="AD316" t="s">
        <v>2074</v>
      </c>
      <c r="AE316">
        <v>72</v>
      </c>
      <c r="AF316" t="s">
        <v>2104</v>
      </c>
      <c r="AG316" t="s">
        <v>1206</v>
      </c>
      <c r="AH316">
        <v>11</v>
      </c>
      <c r="AI316">
        <v>1</v>
      </c>
      <c r="AJ316">
        <v>0</v>
      </c>
      <c r="AK316">
        <v>360.29</v>
      </c>
      <c r="AN316" t="s">
        <v>2126</v>
      </c>
      <c r="AO316">
        <v>45000</v>
      </c>
      <c r="AU316">
        <v>0</v>
      </c>
      <c r="AW316" t="s">
        <v>2182</v>
      </c>
      <c r="AX316" t="s">
        <v>2204</v>
      </c>
    </row>
    <row r="317" spans="1:50">
      <c r="A317" s="1">
        <f>HYPERLINK("https://lsnyc.legalserver.org/matter/dynamic-profile/view/1903176","19-1903176")</f>
        <v>0</v>
      </c>
      <c r="B317" t="s">
        <v>58</v>
      </c>
      <c r="C317" t="s">
        <v>123</v>
      </c>
      <c r="D317" t="s">
        <v>184</v>
      </c>
      <c r="F317" t="s">
        <v>292</v>
      </c>
      <c r="G317" t="s">
        <v>556</v>
      </c>
      <c r="H317" t="s">
        <v>1002</v>
      </c>
      <c r="I317" t="s">
        <v>1031</v>
      </c>
      <c r="J317" t="s">
        <v>1158</v>
      </c>
      <c r="K317">
        <v>11233</v>
      </c>
      <c r="L317" t="s">
        <v>1186</v>
      </c>
      <c r="M317" t="s">
        <v>1187</v>
      </c>
      <c r="N317" t="s">
        <v>1338</v>
      </c>
      <c r="O317" t="s">
        <v>1343</v>
      </c>
      <c r="P317" t="s">
        <v>1363</v>
      </c>
      <c r="R317" t="s">
        <v>1374</v>
      </c>
      <c r="S317" t="s">
        <v>1188</v>
      </c>
      <c r="U317" t="s">
        <v>1379</v>
      </c>
      <c r="V317" t="s">
        <v>1385</v>
      </c>
      <c r="W317" t="s">
        <v>160</v>
      </c>
      <c r="X317">
        <v>1300</v>
      </c>
      <c r="Y317" t="s">
        <v>1395</v>
      </c>
      <c r="Z317" t="s">
        <v>1408</v>
      </c>
      <c r="AB317" t="s">
        <v>1729</v>
      </c>
      <c r="AC317" t="s">
        <v>1206</v>
      </c>
      <c r="AD317" t="s">
        <v>2075</v>
      </c>
      <c r="AE317">
        <v>6</v>
      </c>
      <c r="AF317" t="s">
        <v>2104</v>
      </c>
      <c r="AG317" t="s">
        <v>1206</v>
      </c>
      <c r="AH317">
        <v>10</v>
      </c>
      <c r="AI317">
        <v>1</v>
      </c>
      <c r="AJ317">
        <v>0</v>
      </c>
      <c r="AK317">
        <v>376.3</v>
      </c>
      <c r="AN317" t="s">
        <v>2126</v>
      </c>
      <c r="AO317">
        <v>47000</v>
      </c>
      <c r="AU317">
        <v>6.6</v>
      </c>
      <c r="AV317" t="s">
        <v>138</v>
      </c>
      <c r="AW317" t="s">
        <v>2177</v>
      </c>
      <c r="AX317" t="s">
        <v>2204</v>
      </c>
    </row>
    <row r="318" spans="1:50">
      <c r="A318" s="1">
        <f>HYPERLINK("https://lsnyc.legalserver.org/matter/dynamic-profile/view/1904020","19-1904020")</f>
        <v>0</v>
      </c>
      <c r="B318" t="s">
        <v>120</v>
      </c>
      <c r="C318" t="s">
        <v>122</v>
      </c>
      <c r="D318" t="s">
        <v>181</v>
      </c>
      <c r="E318" t="s">
        <v>134</v>
      </c>
      <c r="F318" t="s">
        <v>450</v>
      </c>
      <c r="G318" t="s">
        <v>728</v>
      </c>
      <c r="H318" t="s">
        <v>1003</v>
      </c>
      <c r="I318" t="s">
        <v>1084</v>
      </c>
      <c r="J318" t="s">
        <v>1158</v>
      </c>
      <c r="K318">
        <v>11238</v>
      </c>
      <c r="L318" t="s">
        <v>1186</v>
      </c>
      <c r="M318" t="s">
        <v>1187</v>
      </c>
      <c r="O318" t="s">
        <v>1357</v>
      </c>
      <c r="P318" t="s">
        <v>1362</v>
      </c>
      <c r="Q318" t="s">
        <v>1368</v>
      </c>
      <c r="R318" t="s">
        <v>1374</v>
      </c>
      <c r="S318" t="s">
        <v>1188</v>
      </c>
      <c r="U318" t="s">
        <v>1384</v>
      </c>
      <c r="W318" t="s">
        <v>134</v>
      </c>
      <c r="X318">
        <v>0</v>
      </c>
      <c r="Y318" t="s">
        <v>1395</v>
      </c>
      <c r="AA318" t="s">
        <v>1425</v>
      </c>
      <c r="AB318" t="s">
        <v>1730</v>
      </c>
      <c r="AE318">
        <v>0</v>
      </c>
      <c r="AH318">
        <v>0</v>
      </c>
      <c r="AI318">
        <v>1</v>
      </c>
      <c r="AJ318">
        <v>0</v>
      </c>
      <c r="AK318">
        <v>392.31</v>
      </c>
      <c r="AN318" t="s">
        <v>2126</v>
      </c>
      <c r="AO318">
        <v>49000</v>
      </c>
      <c r="AU318">
        <v>1.5</v>
      </c>
      <c r="AV318" t="s">
        <v>134</v>
      </c>
      <c r="AW318" t="s">
        <v>2188</v>
      </c>
      <c r="AX318" t="s">
        <v>2204</v>
      </c>
    </row>
    <row r="319" spans="1:50">
      <c r="A319" s="1">
        <f>HYPERLINK("https://lsnyc.legalserver.org/matter/dynamic-profile/view/1904682","19-1904682")</f>
        <v>0</v>
      </c>
      <c r="B319" t="s">
        <v>100</v>
      </c>
      <c r="C319" t="s">
        <v>122</v>
      </c>
      <c r="D319" t="s">
        <v>141</v>
      </c>
      <c r="E319" t="s">
        <v>136</v>
      </c>
      <c r="F319" t="s">
        <v>451</v>
      </c>
      <c r="G319" t="s">
        <v>719</v>
      </c>
      <c r="H319" t="s">
        <v>1004</v>
      </c>
      <c r="I319" t="s">
        <v>1147</v>
      </c>
      <c r="J319" t="s">
        <v>1162</v>
      </c>
      <c r="K319">
        <v>10035</v>
      </c>
      <c r="L319" t="s">
        <v>1186</v>
      </c>
      <c r="M319" t="s">
        <v>1187</v>
      </c>
      <c r="O319" t="s">
        <v>1194</v>
      </c>
      <c r="P319" t="s">
        <v>1362</v>
      </c>
      <c r="Q319" t="s">
        <v>1368</v>
      </c>
      <c r="R319" t="s">
        <v>1374</v>
      </c>
      <c r="S319" t="s">
        <v>1188</v>
      </c>
      <c r="U319" t="s">
        <v>1379</v>
      </c>
      <c r="V319" t="s">
        <v>1385</v>
      </c>
      <c r="W319" t="s">
        <v>141</v>
      </c>
      <c r="X319">
        <v>215</v>
      </c>
      <c r="Y319" t="s">
        <v>1398</v>
      </c>
      <c r="Z319" t="s">
        <v>1404</v>
      </c>
      <c r="AA319" t="s">
        <v>1417</v>
      </c>
      <c r="AB319" t="s">
        <v>1731</v>
      </c>
      <c r="AD319" t="s">
        <v>2076</v>
      </c>
      <c r="AE319">
        <v>100</v>
      </c>
      <c r="AF319" t="s">
        <v>2104</v>
      </c>
      <c r="AG319" t="s">
        <v>1206</v>
      </c>
      <c r="AH319">
        <v>6</v>
      </c>
      <c r="AI319">
        <v>1</v>
      </c>
      <c r="AJ319">
        <v>0</v>
      </c>
      <c r="AK319">
        <v>392.31</v>
      </c>
      <c r="AN319" t="s">
        <v>2126</v>
      </c>
      <c r="AO319">
        <v>49000</v>
      </c>
      <c r="AU319">
        <v>0.75</v>
      </c>
      <c r="AV319" t="s">
        <v>168</v>
      </c>
      <c r="AW319" t="s">
        <v>2182</v>
      </c>
      <c r="AX319" t="s">
        <v>2204</v>
      </c>
    </row>
    <row r="320" spans="1:50">
      <c r="A320" s="1">
        <f>HYPERLINK("https://lsnyc.legalserver.org/matter/dynamic-profile/view/1906210","19-1906210")</f>
        <v>0</v>
      </c>
      <c r="B320" t="s">
        <v>72</v>
      </c>
      <c r="C320" t="s">
        <v>123</v>
      </c>
      <c r="D320" t="s">
        <v>128</v>
      </c>
      <c r="F320" t="s">
        <v>452</v>
      </c>
      <c r="G320" t="s">
        <v>729</v>
      </c>
      <c r="H320" t="s">
        <v>1005</v>
      </c>
      <c r="I320" t="s">
        <v>1148</v>
      </c>
      <c r="J320" t="s">
        <v>1174</v>
      </c>
      <c r="K320">
        <v>11354</v>
      </c>
      <c r="L320" t="s">
        <v>1186</v>
      </c>
      <c r="M320" t="s">
        <v>1187</v>
      </c>
      <c r="N320" t="s">
        <v>1339</v>
      </c>
      <c r="O320" t="s">
        <v>1348</v>
      </c>
      <c r="P320" t="s">
        <v>1367</v>
      </c>
      <c r="R320" t="s">
        <v>1374</v>
      </c>
      <c r="S320" t="s">
        <v>1186</v>
      </c>
      <c r="U320" t="s">
        <v>1379</v>
      </c>
      <c r="V320" t="s">
        <v>1385</v>
      </c>
      <c r="W320" t="s">
        <v>128</v>
      </c>
      <c r="X320">
        <v>1808</v>
      </c>
      <c r="Y320" t="s">
        <v>1394</v>
      </c>
      <c r="Z320" t="s">
        <v>1416</v>
      </c>
      <c r="AB320" t="s">
        <v>1732</v>
      </c>
      <c r="AD320" t="s">
        <v>2077</v>
      </c>
      <c r="AE320">
        <v>91</v>
      </c>
      <c r="AF320" t="s">
        <v>2104</v>
      </c>
      <c r="AG320" t="s">
        <v>1206</v>
      </c>
      <c r="AH320">
        <v>5</v>
      </c>
      <c r="AI320">
        <v>1</v>
      </c>
      <c r="AJ320">
        <v>1</v>
      </c>
      <c r="AK320">
        <v>392.67</v>
      </c>
      <c r="AN320" t="s">
        <v>2126</v>
      </c>
      <c r="AO320">
        <v>66400</v>
      </c>
      <c r="AU320">
        <v>0.4</v>
      </c>
      <c r="AV320" t="s">
        <v>140</v>
      </c>
      <c r="AW320" t="s">
        <v>2174</v>
      </c>
      <c r="AX320" t="s">
        <v>2204</v>
      </c>
    </row>
    <row r="321" spans="1:50">
      <c r="A321" s="1">
        <f>HYPERLINK("https://lsnyc.legalserver.org/matter/dynamic-profile/view/1907585","19-1907585")</f>
        <v>0</v>
      </c>
      <c r="B321" t="s">
        <v>59</v>
      </c>
      <c r="C321" t="s">
        <v>123</v>
      </c>
      <c r="D321" t="s">
        <v>139</v>
      </c>
      <c r="F321" t="s">
        <v>453</v>
      </c>
      <c r="G321" t="s">
        <v>730</v>
      </c>
      <c r="H321" t="s">
        <v>1006</v>
      </c>
      <c r="I321" t="s">
        <v>1013</v>
      </c>
      <c r="J321" t="s">
        <v>1158</v>
      </c>
      <c r="K321">
        <v>11226</v>
      </c>
      <c r="L321" t="s">
        <v>1186</v>
      </c>
      <c r="M321" t="s">
        <v>1187</v>
      </c>
      <c r="O321" t="s">
        <v>1349</v>
      </c>
      <c r="P321" t="s">
        <v>1363</v>
      </c>
      <c r="R321" t="s">
        <v>1374</v>
      </c>
      <c r="S321" t="s">
        <v>1186</v>
      </c>
      <c r="U321" t="s">
        <v>1379</v>
      </c>
      <c r="W321" t="s">
        <v>139</v>
      </c>
      <c r="X321">
        <v>786.46</v>
      </c>
      <c r="Y321" t="s">
        <v>1395</v>
      </c>
      <c r="AB321" t="s">
        <v>1733</v>
      </c>
      <c r="AD321" t="s">
        <v>2078</v>
      </c>
      <c r="AE321">
        <v>0</v>
      </c>
      <c r="AH321">
        <v>19</v>
      </c>
      <c r="AI321">
        <v>1</v>
      </c>
      <c r="AJ321">
        <v>0</v>
      </c>
      <c r="AK321">
        <v>400.32</v>
      </c>
      <c r="AN321" t="s">
        <v>2126</v>
      </c>
      <c r="AO321">
        <v>50000</v>
      </c>
      <c r="AU321">
        <v>5.2</v>
      </c>
      <c r="AV321" t="s">
        <v>161</v>
      </c>
      <c r="AW321" t="s">
        <v>2179</v>
      </c>
      <c r="AX321" t="s">
        <v>2204</v>
      </c>
    </row>
    <row r="322" spans="1:50">
      <c r="A322" s="1">
        <f>HYPERLINK("https://lsnyc.legalserver.org/matter/dynamic-profile/view/1908218","19-1908218")</f>
        <v>0</v>
      </c>
      <c r="B322" t="s">
        <v>101</v>
      </c>
      <c r="C322" t="s">
        <v>123</v>
      </c>
      <c r="D322" t="s">
        <v>192</v>
      </c>
      <c r="F322" t="s">
        <v>454</v>
      </c>
      <c r="G322" t="s">
        <v>731</v>
      </c>
      <c r="H322" t="s">
        <v>859</v>
      </c>
      <c r="I322" t="s">
        <v>1082</v>
      </c>
      <c r="J322" t="s">
        <v>1168</v>
      </c>
      <c r="K322">
        <v>11377</v>
      </c>
      <c r="L322" t="s">
        <v>1186</v>
      </c>
      <c r="M322" t="s">
        <v>1187</v>
      </c>
      <c r="N322" t="s">
        <v>1252</v>
      </c>
      <c r="O322" t="s">
        <v>1348</v>
      </c>
      <c r="P322" t="s">
        <v>1367</v>
      </c>
      <c r="R322" t="s">
        <v>1374</v>
      </c>
      <c r="S322" t="s">
        <v>1186</v>
      </c>
      <c r="U322" t="s">
        <v>1379</v>
      </c>
      <c r="W322" t="s">
        <v>192</v>
      </c>
      <c r="X322">
        <v>1277.9</v>
      </c>
      <c r="Y322" t="s">
        <v>1394</v>
      </c>
      <c r="Z322" t="s">
        <v>1404</v>
      </c>
      <c r="AB322" t="s">
        <v>1734</v>
      </c>
      <c r="AD322" t="s">
        <v>2079</v>
      </c>
      <c r="AE322">
        <v>66</v>
      </c>
      <c r="AF322" t="s">
        <v>2104</v>
      </c>
      <c r="AG322" t="s">
        <v>1206</v>
      </c>
      <c r="AH322">
        <v>0</v>
      </c>
      <c r="AI322">
        <v>4</v>
      </c>
      <c r="AJ322">
        <v>0</v>
      </c>
      <c r="AK322">
        <v>411.65</v>
      </c>
      <c r="AN322" t="s">
        <v>2126</v>
      </c>
      <c r="AO322">
        <v>106000</v>
      </c>
      <c r="AU322">
        <v>0.4</v>
      </c>
      <c r="AV322" t="s">
        <v>192</v>
      </c>
      <c r="AW322" t="s">
        <v>2174</v>
      </c>
      <c r="AX322" t="s">
        <v>2204</v>
      </c>
    </row>
    <row r="323" spans="1:50">
      <c r="A323" s="1">
        <f>HYPERLINK("https://lsnyc.legalserver.org/matter/dynamic-profile/view/1906393","19-1906393")</f>
        <v>0</v>
      </c>
      <c r="B323" t="s">
        <v>99</v>
      </c>
      <c r="C323" t="s">
        <v>123</v>
      </c>
      <c r="D323" t="s">
        <v>140</v>
      </c>
      <c r="F323" t="s">
        <v>455</v>
      </c>
      <c r="G323" t="s">
        <v>732</v>
      </c>
      <c r="H323" t="s">
        <v>992</v>
      </c>
      <c r="I323">
        <v>36</v>
      </c>
      <c r="J323" t="s">
        <v>1162</v>
      </c>
      <c r="K323">
        <v>10032</v>
      </c>
      <c r="L323" t="s">
        <v>1186</v>
      </c>
      <c r="M323" t="s">
        <v>1187</v>
      </c>
      <c r="O323" t="s">
        <v>1349</v>
      </c>
      <c r="P323" t="s">
        <v>1365</v>
      </c>
      <c r="R323" t="s">
        <v>1374</v>
      </c>
      <c r="S323" t="s">
        <v>1186</v>
      </c>
      <c r="U323" t="s">
        <v>1379</v>
      </c>
      <c r="W323" t="s">
        <v>140</v>
      </c>
      <c r="X323">
        <v>0</v>
      </c>
      <c r="Y323" t="s">
        <v>1398</v>
      </c>
      <c r="Z323" t="s">
        <v>1403</v>
      </c>
      <c r="AB323" t="s">
        <v>1735</v>
      </c>
      <c r="AD323" t="s">
        <v>2080</v>
      </c>
      <c r="AE323">
        <v>46</v>
      </c>
      <c r="AF323" t="s">
        <v>2104</v>
      </c>
      <c r="AG323" t="s">
        <v>1206</v>
      </c>
      <c r="AH323">
        <v>4</v>
      </c>
      <c r="AI323">
        <v>1</v>
      </c>
      <c r="AJ323">
        <v>0</v>
      </c>
      <c r="AK323">
        <v>412.33</v>
      </c>
      <c r="AN323" t="s">
        <v>2126</v>
      </c>
      <c r="AO323">
        <v>51500</v>
      </c>
      <c r="AU323">
        <v>0</v>
      </c>
      <c r="AW323" t="s">
        <v>2181</v>
      </c>
      <c r="AX323" t="s">
        <v>2204</v>
      </c>
    </row>
    <row r="324" spans="1:50">
      <c r="A324" s="1">
        <f>HYPERLINK("https://lsnyc.legalserver.org/matter/dynamic-profile/view/1904723","19-1904723")</f>
        <v>0</v>
      </c>
      <c r="B324" t="s">
        <v>70</v>
      </c>
      <c r="C324" t="s">
        <v>123</v>
      </c>
      <c r="D324" t="s">
        <v>141</v>
      </c>
      <c r="F324" t="s">
        <v>320</v>
      </c>
      <c r="G324" t="s">
        <v>514</v>
      </c>
      <c r="H324" t="s">
        <v>939</v>
      </c>
      <c r="I324" t="s">
        <v>1149</v>
      </c>
      <c r="J324" t="s">
        <v>1162</v>
      </c>
      <c r="K324">
        <v>10034</v>
      </c>
      <c r="L324" t="s">
        <v>1186</v>
      </c>
      <c r="M324" t="s">
        <v>1187</v>
      </c>
      <c r="O324" t="s">
        <v>1349</v>
      </c>
      <c r="P324" t="s">
        <v>1363</v>
      </c>
      <c r="R324" t="s">
        <v>1374</v>
      </c>
      <c r="S324" t="s">
        <v>1186</v>
      </c>
      <c r="U324" t="s">
        <v>1379</v>
      </c>
      <c r="W324" t="s">
        <v>141</v>
      </c>
      <c r="X324">
        <v>1625</v>
      </c>
      <c r="Y324" t="s">
        <v>1398</v>
      </c>
      <c r="Z324" t="s">
        <v>1403</v>
      </c>
      <c r="AB324" t="s">
        <v>1736</v>
      </c>
      <c r="AD324" t="s">
        <v>2081</v>
      </c>
      <c r="AE324">
        <v>43</v>
      </c>
      <c r="AF324" t="s">
        <v>2104</v>
      </c>
      <c r="AG324" t="s">
        <v>1206</v>
      </c>
      <c r="AH324">
        <v>2</v>
      </c>
      <c r="AI324">
        <v>2</v>
      </c>
      <c r="AJ324">
        <v>0</v>
      </c>
      <c r="AK324">
        <v>413.96</v>
      </c>
      <c r="AN324" t="s">
        <v>2126</v>
      </c>
      <c r="AO324">
        <v>70000</v>
      </c>
      <c r="AU324">
        <v>0.2</v>
      </c>
      <c r="AV324" t="s">
        <v>131</v>
      </c>
      <c r="AW324" t="s">
        <v>2181</v>
      </c>
      <c r="AX324" t="s">
        <v>2204</v>
      </c>
    </row>
    <row r="325" spans="1:50">
      <c r="A325" s="1">
        <f>HYPERLINK("https://lsnyc.legalserver.org/matter/dynamic-profile/view/1908368","19-1908368")</f>
        <v>0</v>
      </c>
      <c r="B325" t="s">
        <v>68</v>
      </c>
      <c r="C325" t="s">
        <v>123</v>
      </c>
      <c r="D325" t="s">
        <v>169</v>
      </c>
      <c r="F325" t="s">
        <v>212</v>
      </c>
      <c r="G325" t="s">
        <v>596</v>
      </c>
      <c r="H325" t="s">
        <v>841</v>
      </c>
      <c r="I325" t="s">
        <v>1077</v>
      </c>
      <c r="J325" t="s">
        <v>1162</v>
      </c>
      <c r="K325">
        <v>10035</v>
      </c>
      <c r="L325" t="s">
        <v>1186</v>
      </c>
      <c r="M325" t="s">
        <v>1187</v>
      </c>
      <c r="O325" t="s">
        <v>1349</v>
      </c>
      <c r="P325" t="s">
        <v>1364</v>
      </c>
      <c r="R325" t="s">
        <v>1374</v>
      </c>
      <c r="S325" t="s">
        <v>1186</v>
      </c>
      <c r="U325" t="s">
        <v>1379</v>
      </c>
      <c r="V325" t="s">
        <v>1385</v>
      </c>
      <c r="W325" t="s">
        <v>135</v>
      </c>
      <c r="X325">
        <v>72</v>
      </c>
      <c r="Y325" t="s">
        <v>1398</v>
      </c>
      <c r="Z325" t="s">
        <v>1410</v>
      </c>
      <c r="AB325" t="s">
        <v>1737</v>
      </c>
      <c r="AD325" t="s">
        <v>2082</v>
      </c>
      <c r="AE325">
        <v>0</v>
      </c>
      <c r="AF325" t="s">
        <v>2104</v>
      </c>
      <c r="AG325" t="s">
        <v>2115</v>
      </c>
      <c r="AH325">
        <v>20</v>
      </c>
      <c r="AI325">
        <v>1</v>
      </c>
      <c r="AJ325">
        <v>0</v>
      </c>
      <c r="AK325">
        <v>416.33</v>
      </c>
      <c r="AN325" t="s">
        <v>2126</v>
      </c>
      <c r="AO325">
        <v>52000</v>
      </c>
      <c r="AU325">
        <v>0</v>
      </c>
      <c r="AW325" t="s">
        <v>2182</v>
      </c>
      <c r="AX325" t="s">
        <v>2204</v>
      </c>
    </row>
    <row r="326" spans="1:50">
      <c r="A326" s="1">
        <f>HYPERLINK("https://lsnyc.legalserver.org/matter/dynamic-profile/view/1905257","19-1905257")</f>
        <v>0</v>
      </c>
      <c r="B326" t="s">
        <v>69</v>
      </c>
      <c r="C326" t="s">
        <v>123</v>
      </c>
      <c r="D326" t="s">
        <v>144</v>
      </c>
      <c r="F326" t="s">
        <v>456</v>
      </c>
      <c r="G326" t="s">
        <v>733</v>
      </c>
      <c r="H326" t="s">
        <v>780</v>
      </c>
      <c r="I326" t="s">
        <v>1016</v>
      </c>
      <c r="J326" t="s">
        <v>1162</v>
      </c>
      <c r="K326">
        <v>10024</v>
      </c>
      <c r="L326" t="s">
        <v>1186</v>
      </c>
      <c r="M326" t="s">
        <v>1187</v>
      </c>
      <c r="O326" t="s">
        <v>1348</v>
      </c>
      <c r="P326" t="s">
        <v>1367</v>
      </c>
      <c r="R326" t="s">
        <v>1374</v>
      </c>
      <c r="S326" t="s">
        <v>1186</v>
      </c>
      <c r="U326" t="s">
        <v>1379</v>
      </c>
      <c r="V326" t="s">
        <v>1385</v>
      </c>
      <c r="W326" t="s">
        <v>144</v>
      </c>
      <c r="X326">
        <v>1009</v>
      </c>
      <c r="Y326" t="s">
        <v>1398</v>
      </c>
      <c r="Z326" t="s">
        <v>1402</v>
      </c>
      <c r="AB326" t="s">
        <v>1738</v>
      </c>
      <c r="AD326" t="s">
        <v>2083</v>
      </c>
      <c r="AE326">
        <v>10</v>
      </c>
      <c r="AF326" t="s">
        <v>2104</v>
      </c>
      <c r="AG326" t="s">
        <v>1206</v>
      </c>
      <c r="AH326">
        <v>42</v>
      </c>
      <c r="AI326">
        <v>1</v>
      </c>
      <c r="AJ326">
        <v>0</v>
      </c>
      <c r="AK326">
        <v>424.34</v>
      </c>
      <c r="AN326" t="s">
        <v>2126</v>
      </c>
      <c r="AO326">
        <v>53000</v>
      </c>
      <c r="AU326">
        <v>0</v>
      </c>
      <c r="AW326" t="s">
        <v>2182</v>
      </c>
      <c r="AX326" t="s">
        <v>2204</v>
      </c>
    </row>
    <row r="327" spans="1:50">
      <c r="A327" s="1">
        <f>HYPERLINK("https://lsnyc.legalserver.org/matter/dynamic-profile/view/1904379","19-1904379")</f>
        <v>0</v>
      </c>
      <c r="B327" t="s">
        <v>114</v>
      </c>
      <c r="C327" t="s">
        <v>123</v>
      </c>
      <c r="D327" t="s">
        <v>160</v>
      </c>
      <c r="F327" t="s">
        <v>452</v>
      </c>
      <c r="G327" t="s">
        <v>734</v>
      </c>
      <c r="H327" t="s">
        <v>950</v>
      </c>
      <c r="I327" t="s">
        <v>1055</v>
      </c>
      <c r="J327" t="s">
        <v>1162</v>
      </c>
      <c r="K327">
        <v>10024</v>
      </c>
      <c r="L327" t="s">
        <v>1186</v>
      </c>
      <c r="M327" t="s">
        <v>1187</v>
      </c>
      <c r="O327" t="s">
        <v>1349</v>
      </c>
      <c r="P327" t="s">
        <v>1364</v>
      </c>
      <c r="R327" t="s">
        <v>1374</v>
      </c>
      <c r="S327" t="s">
        <v>1186</v>
      </c>
      <c r="U327" t="s">
        <v>1379</v>
      </c>
      <c r="V327" t="s">
        <v>1385</v>
      </c>
      <c r="W327" t="s">
        <v>124</v>
      </c>
      <c r="X327">
        <v>2300</v>
      </c>
      <c r="Y327" t="s">
        <v>1398</v>
      </c>
      <c r="Z327" t="s">
        <v>1402</v>
      </c>
      <c r="AB327" t="s">
        <v>1739</v>
      </c>
      <c r="AD327" t="s">
        <v>2084</v>
      </c>
      <c r="AE327">
        <v>12</v>
      </c>
      <c r="AF327" t="s">
        <v>2110</v>
      </c>
      <c r="AG327" t="s">
        <v>1206</v>
      </c>
      <c r="AH327">
        <v>7</v>
      </c>
      <c r="AI327">
        <v>1</v>
      </c>
      <c r="AJ327">
        <v>0</v>
      </c>
      <c r="AK327">
        <v>468.37</v>
      </c>
      <c r="AN327" t="s">
        <v>2126</v>
      </c>
      <c r="AO327">
        <v>58500</v>
      </c>
      <c r="AU327">
        <v>0.1</v>
      </c>
      <c r="AV327" t="s">
        <v>149</v>
      </c>
      <c r="AW327" t="s">
        <v>2182</v>
      </c>
      <c r="AX327" t="s">
        <v>2204</v>
      </c>
    </row>
    <row r="328" spans="1:50">
      <c r="A328" s="1">
        <f>HYPERLINK("https://lsnyc.legalserver.org/matter/dynamic-profile/view/1906527","19-1906527")</f>
        <v>0</v>
      </c>
      <c r="B328" t="s">
        <v>117</v>
      </c>
      <c r="C328" t="s">
        <v>123</v>
      </c>
      <c r="D328" t="s">
        <v>166</v>
      </c>
      <c r="F328" t="s">
        <v>457</v>
      </c>
      <c r="G328" t="s">
        <v>735</v>
      </c>
      <c r="H328" t="s">
        <v>972</v>
      </c>
      <c r="I328" t="s">
        <v>1013</v>
      </c>
      <c r="J328" t="s">
        <v>1158</v>
      </c>
      <c r="K328">
        <v>11225</v>
      </c>
      <c r="L328" t="s">
        <v>1186</v>
      </c>
      <c r="M328" t="s">
        <v>1187</v>
      </c>
      <c r="O328" t="s">
        <v>1356</v>
      </c>
      <c r="P328" t="s">
        <v>1363</v>
      </c>
      <c r="R328" t="s">
        <v>1374</v>
      </c>
      <c r="S328" t="s">
        <v>1186</v>
      </c>
      <c r="T328" t="s">
        <v>1376</v>
      </c>
      <c r="U328" t="s">
        <v>1379</v>
      </c>
      <c r="W328" t="s">
        <v>168</v>
      </c>
      <c r="X328">
        <v>1639.25</v>
      </c>
      <c r="Y328" t="s">
        <v>1395</v>
      </c>
      <c r="AB328" t="s">
        <v>1740</v>
      </c>
      <c r="AD328" t="s">
        <v>2085</v>
      </c>
      <c r="AE328">
        <v>0</v>
      </c>
      <c r="AH328">
        <v>7</v>
      </c>
      <c r="AI328">
        <v>2</v>
      </c>
      <c r="AJ328">
        <v>0</v>
      </c>
      <c r="AK328">
        <v>473.09</v>
      </c>
      <c r="AN328" t="s">
        <v>2126</v>
      </c>
      <c r="AO328">
        <v>80000</v>
      </c>
      <c r="AU328">
        <v>0.1</v>
      </c>
      <c r="AV328" t="s">
        <v>135</v>
      </c>
      <c r="AW328" t="s">
        <v>2179</v>
      </c>
      <c r="AX328" t="s">
        <v>2204</v>
      </c>
    </row>
    <row r="329" spans="1:50">
      <c r="A329" s="1">
        <f>HYPERLINK("https://lsnyc.legalserver.org/matter/dynamic-profile/view/1906550","19-1906550")</f>
        <v>0</v>
      </c>
      <c r="B329" t="s">
        <v>117</v>
      </c>
      <c r="C329" t="s">
        <v>123</v>
      </c>
      <c r="D329" t="s">
        <v>143</v>
      </c>
      <c r="F329" t="s">
        <v>457</v>
      </c>
      <c r="G329" t="s">
        <v>735</v>
      </c>
      <c r="H329" t="s">
        <v>972</v>
      </c>
      <c r="I329" t="s">
        <v>1013</v>
      </c>
      <c r="J329" t="s">
        <v>1158</v>
      </c>
      <c r="K329">
        <v>11225</v>
      </c>
      <c r="L329" t="s">
        <v>1186</v>
      </c>
      <c r="M329" t="s">
        <v>1187</v>
      </c>
      <c r="O329" t="s">
        <v>1348</v>
      </c>
      <c r="P329" t="s">
        <v>1367</v>
      </c>
      <c r="R329" t="s">
        <v>1374</v>
      </c>
      <c r="S329" t="s">
        <v>1186</v>
      </c>
      <c r="T329" t="s">
        <v>1376</v>
      </c>
      <c r="U329" t="s">
        <v>1379</v>
      </c>
      <c r="W329" t="s">
        <v>143</v>
      </c>
      <c r="X329">
        <v>1639.26</v>
      </c>
      <c r="Y329" t="s">
        <v>1395</v>
      </c>
      <c r="AB329" t="s">
        <v>1740</v>
      </c>
      <c r="AD329" t="s">
        <v>2085</v>
      </c>
      <c r="AE329">
        <v>0</v>
      </c>
      <c r="AF329" t="s">
        <v>2104</v>
      </c>
      <c r="AH329">
        <v>7</v>
      </c>
      <c r="AI329">
        <v>2</v>
      </c>
      <c r="AJ329">
        <v>0</v>
      </c>
      <c r="AK329">
        <v>473.09</v>
      </c>
      <c r="AN329" t="s">
        <v>2126</v>
      </c>
      <c r="AO329">
        <v>80000</v>
      </c>
      <c r="AU329">
        <v>0.1</v>
      </c>
      <c r="AV329" t="s">
        <v>135</v>
      </c>
      <c r="AW329" t="s">
        <v>2179</v>
      </c>
      <c r="AX329" t="s">
        <v>2204</v>
      </c>
    </row>
    <row r="330" spans="1:50">
      <c r="A330" s="1">
        <f>HYPERLINK("https://lsnyc.legalserver.org/matter/dynamic-profile/view/1908363","19-1908363")</f>
        <v>0</v>
      </c>
      <c r="B330" t="s">
        <v>101</v>
      </c>
      <c r="C330" t="s">
        <v>123</v>
      </c>
      <c r="D330" t="s">
        <v>169</v>
      </c>
      <c r="F330" t="s">
        <v>458</v>
      </c>
      <c r="G330" t="s">
        <v>736</v>
      </c>
      <c r="H330" t="s">
        <v>859</v>
      </c>
      <c r="I330" t="s">
        <v>1038</v>
      </c>
      <c r="J330" t="s">
        <v>1168</v>
      </c>
      <c r="K330">
        <v>11377</v>
      </c>
      <c r="L330" t="s">
        <v>1186</v>
      </c>
      <c r="M330" t="s">
        <v>1187</v>
      </c>
      <c r="N330" t="s">
        <v>1252</v>
      </c>
      <c r="O330" t="s">
        <v>1348</v>
      </c>
      <c r="P330" t="s">
        <v>1367</v>
      </c>
      <c r="R330" t="s">
        <v>1374</v>
      </c>
      <c r="S330" t="s">
        <v>1186</v>
      </c>
      <c r="U330" t="s">
        <v>1379</v>
      </c>
      <c r="W330" t="s">
        <v>169</v>
      </c>
      <c r="X330">
        <v>1854</v>
      </c>
      <c r="Y330" t="s">
        <v>1394</v>
      </c>
      <c r="Z330" t="s">
        <v>1404</v>
      </c>
      <c r="AB330" t="s">
        <v>1741</v>
      </c>
      <c r="AD330" t="s">
        <v>2086</v>
      </c>
      <c r="AE330">
        <v>66</v>
      </c>
      <c r="AF330" t="s">
        <v>2104</v>
      </c>
      <c r="AG330" t="s">
        <v>1206</v>
      </c>
      <c r="AH330">
        <v>26</v>
      </c>
      <c r="AI330">
        <v>1</v>
      </c>
      <c r="AJ330">
        <v>0</v>
      </c>
      <c r="AK330">
        <v>480.38</v>
      </c>
      <c r="AN330" t="s">
        <v>2127</v>
      </c>
      <c r="AO330">
        <v>60000</v>
      </c>
      <c r="AU330">
        <v>0.4</v>
      </c>
      <c r="AV330" t="s">
        <v>169</v>
      </c>
      <c r="AW330" t="s">
        <v>2174</v>
      </c>
      <c r="AX330" t="s">
        <v>2204</v>
      </c>
    </row>
    <row r="331" spans="1:50">
      <c r="A331" s="1">
        <f>HYPERLINK("https://lsnyc.legalserver.org/matter/dynamic-profile/view/1906208","19-1906208")</f>
        <v>0</v>
      </c>
      <c r="B331" t="s">
        <v>65</v>
      </c>
      <c r="C331" t="s">
        <v>123</v>
      </c>
      <c r="D331" t="s">
        <v>128</v>
      </c>
      <c r="F331" t="s">
        <v>398</v>
      </c>
      <c r="G331" t="s">
        <v>737</v>
      </c>
      <c r="H331" t="s">
        <v>1007</v>
      </c>
      <c r="I331" t="s">
        <v>1150</v>
      </c>
      <c r="J331" t="s">
        <v>1162</v>
      </c>
      <c r="K331">
        <v>10024</v>
      </c>
      <c r="L331" t="s">
        <v>1186</v>
      </c>
      <c r="M331" t="s">
        <v>1187</v>
      </c>
      <c r="P331" t="s">
        <v>1362</v>
      </c>
      <c r="R331" t="s">
        <v>1374</v>
      </c>
      <c r="S331" t="s">
        <v>1188</v>
      </c>
      <c r="T331" t="s">
        <v>1378</v>
      </c>
      <c r="U331" t="s">
        <v>1379</v>
      </c>
      <c r="W331" t="s">
        <v>128</v>
      </c>
      <c r="X331">
        <v>3039.5</v>
      </c>
      <c r="Y331" t="s">
        <v>1398</v>
      </c>
      <c r="Z331" t="s">
        <v>1403</v>
      </c>
      <c r="AB331" t="s">
        <v>1742</v>
      </c>
      <c r="AD331" t="s">
        <v>2087</v>
      </c>
      <c r="AE331">
        <v>249</v>
      </c>
      <c r="AF331" t="s">
        <v>2104</v>
      </c>
      <c r="AG331" t="s">
        <v>1206</v>
      </c>
      <c r="AH331">
        <v>20</v>
      </c>
      <c r="AI331">
        <v>3</v>
      </c>
      <c r="AJ331">
        <v>0</v>
      </c>
      <c r="AK331">
        <v>482.89</v>
      </c>
      <c r="AN331" t="s">
        <v>2126</v>
      </c>
      <c r="AO331">
        <v>103000</v>
      </c>
      <c r="AU331">
        <v>2</v>
      </c>
      <c r="AV331" t="s">
        <v>132</v>
      </c>
      <c r="AW331" t="s">
        <v>2181</v>
      </c>
      <c r="AX331" t="s">
        <v>2204</v>
      </c>
    </row>
    <row r="332" spans="1:50">
      <c r="A332" s="1">
        <f>HYPERLINK("https://lsnyc.legalserver.org/matter/dynamic-profile/view/1865239","18-1865239")</f>
        <v>0</v>
      </c>
      <c r="B332" t="s">
        <v>121</v>
      </c>
      <c r="C332" t="s">
        <v>122</v>
      </c>
      <c r="D332" t="s">
        <v>193</v>
      </c>
      <c r="E332" t="s">
        <v>198</v>
      </c>
      <c r="F332" t="s">
        <v>459</v>
      </c>
      <c r="G332" t="s">
        <v>738</v>
      </c>
      <c r="H332" t="s">
        <v>1008</v>
      </c>
      <c r="I332" t="s">
        <v>1108</v>
      </c>
      <c r="J332" t="s">
        <v>1173</v>
      </c>
      <c r="K332">
        <v>11427</v>
      </c>
      <c r="L332" t="s">
        <v>1186</v>
      </c>
      <c r="M332" t="s">
        <v>1187</v>
      </c>
      <c r="N332" t="s">
        <v>1340</v>
      </c>
      <c r="O332" t="s">
        <v>1343</v>
      </c>
      <c r="P332" t="s">
        <v>1362</v>
      </c>
      <c r="Q332" t="s">
        <v>1368</v>
      </c>
      <c r="R332" t="s">
        <v>1374</v>
      </c>
      <c r="S332" t="s">
        <v>1188</v>
      </c>
      <c r="U332" t="s">
        <v>1379</v>
      </c>
      <c r="V332" t="s">
        <v>1385</v>
      </c>
      <c r="W332" t="s">
        <v>198</v>
      </c>
      <c r="X332">
        <v>1044</v>
      </c>
      <c r="Y332" t="s">
        <v>1394</v>
      </c>
      <c r="Z332" t="s">
        <v>1400</v>
      </c>
      <c r="AA332" t="s">
        <v>1417</v>
      </c>
      <c r="AB332" t="s">
        <v>1743</v>
      </c>
      <c r="AD332" t="s">
        <v>2088</v>
      </c>
      <c r="AE332">
        <v>21</v>
      </c>
      <c r="AF332" t="s">
        <v>2104</v>
      </c>
      <c r="AG332" t="s">
        <v>1400</v>
      </c>
      <c r="AH332">
        <v>40</v>
      </c>
      <c r="AI332">
        <v>2</v>
      </c>
      <c r="AJ332">
        <v>0</v>
      </c>
      <c r="AK332">
        <v>482.93</v>
      </c>
      <c r="AN332" t="s">
        <v>2126</v>
      </c>
      <c r="AO332">
        <v>79490.05</v>
      </c>
      <c r="AU332">
        <v>1.1</v>
      </c>
      <c r="AV332" t="s">
        <v>2167</v>
      </c>
      <c r="AW332" t="s">
        <v>121</v>
      </c>
      <c r="AX332" t="s">
        <v>2204</v>
      </c>
    </row>
    <row r="333" spans="1:50">
      <c r="A333" s="1">
        <f>HYPERLINK("https://lsnyc.legalserver.org/matter/dynamic-profile/view/1896149","19-1896149")</f>
        <v>0</v>
      </c>
      <c r="B333" t="s">
        <v>89</v>
      </c>
      <c r="C333" t="s">
        <v>123</v>
      </c>
      <c r="D333" t="s">
        <v>194</v>
      </c>
      <c r="F333" t="s">
        <v>460</v>
      </c>
      <c r="G333" t="s">
        <v>739</v>
      </c>
      <c r="H333" t="s">
        <v>899</v>
      </c>
      <c r="I333">
        <v>3</v>
      </c>
      <c r="J333" t="s">
        <v>1158</v>
      </c>
      <c r="K333">
        <v>11208</v>
      </c>
      <c r="L333" t="s">
        <v>1186</v>
      </c>
      <c r="M333" t="s">
        <v>1186</v>
      </c>
      <c r="N333" t="s">
        <v>1341</v>
      </c>
      <c r="O333" t="s">
        <v>1344</v>
      </c>
      <c r="P333" t="s">
        <v>1363</v>
      </c>
      <c r="R333" t="s">
        <v>1374</v>
      </c>
      <c r="S333" t="s">
        <v>1186</v>
      </c>
      <c r="U333" t="s">
        <v>1379</v>
      </c>
      <c r="W333" t="s">
        <v>140</v>
      </c>
      <c r="X333">
        <v>1300</v>
      </c>
      <c r="Y333" t="s">
        <v>1395</v>
      </c>
      <c r="AB333" t="s">
        <v>1744</v>
      </c>
      <c r="AD333" t="s">
        <v>2089</v>
      </c>
      <c r="AE333">
        <v>0</v>
      </c>
      <c r="AH333">
        <v>9</v>
      </c>
      <c r="AI333">
        <v>2</v>
      </c>
      <c r="AJ333">
        <v>0</v>
      </c>
      <c r="AK333">
        <v>484.92</v>
      </c>
      <c r="AN333" t="s">
        <v>2126</v>
      </c>
      <c r="AO333">
        <v>82000</v>
      </c>
      <c r="AP333" t="s">
        <v>2144</v>
      </c>
      <c r="AU333">
        <v>1</v>
      </c>
      <c r="AV333" t="s">
        <v>2172</v>
      </c>
      <c r="AW333" t="s">
        <v>2179</v>
      </c>
      <c r="AX333" t="s">
        <v>2204</v>
      </c>
    </row>
    <row r="334" spans="1:50">
      <c r="A334" s="1">
        <f>HYPERLINK("https://lsnyc.legalserver.org/matter/dynamic-profile/view/1906404","19-1906404")</f>
        <v>0</v>
      </c>
      <c r="B334" t="s">
        <v>99</v>
      </c>
      <c r="C334" t="s">
        <v>123</v>
      </c>
      <c r="D334" t="s">
        <v>140</v>
      </c>
      <c r="F334" t="s">
        <v>461</v>
      </c>
      <c r="G334" t="s">
        <v>740</v>
      </c>
      <c r="H334" t="s">
        <v>992</v>
      </c>
      <c r="I334">
        <v>5</v>
      </c>
      <c r="J334" t="s">
        <v>1162</v>
      </c>
      <c r="K334">
        <v>10032</v>
      </c>
      <c r="L334" t="s">
        <v>1186</v>
      </c>
      <c r="M334" t="s">
        <v>1187</v>
      </c>
      <c r="O334" t="s">
        <v>1349</v>
      </c>
      <c r="P334" t="s">
        <v>1365</v>
      </c>
      <c r="R334" t="s">
        <v>1374</v>
      </c>
      <c r="S334" t="s">
        <v>1186</v>
      </c>
      <c r="U334" t="s">
        <v>1379</v>
      </c>
      <c r="W334" t="s">
        <v>140</v>
      </c>
      <c r="X334">
        <v>2250</v>
      </c>
      <c r="Y334" t="s">
        <v>1398</v>
      </c>
      <c r="Z334" t="s">
        <v>1403</v>
      </c>
      <c r="AB334" t="s">
        <v>1745</v>
      </c>
      <c r="AD334" t="s">
        <v>2090</v>
      </c>
      <c r="AE334">
        <v>46</v>
      </c>
      <c r="AF334" t="s">
        <v>2104</v>
      </c>
      <c r="AG334" t="s">
        <v>1206</v>
      </c>
      <c r="AH334">
        <v>6</v>
      </c>
      <c r="AI334">
        <v>1</v>
      </c>
      <c r="AJ334">
        <v>0</v>
      </c>
      <c r="AK334">
        <v>490.39</v>
      </c>
      <c r="AN334" t="s">
        <v>2126</v>
      </c>
      <c r="AO334">
        <v>61250</v>
      </c>
      <c r="AU334">
        <v>0</v>
      </c>
      <c r="AW334" t="s">
        <v>2181</v>
      </c>
      <c r="AX334" t="s">
        <v>2204</v>
      </c>
    </row>
    <row r="335" spans="1:50">
      <c r="A335" s="1">
        <f>HYPERLINK("https://lsnyc.legalserver.org/matter/dynamic-profile/view/1908379","19-1908379")</f>
        <v>0</v>
      </c>
      <c r="B335" t="s">
        <v>58</v>
      </c>
      <c r="C335" t="s">
        <v>123</v>
      </c>
      <c r="D335" t="s">
        <v>169</v>
      </c>
      <c r="F335" t="s">
        <v>225</v>
      </c>
      <c r="G335" t="s">
        <v>741</v>
      </c>
      <c r="H335" t="s">
        <v>797</v>
      </c>
      <c r="I335" t="s">
        <v>1151</v>
      </c>
      <c r="J335" t="s">
        <v>1158</v>
      </c>
      <c r="K335">
        <v>11233</v>
      </c>
      <c r="L335" t="s">
        <v>1186</v>
      </c>
      <c r="M335" t="s">
        <v>1187</v>
      </c>
      <c r="N335" t="s">
        <v>1342</v>
      </c>
      <c r="O335" t="s">
        <v>1344</v>
      </c>
      <c r="R335" t="s">
        <v>1374</v>
      </c>
      <c r="S335" t="s">
        <v>1186</v>
      </c>
      <c r="U335" t="s">
        <v>1379</v>
      </c>
      <c r="V335" t="s">
        <v>1385</v>
      </c>
      <c r="W335" t="s">
        <v>169</v>
      </c>
      <c r="X335">
        <v>890</v>
      </c>
      <c r="Y335" t="s">
        <v>1395</v>
      </c>
      <c r="Z335" t="s">
        <v>1407</v>
      </c>
      <c r="AB335" t="s">
        <v>1746</v>
      </c>
      <c r="AC335" t="s">
        <v>1206</v>
      </c>
      <c r="AD335" t="s">
        <v>2091</v>
      </c>
      <c r="AE335">
        <v>0</v>
      </c>
      <c r="AF335" t="s">
        <v>2104</v>
      </c>
      <c r="AG335" t="s">
        <v>1206</v>
      </c>
      <c r="AH335">
        <v>9</v>
      </c>
      <c r="AI335">
        <v>1</v>
      </c>
      <c r="AJ335">
        <v>0</v>
      </c>
      <c r="AK335">
        <v>504.4</v>
      </c>
      <c r="AN335" t="s">
        <v>2126</v>
      </c>
      <c r="AO335">
        <v>63000</v>
      </c>
      <c r="AP335" t="s">
        <v>2145</v>
      </c>
      <c r="AU335">
        <v>1.3</v>
      </c>
      <c r="AV335" t="s">
        <v>195</v>
      </c>
      <c r="AW335" t="s">
        <v>2177</v>
      </c>
      <c r="AX335" t="s">
        <v>2204</v>
      </c>
    </row>
    <row r="336" spans="1:50">
      <c r="A336" s="1">
        <f>HYPERLINK("https://lsnyc.legalserver.org/matter/dynamic-profile/view/1905679","19-1905679")</f>
        <v>0</v>
      </c>
      <c r="B336" t="s">
        <v>59</v>
      </c>
      <c r="C336" t="s">
        <v>123</v>
      </c>
      <c r="D336" t="s">
        <v>129</v>
      </c>
      <c r="F336" t="s">
        <v>291</v>
      </c>
      <c r="G336" t="s">
        <v>742</v>
      </c>
      <c r="H336" t="s">
        <v>813</v>
      </c>
      <c r="I336" t="s">
        <v>1045</v>
      </c>
      <c r="J336" t="s">
        <v>1158</v>
      </c>
      <c r="K336">
        <v>11226</v>
      </c>
      <c r="L336" t="s">
        <v>1186</v>
      </c>
      <c r="M336" t="s">
        <v>1187</v>
      </c>
      <c r="O336" t="s">
        <v>1348</v>
      </c>
      <c r="P336" t="s">
        <v>1367</v>
      </c>
      <c r="R336" t="s">
        <v>1374</v>
      </c>
      <c r="S336" t="s">
        <v>1186</v>
      </c>
      <c r="T336" t="s">
        <v>1376</v>
      </c>
      <c r="U336" t="s">
        <v>1379</v>
      </c>
      <c r="W336" t="s">
        <v>129</v>
      </c>
      <c r="X336">
        <v>0</v>
      </c>
      <c r="Y336" t="s">
        <v>1395</v>
      </c>
      <c r="AB336" t="s">
        <v>1747</v>
      </c>
      <c r="AD336" t="s">
        <v>2092</v>
      </c>
      <c r="AE336">
        <v>0</v>
      </c>
      <c r="AF336" t="s">
        <v>2104</v>
      </c>
      <c r="AH336">
        <v>0</v>
      </c>
      <c r="AI336">
        <v>2</v>
      </c>
      <c r="AJ336">
        <v>0</v>
      </c>
      <c r="AK336">
        <v>532.23</v>
      </c>
      <c r="AN336" t="s">
        <v>2126</v>
      </c>
      <c r="AO336">
        <v>90000</v>
      </c>
      <c r="AU336">
        <v>0.2</v>
      </c>
      <c r="AV336" t="s">
        <v>129</v>
      </c>
      <c r="AW336" t="s">
        <v>97</v>
      </c>
    </row>
    <row r="337" spans="1:50">
      <c r="A337" s="1">
        <f>HYPERLINK("https://lsnyc.legalserver.org/matter/dynamic-profile/view/1904206","19-1904206")</f>
        <v>0</v>
      </c>
      <c r="B337" t="s">
        <v>69</v>
      </c>
      <c r="C337" t="s">
        <v>123</v>
      </c>
      <c r="D337" t="s">
        <v>152</v>
      </c>
      <c r="F337" t="s">
        <v>462</v>
      </c>
      <c r="G337" t="s">
        <v>743</v>
      </c>
      <c r="H337" t="s">
        <v>780</v>
      </c>
      <c r="I337" t="s">
        <v>1013</v>
      </c>
      <c r="J337" t="s">
        <v>1162</v>
      </c>
      <c r="K337">
        <v>10024</v>
      </c>
      <c r="L337" t="s">
        <v>1186</v>
      </c>
      <c r="M337" t="s">
        <v>1187</v>
      </c>
      <c r="O337" t="s">
        <v>1194</v>
      </c>
      <c r="P337" t="s">
        <v>1366</v>
      </c>
      <c r="R337" t="s">
        <v>1374</v>
      </c>
      <c r="S337" t="s">
        <v>1188</v>
      </c>
      <c r="U337" t="s">
        <v>1379</v>
      </c>
      <c r="V337" t="s">
        <v>1385</v>
      </c>
      <c r="W337" t="s">
        <v>152</v>
      </c>
      <c r="X337">
        <v>1300</v>
      </c>
      <c r="Y337" t="s">
        <v>1398</v>
      </c>
      <c r="Z337" t="s">
        <v>1402</v>
      </c>
      <c r="AB337" t="s">
        <v>1748</v>
      </c>
      <c r="AD337" t="s">
        <v>2093</v>
      </c>
      <c r="AE337">
        <v>10</v>
      </c>
      <c r="AF337" t="s">
        <v>2104</v>
      </c>
      <c r="AG337" t="s">
        <v>1206</v>
      </c>
      <c r="AH337">
        <v>30</v>
      </c>
      <c r="AI337">
        <v>2</v>
      </c>
      <c r="AJ337">
        <v>0</v>
      </c>
      <c r="AK337">
        <v>532.23</v>
      </c>
      <c r="AN337" t="s">
        <v>2126</v>
      </c>
      <c r="AO337">
        <v>90000</v>
      </c>
      <c r="AU337">
        <v>15</v>
      </c>
      <c r="AV337" t="s">
        <v>139</v>
      </c>
      <c r="AW337" t="s">
        <v>2182</v>
      </c>
      <c r="AX337" t="s">
        <v>2204</v>
      </c>
    </row>
    <row r="338" spans="1:50">
      <c r="A338" s="1">
        <f>HYPERLINK("https://lsnyc.legalserver.org/matter/dynamic-profile/view/1905028","19-1905028")</f>
        <v>0</v>
      </c>
      <c r="B338" t="s">
        <v>114</v>
      </c>
      <c r="C338" t="s">
        <v>123</v>
      </c>
      <c r="D338" t="s">
        <v>133</v>
      </c>
      <c r="F338" t="s">
        <v>463</v>
      </c>
      <c r="G338" t="s">
        <v>744</v>
      </c>
      <c r="H338" t="s">
        <v>950</v>
      </c>
      <c r="I338" t="s">
        <v>1013</v>
      </c>
      <c r="J338" t="s">
        <v>1162</v>
      </c>
      <c r="K338">
        <v>10024</v>
      </c>
      <c r="L338" t="s">
        <v>1186</v>
      </c>
      <c r="M338" t="s">
        <v>1187</v>
      </c>
      <c r="O338" t="s">
        <v>1349</v>
      </c>
      <c r="P338" t="s">
        <v>1364</v>
      </c>
      <c r="R338" t="s">
        <v>1374</v>
      </c>
      <c r="S338" t="s">
        <v>1186</v>
      </c>
      <c r="U338" t="s">
        <v>1379</v>
      </c>
      <c r="V338" t="s">
        <v>1385</v>
      </c>
      <c r="W338" t="s">
        <v>172</v>
      </c>
      <c r="X338">
        <v>2085</v>
      </c>
      <c r="Y338" t="s">
        <v>1398</v>
      </c>
      <c r="Z338" t="s">
        <v>1402</v>
      </c>
      <c r="AB338" t="s">
        <v>1749</v>
      </c>
      <c r="AD338" t="s">
        <v>2094</v>
      </c>
      <c r="AE338">
        <v>21</v>
      </c>
      <c r="AF338" t="s">
        <v>2104</v>
      </c>
      <c r="AG338" t="s">
        <v>1206</v>
      </c>
      <c r="AH338">
        <v>2</v>
      </c>
      <c r="AI338">
        <v>1</v>
      </c>
      <c r="AJ338">
        <v>0</v>
      </c>
      <c r="AK338">
        <v>560.45</v>
      </c>
      <c r="AN338" t="s">
        <v>2126</v>
      </c>
      <c r="AO338">
        <v>70000</v>
      </c>
      <c r="AU338">
        <v>0.1</v>
      </c>
      <c r="AV338" t="s">
        <v>149</v>
      </c>
      <c r="AW338" t="s">
        <v>2182</v>
      </c>
      <c r="AX338" t="s">
        <v>2204</v>
      </c>
    </row>
    <row r="339" spans="1:50">
      <c r="A339" s="1">
        <f>HYPERLINK("https://lsnyc.legalserver.org/matter/dynamic-profile/view/1907697","19-1907697")</f>
        <v>0</v>
      </c>
      <c r="B339" t="s">
        <v>101</v>
      </c>
      <c r="C339" t="s">
        <v>123</v>
      </c>
      <c r="D339" t="s">
        <v>157</v>
      </c>
      <c r="F339" t="s">
        <v>331</v>
      </c>
      <c r="G339" t="s">
        <v>745</v>
      </c>
      <c r="H339" t="s">
        <v>982</v>
      </c>
      <c r="J339" t="s">
        <v>1168</v>
      </c>
      <c r="K339">
        <v>11377</v>
      </c>
      <c r="L339" t="s">
        <v>1186</v>
      </c>
      <c r="M339" t="s">
        <v>1187</v>
      </c>
      <c r="O339" t="s">
        <v>1348</v>
      </c>
      <c r="P339" t="s">
        <v>1367</v>
      </c>
      <c r="R339" t="s">
        <v>1374</v>
      </c>
      <c r="S339" t="s">
        <v>1186</v>
      </c>
      <c r="U339" t="s">
        <v>1379</v>
      </c>
      <c r="W339" t="s">
        <v>157</v>
      </c>
      <c r="X339">
        <v>1543</v>
      </c>
      <c r="Y339" t="s">
        <v>1394</v>
      </c>
      <c r="Z339" t="s">
        <v>1404</v>
      </c>
      <c r="AB339" t="s">
        <v>1750</v>
      </c>
      <c r="AD339" t="s">
        <v>2095</v>
      </c>
      <c r="AE339">
        <v>0</v>
      </c>
      <c r="AF339" t="s">
        <v>1781</v>
      </c>
      <c r="AG339" t="s">
        <v>1206</v>
      </c>
      <c r="AH339">
        <v>2</v>
      </c>
      <c r="AI339">
        <v>2</v>
      </c>
      <c r="AJ339">
        <v>0</v>
      </c>
      <c r="AK339">
        <v>591.37</v>
      </c>
      <c r="AN339" t="s">
        <v>2127</v>
      </c>
      <c r="AO339">
        <v>100000</v>
      </c>
      <c r="AU339">
        <v>0.4</v>
      </c>
      <c r="AV339" t="s">
        <v>157</v>
      </c>
      <c r="AW339" t="s">
        <v>2174</v>
      </c>
      <c r="AX339" t="s">
        <v>2204</v>
      </c>
    </row>
    <row r="340" spans="1:50">
      <c r="A340" s="1">
        <f>HYPERLINK("https://lsnyc.legalserver.org/matter/dynamic-profile/view/1907714","19-1907714")</f>
        <v>0</v>
      </c>
      <c r="B340" t="s">
        <v>101</v>
      </c>
      <c r="C340" t="s">
        <v>123</v>
      </c>
      <c r="D340" t="s">
        <v>157</v>
      </c>
      <c r="F340" t="s">
        <v>464</v>
      </c>
      <c r="G340" t="s">
        <v>746</v>
      </c>
      <c r="H340" t="s">
        <v>982</v>
      </c>
      <c r="I340" t="s">
        <v>1084</v>
      </c>
      <c r="J340" t="s">
        <v>1168</v>
      </c>
      <c r="K340">
        <v>11377</v>
      </c>
      <c r="L340" t="s">
        <v>1186</v>
      </c>
      <c r="M340" t="s">
        <v>1187</v>
      </c>
      <c r="O340" t="s">
        <v>1348</v>
      </c>
      <c r="P340" t="s">
        <v>1367</v>
      </c>
      <c r="R340" t="s">
        <v>1374</v>
      </c>
      <c r="S340" t="s">
        <v>1186</v>
      </c>
      <c r="U340" t="s">
        <v>1379</v>
      </c>
      <c r="W340" t="s">
        <v>157</v>
      </c>
      <c r="X340">
        <v>2000</v>
      </c>
      <c r="Y340" t="s">
        <v>1394</v>
      </c>
      <c r="Z340" t="s">
        <v>1404</v>
      </c>
      <c r="AB340" t="s">
        <v>1751</v>
      </c>
      <c r="AD340" t="s">
        <v>2096</v>
      </c>
      <c r="AE340">
        <v>0</v>
      </c>
      <c r="AF340" t="s">
        <v>2104</v>
      </c>
      <c r="AG340" t="s">
        <v>1400</v>
      </c>
      <c r="AH340">
        <v>-1</v>
      </c>
      <c r="AI340">
        <v>2</v>
      </c>
      <c r="AJ340">
        <v>0</v>
      </c>
      <c r="AK340">
        <v>650.5</v>
      </c>
      <c r="AN340" t="s">
        <v>2126</v>
      </c>
      <c r="AO340">
        <v>110000</v>
      </c>
      <c r="AU340">
        <v>0.4</v>
      </c>
      <c r="AV340" t="s">
        <v>157</v>
      </c>
      <c r="AW340" t="s">
        <v>2174</v>
      </c>
      <c r="AX340" t="s">
        <v>2204</v>
      </c>
    </row>
    <row r="341" spans="1:50">
      <c r="A341" s="1">
        <f>HYPERLINK("https://lsnyc.legalserver.org/matter/dynamic-profile/view/1904892","19-1904892")</f>
        <v>0</v>
      </c>
      <c r="B341" t="s">
        <v>80</v>
      </c>
      <c r="C341" t="s">
        <v>122</v>
      </c>
      <c r="D341" t="s">
        <v>151</v>
      </c>
      <c r="E341" t="s">
        <v>198</v>
      </c>
      <c r="F341" t="s">
        <v>465</v>
      </c>
      <c r="G341" t="s">
        <v>747</v>
      </c>
      <c r="H341" t="s">
        <v>1009</v>
      </c>
      <c r="I341" t="s">
        <v>1034</v>
      </c>
      <c r="J341" t="s">
        <v>1162</v>
      </c>
      <c r="K341">
        <v>10033</v>
      </c>
      <c r="L341" t="s">
        <v>1186</v>
      </c>
      <c r="M341" t="s">
        <v>1187</v>
      </c>
      <c r="O341" t="s">
        <v>1350</v>
      </c>
      <c r="P341" t="s">
        <v>1362</v>
      </c>
      <c r="Q341" t="s">
        <v>1368</v>
      </c>
      <c r="R341" t="s">
        <v>1374</v>
      </c>
      <c r="S341" t="s">
        <v>1188</v>
      </c>
      <c r="U341" t="s">
        <v>1379</v>
      </c>
      <c r="W341" t="s">
        <v>151</v>
      </c>
      <c r="X341">
        <v>2100</v>
      </c>
      <c r="Y341" t="s">
        <v>1398</v>
      </c>
      <c r="Z341" t="s">
        <v>1403</v>
      </c>
      <c r="AA341" t="s">
        <v>1417</v>
      </c>
      <c r="AB341" t="s">
        <v>1752</v>
      </c>
      <c r="AD341" t="s">
        <v>2097</v>
      </c>
      <c r="AE341">
        <v>95</v>
      </c>
      <c r="AF341" t="s">
        <v>2104</v>
      </c>
      <c r="AG341" t="s">
        <v>1206</v>
      </c>
      <c r="AH341">
        <v>2</v>
      </c>
      <c r="AI341">
        <v>2</v>
      </c>
      <c r="AJ341">
        <v>0</v>
      </c>
      <c r="AK341">
        <v>709.64</v>
      </c>
      <c r="AN341" t="s">
        <v>2126</v>
      </c>
      <c r="AO341">
        <v>120000</v>
      </c>
      <c r="AU341">
        <v>1.1</v>
      </c>
      <c r="AV341" t="s">
        <v>160</v>
      </c>
      <c r="AW341" t="s">
        <v>2181</v>
      </c>
      <c r="AX341" t="s">
        <v>2204</v>
      </c>
    </row>
    <row r="342" spans="1:50">
      <c r="A342" s="1">
        <f>HYPERLINK("https://lsnyc.legalserver.org/matter/dynamic-profile/view/1908412","19-1908412")</f>
        <v>0</v>
      </c>
      <c r="B342" t="s">
        <v>68</v>
      </c>
      <c r="C342" t="s">
        <v>123</v>
      </c>
      <c r="D342" t="s">
        <v>169</v>
      </c>
      <c r="F342" t="s">
        <v>466</v>
      </c>
      <c r="G342" t="s">
        <v>748</v>
      </c>
      <c r="H342" t="s">
        <v>841</v>
      </c>
      <c r="I342" t="s">
        <v>1152</v>
      </c>
      <c r="J342" t="s">
        <v>1162</v>
      </c>
      <c r="K342">
        <v>10035</v>
      </c>
      <c r="L342" t="s">
        <v>1186</v>
      </c>
      <c r="M342" t="s">
        <v>1187</v>
      </c>
      <c r="O342" t="s">
        <v>1349</v>
      </c>
      <c r="P342" t="s">
        <v>1364</v>
      </c>
      <c r="R342" t="s">
        <v>1374</v>
      </c>
      <c r="S342" t="s">
        <v>1186</v>
      </c>
      <c r="U342" t="s">
        <v>1379</v>
      </c>
      <c r="V342" t="s">
        <v>1385</v>
      </c>
      <c r="W342" t="s">
        <v>158</v>
      </c>
      <c r="X342">
        <v>1510</v>
      </c>
      <c r="Y342" t="s">
        <v>1398</v>
      </c>
      <c r="Z342" t="s">
        <v>1410</v>
      </c>
      <c r="AB342" t="s">
        <v>1753</v>
      </c>
      <c r="AD342" t="s">
        <v>2098</v>
      </c>
      <c r="AE342">
        <v>72</v>
      </c>
      <c r="AF342" t="s">
        <v>2104</v>
      </c>
      <c r="AG342" t="s">
        <v>1206</v>
      </c>
      <c r="AH342">
        <v>6</v>
      </c>
      <c r="AI342">
        <v>1</v>
      </c>
      <c r="AJ342">
        <v>0</v>
      </c>
      <c r="AK342">
        <v>800.64</v>
      </c>
      <c r="AN342" t="s">
        <v>2126</v>
      </c>
      <c r="AO342">
        <v>100000</v>
      </c>
      <c r="AU342">
        <v>0</v>
      </c>
      <c r="AW342" t="s">
        <v>2182</v>
      </c>
      <c r="AX342" t="s">
        <v>2204</v>
      </c>
    </row>
    <row r="343" spans="1:50">
      <c r="A343" s="1">
        <f>HYPERLINK("https://lsnyc.legalserver.org/matter/dynamic-profile/view/1906006","19-1906006")</f>
        <v>0</v>
      </c>
      <c r="B343" t="s">
        <v>65</v>
      </c>
      <c r="C343" t="s">
        <v>123</v>
      </c>
      <c r="D343" t="s">
        <v>128</v>
      </c>
      <c r="F343" t="s">
        <v>467</v>
      </c>
      <c r="G343" t="s">
        <v>749</v>
      </c>
      <c r="H343" t="s">
        <v>1010</v>
      </c>
      <c r="I343" t="s">
        <v>1038</v>
      </c>
      <c r="J343" t="s">
        <v>1162</v>
      </c>
      <c r="K343">
        <v>10033</v>
      </c>
      <c r="L343" t="s">
        <v>1186</v>
      </c>
      <c r="M343" t="s">
        <v>1187</v>
      </c>
      <c r="P343" t="s">
        <v>1364</v>
      </c>
      <c r="R343" t="s">
        <v>1374</v>
      </c>
      <c r="S343" t="s">
        <v>1188</v>
      </c>
      <c r="U343" t="s">
        <v>1379</v>
      </c>
      <c r="W343" t="s">
        <v>128</v>
      </c>
      <c r="X343">
        <v>2275</v>
      </c>
      <c r="Y343" t="s">
        <v>1398</v>
      </c>
      <c r="Z343" t="s">
        <v>1403</v>
      </c>
      <c r="AB343" t="s">
        <v>1754</v>
      </c>
      <c r="AD343" t="s">
        <v>2099</v>
      </c>
      <c r="AE343">
        <v>49</v>
      </c>
      <c r="AF343" t="s">
        <v>2104</v>
      </c>
      <c r="AG343" t="s">
        <v>1206</v>
      </c>
      <c r="AH343">
        <v>8</v>
      </c>
      <c r="AI343">
        <v>3</v>
      </c>
      <c r="AJ343">
        <v>0</v>
      </c>
      <c r="AK343">
        <v>825.13</v>
      </c>
      <c r="AN343" t="s">
        <v>2126</v>
      </c>
      <c r="AO343">
        <v>176000</v>
      </c>
      <c r="AU343">
        <v>0</v>
      </c>
      <c r="AW343" t="s">
        <v>2181</v>
      </c>
      <c r="AX343" t="s">
        <v>2204</v>
      </c>
    </row>
    <row r="344" spans="1:50">
      <c r="A344" s="1">
        <f>HYPERLINK("https://lsnyc.legalserver.org/matter/dynamic-profile/view/1907063","19-1907063")</f>
        <v>0</v>
      </c>
      <c r="B344" t="s">
        <v>60</v>
      </c>
      <c r="C344" t="s">
        <v>123</v>
      </c>
      <c r="D344" t="s">
        <v>142</v>
      </c>
      <c r="F344" t="s">
        <v>468</v>
      </c>
      <c r="G344" t="s">
        <v>750</v>
      </c>
      <c r="H344" t="s">
        <v>1011</v>
      </c>
      <c r="I344" t="s">
        <v>1153</v>
      </c>
      <c r="J344" t="s">
        <v>1158</v>
      </c>
      <c r="K344">
        <v>11213</v>
      </c>
      <c r="L344" t="s">
        <v>1186</v>
      </c>
      <c r="M344" t="s">
        <v>1187</v>
      </c>
      <c r="P344" t="s">
        <v>1365</v>
      </c>
      <c r="R344" t="s">
        <v>1374</v>
      </c>
      <c r="U344" t="s">
        <v>1379</v>
      </c>
      <c r="W344" t="s">
        <v>134</v>
      </c>
      <c r="X344">
        <v>0</v>
      </c>
      <c r="Y344" t="s">
        <v>1395</v>
      </c>
      <c r="AB344" t="s">
        <v>1755</v>
      </c>
      <c r="AD344" t="s">
        <v>2100</v>
      </c>
      <c r="AE344">
        <v>0</v>
      </c>
      <c r="AH344">
        <v>0</v>
      </c>
      <c r="AI344">
        <v>2</v>
      </c>
      <c r="AJ344">
        <v>0</v>
      </c>
      <c r="AK344">
        <v>839.15</v>
      </c>
      <c r="AN344" t="s">
        <v>2126</v>
      </c>
      <c r="AO344">
        <v>141900</v>
      </c>
      <c r="AU344">
        <v>1.4</v>
      </c>
      <c r="AV344" t="s">
        <v>142</v>
      </c>
      <c r="AW344" t="s">
        <v>97</v>
      </c>
      <c r="AX344" t="s">
        <v>1206</v>
      </c>
    </row>
    <row r="345" spans="1:50">
      <c r="A345" s="1">
        <f>HYPERLINK("https://lsnyc.legalserver.org/matter/dynamic-profile/view/1907507","19-1907507")</f>
        <v>0</v>
      </c>
      <c r="B345" t="s">
        <v>60</v>
      </c>
      <c r="C345" t="s">
        <v>123</v>
      </c>
      <c r="D345" t="s">
        <v>127</v>
      </c>
      <c r="F345" t="s">
        <v>469</v>
      </c>
      <c r="G345" t="s">
        <v>751</v>
      </c>
      <c r="H345" t="s">
        <v>763</v>
      </c>
      <c r="I345" t="s">
        <v>1154</v>
      </c>
      <c r="J345" t="s">
        <v>1158</v>
      </c>
      <c r="K345">
        <v>11225</v>
      </c>
      <c r="L345" t="s">
        <v>1186</v>
      </c>
      <c r="M345" t="s">
        <v>1187</v>
      </c>
      <c r="O345" t="s">
        <v>1345</v>
      </c>
      <c r="P345" t="s">
        <v>1365</v>
      </c>
      <c r="R345" t="s">
        <v>1374</v>
      </c>
      <c r="S345" t="s">
        <v>1186</v>
      </c>
      <c r="U345" t="s">
        <v>1379</v>
      </c>
      <c r="W345" t="s">
        <v>127</v>
      </c>
      <c r="X345">
        <v>0</v>
      </c>
      <c r="Y345" t="s">
        <v>1395</v>
      </c>
      <c r="AB345" t="s">
        <v>1756</v>
      </c>
      <c r="AD345" t="s">
        <v>2101</v>
      </c>
      <c r="AE345">
        <v>46</v>
      </c>
      <c r="AH345">
        <v>0</v>
      </c>
      <c r="AI345">
        <v>1</v>
      </c>
      <c r="AJ345">
        <v>0</v>
      </c>
      <c r="AK345">
        <v>1136.91</v>
      </c>
      <c r="AN345" t="s">
        <v>2126</v>
      </c>
      <c r="AO345">
        <v>142000</v>
      </c>
      <c r="AU345">
        <v>0</v>
      </c>
      <c r="AW345" t="s">
        <v>2179</v>
      </c>
      <c r="AX345" t="s">
        <v>2204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2019-09-09T13:37:41Z</dcterms:created>
  <dcterms:modified xsi:type="dcterms:W3CDTF">2019-09-09T13:37:41Z</dcterms:modified>
</cp:coreProperties>
</file>