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C Raw Case Data Report" sheetId="1" r:id="rId1"/>
  </sheets>
  <calcPr calcId="124519" fullCalcOnLoad="1"/>
</workbook>
</file>

<file path=xl/sharedStrings.xml><?xml version="1.0" encoding="utf-8"?>
<sst xmlns="http://schemas.openxmlformats.org/spreadsheetml/2006/main" count="4283" uniqueCount="1207">
  <si>
    <t>Hyperlinked Case #</t>
  </si>
  <si>
    <t>Primary Advocate</t>
  </si>
  <si>
    <t>Case Disposition</t>
  </si>
  <si>
    <t>Date Opened</t>
  </si>
  <si>
    <t>Date Closed</t>
  </si>
  <si>
    <t>Client First Name</t>
  </si>
  <si>
    <t>Client Last Name</t>
  </si>
  <si>
    <t>Street Address</t>
  </si>
  <si>
    <t>Apt#/Suite#</t>
  </si>
  <si>
    <t>City</t>
  </si>
  <si>
    <t>Zip Code</t>
  </si>
  <si>
    <t>HRA Release?</t>
  </si>
  <si>
    <t>Housing Signed DHCI Form</t>
  </si>
  <si>
    <t>Housing Income Verification</t>
  </si>
  <si>
    <t>Gen Case Index Number</t>
  </si>
  <si>
    <t>Housing Type Of Case</t>
  </si>
  <si>
    <t>Housing Level of Service</t>
  </si>
  <si>
    <t>Close Reason</t>
  </si>
  <si>
    <t>Primary Funding Code</t>
  </si>
  <si>
    <t>Housing Building Case?</t>
  </si>
  <si>
    <t>Secondary Funding Codes</t>
  </si>
  <si>
    <t>Legal Problem Code</t>
  </si>
  <si>
    <t>Housing Posture of Case on Eligibility Date</t>
  </si>
  <si>
    <t>HAL Eligibility Date</t>
  </si>
  <si>
    <t>Housing Total Monthly Rent</t>
  </si>
  <si>
    <t>Assigned Branch/CC</t>
  </si>
  <si>
    <t>Referral Source</t>
  </si>
  <si>
    <t>IOLA Outcome</t>
  </si>
  <si>
    <t>Date of Birth</t>
  </si>
  <si>
    <t>Gen Pub Assist Case Number</t>
  </si>
  <si>
    <t>Social Security #</t>
  </si>
  <si>
    <t>Housing Number Of Units In Building</t>
  </si>
  <si>
    <t>Housing Form Of Regulation</t>
  </si>
  <si>
    <t>Housing Subsidy Type</t>
  </si>
  <si>
    <t>Housing Years Living In Apartment</t>
  </si>
  <si>
    <t>Number of People 18 and Over</t>
  </si>
  <si>
    <t>Number of People under 18</t>
  </si>
  <si>
    <t>Percentage of Poverty</t>
  </si>
  <si>
    <t>Housing Date Of Waiver Approval</t>
  </si>
  <si>
    <t>Housing TRC HRA Waiver Categories</t>
  </si>
  <si>
    <t>Language</t>
  </si>
  <si>
    <t>Housing Funding Note</t>
  </si>
  <si>
    <t>Housing Activity Indicators</t>
  </si>
  <si>
    <t>Housing Services Rendered to Client</t>
  </si>
  <si>
    <t>Housing Outcome</t>
  </si>
  <si>
    <t>Housing Outcome Date</t>
  </si>
  <si>
    <t>Caseworker Name</t>
  </si>
  <si>
    <t xml:space="preserve">Total Annual Income </t>
  </si>
  <si>
    <t>Lam, Kevin</t>
  </si>
  <si>
    <t>Barrett, Samantha</t>
  </si>
  <si>
    <t>Hoque, Shatti</t>
  </si>
  <si>
    <t>Cisneros, Marisol</t>
  </si>
  <si>
    <t>McCowen, Tamella</t>
  </si>
  <si>
    <t>Watson, Michael</t>
  </si>
  <si>
    <t>Porcelli, Ronald</t>
  </si>
  <si>
    <t>Heller, Steven</t>
  </si>
  <si>
    <t>Wong, Humbert</t>
  </si>
  <si>
    <t>Barreda, Catherine</t>
  </si>
  <si>
    <t>Hecht-Felella, Laura</t>
  </si>
  <si>
    <t>Patel, Mona</t>
  </si>
  <si>
    <t>Spencer, Eleanor</t>
  </si>
  <si>
    <t>Mottley, Darlene</t>
  </si>
  <si>
    <t>Puleo Jr, Michael</t>
  </si>
  <si>
    <t>Santos, Marisol</t>
  </si>
  <si>
    <t>Gonzalez, Atenedoro</t>
  </si>
  <si>
    <t>Goncharov-Cruickshnk, Natalie</t>
  </si>
  <si>
    <t>Cappellini, Bianca</t>
  </si>
  <si>
    <t>Hong, Connie</t>
  </si>
  <si>
    <t>Corsaro, Veronica</t>
  </si>
  <si>
    <t>Jacobs, Alex</t>
  </si>
  <si>
    <t>Briggs, John</t>
  </si>
  <si>
    <t>Braudy, Erica</t>
  </si>
  <si>
    <t>Rubin, Jenn</t>
  </si>
  <si>
    <t>Honan, Thomas</t>
  </si>
  <si>
    <t>Anunkor, Ifeoma</t>
  </si>
  <si>
    <t>Mui, Ernie</t>
  </si>
  <si>
    <t>Vega, Rita</t>
  </si>
  <si>
    <t>Falco, Fara</t>
  </si>
  <si>
    <t>Xie, Vivian</t>
  </si>
  <si>
    <t>McCormick, James</t>
  </si>
  <si>
    <t>Hammond, Robert</t>
  </si>
  <si>
    <t>Taylor, Mark</t>
  </si>
  <si>
    <t>Roman, Melissa</t>
  </si>
  <si>
    <t>Ijaz, Kulsoom</t>
  </si>
  <si>
    <t>James, Lelia</t>
  </si>
  <si>
    <t>Englard, Rubin</t>
  </si>
  <si>
    <t>Crisona, Kathryn</t>
  </si>
  <si>
    <t>Allen, Sharette</t>
  </si>
  <si>
    <t>Yamasaki, Emily Woo</t>
  </si>
  <si>
    <t>Farrell, Emily</t>
  </si>
  <si>
    <t>Latterner, Matt</t>
  </si>
  <si>
    <t>Sharma, Sagar</t>
  </si>
  <si>
    <t>Ross, Jasmine</t>
  </si>
  <si>
    <t>Frizell, Catherine</t>
  </si>
  <si>
    <t>Pepe, Lailah</t>
  </si>
  <si>
    <t>Cowen, Lindsay</t>
  </si>
  <si>
    <t>DeLong, Sarah</t>
  </si>
  <si>
    <t>Saywack, Priam</t>
  </si>
  <si>
    <t>Closed</t>
  </si>
  <si>
    <t>Open</t>
  </si>
  <si>
    <t>07/09/2019</t>
  </si>
  <si>
    <t>07/05/2019</t>
  </si>
  <si>
    <t>07/30/2019</t>
  </si>
  <si>
    <t>07/24/2019</t>
  </si>
  <si>
    <t>07/29/2019</t>
  </si>
  <si>
    <t>07/17/2019</t>
  </si>
  <si>
    <t>07/12/2019</t>
  </si>
  <si>
    <t>07/18/2019</t>
  </si>
  <si>
    <t>07/02/2019</t>
  </si>
  <si>
    <t>07/19/2019</t>
  </si>
  <si>
    <t>07/22/2019</t>
  </si>
  <si>
    <t>03/27/2017</t>
  </si>
  <si>
    <t>07/16/2019</t>
  </si>
  <si>
    <t>07/08/2019</t>
  </si>
  <si>
    <t>04/11/2019</t>
  </si>
  <si>
    <t>07/11/2019</t>
  </si>
  <si>
    <t>07/31/2019</t>
  </si>
  <si>
    <t>02/19/2019</t>
  </si>
  <si>
    <t>07/10/2019</t>
  </si>
  <si>
    <t>04/12/2019</t>
  </si>
  <si>
    <t>06/03/2019</t>
  </si>
  <si>
    <t>07/26/2019</t>
  </si>
  <si>
    <t>06/28/2019</t>
  </si>
  <si>
    <t>06/20/2019</t>
  </si>
  <si>
    <t>07/01/2019</t>
  </si>
  <si>
    <t>06/05/2019</t>
  </si>
  <si>
    <t>02/13/2019</t>
  </si>
  <si>
    <t>06/04/2019</t>
  </si>
  <si>
    <t>05/27/2019</t>
  </si>
  <si>
    <t>07/03/2019</t>
  </si>
  <si>
    <t>07/23/2019</t>
  </si>
  <si>
    <t>05/02/2019</t>
  </si>
  <si>
    <t>06/24/2019</t>
  </si>
  <si>
    <t>06/13/2019</t>
  </si>
  <si>
    <t>06/27/2019</t>
  </si>
  <si>
    <t>02/22/2019</t>
  </si>
  <si>
    <t>08/06/2019</t>
  </si>
  <si>
    <t>06/06/2019</t>
  </si>
  <si>
    <t>08/02/2019</t>
  </si>
  <si>
    <t>04/22/2019</t>
  </si>
  <si>
    <t>04/05/2019</t>
  </si>
  <si>
    <t>04/20/2018</t>
  </si>
  <si>
    <t>08/04/2019</t>
  </si>
  <si>
    <t>08/01/2019</t>
  </si>
  <si>
    <t>07/25/2019</t>
  </si>
  <si>
    <t>Lisa</t>
  </si>
  <si>
    <t>Karen</t>
  </si>
  <si>
    <t>Leidy Yesenia Escandon</t>
  </si>
  <si>
    <t>Luis</t>
  </si>
  <si>
    <t>Rachel</t>
  </si>
  <si>
    <t>Vincent</t>
  </si>
  <si>
    <t>Raphel</t>
  </si>
  <si>
    <t>Natacha</t>
  </si>
  <si>
    <t>Fatima</t>
  </si>
  <si>
    <t>Janice</t>
  </si>
  <si>
    <t>Alexander</t>
  </si>
  <si>
    <t>Candice</t>
  </si>
  <si>
    <t>Hosnahara</t>
  </si>
  <si>
    <t>Andrej</t>
  </si>
  <si>
    <t>Patricia</t>
  </si>
  <si>
    <t>Carmen</t>
  </si>
  <si>
    <t>Arinola</t>
  </si>
  <si>
    <t>Liza</t>
  </si>
  <si>
    <t>Erica</t>
  </si>
  <si>
    <t>Richard</t>
  </si>
  <si>
    <t>Hope</t>
  </si>
  <si>
    <t>Racquel</t>
  </si>
  <si>
    <t>Danielle</t>
  </si>
  <si>
    <t>Isabel</t>
  </si>
  <si>
    <t>Vivian</t>
  </si>
  <si>
    <t>Aquilina</t>
  </si>
  <si>
    <t>Danesha</t>
  </si>
  <si>
    <t>Tiara</t>
  </si>
  <si>
    <t>Brooke</t>
  </si>
  <si>
    <t>Jae</t>
  </si>
  <si>
    <t>Johny</t>
  </si>
  <si>
    <t>Keith</t>
  </si>
  <si>
    <t>Ralph</t>
  </si>
  <si>
    <t>Marina</t>
  </si>
  <si>
    <t>Susana</t>
  </si>
  <si>
    <t>Juan</t>
  </si>
  <si>
    <t>Luisa</t>
  </si>
  <si>
    <t>Betty</t>
  </si>
  <si>
    <t>Temistocles</t>
  </si>
  <si>
    <t>Kimberly</t>
  </si>
  <si>
    <t>Jeannette</t>
  </si>
  <si>
    <t>Govchlya</t>
  </si>
  <si>
    <t>Magdalia</t>
  </si>
  <si>
    <t>Jose</t>
  </si>
  <si>
    <t>Ramona</t>
  </si>
  <si>
    <t>Maritza</t>
  </si>
  <si>
    <t>Jacqueline</t>
  </si>
  <si>
    <t>Yvonne</t>
  </si>
  <si>
    <t>Mireya</t>
  </si>
  <si>
    <t>Zulma</t>
  </si>
  <si>
    <t>Soribel</t>
  </si>
  <si>
    <t>Stefanie</t>
  </si>
  <si>
    <t>Morris</t>
  </si>
  <si>
    <t>Gladys</t>
  </si>
  <si>
    <t>Krystyna</t>
  </si>
  <si>
    <t>Megnal</t>
  </si>
  <si>
    <t>Lakisha</t>
  </si>
  <si>
    <t>Marie</t>
  </si>
  <si>
    <t>Margarita</t>
  </si>
  <si>
    <t>Yvette</t>
  </si>
  <si>
    <t>Lorraine</t>
  </si>
  <si>
    <t>Nikita</t>
  </si>
  <si>
    <t>Erica Gomez</t>
  </si>
  <si>
    <t>David</t>
  </si>
  <si>
    <t>Loretta</t>
  </si>
  <si>
    <t>Esperanza</t>
  </si>
  <si>
    <t>Manuelita</t>
  </si>
  <si>
    <t>Digna</t>
  </si>
  <si>
    <t>Madeline</t>
  </si>
  <si>
    <t>Mariano</t>
  </si>
  <si>
    <t>Anthony</t>
  </si>
  <si>
    <t>Lola</t>
  </si>
  <si>
    <t>Denise</t>
  </si>
  <si>
    <t>Murris</t>
  </si>
  <si>
    <t>Yesenia</t>
  </si>
  <si>
    <t>Yomaira</t>
  </si>
  <si>
    <t>Daina</t>
  </si>
  <si>
    <t>Marien</t>
  </si>
  <si>
    <t>Jean</t>
  </si>
  <si>
    <t>Marcia</t>
  </si>
  <si>
    <t>Saabirah</t>
  </si>
  <si>
    <t>Narcisa</t>
  </si>
  <si>
    <t>Inocencio</t>
  </si>
  <si>
    <t>Mahbub</t>
  </si>
  <si>
    <t>Andrew</t>
  </si>
  <si>
    <t>Ana</t>
  </si>
  <si>
    <t>Michael</t>
  </si>
  <si>
    <t>Waquar</t>
  </si>
  <si>
    <t>Venice</t>
  </si>
  <si>
    <t>Socorro</t>
  </si>
  <si>
    <t>Desmond</t>
  </si>
  <si>
    <t>Joy</t>
  </si>
  <si>
    <t>Eugene</t>
  </si>
  <si>
    <t>Roberto</t>
  </si>
  <si>
    <t>Valerine</t>
  </si>
  <si>
    <t>Frederica</t>
  </si>
  <si>
    <t>Maurenee</t>
  </si>
  <si>
    <t>Cesar</t>
  </si>
  <si>
    <t>Albert</t>
  </si>
  <si>
    <t>Marian Valdez</t>
  </si>
  <si>
    <t>Agnes</t>
  </si>
  <si>
    <t>Thomas</t>
  </si>
  <si>
    <t>Rosalia</t>
  </si>
  <si>
    <t>Marilyn</t>
  </si>
  <si>
    <t>Lyudmila</t>
  </si>
  <si>
    <t>Monirul</t>
  </si>
  <si>
    <t>Rosa</t>
  </si>
  <si>
    <t>Lucy</t>
  </si>
  <si>
    <t>Laura</t>
  </si>
  <si>
    <t>Magino</t>
  </si>
  <si>
    <t>Aysha</t>
  </si>
  <si>
    <t>Marisol</t>
  </si>
  <si>
    <t>Melissa</t>
  </si>
  <si>
    <t>Clarice</t>
  </si>
  <si>
    <t>Nancy</t>
  </si>
  <si>
    <t>Johnathan</t>
  </si>
  <si>
    <t>Vera</t>
  </si>
  <si>
    <t>Ernesto</t>
  </si>
  <si>
    <t>Dazil</t>
  </si>
  <si>
    <t>Antoinette</t>
  </si>
  <si>
    <t>Sabrina</t>
  </si>
  <si>
    <t>Tamika</t>
  </si>
  <si>
    <t>Ariel</t>
  </si>
  <si>
    <t>Edith</t>
  </si>
  <si>
    <t>Gautam</t>
  </si>
  <si>
    <t>Clarence</t>
  </si>
  <si>
    <t>Elizabeth</t>
  </si>
  <si>
    <t>Trilbie</t>
  </si>
  <si>
    <t>Grace</t>
  </si>
  <si>
    <t>Desra</t>
  </si>
  <si>
    <t>Carla</t>
  </si>
  <si>
    <t>Natalie</t>
  </si>
  <si>
    <t>Ronald</t>
  </si>
  <si>
    <t>Maria</t>
  </si>
  <si>
    <t>Mehira</t>
  </si>
  <si>
    <t>Calvin</t>
  </si>
  <si>
    <t>Jennifer</t>
  </si>
  <si>
    <t>Victoria</t>
  </si>
  <si>
    <t>Carol</t>
  </si>
  <si>
    <t>Jessie</t>
  </si>
  <si>
    <t>Aquanetta</t>
  </si>
  <si>
    <t>Leslie</t>
  </si>
  <si>
    <t>Rob</t>
  </si>
  <si>
    <t>Gabriella</t>
  </si>
  <si>
    <t>William</t>
  </si>
  <si>
    <t>Jorinda</t>
  </si>
  <si>
    <t>Adams</t>
  </si>
  <si>
    <t>Williams</t>
  </si>
  <si>
    <t>Suarez</t>
  </si>
  <si>
    <t>Santos</t>
  </si>
  <si>
    <t>Carbonell</t>
  </si>
  <si>
    <t>Gorham</t>
  </si>
  <si>
    <t>Faison</t>
  </si>
  <si>
    <t>Morales</t>
  </si>
  <si>
    <t>Solano</t>
  </si>
  <si>
    <t>Robinson</t>
  </si>
  <si>
    <t>Ortiz</t>
  </si>
  <si>
    <t>Rodriguez</t>
  </si>
  <si>
    <t>Akter</t>
  </si>
  <si>
    <t>Klewicki</t>
  </si>
  <si>
    <t>Romano</t>
  </si>
  <si>
    <t>Tejada</t>
  </si>
  <si>
    <t>Brooks</t>
  </si>
  <si>
    <t>Engesser</t>
  </si>
  <si>
    <t>Shaw</t>
  </si>
  <si>
    <t>Piper</t>
  </si>
  <si>
    <t>Cochran</t>
  </si>
  <si>
    <t>Burgess</t>
  </si>
  <si>
    <t>Mitchell</t>
  </si>
  <si>
    <t>Guzman</t>
  </si>
  <si>
    <t>Paca</t>
  </si>
  <si>
    <t>Francis</t>
  </si>
  <si>
    <t>Lawrence</t>
  </si>
  <si>
    <t>Dowdell</t>
  </si>
  <si>
    <t>Saint Louis</t>
  </si>
  <si>
    <t>Banks</t>
  </si>
  <si>
    <t>Zollo</t>
  </si>
  <si>
    <t>Dejesus</t>
  </si>
  <si>
    <t>Bossa -Venecia</t>
  </si>
  <si>
    <t>Pio</t>
  </si>
  <si>
    <t>Suru</t>
  </si>
  <si>
    <t>Gil Abreu</t>
  </si>
  <si>
    <t>Porro</t>
  </si>
  <si>
    <t>Sepulveda</t>
  </si>
  <si>
    <t>Lumchan</t>
  </si>
  <si>
    <t>Rotger</t>
  </si>
  <si>
    <t>Fernandez</t>
  </si>
  <si>
    <t>McClendon</t>
  </si>
  <si>
    <t>Clemencia</t>
  </si>
  <si>
    <t>Paulino</t>
  </si>
  <si>
    <t>Montano</t>
  </si>
  <si>
    <t>Taveras</t>
  </si>
  <si>
    <t>Stackhouse</t>
  </si>
  <si>
    <t>Reynoso</t>
  </si>
  <si>
    <t>Gonzalez</t>
  </si>
  <si>
    <t>Murphy</t>
  </si>
  <si>
    <t>Hill</t>
  </si>
  <si>
    <t>Lane</t>
  </si>
  <si>
    <t>Lemelin</t>
  </si>
  <si>
    <t>Bozek</t>
  </si>
  <si>
    <t>Stubs</t>
  </si>
  <si>
    <t>Justin</t>
  </si>
  <si>
    <t>Martinez</t>
  </si>
  <si>
    <t>Augustus</t>
  </si>
  <si>
    <t>Bethea</t>
  </si>
  <si>
    <t>Price</t>
  </si>
  <si>
    <t>Uriel</t>
  </si>
  <si>
    <t>Marrero</t>
  </si>
  <si>
    <t>Pena</t>
  </si>
  <si>
    <t>Deoleo</t>
  </si>
  <si>
    <t>Colon</t>
  </si>
  <si>
    <t>Padilla</t>
  </si>
  <si>
    <t>Moreno</t>
  </si>
  <si>
    <t>Benitez</t>
  </si>
  <si>
    <t>Campbell</t>
  </si>
  <si>
    <t>Weinstein</t>
  </si>
  <si>
    <t>Davis</t>
  </si>
  <si>
    <t>Swartzon</t>
  </si>
  <si>
    <t>Bedoya</t>
  </si>
  <si>
    <t>Coleman</t>
  </si>
  <si>
    <t>Soriano</t>
  </si>
  <si>
    <t>Santana</t>
  </si>
  <si>
    <t>Medrano</t>
  </si>
  <si>
    <t>Pierre</t>
  </si>
  <si>
    <t>Vaca</t>
  </si>
  <si>
    <t>Emanuel</t>
  </si>
  <si>
    <t>Medina</t>
  </si>
  <si>
    <t>Arias</t>
  </si>
  <si>
    <t>Lynch</t>
  </si>
  <si>
    <t>Khan</t>
  </si>
  <si>
    <t>Weiner</t>
  </si>
  <si>
    <t>England</t>
  </si>
  <si>
    <t>Chowdhury</t>
  </si>
  <si>
    <t>Thompson-Dean Bailey</t>
  </si>
  <si>
    <t>Portuondo</t>
  </si>
  <si>
    <t>Sankar</t>
  </si>
  <si>
    <t>Hooks</t>
  </si>
  <si>
    <t>Korostyshevskiy</t>
  </si>
  <si>
    <t>Perez</t>
  </si>
  <si>
    <t>Cruz</t>
  </si>
  <si>
    <t>Clare</t>
  </si>
  <si>
    <t>Cousins</t>
  </si>
  <si>
    <t>Marte</t>
  </si>
  <si>
    <t>Flores</t>
  </si>
  <si>
    <t>Fallah</t>
  </si>
  <si>
    <t>Maura</t>
  </si>
  <si>
    <t>Garcia</t>
  </si>
  <si>
    <t>Rosas-Mejia</t>
  </si>
  <si>
    <t>Akilov</t>
  </si>
  <si>
    <t>Islam</t>
  </si>
  <si>
    <t>Lopez</t>
  </si>
  <si>
    <t>Rodriguez Rodado</t>
  </si>
  <si>
    <t>Acosta-De la Cruz</t>
  </si>
  <si>
    <t>Khanam</t>
  </si>
  <si>
    <t>Adames</t>
  </si>
  <si>
    <t>Joakim</t>
  </si>
  <si>
    <t>Almonor</t>
  </si>
  <si>
    <t>Robateau</t>
  </si>
  <si>
    <t>Laroche</t>
  </si>
  <si>
    <t>Manosalvas</t>
  </si>
  <si>
    <t>Manoslavas</t>
  </si>
  <si>
    <t>Burnett</t>
  </si>
  <si>
    <t>Tlatelpa</t>
  </si>
  <si>
    <t>George</t>
  </si>
  <si>
    <t>Buchanan</t>
  </si>
  <si>
    <t>Hamilton</t>
  </si>
  <si>
    <t>Tuitt</t>
  </si>
  <si>
    <t>Munzer</t>
  </si>
  <si>
    <t>Chase</t>
  </si>
  <si>
    <t>Choudhury</t>
  </si>
  <si>
    <t>Collins</t>
  </si>
  <si>
    <t>Fields</t>
  </si>
  <si>
    <t>Hargrove</t>
  </si>
  <si>
    <t>Lewis</t>
  </si>
  <si>
    <t>Rosario</t>
  </si>
  <si>
    <t>Hernandez</t>
  </si>
  <si>
    <t>Wright</t>
  </si>
  <si>
    <t>Samios</t>
  </si>
  <si>
    <t>Maillard</t>
  </si>
  <si>
    <t>Leibowitz</t>
  </si>
  <si>
    <t>Levandov</t>
  </si>
  <si>
    <t>Haft</t>
  </si>
  <si>
    <t>Hartley</t>
  </si>
  <si>
    <t>McGhee</t>
  </si>
  <si>
    <t>Edwards</t>
  </si>
  <si>
    <t>Mancuso</t>
  </si>
  <si>
    <t>Sneddon</t>
  </si>
  <si>
    <t>Silverstein</t>
  </si>
  <si>
    <t>1130 Grassmere Ter</t>
  </si>
  <si>
    <t>10306 Remington St</t>
  </si>
  <si>
    <t>14920 124th St</t>
  </si>
  <si>
    <t>21 Truxton St</t>
  </si>
  <si>
    <t>246 Bainbridge St</t>
  </si>
  <si>
    <t>232 Stuyvesant Ave</t>
  </si>
  <si>
    <t>129 Sherman Ave</t>
  </si>
  <si>
    <t>167 W 83rd St</t>
  </si>
  <si>
    <t>1967 Bergen St</t>
  </si>
  <si>
    <t>13418 133rd Ave</t>
  </si>
  <si>
    <t>8912 183rd St</t>
  </si>
  <si>
    <t>975 42nd St</t>
  </si>
  <si>
    <t>333 Beach 32nd St</t>
  </si>
  <si>
    <t>11609 Francis Lewis Blvd</t>
  </si>
  <si>
    <t>5124 Beach Channel Dr</t>
  </si>
  <si>
    <t>7002 Parsons Blvd</t>
  </si>
  <si>
    <t>249 Thomas S Boyland St</t>
  </si>
  <si>
    <t>30 E 95th St</t>
  </si>
  <si>
    <t>554 W 181st St</t>
  </si>
  <si>
    <t>91 Brook St</t>
  </si>
  <si>
    <t>11560 204th St</t>
  </si>
  <si>
    <t>160 Vermilyea Ave</t>
  </si>
  <si>
    <t>3706 107th St</t>
  </si>
  <si>
    <t>941 Jerome ave</t>
  </si>
  <si>
    <t>232 Schenectady Ave</t>
  </si>
  <si>
    <t>1880 Valentine Ave</t>
  </si>
  <si>
    <t>1740 Prospect Pl</t>
  </si>
  <si>
    <t>180 Broad St</t>
  </si>
  <si>
    <t>180 E 18th St</t>
  </si>
  <si>
    <t>1336 Herkimer St</t>
  </si>
  <si>
    <t>19619 Jamaica Ave</t>
  </si>
  <si>
    <t>1370 Saint Nicholas Ave</t>
  </si>
  <si>
    <t>1 Jacobus Pl</t>
  </si>
  <si>
    <t>135 Terrace View Ave</t>
  </si>
  <si>
    <t>675 Lincoln Ave</t>
  </si>
  <si>
    <t>119 Vermilyea Ave</t>
  </si>
  <si>
    <t>150 Hendricks Ave</t>
  </si>
  <si>
    <t>14 Thayer St</t>
  </si>
  <si>
    <t>2351 Pacific St</t>
  </si>
  <si>
    <t>60 Thayer St</t>
  </si>
  <si>
    <t>3405 Putnam Pl</t>
  </si>
  <si>
    <t>45 Pinehurst Ave</t>
  </si>
  <si>
    <t>1873 Park Pl</t>
  </si>
  <si>
    <t>516 W 156th St</t>
  </si>
  <si>
    <t>520 Isham St</t>
  </si>
  <si>
    <t>517 W 160th St</t>
  </si>
  <si>
    <t>331 Beach 31st St</t>
  </si>
  <si>
    <t>803 W 180th St</t>
  </si>
  <si>
    <t>127 E 107th St</t>
  </si>
  <si>
    <t>100 Belmot Place</t>
  </si>
  <si>
    <t>1490 Boone Ave</t>
  </si>
  <si>
    <t>1018 Eastern Pkwy</t>
  </si>
  <si>
    <t>702 44th St</t>
  </si>
  <si>
    <t>536 E 96th St</t>
  </si>
  <si>
    <t>1036 President St</t>
  </si>
  <si>
    <t>293 Martense St</t>
  </si>
  <si>
    <t>10921 Van Wyck Expy</t>
  </si>
  <si>
    <t>997 Summit Ave</t>
  </si>
  <si>
    <t>11539 135th St</t>
  </si>
  <si>
    <t>9863 Corona Ave</t>
  </si>
  <si>
    <t>117 Sherman Ave</t>
  </si>
  <si>
    <t>234 Newport St</t>
  </si>
  <si>
    <t>701 Left Bay St.</t>
  </si>
  <si>
    <t>478 Herzl St</t>
  </si>
  <si>
    <t>2860 Ocean Ave</t>
  </si>
  <si>
    <t>4530 Broadway</t>
  </si>
  <si>
    <t>600 W 186th St</t>
  </si>
  <si>
    <t>87 Taft Ave</t>
  </si>
  <si>
    <t>210 Sherman Ave</t>
  </si>
  <si>
    <t>1617 Eastern Pkwy</t>
  </si>
  <si>
    <t>9724 93rd St</t>
  </si>
  <si>
    <t>5024 31st Ave</t>
  </si>
  <si>
    <t>711 W 180th St</t>
  </si>
  <si>
    <t>9608 57th Ave</t>
  </si>
  <si>
    <t>200 Haven Ave</t>
  </si>
  <si>
    <t>11814 83rd Ave</t>
  </si>
  <si>
    <t>226 Naples Ter</t>
  </si>
  <si>
    <t>168 1st Ave</t>
  </si>
  <si>
    <t>4308 40th St</t>
  </si>
  <si>
    <t>24207 149th Ave</t>
  </si>
  <si>
    <t>620 W 189th St</t>
  </si>
  <si>
    <t>12514 Jamaica Ave</t>
  </si>
  <si>
    <t>124 Pelican Cir</t>
  </si>
  <si>
    <t>3750 81st St</t>
  </si>
  <si>
    <t>501 Hegeman Ave</t>
  </si>
  <si>
    <t>5 Saint Marks Pl</t>
  </si>
  <si>
    <t>168 E 93rd St</t>
  </si>
  <si>
    <t>66 Vermilyea Ave</t>
  </si>
  <si>
    <t>89 Seaman Ave</t>
  </si>
  <si>
    <t>320 Vanderbilt Ave</t>
  </si>
  <si>
    <t>20 Sky Ln</t>
  </si>
  <si>
    <t>67 W 107th St</t>
  </si>
  <si>
    <t>6115 163rd St</t>
  </si>
  <si>
    <t>20812 39th Ave</t>
  </si>
  <si>
    <t>385 Chestnut St</t>
  </si>
  <si>
    <t>121 Sherman Ave</t>
  </si>
  <si>
    <t>336 E 117th St</t>
  </si>
  <si>
    <t>100 W 83rd St</t>
  </si>
  <si>
    <t>3432 43rd ST</t>
  </si>
  <si>
    <t>1760 Madison Ave</t>
  </si>
  <si>
    <t>8903 146th St</t>
  </si>
  <si>
    <t>711 Herkimer St</t>
  </si>
  <si>
    <t>121 Seaman Ave</t>
  </si>
  <si>
    <t>2273 7th Ave</t>
  </si>
  <si>
    <t>1155 E 35th St</t>
  </si>
  <si>
    <t>2919 Lewmay Rd</t>
  </si>
  <si>
    <t>8 Rutland Rd</t>
  </si>
  <si>
    <t>1176 President St</t>
  </si>
  <si>
    <t>1857 Coney Island Ave</t>
  </si>
  <si>
    <t>642 Eldert Ln</t>
  </si>
  <si>
    <t>904 Winthrop St</t>
  </si>
  <si>
    <t>147 Rockaway Pkwy</t>
  </si>
  <si>
    <t>790 Eldert Ln</t>
  </si>
  <si>
    <t>792 Sterling Pl</t>
  </si>
  <si>
    <t>490 Ocean Parkway</t>
  </si>
  <si>
    <t>490 Ocean Pkwy</t>
  </si>
  <si>
    <t>22 W 25th St</t>
  </si>
  <si>
    <t>664 W 161st St</t>
  </si>
  <si>
    <t>89 Seaman avenue</t>
  </si>
  <si>
    <t>125 Beach 17th St</t>
  </si>
  <si>
    <t>9838 57th Ave</t>
  </si>
  <si>
    <t>14445 35th Ave</t>
  </si>
  <si>
    <t>95 Seaman Ave</t>
  </si>
  <si>
    <t>879 Cypress Ave</t>
  </si>
  <si>
    <t>50 Linden Blvd</t>
  </si>
  <si>
    <t>1781 Riverside Dr</t>
  </si>
  <si>
    <t>68 MacDougal St</t>
  </si>
  <si>
    <t>1468 5th Ave</t>
  </si>
  <si>
    <t>13912 34th Rd</t>
  </si>
  <si>
    <t>140 Riverside dr</t>
  </si>
  <si>
    <t>20916 86th drive</t>
  </si>
  <si>
    <t>200 Haven ave</t>
  </si>
  <si>
    <t>436 Fort Washington Ave</t>
  </si>
  <si>
    <t>2nd fl</t>
  </si>
  <si>
    <t>4B</t>
  </si>
  <si>
    <t>B</t>
  </si>
  <si>
    <t>3B</t>
  </si>
  <si>
    <t>1B</t>
  </si>
  <si>
    <t>2nd Floor</t>
  </si>
  <si>
    <t>1st Floor</t>
  </si>
  <si>
    <t>6G</t>
  </si>
  <si>
    <t>1st fl</t>
  </si>
  <si>
    <t>2B</t>
  </si>
  <si>
    <t>3A</t>
  </si>
  <si>
    <t>17K</t>
  </si>
  <si>
    <t>7F</t>
  </si>
  <si>
    <t>BSMT</t>
  </si>
  <si>
    <t>#1</t>
  </si>
  <si>
    <t>2A</t>
  </si>
  <si>
    <t>5F</t>
  </si>
  <si>
    <t>1L</t>
  </si>
  <si>
    <t>4A</t>
  </si>
  <si>
    <t>2D</t>
  </si>
  <si>
    <t>20J</t>
  </si>
  <si>
    <t>A4</t>
  </si>
  <si>
    <t>6R</t>
  </si>
  <si>
    <t>3L</t>
  </si>
  <si>
    <t>3R</t>
  </si>
  <si>
    <t>3 FL</t>
  </si>
  <si>
    <t>Bw</t>
  </si>
  <si>
    <t>K</t>
  </si>
  <si>
    <t>20H</t>
  </si>
  <si>
    <t>2J</t>
  </si>
  <si>
    <t>7R</t>
  </si>
  <si>
    <t>4F</t>
  </si>
  <si>
    <t>1D</t>
  </si>
  <si>
    <t>3F</t>
  </si>
  <si>
    <t>Fl 1</t>
  </si>
  <si>
    <t>6A</t>
  </si>
  <si>
    <t>22K</t>
  </si>
  <si>
    <t>5C</t>
  </si>
  <si>
    <t>1St Floor</t>
  </si>
  <si>
    <t>2F</t>
  </si>
  <si>
    <t>B5</t>
  </si>
  <si>
    <t>5A</t>
  </si>
  <si>
    <t>4T</t>
  </si>
  <si>
    <t>2d</t>
  </si>
  <si>
    <t>8H</t>
  </si>
  <si>
    <t>1A</t>
  </si>
  <si>
    <t>3D</t>
  </si>
  <si>
    <t>2R</t>
  </si>
  <si>
    <t>4C</t>
  </si>
  <si>
    <t>8N</t>
  </si>
  <si>
    <t>17L</t>
  </si>
  <si>
    <t>3C</t>
  </si>
  <si>
    <t>6I</t>
  </si>
  <si>
    <t>9C</t>
  </si>
  <si>
    <t>3rd Floor</t>
  </si>
  <si>
    <t>8D</t>
  </si>
  <si>
    <t>4R</t>
  </si>
  <si>
    <t>1st floor</t>
  </si>
  <si>
    <t>5H</t>
  </si>
  <si>
    <t>1R</t>
  </si>
  <si>
    <t>3E</t>
  </si>
  <si>
    <t>4E</t>
  </si>
  <si>
    <t>B-2</t>
  </si>
  <si>
    <t>1st floor apt 3</t>
  </si>
  <si>
    <t>5E</t>
  </si>
  <si>
    <t>D4</t>
  </si>
  <si>
    <t>apt 2F</t>
  </si>
  <si>
    <t>#2H</t>
  </si>
  <si>
    <t>5K</t>
  </si>
  <si>
    <t>8A</t>
  </si>
  <si>
    <t>12L</t>
  </si>
  <si>
    <t>5M</t>
  </si>
  <si>
    <t>10L</t>
  </si>
  <si>
    <t>3G</t>
  </si>
  <si>
    <t>1F</t>
  </si>
  <si>
    <t>1K</t>
  </si>
  <si>
    <t>E5</t>
  </si>
  <si>
    <t>8C</t>
  </si>
  <si>
    <t>20B</t>
  </si>
  <si>
    <t>5D</t>
  </si>
  <si>
    <t>4D</t>
  </si>
  <si>
    <t>Far Rockaway</t>
  </si>
  <si>
    <t>Jamaica</t>
  </si>
  <si>
    <t>South Ozone Park</t>
  </si>
  <si>
    <t>Brooklyn</t>
  </si>
  <si>
    <t>New York</t>
  </si>
  <si>
    <t>Hollis</t>
  </si>
  <si>
    <t>Cambria Heights</t>
  </si>
  <si>
    <t>Fresh Meadows</t>
  </si>
  <si>
    <t>Staten Island</t>
  </si>
  <si>
    <t>Saint Albans</t>
  </si>
  <si>
    <t>Corona</t>
  </si>
  <si>
    <t>Bronx</t>
  </si>
  <si>
    <t>Ozone Park</t>
  </si>
  <si>
    <t>Woodside</t>
  </si>
  <si>
    <t>Kew Gardens</t>
  </si>
  <si>
    <t>Sunnyside</t>
  </si>
  <si>
    <t>Rosedale</t>
  </si>
  <si>
    <t>Richmond Hill</t>
  </si>
  <si>
    <t>Jackson Heights</t>
  </si>
  <si>
    <t>Bayside</t>
  </si>
  <si>
    <t>Long Island City</t>
  </si>
  <si>
    <t>Flushing</t>
  </si>
  <si>
    <t>Ridgewood</t>
  </si>
  <si>
    <t>Queens Village</t>
  </si>
  <si>
    <t>Yes</t>
  </si>
  <si>
    <t xml:space="preserve"> </t>
  </si>
  <si>
    <t>No</t>
  </si>
  <si>
    <t>DHCI Form</t>
  </si>
  <si>
    <t>Active CA/SNAP</t>
  </si>
  <si>
    <t>None</t>
  </si>
  <si>
    <t>no case</t>
  </si>
  <si>
    <t>LT-063416-19/QU</t>
  </si>
  <si>
    <t>No case</t>
  </si>
  <si>
    <t>No Case</t>
  </si>
  <si>
    <t>LT-057620-19/KI</t>
  </si>
  <si>
    <t>LT-059162-19/QU</t>
  </si>
  <si>
    <t>LT-62604-19/QU</t>
  </si>
  <si>
    <t>LT-051247-17/KI</t>
  </si>
  <si>
    <t>LT-50232-17/QU</t>
  </si>
  <si>
    <t>LT-063867-19/QU</t>
  </si>
  <si>
    <t>LT-54693/19-QU</t>
  </si>
  <si>
    <t>LT-062805-19/QU</t>
  </si>
  <si>
    <t>LT-064064-19/NY</t>
  </si>
  <si>
    <t>LT-053104-19/QU</t>
  </si>
  <si>
    <t>LT-052792-19/QU</t>
  </si>
  <si>
    <t>none</t>
  </si>
  <si>
    <t>LT-023429-18/BX</t>
  </si>
  <si>
    <t>LT-051788-19/RI</t>
  </si>
  <si>
    <t>LT-096258-18/KI</t>
  </si>
  <si>
    <t>LT-00322-19/QU</t>
  </si>
  <si>
    <t>LT-057621-19/NY</t>
  </si>
  <si>
    <t>LT-059006-19/KI</t>
  </si>
  <si>
    <t>LT-051480-19/RI</t>
  </si>
  <si>
    <t>LT-020164-19/BX</t>
  </si>
  <si>
    <t>LT-071393-19/KI</t>
  </si>
  <si>
    <t>LT-077282-18/NY</t>
  </si>
  <si>
    <t>GW 430022 OM</t>
  </si>
  <si>
    <t>LT-70294-18/QU</t>
  </si>
  <si>
    <t>LT-051527-19/RI</t>
  </si>
  <si>
    <t>LT-028805-19/BX</t>
  </si>
  <si>
    <t>LT-051840-19/RI</t>
  </si>
  <si>
    <t>LT-69320-19/KI</t>
  </si>
  <si>
    <t>LT-061783-19/KI</t>
  </si>
  <si>
    <t>HS 210129 S</t>
  </si>
  <si>
    <t>LT-063916-19/QU</t>
  </si>
  <si>
    <t>LT-017132-19/BX</t>
  </si>
  <si>
    <t>LT-064297-19/QU</t>
  </si>
  <si>
    <t>LT-060978-19/QU</t>
  </si>
  <si>
    <t>LT-070975-19/KI</t>
  </si>
  <si>
    <t>LT-062870-19/QU</t>
  </si>
  <si>
    <t>LT-063530-19/NY</t>
  </si>
  <si>
    <t>LT-051689-19/RI</t>
  </si>
  <si>
    <t>LT-063534-19/QU</t>
  </si>
  <si>
    <t>GX-110104-OM</t>
  </si>
  <si>
    <t>LT-76161-18/QU</t>
  </si>
  <si>
    <t>LT-062103-19/NY</t>
  </si>
  <si>
    <t>LT-051366-19/QU</t>
  </si>
  <si>
    <t>LT-063716-19/QU</t>
  </si>
  <si>
    <t>LT-063791-19/QU</t>
  </si>
  <si>
    <t>LT-051320/19</t>
  </si>
  <si>
    <t>LT-075052-18/QU</t>
  </si>
  <si>
    <t>LT-057814-19/NY</t>
  </si>
  <si>
    <t>LT-051516-19/RI</t>
  </si>
  <si>
    <t>LT-059617-19/QU</t>
  </si>
  <si>
    <t>LT-061611-19/QU</t>
  </si>
  <si>
    <t>LT-057444-19/NY</t>
  </si>
  <si>
    <t>ER 410056 RT</t>
  </si>
  <si>
    <t>LT-062856-19/QU</t>
  </si>
  <si>
    <t>LT-0600-19/QU</t>
  </si>
  <si>
    <t>LT-069790-19/KI</t>
  </si>
  <si>
    <t>LT-061550-19/NY</t>
  </si>
  <si>
    <t>LT-069112-19/KI</t>
  </si>
  <si>
    <t>LT-093193-18/KI</t>
  </si>
  <si>
    <t>LT-002704-18/KI</t>
  </si>
  <si>
    <t>LT-60876-19/NY</t>
  </si>
  <si>
    <t>LT-062052-19/QU</t>
  </si>
  <si>
    <t>GX-110098-OM</t>
  </si>
  <si>
    <t>LT-053861-19/QU</t>
  </si>
  <si>
    <t>LT-062661-19/QU</t>
  </si>
  <si>
    <t>LT-063667-19/KI</t>
  </si>
  <si>
    <t>HM-130106-OM</t>
  </si>
  <si>
    <t>LT-57210-17/QU</t>
  </si>
  <si>
    <t>Holdover</t>
  </si>
  <si>
    <t>DHCR Administrative Action</t>
  </si>
  <si>
    <t>Non-payment</t>
  </si>
  <si>
    <t>Non-Litigation Advocacy</t>
  </si>
  <si>
    <t>Section 8 other</t>
  </si>
  <si>
    <t>Tenant Rights</t>
  </si>
  <si>
    <t>PA Issue: FEPS</t>
  </si>
  <si>
    <t>HP Action</t>
  </si>
  <si>
    <t>SCRIE/DRIE</t>
  </si>
  <si>
    <t>Affirmative Litigation Supreme</t>
  </si>
  <si>
    <t>Sec. 8 Termination</t>
  </si>
  <si>
    <t>Other Civil Court</t>
  </si>
  <si>
    <t>Article 78</t>
  </si>
  <si>
    <t>Advice</t>
  </si>
  <si>
    <t>Hold For Review</t>
  </si>
  <si>
    <t>Out-of-Court Advocacy</t>
  </si>
  <si>
    <t>Representation - State Court</t>
  </si>
  <si>
    <t>Brief Service</t>
  </si>
  <si>
    <t>Representation - Admin. Agency</t>
  </si>
  <si>
    <t>A - Counsel and Advice</t>
  </si>
  <si>
    <t>G - Negotiated Settlement with Litigation</t>
  </si>
  <si>
    <t>B - Limited Action (Brief Service)</t>
  </si>
  <si>
    <t>H - Administrative Agency Decision</t>
  </si>
  <si>
    <t>3011 TRC FJC Initiative</t>
  </si>
  <si>
    <t>3018 Tenant Rights Coalition (TRC)</t>
  </si>
  <si>
    <t>3311 Anti-Eviction and SRO Legal Services (formerly "HPD")</t>
  </si>
  <si>
    <t>63 Private Landlord/Tenant</t>
  </si>
  <si>
    <t>64 Public Housing</t>
  </si>
  <si>
    <t>61 Federally Subsidized Housing</t>
  </si>
  <si>
    <t>71 TANF</t>
  </si>
  <si>
    <t>69 Other Housing</t>
  </si>
  <si>
    <t>No Stipulation; No Judgment</t>
  </si>
  <si>
    <t>Post-Judgment, Tenant in Possession-Judgment Due to Other</t>
  </si>
  <si>
    <t>Post-Stipulation, No Judgment</t>
  </si>
  <si>
    <t>Post-Judgment, Tenant Out of Possession</t>
  </si>
  <si>
    <t>Post-Judgment, Tenant in Possession-Judgment Due to Default</t>
  </si>
  <si>
    <t>On for Trial</t>
  </si>
  <si>
    <t>07/04/2019</t>
  </si>
  <si>
    <t>07/28/2019</t>
  </si>
  <si>
    <t>07/15/2019</t>
  </si>
  <si>
    <t>Queens Legal Services</t>
  </si>
  <si>
    <t>Brooklyn Legal Services</t>
  </si>
  <si>
    <t>Manhattan Legal Services</t>
  </si>
  <si>
    <t>Staten Island Legal Services</t>
  </si>
  <si>
    <t>Bronx Legal Services</t>
  </si>
  <si>
    <t>FJC Housing Intake</t>
  </si>
  <si>
    <t>HRA</t>
  </si>
  <si>
    <t>Other</t>
  </si>
  <si>
    <t>Self-referred</t>
  </si>
  <si>
    <t>Elected Official</t>
  </si>
  <si>
    <t>Returning Client</t>
  </si>
  <si>
    <t>Word of mouth</t>
  </si>
  <si>
    <t>Community Organization</t>
  </si>
  <si>
    <t>Other City Agency</t>
  </si>
  <si>
    <t>HRA ELS Part F Brooklyn</t>
  </si>
  <si>
    <t>Outreach</t>
  </si>
  <si>
    <t>Friends/Family</t>
  </si>
  <si>
    <t>3-1-1</t>
  </si>
  <si>
    <t>Court Referral-NON HRA</t>
  </si>
  <si>
    <t>In-House</t>
  </si>
  <si>
    <t>Tenant Support Unit</t>
  </si>
  <si>
    <t>6014-Obtained advice and counsel on a Housing matter</t>
  </si>
  <si>
    <t>6002-Prevented eviction from private housing</t>
  </si>
  <si>
    <t>6007-Avoided, or obtained redress for charges by landlord</t>
  </si>
  <si>
    <t>6017-Obtained other benefit on a Housing matter</t>
  </si>
  <si>
    <t>6009-Obtained repairs, Improved housing conditions or otherwise enforced rights to decent, habitable housing</t>
  </si>
  <si>
    <t>02/24/1993</t>
  </si>
  <si>
    <t>05/22/1965</t>
  </si>
  <si>
    <t>04/19/1985</t>
  </si>
  <si>
    <t>12/25/1979</t>
  </si>
  <si>
    <t>12/28/1980</t>
  </si>
  <si>
    <t>12/13/1964</t>
  </si>
  <si>
    <t>11/11/1962</t>
  </si>
  <si>
    <t>06/26/1968</t>
  </si>
  <si>
    <t>05/13/1961</t>
  </si>
  <si>
    <t>02/04/1983</t>
  </si>
  <si>
    <t>08/19/1969</t>
  </si>
  <si>
    <t>02/27/1983</t>
  </si>
  <si>
    <t>02/05/1985</t>
  </si>
  <si>
    <t>02/29/1960</t>
  </si>
  <si>
    <t>01/05/1966</t>
  </si>
  <si>
    <t>09/22/1980</t>
  </si>
  <si>
    <t>01/28/1960</t>
  </si>
  <si>
    <t>10/02/1979</t>
  </si>
  <si>
    <t>02/20/1977</t>
  </si>
  <si>
    <t>05/08/1959</t>
  </si>
  <si>
    <t>05/07/1978</t>
  </si>
  <si>
    <t>09/27/1969</t>
  </si>
  <si>
    <t>05/14/1986</t>
  </si>
  <si>
    <t>09/21/1978</t>
  </si>
  <si>
    <t>06/21/1986</t>
  </si>
  <si>
    <t>05/16/1957</t>
  </si>
  <si>
    <t>01/22/1993</t>
  </si>
  <si>
    <t>02/17/1986</t>
  </si>
  <si>
    <t>03/07/1981</t>
  </si>
  <si>
    <t>08/19/1986</t>
  </si>
  <si>
    <t>04/02/1970</t>
  </si>
  <si>
    <t>04/28/1959</t>
  </si>
  <si>
    <t>09/14/1956</t>
  </si>
  <si>
    <t>01/17/1950</t>
  </si>
  <si>
    <t>04/30/1968</t>
  </si>
  <si>
    <t>07/12/1949</t>
  </si>
  <si>
    <t>09/03/1961</t>
  </si>
  <si>
    <t>08/02/1978</t>
  </si>
  <si>
    <t>08/10/1957</t>
  </si>
  <si>
    <t>09/03/1983</t>
  </si>
  <si>
    <t>09/27/1957</t>
  </si>
  <si>
    <t>10/01/1950</t>
  </si>
  <si>
    <t>09/04/1954</t>
  </si>
  <si>
    <t>02/10/1944</t>
  </si>
  <si>
    <t>01/26/1944</t>
  </si>
  <si>
    <t>09/08/1977</t>
  </si>
  <si>
    <t>02/08/1939</t>
  </si>
  <si>
    <t>04/10/1958</t>
  </si>
  <si>
    <t>08/10/1962</t>
  </si>
  <si>
    <t>06/06/1968</t>
  </si>
  <si>
    <t>09/20/1959</t>
  </si>
  <si>
    <t>03/20/1947</t>
  </si>
  <si>
    <t>12/28/1951</t>
  </si>
  <si>
    <t>10/01/1986</t>
  </si>
  <si>
    <t>09/19/1959</t>
  </si>
  <si>
    <t>01/19/1954</t>
  </si>
  <si>
    <t>05/28/1933</t>
  </si>
  <si>
    <t>07/24/1957</t>
  </si>
  <si>
    <t>04/24/1950</t>
  </si>
  <si>
    <t>08/13/1975</t>
  </si>
  <si>
    <t>04/14/1945</t>
  </si>
  <si>
    <t>01/03/1972</t>
  </si>
  <si>
    <t>09/29/1968</t>
  </si>
  <si>
    <t>11/26/1976</t>
  </si>
  <si>
    <t>01/07/1957</t>
  </si>
  <si>
    <t>09/29/1971</t>
  </si>
  <si>
    <t>07/09/1979</t>
  </si>
  <si>
    <t>10/20/1961</t>
  </si>
  <si>
    <t>12/20/1948</t>
  </si>
  <si>
    <t>06/03/1963</t>
  </si>
  <si>
    <t>09/22/1937</t>
  </si>
  <si>
    <t>07/22/1969</t>
  </si>
  <si>
    <t>05/14/1982</t>
  </si>
  <si>
    <t>06/24/1954</t>
  </si>
  <si>
    <t>03/19/1960</t>
  </si>
  <si>
    <t>05/25/1936</t>
  </si>
  <si>
    <t>10/23/1958</t>
  </si>
  <si>
    <t>10/02/1955</t>
  </si>
  <si>
    <t>04/06/1973</t>
  </si>
  <si>
    <t>06/08/1964</t>
  </si>
  <si>
    <t>09/22/1963</t>
  </si>
  <si>
    <t>09/15/1948</t>
  </si>
  <si>
    <t>03/16/1983</t>
  </si>
  <si>
    <t>06/08/1960</t>
  </si>
  <si>
    <t>02/01/1954</t>
  </si>
  <si>
    <t>01/08/1981</t>
  </si>
  <si>
    <t>09/04/1986</t>
  </si>
  <si>
    <t>08/08/1946</t>
  </si>
  <si>
    <t>09/05/1972</t>
  </si>
  <si>
    <t>11/26/1970</t>
  </si>
  <si>
    <t>12/09/1969</t>
  </si>
  <si>
    <t>12/17/1984</t>
  </si>
  <si>
    <t>04/02/1966</t>
  </si>
  <si>
    <t>12/31/1967</t>
  </si>
  <si>
    <t>08/03/1969</t>
  </si>
  <si>
    <t>02/06/1941</t>
  </si>
  <si>
    <t>08/23/1968</t>
  </si>
  <si>
    <t>11/01/1951</t>
  </si>
  <si>
    <t>02/25/1989</t>
  </si>
  <si>
    <t>12/29/1989</t>
  </si>
  <si>
    <t>08/13/1973</t>
  </si>
  <si>
    <t>09/25/1946</t>
  </si>
  <si>
    <t>08/20/1948</t>
  </si>
  <si>
    <t>07/14/1966</t>
  </si>
  <si>
    <t>09/17/1981</t>
  </si>
  <si>
    <t>05/31/1962</t>
  </si>
  <si>
    <t>10/02/1967</t>
  </si>
  <si>
    <t>06/27/1966</t>
  </si>
  <si>
    <t>08/14/1955</t>
  </si>
  <si>
    <t>11/15/1969</t>
  </si>
  <si>
    <t>02/07/1958</t>
  </si>
  <si>
    <t>06/22/1978</t>
  </si>
  <si>
    <t>05/05/1983</t>
  </si>
  <si>
    <t>01/31/1968</t>
  </si>
  <si>
    <t>04/14/1975</t>
  </si>
  <si>
    <t>08/19/1949</t>
  </si>
  <si>
    <t>11/08/1967</t>
  </si>
  <si>
    <t>01/01/1986</t>
  </si>
  <si>
    <t>05/03/1968</t>
  </si>
  <si>
    <t>02/10/1987</t>
  </si>
  <si>
    <t>04/30/1979</t>
  </si>
  <si>
    <t>06/21/1961</t>
  </si>
  <si>
    <t>09/17/1952</t>
  </si>
  <si>
    <t>06/04/1967</t>
  </si>
  <si>
    <t>06/03/1987</t>
  </si>
  <si>
    <t>11/18/1989</t>
  </si>
  <si>
    <t>10/30/1929</t>
  </si>
  <si>
    <t>11/07/1956</t>
  </si>
  <si>
    <t>06/06/1971</t>
  </si>
  <si>
    <t>05/21/1970</t>
  </si>
  <si>
    <t>02/24/1995</t>
  </si>
  <si>
    <t>03/12/1978</t>
  </si>
  <si>
    <t>06/26/1988</t>
  </si>
  <si>
    <t>11/01/1968</t>
  </si>
  <si>
    <t>08/25/1962</t>
  </si>
  <si>
    <t>09/05/1934</t>
  </si>
  <si>
    <t>09/12/1981</t>
  </si>
  <si>
    <t>11/04/1969</t>
  </si>
  <si>
    <t>11/13/1951</t>
  </si>
  <si>
    <t>05/27/1953</t>
  </si>
  <si>
    <t>10/28/1975</t>
  </si>
  <si>
    <t>09/22/1969</t>
  </si>
  <si>
    <t>10/16/1979</t>
  </si>
  <si>
    <t>11/25/1968</t>
  </si>
  <si>
    <t>05/03/1956</t>
  </si>
  <si>
    <t>11/01/1954</t>
  </si>
  <si>
    <t>12/04/1973</t>
  </si>
  <si>
    <t>06/23/1984</t>
  </si>
  <si>
    <t>09/11/1959</t>
  </si>
  <si>
    <t>07/09/1972</t>
  </si>
  <si>
    <t>02/16/1992</t>
  </si>
  <si>
    <t>03/04/1951</t>
  </si>
  <si>
    <t>04/26/1989</t>
  </si>
  <si>
    <t>04/19/1987</t>
  </si>
  <si>
    <t>08/01/1943</t>
  </si>
  <si>
    <t>12/27/1946</t>
  </si>
  <si>
    <t>07/21/1984</t>
  </si>
  <si>
    <t>12/13/1971</t>
  </si>
  <si>
    <t>05/10/1995</t>
  </si>
  <si>
    <t>01/14/1971</t>
  </si>
  <si>
    <t>04/16/1967</t>
  </si>
  <si>
    <t>00033547058J</t>
  </si>
  <si>
    <t>37572302A</t>
  </si>
  <si>
    <t>03645232E</t>
  </si>
  <si>
    <t>005566824I</t>
  </si>
  <si>
    <t>006976669J</t>
  </si>
  <si>
    <t>00030632229 I</t>
  </si>
  <si>
    <t>010018822G</t>
  </si>
  <si>
    <t>023267533A</t>
  </si>
  <si>
    <t>008414814H</t>
  </si>
  <si>
    <t>zk82756v</t>
  </si>
  <si>
    <t>010750702C</t>
  </si>
  <si>
    <t>not available</t>
  </si>
  <si>
    <t>005423328D</t>
  </si>
  <si>
    <t>Will provide</t>
  </si>
  <si>
    <t>9833470-1</t>
  </si>
  <si>
    <t>2822854-C</t>
  </si>
  <si>
    <t>4791837 A</t>
  </si>
  <si>
    <t>012975213F</t>
  </si>
  <si>
    <t>000-00-0000</t>
  </si>
  <si>
    <t>036754541F</t>
  </si>
  <si>
    <t>006427687G</t>
  </si>
  <si>
    <t>035358990G</t>
  </si>
  <si>
    <t>Will Provide</t>
  </si>
  <si>
    <t>0036982304-01-02</t>
  </si>
  <si>
    <t>078-74-7343</t>
  </si>
  <si>
    <t>485-95-1075</t>
  </si>
  <si>
    <t>584-73-2683</t>
  </si>
  <si>
    <t>000-00-7429</t>
  </si>
  <si>
    <t>064-58-7548</t>
  </si>
  <si>
    <t>227-72-1230</t>
  </si>
  <si>
    <t>085-52-2717</t>
  </si>
  <si>
    <t>576-31-9499</t>
  </si>
  <si>
    <t>658-29-4649</t>
  </si>
  <si>
    <t>096-58-6839</t>
  </si>
  <si>
    <t>093-70-5767</t>
  </si>
  <si>
    <t>398-88-4174</t>
  </si>
  <si>
    <t>085-64-7147</t>
  </si>
  <si>
    <t>082-56-4010</t>
  </si>
  <si>
    <t>372-84-5289</t>
  </si>
  <si>
    <t>118-66-9945</t>
  </si>
  <si>
    <t>130-98-8445</t>
  </si>
  <si>
    <t>145-13-2292</t>
  </si>
  <si>
    <t>058-66-2147</t>
  </si>
  <si>
    <t>113-70-8725</t>
  </si>
  <si>
    <t>260-39-2242</t>
  </si>
  <si>
    <t>120-74-5250</t>
  </si>
  <si>
    <t>592-33-4514</t>
  </si>
  <si>
    <t>099-58-7158</t>
  </si>
  <si>
    <t>057-50-8883</t>
  </si>
  <si>
    <t>124-82-2769</t>
  </si>
  <si>
    <t>134-96-3516</t>
  </si>
  <si>
    <t>072-86-8950</t>
  </si>
  <si>
    <t>081-56-5874</t>
  </si>
  <si>
    <t>127-96-7620</t>
  </si>
  <si>
    <t>127-42-5246</t>
  </si>
  <si>
    <t>069-68-4613</t>
  </si>
  <si>
    <t>058-50-5191</t>
  </si>
  <si>
    <t>584-22-5295</t>
  </si>
  <si>
    <t>581-88-8112</t>
  </si>
  <si>
    <t>114-78-5084</t>
  </si>
  <si>
    <t>000-00-8902</t>
  </si>
  <si>
    <t>117-82-4105</t>
  </si>
  <si>
    <t>085-50-2719</t>
  </si>
  <si>
    <t>051-82-3570</t>
  </si>
  <si>
    <t>233-02-0051</t>
  </si>
  <si>
    <t>121-62-9499</t>
  </si>
  <si>
    <t>583-54-9823</t>
  </si>
  <si>
    <t>093-82-9730</t>
  </si>
  <si>
    <t>052-54-5396</t>
  </si>
  <si>
    <t>279-52-0987</t>
  </si>
  <si>
    <t>581-46-3019</t>
  </si>
  <si>
    <t>069-72-5393</t>
  </si>
  <si>
    <t>067-72-0783</t>
  </si>
  <si>
    <t>085-58-9145</t>
  </si>
  <si>
    <t>052-70-0892</t>
  </si>
  <si>
    <t>083-60-3258</t>
  </si>
  <si>
    <t>085-48-7962</t>
  </si>
  <si>
    <t>758-37-0163</t>
  </si>
  <si>
    <t>065-64-9016</t>
  </si>
  <si>
    <t>073-62-7777</t>
  </si>
  <si>
    <t>053-68-6319</t>
  </si>
  <si>
    <t>583-20-9056</t>
  </si>
  <si>
    <t>117-56-3604</t>
  </si>
  <si>
    <t>134-70-7159</t>
  </si>
  <si>
    <t>102-52-7374</t>
  </si>
  <si>
    <t>057-56-7231</t>
  </si>
  <si>
    <t>134-28-7924</t>
  </si>
  <si>
    <t>129-50-1474</t>
  </si>
  <si>
    <t>079-50-0331</t>
  </si>
  <si>
    <t>130-58-8477</t>
  </si>
  <si>
    <t>148-60-1760</t>
  </si>
  <si>
    <t>097-70-5274</t>
  </si>
  <si>
    <t>092-40-7625</t>
  </si>
  <si>
    <t>580-27-5785</t>
  </si>
  <si>
    <t>591-01-4055</t>
  </si>
  <si>
    <t>074-46-1890</t>
  </si>
  <si>
    <t>072-74-4734</t>
  </si>
  <si>
    <t>126-70-9635</t>
  </si>
  <si>
    <t>106-48-9252</t>
  </si>
  <si>
    <t>088-94-2041</t>
  </si>
  <si>
    <t>109-88-3339</t>
  </si>
  <si>
    <t>081-68-8799</t>
  </si>
  <si>
    <t>088-98-0666</t>
  </si>
  <si>
    <t>255-21-1421</t>
  </si>
  <si>
    <t>670-51-1002</t>
  </si>
  <si>
    <t>174-95-0848</t>
  </si>
  <si>
    <t>127-84-5060</t>
  </si>
  <si>
    <t>053-96-7708</t>
  </si>
  <si>
    <t>578-72-1205</t>
  </si>
  <si>
    <t>478-21-9172</t>
  </si>
  <si>
    <t>068-80-4361</t>
  </si>
  <si>
    <t>112-36-5156</t>
  </si>
  <si>
    <t>070-88-7611</t>
  </si>
  <si>
    <t>143-97-7751</t>
  </si>
  <si>
    <t>133-76-2262</t>
  </si>
  <si>
    <t>102-98-2065</t>
  </si>
  <si>
    <t>300-56-3275</t>
  </si>
  <si>
    <t>059-54-9523</t>
  </si>
  <si>
    <t>112-92-4236</t>
  </si>
  <si>
    <t>125-46-3667</t>
  </si>
  <si>
    <t>134-74-0399</t>
  </si>
  <si>
    <t>057-86-3392</t>
  </si>
  <si>
    <t>131-70-9663</t>
  </si>
  <si>
    <t>129-90-2688</t>
  </si>
  <si>
    <t>126-62-9928</t>
  </si>
  <si>
    <t>081-80-6178</t>
  </si>
  <si>
    <t>126-50-9074</t>
  </si>
  <si>
    <t>126-13-7947</t>
  </si>
  <si>
    <t>099-72-5450</t>
  </si>
  <si>
    <t>100-76-6561</t>
  </si>
  <si>
    <t>111-64-6730</t>
  </si>
  <si>
    <t>093-58-6703</t>
  </si>
  <si>
    <t>000-00-1788</t>
  </si>
  <si>
    <t>070-60-1058</t>
  </si>
  <si>
    <t>116-72-8003</t>
  </si>
  <si>
    <t>187-70-7024</t>
  </si>
  <si>
    <t>132-80-0224</t>
  </si>
  <si>
    <t>092-84-3259</t>
  </si>
  <si>
    <t>106-80-1752</t>
  </si>
  <si>
    <t>041-84-6055</t>
  </si>
  <si>
    <t>058-62-1216</t>
  </si>
  <si>
    <t>000-00-1216</t>
  </si>
  <si>
    <t>141-68-6532</t>
  </si>
  <si>
    <t>050-28-0673</t>
  </si>
  <si>
    <t>064-68-6086</t>
  </si>
  <si>
    <t>087-92-8800</t>
  </si>
  <si>
    <t>000-00-4565</t>
  </si>
  <si>
    <t>129-50-5338</t>
  </si>
  <si>
    <t>208-58-9688</t>
  </si>
  <si>
    <t>069-64-3494</t>
  </si>
  <si>
    <t>132-88-0017</t>
  </si>
  <si>
    <t>128-50-3227</t>
  </si>
  <si>
    <t>082-56-6937</t>
  </si>
  <si>
    <t>107-68-4705</t>
  </si>
  <si>
    <t>101-50-5332</t>
  </si>
  <si>
    <t>004-72-8629</t>
  </si>
  <si>
    <t>255-83-0669</t>
  </si>
  <si>
    <t>209-40-2166</t>
  </si>
  <si>
    <t>069-76-7824</t>
  </si>
  <si>
    <t>017-70-7033</t>
  </si>
  <si>
    <t>088-40-4774</t>
  </si>
  <si>
    <t>055-40-0059</t>
  </si>
  <si>
    <t>249-81-5160</t>
  </si>
  <si>
    <t>105-30-4113</t>
  </si>
  <si>
    <t>492-11-8787</t>
  </si>
  <si>
    <t>100-68-0083</t>
  </si>
  <si>
    <t>029-64-3712</t>
  </si>
  <si>
    <t>Unregulated</t>
  </si>
  <si>
    <t>Unknown</t>
  </si>
  <si>
    <t>HDFC</t>
  </si>
  <si>
    <t>Rent Stabilized</t>
  </si>
  <si>
    <t>Mitchell-Lama</t>
  </si>
  <si>
    <t>Public Housing/NYCHA</t>
  </si>
  <si>
    <t>Unregulated – Other</t>
  </si>
  <si>
    <t>Low Income Tax Credit</t>
  </si>
  <si>
    <t>Project-based Sec. 8</t>
  </si>
  <si>
    <t>Supportive Housing</t>
  </si>
  <si>
    <t>Rent Controlled</t>
  </si>
  <si>
    <t>Other Subsidized Housing</t>
  </si>
  <si>
    <t>FEPS</t>
  </si>
  <si>
    <t>DRIE/SCRIE</t>
  </si>
  <si>
    <t>Section 8</t>
  </si>
  <si>
    <t>HASA</t>
  </si>
  <si>
    <t>SEPS</t>
  </si>
  <si>
    <t>City FEPS</t>
  </si>
  <si>
    <t>LINC</t>
  </si>
  <si>
    <t>HUD VASH</t>
  </si>
  <si>
    <t>11/28/2016</t>
  </si>
  <si>
    <t>FJC Waiver</t>
  </si>
  <si>
    <t>Zip Code Waiver</t>
  </si>
  <si>
    <t>Income Waiver</t>
  </si>
  <si>
    <t>English</t>
  </si>
  <si>
    <t>Spanish</t>
  </si>
  <si>
    <t>Bengali</t>
  </si>
  <si>
    <t>Polish</t>
  </si>
  <si>
    <t>Creole</t>
  </si>
  <si>
    <t>Compliance forms are in 19-1896778</t>
  </si>
  <si>
    <t>SCRIE</t>
  </si>
  <si>
    <t>Filed for an Emergency Order to Show Cause</t>
  </si>
  <si>
    <t>Filed/Argued/Supplemented Dispositive or other Substantive Motion</t>
  </si>
  <si>
    <t>Restored Access to Personal Property</t>
  </si>
  <si>
    <t>Case Discontinued/Dismissed/Landlord Fails to Prosecute, Case Resolved without Judgment of Eviction Against Client</t>
  </si>
  <si>
    <t>Case Discontinued/Dismissed/Landlord Fails to Prosecute</t>
  </si>
  <si>
    <t>Client Allowed to Remain in Residence</t>
  </si>
  <si>
    <t>Client Required to be Displaced from Residence</t>
  </si>
  <si>
    <t>2019-07-19</t>
  </si>
  <si>
    <t>2019-08-06</t>
  </si>
  <si>
    <t>2019-06-03</t>
  </si>
  <si>
    <t>2019-07-16</t>
  </si>
  <si>
    <t>2019-07-17</t>
  </si>
  <si>
    <t>Bernardez, Florencita</t>
  </si>
  <si>
    <t>Dong, Sean</t>
  </si>
  <si>
    <t>Garcia, Keiannis</t>
  </si>
  <si>
    <t>Vergeli, Evelyn</t>
  </si>
  <si>
    <t>St. Louis, Bianca</t>
  </si>
  <si>
    <t>Zabizhin, Albert</t>
  </si>
  <si>
    <t>Santiago, Denya</t>
  </si>
  <si>
    <t>Morales-Robinson, Ana</t>
  </si>
  <si>
    <t>Castillo, Angel</t>
  </si>
  <si>
    <t>Martinez, Renee</t>
  </si>
  <si>
    <t>Khanam, Aysha</t>
  </si>
  <si>
    <t>Pierre, Haenley</t>
  </si>
  <si>
    <t>Prado, Steven</t>
  </si>
  <si>
    <t>Belhomme, Wilesca</t>
  </si>
  <si>
    <t>Pujols, Isabel</t>
  </si>
  <si>
    <t>Wong, Angela</t>
  </si>
  <si>
    <t>Bauer, Kai</t>
  </si>
  <si>
    <t>Amponsah, Oheneba</t>
  </si>
  <si>
    <t>Lane, Diane</t>
  </si>
  <si>
    <t>Flores, Irene</t>
  </si>
  <si>
    <t>Baldova, Maria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</si>
</sst>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V167"/>
  <sheetViews>
    <sheetView tabSelected="1" workbookViewId="0"/>
  </sheetViews>
  <sheetFormatPr defaultRowHeight="15"/>
  <cols>
    <col min="1" max="1" width="20.7109375" style="1" customWidth="1"/>
  </cols>
  <sheetData>
    <row r="1" spans="1:4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</row>
    <row r="2" spans="1:48">
      <c r="A2" s="1">
        <f>HYPERLINK("https://lsnyc.legalserver.org/matter/dynamic-profile/view/1904337","19-1904337")</f>
        <v>0</v>
      </c>
      <c r="B2" t="s">
        <v>48</v>
      </c>
      <c r="C2" t="s">
        <v>98</v>
      </c>
      <c r="D2" t="s">
        <v>100</v>
      </c>
      <c r="E2" t="s">
        <v>118</v>
      </c>
      <c r="F2" t="s">
        <v>145</v>
      </c>
      <c r="G2" t="s">
        <v>291</v>
      </c>
      <c r="H2" t="s">
        <v>433</v>
      </c>
      <c r="J2" t="s">
        <v>647</v>
      </c>
      <c r="K2">
        <v>11691</v>
      </c>
      <c r="L2" t="s">
        <v>671</v>
      </c>
      <c r="M2" t="s">
        <v>672</v>
      </c>
      <c r="N2" t="s">
        <v>674</v>
      </c>
      <c r="O2" t="s">
        <v>677</v>
      </c>
      <c r="P2" t="s">
        <v>680</v>
      </c>
      <c r="Q2" t="s">
        <v>762</v>
      </c>
      <c r="R2" t="s">
        <v>768</v>
      </c>
      <c r="S2" t="s">
        <v>772</v>
      </c>
      <c r="T2" t="s">
        <v>673</v>
      </c>
      <c r="V2" t="s">
        <v>775</v>
      </c>
      <c r="W2" t="s">
        <v>780</v>
      </c>
      <c r="X2" t="s">
        <v>118</v>
      </c>
      <c r="Y2">
        <v>600</v>
      </c>
      <c r="Z2" t="s">
        <v>789</v>
      </c>
      <c r="AA2" t="s">
        <v>794</v>
      </c>
      <c r="AB2" t="s">
        <v>810</v>
      </c>
      <c r="AC2" t="s">
        <v>815</v>
      </c>
      <c r="AD2" t="s">
        <v>676</v>
      </c>
      <c r="AE2" t="s">
        <v>994</v>
      </c>
      <c r="AF2">
        <v>2</v>
      </c>
      <c r="AG2" t="s">
        <v>1143</v>
      </c>
      <c r="AH2" t="s">
        <v>676</v>
      </c>
      <c r="AI2">
        <v>5</v>
      </c>
      <c r="AJ2">
        <v>1</v>
      </c>
      <c r="AK2">
        <v>2</v>
      </c>
      <c r="AL2">
        <v>0</v>
      </c>
      <c r="AM2" t="s">
        <v>1163</v>
      </c>
      <c r="AN2" t="s">
        <v>1164</v>
      </c>
      <c r="AO2" t="s">
        <v>1167</v>
      </c>
      <c r="AU2" t="s">
        <v>48</v>
      </c>
      <c r="AV2">
        <v>0</v>
      </c>
    </row>
    <row r="3" spans="1:48">
      <c r="A3" s="1">
        <f>HYPERLINK("https://lsnyc.legalserver.org/matter/dynamic-profile/view/1904043","19-1904043")</f>
        <v>0</v>
      </c>
      <c r="B3" t="s">
        <v>49</v>
      </c>
      <c r="C3" t="s">
        <v>99</v>
      </c>
      <c r="D3" t="s">
        <v>101</v>
      </c>
      <c r="F3" t="s">
        <v>146</v>
      </c>
      <c r="G3" t="s">
        <v>292</v>
      </c>
      <c r="H3" t="s">
        <v>434</v>
      </c>
      <c r="I3" t="s">
        <v>566</v>
      </c>
      <c r="J3" t="s">
        <v>648</v>
      </c>
      <c r="K3">
        <v>11435</v>
      </c>
      <c r="L3" t="s">
        <v>671</v>
      </c>
      <c r="M3" t="s">
        <v>672</v>
      </c>
      <c r="N3" t="s">
        <v>674</v>
      </c>
      <c r="O3" t="s">
        <v>678</v>
      </c>
      <c r="P3" t="s">
        <v>749</v>
      </c>
      <c r="Q3" t="s">
        <v>762</v>
      </c>
      <c r="S3" t="s">
        <v>773</v>
      </c>
      <c r="T3" t="s">
        <v>673</v>
      </c>
      <c r="V3" t="s">
        <v>775</v>
      </c>
      <c r="W3" t="s">
        <v>780</v>
      </c>
      <c r="X3" t="s">
        <v>101</v>
      </c>
      <c r="Y3">
        <v>2200</v>
      </c>
      <c r="Z3" t="s">
        <v>789</v>
      </c>
      <c r="AA3" t="s">
        <v>795</v>
      </c>
      <c r="AC3" t="s">
        <v>816</v>
      </c>
      <c r="AE3" t="s">
        <v>1000</v>
      </c>
      <c r="AF3">
        <v>2</v>
      </c>
      <c r="AG3" t="s">
        <v>1144</v>
      </c>
      <c r="AH3" t="s">
        <v>676</v>
      </c>
      <c r="AI3">
        <v>1</v>
      </c>
      <c r="AJ3">
        <v>2</v>
      </c>
      <c r="AK3">
        <v>0</v>
      </c>
      <c r="AL3">
        <v>0</v>
      </c>
      <c r="AO3" t="s">
        <v>1167</v>
      </c>
      <c r="AU3" t="s">
        <v>1186</v>
      </c>
      <c r="AV3">
        <v>0</v>
      </c>
    </row>
    <row r="4" spans="1:48">
      <c r="A4" s="1">
        <f>HYPERLINK("https://lsnyc.legalserver.org/matter/dynamic-profile/view/1906436","19-1906436")</f>
        <v>0</v>
      </c>
      <c r="B4" t="s">
        <v>50</v>
      </c>
      <c r="C4" t="s">
        <v>99</v>
      </c>
      <c r="D4" t="s">
        <v>102</v>
      </c>
      <c r="F4" t="s">
        <v>147</v>
      </c>
      <c r="G4" t="s">
        <v>293</v>
      </c>
      <c r="H4" t="s">
        <v>435</v>
      </c>
      <c r="J4" t="s">
        <v>649</v>
      </c>
      <c r="K4">
        <v>11420</v>
      </c>
      <c r="L4" t="s">
        <v>671</v>
      </c>
      <c r="M4" t="s">
        <v>672</v>
      </c>
      <c r="P4" t="s">
        <v>680</v>
      </c>
      <c r="Q4" t="s">
        <v>763</v>
      </c>
      <c r="S4" t="s">
        <v>772</v>
      </c>
      <c r="T4" t="s">
        <v>673</v>
      </c>
      <c r="V4" t="s">
        <v>775</v>
      </c>
      <c r="X4" t="s">
        <v>102</v>
      </c>
      <c r="Y4">
        <v>0</v>
      </c>
      <c r="Z4" t="s">
        <v>789</v>
      </c>
      <c r="AA4" t="s">
        <v>794</v>
      </c>
      <c r="AC4" t="s">
        <v>817</v>
      </c>
      <c r="AE4" t="s">
        <v>1001</v>
      </c>
      <c r="AF4">
        <v>3</v>
      </c>
      <c r="AG4" t="s">
        <v>1143</v>
      </c>
      <c r="AI4">
        <v>9</v>
      </c>
      <c r="AJ4">
        <v>1</v>
      </c>
      <c r="AK4">
        <v>2</v>
      </c>
      <c r="AL4">
        <v>0</v>
      </c>
      <c r="AM4" t="s">
        <v>1163</v>
      </c>
      <c r="AN4" t="s">
        <v>1164</v>
      </c>
      <c r="AO4" t="s">
        <v>1168</v>
      </c>
      <c r="AU4" t="s">
        <v>50</v>
      </c>
      <c r="AV4">
        <v>0</v>
      </c>
    </row>
    <row r="5" spans="1:48">
      <c r="A5" s="1">
        <f>HYPERLINK("https://lsnyc.legalserver.org/matter/dynamic-profile/view/1905738","19-1905738")</f>
        <v>0</v>
      </c>
      <c r="B5" t="s">
        <v>51</v>
      </c>
      <c r="C5" t="s">
        <v>99</v>
      </c>
      <c r="D5" t="s">
        <v>103</v>
      </c>
      <c r="F5" t="s">
        <v>148</v>
      </c>
      <c r="G5" t="s">
        <v>294</v>
      </c>
      <c r="H5" t="s">
        <v>436</v>
      </c>
      <c r="I5" t="s">
        <v>567</v>
      </c>
      <c r="J5" t="s">
        <v>650</v>
      </c>
      <c r="K5">
        <v>11233</v>
      </c>
      <c r="L5" t="s">
        <v>671</v>
      </c>
      <c r="M5" t="s">
        <v>672</v>
      </c>
      <c r="N5" t="s">
        <v>675</v>
      </c>
      <c r="O5" t="s">
        <v>679</v>
      </c>
      <c r="P5" t="s">
        <v>680</v>
      </c>
      <c r="Q5" t="s">
        <v>763</v>
      </c>
      <c r="S5" t="s">
        <v>773</v>
      </c>
      <c r="T5" t="s">
        <v>673</v>
      </c>
      <c r="V5" t="s">
        <v>775</v>
      </c>
      <c r="X5" t="s">
        <v>103</v>
      </c>
      <c r="Y5">
        <v>215</v>
      </c>
      <c r="Z5" t="s">
        <v>790</v>
      </c>
      <c r="AA5" t="s">
        <v>796</v>
      </c>
      <c r="AC5" t="s">
        <v>818</v>
      </c>
      <c r="AD5" t="s">
        <v>976</v>
      </c>
      <c r="AE5" t="s">
        <v>1002</v>
      </c>
      <c r="AF5">
        <v>48</v>
      </c>
      <c r="AG5" t="s">
        <v>1145</v>
      </c>
      <c r="AH5" t="s">
        <v>796</v>
      </c>
      <c r="AI5">
        <v>4</v>
      </c>
      <c r="AJ5">
        <v>1</v>
      </c>
      <c r="AK5">
        <v>0</v>
      </c>
      <c r="AL5">
        <v>0</v>
      </c>
      <c r="AO5" t="s">
        <v>1167</v>
      </c>
      <c r="AU5" t="s">
        <v>51</v>
      </c>
      <c r="AV5">
        <v>0</v>
      </c>
    </row>
    <row r="6" spans="1:48">
      <c r="A6" s="1">
        <f>HYPERLINK("https://lsnyc.legalserver.org/matter/dynamic-profile/view/1906126","19-1906126")</f>
        <v>0</v>
      </c>
      <c r="B6" t="s">
        <v>52</v>
      </c>
      <c r="C6" t="s">
        <v>99</v>
      </c>
      <c r="D6" t="s">
        <v>104</v>
      </c>
      <c r="F6" t="s">
        <v>149</v>
      </c>
      <c r="G6" t="s">
        <v>295</v>
      </c>
      <c r="H6" t="s">
        <v>437</v>
      </c>
      <c r="I6">
        <v>4</v>
      </c>
      <c r="J6" t="s">
        <v>650</v>
      </c>
      <c r="K6">
        <v>11233</v>
      </c>
      <c r="L6" t="s">
        <v>672</v>
      </c>
      <c r="M6" t="s">
        <v>672</v>
      </c>
      <c r="O6" t="s">
        <v>680</v>
      </c>
      <c r="P6" t="s">
        <v>680</v>
      </c>
      <c r="Q6" t="s">
        <v>762</v>
      </c>
      <c r="S6" t="s">
        <v>773</v>
      </c>
      <c r="T6" t="s">
        <v>673</v>
      </c>
      <c r="V6" t="s">
        <v>775</v>
      </c>
      <c r="X6" t="s">
        <v>102</v>
      </c>
      <c r="Y6">
        <v>2500</v>
      </c>
      <c r="Z6" t="s">
        <v>790</v>
      </c>
      <c r="AC6" t="s">
        <v>819</v>
      </c>
      <c r="AE6" t="s">
        <v>1003</v>
      </c>
      <c r="AF6">
        <v>8</v>
      </c>
      <c r="AI6">
        <v>1</v>
      </c>
      <c r="AJ6">
        <v>1</v>
      </c>
      <c r="AK6">
        <v>0</v>
      </c>
      <c r="AL6">
        <v>0</v>
      </c>
      <c r="AO6" t="s">
        <v>1167</v>
      </c>
      <c r="AU6" t="s">
        <v>1187</v>
      </c>
      <c r="AV6">
        <v>0</v>
      </c>
    </row>
    <row r="7" spans="1:48">
      <c r="A7" s="1">
        <f>HYPERLINK("https://lsnyc.legalserver.org/matter/dynamic-profile/view/1904324","19-1904324")</f>
        <v>0</v>
      </c>
      <c r="B7" t="s">
        <v>53</v>
      </c>
      <c r="C7" t="s">
        <v>99</v>
      </c>
      <c r="D7" t="s">
        <v>100</v>
      </c>
      <c r="F7" t="s">
        <v>150</v>
      </c>
      <c r="G7" t="s">
        <v>296</v>
      </c>
      <c r="H7" t="s">
        <v>438</v>
      </c>
      <c r="I7" t="s">
        <v>568</v>
      </c>
      <c r="J7" t="s">
        <v>650</v>
      </c>
      <c r="K7">
        <v>11221</v>
      </c>
      <c r="L7" t="s">
        <v>672</v>
      </c>
      <c r="M7" t="s">
        <v>672</v>
      </c>
      <c r="Q7" t="s">
        <v>764</v>
      </c>
      <c r="S7" t="s">
        <v>773</v>
      </c>
      <c r="V7" t="s">
        <v>775</v>
      </c>
      <c r="X7" t="s">
        <v>100</v>
      </c>
      <c r="Y7">
        <v>0</v>
      </c>
      <c r="Z7" t="s">
        <v>790</v>
      </c>
      <c r="AC7" t="s">
        <v>820</v>
      </c>
      <c r="AF7">
        <v>0</v>
      </c>
      <c r="AI7">
        <v>0</v>
      </c>
      <c r="AJ7">
        <v>1</v>
      </c>
      <c r="AK7">
        <v>0</v>
      </c>
      <c r="AL7">
        <v>0</v>
      </c>
      <c r="AO7" t="s">
        <v>1167</v>
      </c>
      <c r="AU7" t="s">
        <v>92</v>
      </c>
      <c r="AV7">
        <v>0</v>
      </c>
    </row>
    <row r="8" spans="1:48">
      <c r="A8" s="1">
        <f>HYPERLINK("https://lsnyc.legalserver.org/matter/dynamic-profile/view/1905064","19-1905064")</f>
        <v>0</v>
      </c>
      <c r="B8" t="s">
        <v>53</v>
      </c>
      <c r="C8" t="s">
        <v>99</v>
      </c>
      <c r="D8" t="s">
        <v>105</v>
      </c>
      <c r="F8" t="s">
        <v>151</v>
      </c>
      <c r="G8" t="s">
        <v>297</v>
      </c>
      <c r="H8" t="s">
        <v>438</v>
      </c>
      <c r="I8">
        <v>1</v>
      </c>
      <c r="J8" t="s">
        <v>650</v>
      </c>
      <c r="K8">
        <v>11221</v>
      </c>
      <c r="L8" t="s">
        <v>671</v>
      </c>
      <c r="M8" t="s">
        <v>672</v>
      </c>
      <c r="Q8" t="s">
        <v>764</v>
      </c>
      <c r="S8" t="s">
        <v>773</v>
      </c>
      <c r="V8" t="s">
        <v>775</v>
      </c>
      <c r="X8" t="s">
        <v>124</v>
      </c>
      <c r="Y8">
        <v>0</v>
      </c>
      <c r="Z8" t="s">
        <v>790</v>
      </c>
      <c r="AC8" t="s">
        <v>821</v>
      </c>
      <c r="AE8" t="s">
        <v>1004</v>
      </c>
      <c r="AF8">
        <v>0</v>
      </c>
      <c r="AI8">
        <v>0</v>
      </c>
      <c r="AJ8">
        <v>1</v>
      </c>
      <c r="AK8">
        <v>0</v>
      </c>
      <c r="AL8">
        <v>0</v>
      </c>
      <c r="AO8" t="s">
        <v>1167</v>
      </c>
      <c r="AU8" t="s">
        <v>92</v>
      </c>
      <c r="AV8">
        <v>0</v>
      </c>
    </row>
    <row r="9" spans="1:48">
      <c r="A9" s="1">
        <f>HYPERLINK("https://lsnyc.legalserver.org/matter/dynamic-profile/view/1904691","19-1904691")</f>
        <v>0</v>
      </c>
      <c r="B9" t="s">
        <v>54</v>
      </c>
      <c r="C9" t="s">
        <v>99</v>
      </c>
      <c r="D9" t="s">
        <v>106</v>
      </c>
      <c r="F9" t="s">
        <v>152</v>
      </c>
      <c r="G9" t="s">
        <v>298</v>
      </c>
      <c r="H9" t="s">
        <v>439</v>
      </c>
      <c r="I9">
        <v>5</v>
      </c>
      <c r="J9" t="s">
        <v>651</v>
      </c>
      <c r="K9">
        <v>10034</v>
      </c>
      <c r="L9" t="s">
        <v>671</v>
      </c>
      <c r="M9" t="s">
        <v>672</v>
      </c>
      <c r="N9" t="s">
        <v>674</v>
      </c>
      <c r="Q9" t="s">
        <v>763</v>
      </c>
      <c r="S9" t="s">
        <v>773</v>
      </c>
      <c r="T9" t="s">
        <v>671</v>
      </c>
      <c r="V9" t="s">
        <v>775</v>
      </c>
      <c r="X9" t="s">
        <v>106</v>
      </c>
      <c r="Y9">
        <v>961.8200000000001</v>
      </c>
      <c r="Z9" t="s">
        <v>791</v>
      </c>
      <c r="AA9" t="s">
        <v>797</v>
      </c>
      <c r="AC9" t="s">
        <v>822</v>
      </c>
      <c r="AF9">
        <v>25</v>
      </c>
      <c r="AG9" t="s">
        <v>1146</v>
      </c>
      <c r="AH9" t="s">
        <v>676</v>
      </c>
      <c r="AI9">
        <v>30</v>
      </c>
      <c r="AJ9">
        <v>1</v>
      </c>
      <c r="AK9">
        <v>0</v>
      </c>
      <c r="AL9">
        <v>0</v>
      </c>
      <c r="AO9" t="s">
        <v>1167</v>
      </c>
      <c r="AU9" t="s">
        <v>1188</v>
      </c>
      <c r="AV9">
        <v>0</v>
      </c>
    </row>
    <row r="10" spans="1:48">
      <c r="A10" s="1">
        <f>HYPERLINK("https://lsnyc.legalserver.org/matter/dynamic-profile/view/1904716","19-1904716")</f>
        <v>0</v>
      </c>
      <c r="B10" t="s">
        <v>54</v>
      </c>
      <c r="C10" t="s">
        <v>99</v>
      </c>
      <c r="D10" t="s">
        <v>106</v>
      </c>
      <c r="F10" t="s">
        <v>153</v>
      </c>
      <c r="G10" t="s">
        <v>299</v>
      </c>
      <c r="H10" t="s">
        <v>439</v>
      </c>
      <c r="I10">
        <v>41</v>
      </c>
      <c r="J10" t="s">
        <v>651</v>
      </c>
      <c r="K10">
        <v>10034</v>
      </c>
      <c r="L10" t="s">
        <v>671</v>
      </c>
      <c r="M10" t="s">
        <v>672</v>
      </c>
      <c r="N10" t="s">
        <v>674</v>
      </c>
      <c r="Q10" t="s">
        <v>763</v>
      </c>
      <c r="S10" t="s">
        <v>773</v>
      </c>
      <c r="T10" t="s">
        <v>671</v>
      </c>
      <c r="V10" t="s">
        <v>775</v>
      </c>
      <c r="X10" t="s">
        <v>106</v>
      </c>
      <c r="Y10">
        <v>910</v>
      </c>
      <c r="Z10" t="s">
        <v>791</v>
      </c>
      <c r="AA10" t="s">
        <v>797</v>
      </c>
      <c r="AC10" t="s">
        <v>823</v>
      </c>
      <c r="AF10">
        <v>25</v>
      </c>
      <c r="AG10" t="s">
        <v>1146</v>
      </c>
      <c r="AH10" t="s">
        <v>1155</v>
      </c>
      <c r="AI10">
        <v>40</v>
      </c>
      <c r="AJ10">
        <v>6</v>
      </c>
      <c r="AK10">
        <v>0</v>
      </c>
      <c r="AL10">
        <v>0</v>
      </c>
      <c r="AO10" t="s">
        <v>1167</v>
      </c>
      <c r="AU10" t="s">
        <v>1188</v>
      </c>
      <c r="AV10">
        <v>0</v>
      </c>
    </row>
    <row r="11" spans="1:48">
      <c r="A11" s="1">
        <f>HYPERLINK("https://lsnyc.legalserver.org/matter/dynamic-profile/view/1905196","19-1905196")</f>
        <v>0</v>
      </c>
      <c r="B11" t="s">
        <v>55</v>
      </c>
      <c r="C11" t="s">
        <v>99</v>
      </c>
      <c r="D11" t="s">
        <v>107</v>
      </c>
      <c r="F11" t="s">
        <v>154</v>
      </c>
      <c r="G11" t="s">
        <v>300</v>
      </c>
      <c r="H11" t="s">
        <v>440</v>
      </c>
      <c r="I11" t="s">
        <v>569</v>
      </c>
      <c r="J11" t="s">
        <v>651</v>
      </c>
      <c r="K11">
        <v>10024</v>
      </c>
      <c r="L11" t="s">
        <v>671</v>
      </c>
      <c r="M11" t="s">
        <v>672</v>
      </c>
      <c r="N11" t="s">
        <v>674</v>
      </c>
      <c r="P11" t="s">
        <v>750</v>
      </c>
      <c r="Q11" t="s">
        <v>763</v>
      </c>
      <c r="S11" t="s">
        <v>773</v>
      </c>
      <c r="T11" t="s">
        <v>671</v>
      </c>
      <c r="V11" t="s">
        <v>775</v>
      </c>
      <c r="W11" t="s">
        <v>780</v>
      </c>
      <c r="X11" t="s">
        <v>105</v>
      </c>
      <c r="Y11">
        <v>875</v>
      </c>
      <c r="Z11" t="s">
        <v>791</v>
      </c>
      <c r="AA11" t="s">
        <v>798</v>
      </c>
      <c r="AC11" t="s">
        <v>824</v>
      </c>
      <c r="AE11" t="s">
        <v>1005</v>
      </c>
      <c r="AF11">
        <v>10</v>
      </c>
      <c r="AG11" t="s">
        <v>1146</v>
      </c>
      <c r="AH11" t="s">
        <v>1156</v>
      </c>
      <c r="AI11">
        <v>48</v>
      </c>
      <c r="AJ11">
        <v>2</v>
      </c>
      <c r="AK11">
        <v>0</v>
      </c>
      <c r="AL11">
        <v>15.97</v>
      </c>
      <c r="AO11" t="s">
        <v>1167</v>
      </c>
      <c r="AU11" t="s">
        <v>1189</v>
      </c>
      <c r="AV11">
        <v>2700</v>
      </c>
    </row>
    <row r="12" spans="1:48">
      <c r="A12" s="1">
        <f>HYPERLINK("https://lsnyc.legalserver.org/matter/dynamic-profile/view/1903865","19-1903865")</f>
        <v>0</v>
      </c>
      <c r="B12" t="s">
        <v>56</v>
      </c>
      <c r="C12" t="s">
        <v>99</v>
      </c>
      <c r="D12" t="s">
        <v>108</v>
      </c>
      <c r="F12" t="s">
        <v>155</v>
      </c>
      <c r="G12" t="s">
        <v>301</v>
      </c>
      <c r="H12" t="s">
        <v>441</v>
      </c>
      <c r="I12" t="s">
        <v>570</v>
      </c>
      <c r="J12" t="s">
        <v>650</v>
      </c>
      <c r="K12">
        <v>11233</v>
      </c>
      <c r="L12" t="s">
        <v>671</v>
      </c>
      <c r="M12" t="s">
        <v>672</v>
      </c>
      <c r="N12" t="s">
        <v>675</v>
      </c>
      <c r="O12" t="s">
        <v>681</v>
      </c>
      <c r="P12" t="s">
        <v>751</v>
      </c>
      <c r="S12" t="s">
        <v>773</v>
      </c>
      <c r="T12" t="s">
        <v>673</v>
      </c>
      <c r="V12" t="s">
        <v>775</v>
      </c>
      <c r="W12" t="s">
        <v>781</v>
      </c>
      <c r="X12" t="s">
        <v>108</v>
      </c>
      <c r="Y12">
        <v>1050</v>
      </c>
      <c r="Z12" t="s">
        <v>790</v>
      </c>
      <c r="AA12" t="s">
        <v>797</v>
      </c>
      <c r="AC12" t="s">
        <v>825</v>
      </c>
      <c r="AD12" t="s">
        <v>977</v>
      </c>
      <c r="AE12" t="s">
        <v>1006</v>
      </c>
      <c r="AF12">
        <v>8</v>
      </c>
      <c r="AG12" t="s">
        <v>1146</v>
      </c>
      <c r="AH12" t="s">
        <v>676</v>
      </c>
      <c r="AI12">
        <v>17</v>
      </c>
      <c r="AJ12">
        <v>2</v>
      </c>
      <c r="AK12">
        <v>2</v>
      </c>
      <c r="AL12">
        <v>19.69</v>
      </c>
      <c r="AO12" t="s">
        <v>1167</v>
      </c>
      <c r="AU12" t="s">
        <v>1190</v>
      </c>
      <c r="AV12">
        <v>5070</v>
      </c>
    </row>
    <row r="13" spans="1:48">
      <c r="A13" s="1">
        <f>HYPERLINK("https://lsnyc.legalserver.org/matter/dynamic-profile/view/1905377","19-1905377")</f>
        <v>0</v>
      </c>
      <c r="B13" t="s">
        <v>57</v>
      </c>
      <c r="C13" t="s">
        <v>98</v>
      </c>
      <c r="D13" t="s">
        <v>109</v>
      </c>
      <c r="E13" t="s">
        <v>142</v>
      </c>
      <c r="F13" t="s">
        <v>156</v>
      </c>
      <c r="G13" t="s">
        <v>302</v>
      </c>
      <c r="H13" t="s">
        <v>442</v>
      </c>
      <c r="I13" t="s">
        <v>571</v>
      </c>
      <c r="J13" t="s">
        <v>649</v>
      </c>
      <c r="K13">
        <v>11420</v>
      </c>
      <c r="L13" t="s">
        <v>671</v>
      </c>
      <c r="M13" t="s">
        <v>672</v>
      </c>
      <c r="N13" t="s">
        <v>674</v>
      </c>
      <c r="O13" t="s">
        <v>682</v>
      </c>
      <c r="P13" t="s">
        <v>749</v>
      </c>
      <c r="Q13" t="s">
        <v>762</v>
      </c>
      <c r="R13" t="s">
        <v>768</v>
      </c>
      <c r="S13" t="s">
        <v>773</v>
      </c>
      <c r="T13" t="s">
        <v>673</v>
      </c>
      <c r="V13" t="s">
        <v>775</v>
      </c>
      <c r="W13" t="s">
        <v>782</v>
      </c>
      <c r="X13" t="s">
        <v>109</v>
      </c>
      <c r="Y13">
        <v>2000</v>
      </c>
      <c r="Z13" t="s">
        <v>789</v>
      </c>
      <c r="AA13" t="s">
        <v>795</v>
      </c>
      <c r="AB13" t="s">
        <v>810</v>
      </c>
      <c r="AC13" t="s">
        <v>826</v>
      </c>
      <c r="AE13" t="s">
        <v>1007</v>
      </c>
      <c r="AF13">
        <v>1</v>
      </c>
      <c r="AG13" t="s">
        <v>1143</v>
      </c>
      <c r="AH13" t="s">
        <v>796</v>
      </c>
      <c r="AI13">
        <v>1</v>
      </c>
      <c r="AJ13">
        <v>2</v>
      </c>
      <c r="AK13">
        <v>3</v>
      </c>
      <c r="AL13">
        <v>23.86</v>
      </c>
      <c r="AO13" t="s">
        <v>1167</v>
      </c>
      <c r="AU13" t="s">
        <v>50</v>
      </c>
      <c r="AV13">
        <v>7200</v>
      </c>
    </row>
    <row r="14" spans="1:48">
      <c r="A14" s="1">
        <f>HYPERLINK("https://lsnyc.legalserver.org/matter/dynamic-profile/view/1905514","19-1905514")</f>
        <v>0</v>
      </c>
      <c r="B14" t="s">
        <v>48</v>
      </c>
      <c r="C14" t="s">
        <v>99</v>
      </c>
      <c r="D14" t="s">
        <v>110</v>
      </c>
      <c r="F14" t="s">
        <v>157</v>
      </c>
      <c r="G14" t="s">
        <v>303</v>
      </c>
      <c r="H14" t="s">
        <v>443</v>
      </c>
      <c r="I14" t="s">
        <v>572</v>
      </c>
      <c r="J14" t="s">
        <v>652</v>
      </c>
      <c r="K14">
        <v>11423</v>
      </c>
      <c r="L14" t="s">
        <v>671</v>
      </c>
      <c r="M14" t="s">
        <v>672</v>
      </c>
      <c r="N14" t="s">
        <v>674</v>
      </c>
      <c r="O14" t="s">
        <v>683</v>
      </c>
      <c r="P14" t="s">
        <v>749</v>
      </c>
      <c r="Q14" t="s">
        <v>765</v>
      </c>
      <c r="S14" t="s">
        <v>773</v>
      </c>
      <c r="T14" t="s">
        <v>673</v>
      </c>
      <c r="V14" t="s">
        <v>775</v>
      </c>
      <c r="W14" t="s">
        <v>780</v>
      </c>
      <c r="X14" t="s">
        <v>102</v>
      </c>
      <c r="Y14">
        <v>1900</v>
      </c>
      <c r="Z14" t="s">
        <v>789</v>
      </c>
      <c r="AA14" t="s">
        <v>799</v>
      </c>
      <c r="AC14" t="s">
        <v>827</v>
      </c>
      <c r="AE14" t="s">
        <v>1008</v>
      </c>
      <c r="AF14">
        <v>2</v>
      </c>
      <c r="AG14" t="s">
        <v>1143</v>
      </c>
      <c r="AH14" t="s">
        <v>676</v>
      </c>
      <c r="AI14">
        <v>1</v>
      </c>
      <c r="AJ14">
        <v>1</v>
      </c>
      <c r="AK14">
        <v>1</v>
      </c>
      <c r="AL14">
        <v>28.39</v>
      </c>
      <c r="AO14" t="s">
        <v>1169</v>
      </c>
      <c r="AU14" t="s">
        <v>48</v>
      </c>
      <c r="AV14">
        <v>4800</v>
      </c>
    </row>
    <row r="15" spans="1:48">
      <c r="A15" s="1">
        <f>HYPERLINK("https://lsnyc.legalserver.org/matter/dynamic-profile/view/0831293","17-0831293")</f>
        <v>0</v>
      </c>
      <c r="B15" t="s">
        <v>58</v>
      </c>
      <c r="C15" t="s">
        <v>99</v>
      </c>
      <c r="D15" t="s">
        <v>111</v>
      </c>
      <c r="F15" t="s">
        <v>158</v>
      </c>
      <c r="G15" t="s">
        <v>304</v>
      </c>
      <c r="H15" t="s">
        <v>444</v>
      </c>
      <c r="I15">
        <v>14</v>
      </c>
      <c r="J15" t="s">
        <v>650</v>
      </c>
      <c r="K15">
        <v>11219</v>
      </c>
      <c r="L15" t="s">
        <v>671</v>
      </c>
      <c r="M15" t="s">
        <v>672</v>
      </c>
      <c r="O15" t="s">
        <v>684</v>
      </c>
      <c r="P15" t="s">
        <v>751</v>
      </c>
      <c r="Q15" t="s">
        <v>765</v>
      </c>
      <c r="S15" t="s">
        <v>773</v>
      </c>
      <c r="T15" t="s">
        <v>673</v>
      </c>
      <c r="U15" t="s">
        <v>774</v>
      </c>
      <c r="V15" t="s">
        <v>775</v>
      </c>
      <c r="X15" t="s">
        <v>124</v>
      </c>
      <c r="Y15">
        <v>1065</v>
      </c>
      <c r="Z15" t="s">
        <v>790</v>
      </c>
      <c r="AA15" t="s">
        <v>800</v>
      </c>
      <c r="AC15" t="s">
        <v>828</v>
      </c>
      <c r="AF15">
        <v>0</v>
      </c>
      <c r="AG15" t="s">
        <v>1146</v>
      </c>
      <c r="AH15" t="s">
        <v>676</v>
      </c>
      <c r="AI15">
        <v>12</v>
      </c>
      <c r="AJ15">
        <v>3</v>
      </c>
      <c r="AK15">
        <v>0</v>
      </c>
      <c r="AL15">
        <v>32.32</v>
      </c>
      <c r="AO15" t="s">
        <v>1170</v>
      </c>
      <c r="AU15" t="s">
        <v>1191</v>
      </c>
      <c r="AV15">
        <v>6600</v>
      </c>
    </row>
    <row r="16" spans="1:48">
      <c r="A16" s="1">
        <f>HYPERLINK("https://lsnyc.legalserver.org/matter/dynamic-profile/view/1904889","19-1904889")</f>
        <v>0</v>
      </c>
      <c r="B16" t="s">
        <v>57</v>
      </c>
      <c r="C16" t="s">
        <v>99</v>
      </c>
      <c r="D16" t="s">
        <v>112</v>
      </c>
      <c r="F16" t="s">
        <v>159</v>
      </c>
      <c r="G16" t="s">
        <v>305</v>
      </c>
      <c r="H16" t="s">
        <v>445</v>
      </c>
      <c r="I16" t="s">
        <v>573</v>
      </c>
      <c r="J16" t="s">
        <v>647</v>
      </c>
      <c r="K16">
        <v>11691</v>
      </c>
      <c r="L16" t="s">
        <v>671</v>
      </c>
      <c r="M16" t="s">
        <v>672</v>
      </c>
      <c r="N16" t="s">
        <v>674</v>
      </c>
      <c r="O16" t="s">
        <v>685</v>
      </c>
      <c r="P16" t="s">
        <v>749</v>
      </c>
      <c r="Q16" t="s">
        <v>765</v>
      </c>
      <c r="S16" t="s">
        <v>773</v>
      </c>
      <c r="T16" t="s">
        <v>673</v>
      </c>
      <c r="V16" t="s">
        <v>775</v>
      </c>
      <c r="W16" t="s">
        <v>781</v>
      </c>
      <c r="X16" t="s">
        <v>112</v>
      </c>
      <c r="Y16">
        <v>592</v>
      </c>
      <c r="Z16" t="s">
        <v>789</v>
      </c>
      <c r="AA16" t="s">
        <v>799</v>
      </c>
      <c r="AC16" t="s">
        <v>829</v>
      </c>
      <c r="AE16" t="s">
        <v>1009</v>
      </c>
      <c r="AF16">
        <v>462</v>
      </c>
      <c r="AG16" t="s">
        <v>1147</v>
      </c>
      <c r="AH16" t="s">
        <v>676</v>
      </c>
      <c r="AI16">
        <v>10</v>
      </c>
      <c r="AJ16">
        <v>1</v>
      </c>
      <c r="AK16">
        <v>0</v>
      </c>
      <c r="AL16">
        <v>33.63</v>
      </c>
      <c r="AO16" t="s">
        <v>1167</v>
      </c>
      <c r="AU16" t="s">
        <v>57</v>
      </c>
      <c r="AV16">
        <v>4200</v>
      </c>
    </row>
    <row r="17" spans="1:48">
      <c r="A17" s="1">
        <f>HYPERLINK("https://lsnyc.legalserver.org/matter/dynamic-profile/view/1904963","19-1904963")</f>
        <v>0</v>
      </c>
      <c r="B17" t="s">
        <v>48</v>
      </c>
      <c r="C17" t="s">
        <v>99</v>
      </c>
      <c r="D17" t="s">
        <v>112</v>
      </c>
      <c r="F17" t="s">
        <v>160</v>
      </c>
      <c r="G17" t="s">
        <v>306</v>
      </c>
      <c r="H17" t="s">
        <v>446</v>
      </c>
      <c r="I17" t="s">
        <v>574</v>
      </c>
      <c r="J17" t="s">
        <v>653</v>
      </c>
      <c r="K17">
        <v>11411</v>
      </c>
      <c r="L17" t="s">
        <v>671</v>
      </c>
      <c r="M17" t="s">
        <v>672</v>
      </c>
      <c r="N17" t="s">
        <v>674</v>
      </c>
      <c r="O17" t="s">
        <v>686</v>
      </c>
      <c r="P17" t="s">
        <v>749</v>
      </c>
      <c r="Q17" t="s">
        <v>765</v>
      </c>
      <c r="S17" t="s">
        <v>773</v>
      </c>
      <c r="T17" t="s">
        <v>673</v>
      </c>
      <c r="V17" t="s">
        <v>775</v>
      </c>
      <c r="W17" t="s">
        <v>780</v>
      </c>
      <c r="X17" t="s">
        <v>121</v>
      </c>
      <c r="Y17">
        <v>1122</v>
      </c>
      <c r="Z17" t="s">
        <v>789</v>
      </c>
      <c r="AA17" t="s">
        <v>795</v>
      </c>
      <c r="AC17" t="s">
        <v>830</v>
      </c>
      <c r="AE17" t="s">
        <v>1010</v>
      </c>
      <c r="AF17">
        <v>2</v>
      </c>
      <c r="AG17" t="s">
        <v>1143</v>
      </c>
      <c r="AH17" t="s">
        <v>1157</v>
      </c>
      <c r="AI17">
        <v>10</v>
      </c>
      <c r="AJ17">
        <v>2</v>
      </c>
      <c r="AK17">
        <v>1</v>
      </c>
      <c r="AL17">
        <v>33.76</v>
      </c>
      <c r="AO17" t="s">
        <v>1167</v>
      </c>
      <c r="AU17" t="s">
        <v>1186</v>
      </c>
      <c r="AV17">
        <v>7200</v>
      </c>
    </row>
    <row r="18" spans="1:48">
      <c r="A18" s="1">
        <f>HYPERLINK("https://lsnyc.legalserver.org/matter/dynamic-profile/view/1904250","19-1904250")</f>
        <v>0</v>
      </c>
      <c r="B18" t="s">
        <v>57</v>
      </c>
      <c r="C18" t="s">
        <v>98</v>
      </c>
      <c r="D18" t="s">
        <v>113</v>
      </c>
      <c r="E18" t="s">
        <v>130</v>
      </c>
      <c r="F18" t="s">
        <v>161</v>
      </c>
      <c r="G18" t="s">
        <v>307</v>
      </c>
      <c r="H18" t="s">
        <v>447</v>
      </c>
      <c r="I18" t="s">
        <v>575</v>
      </c>
      <c r="J18" t="s">
        <v>647</v>
      </c>
      <c r="K18">
        <v>11691</v>
      </c>
      <c r="L18" t="s">
        <v>671</v>
      </c>
      <c r="M18" t="s">
        <v>672</v>
      </c>
      <c r="N18" t="s">
        <v>674</v>
      </c>
      <c r="O18" t="s">
        <v>687</v>
      </c>
      <c r="P18" t="s">
        <v>751</v>
      </c>
      <c r="Q18" t="s">
        <v>765</v>
      </c>
      <c r="R18" t="s">
        <v>769</v>
      </c>
      <c r="S18" t="s">
        <v>773</v>
      </c>
      <c r="T18" t="s">
        <v>673</v>
      </c>
      <c r="V18" t="s">
        <v>775</v>
      </c>
      <c r="W18" t="s">
        <v>783</v>
      </c>
      <c r="X18" t="s">
        <v>113</v>
      </c>
      <c r="Y18">
        <v>208</v>
      </c>
      <c r="Z18" t="s">
        <v>789</v>
      </c>
      <c r="AA18" t="s">
        <v>800</v>
      </c>
      <c r="AB18" t="s">
        <v>811</v>
      </c>
      <c r="AC18" t="s">
        <v>831</v>
      </c>
      <c r="AE18" t="s">
        <v>1011</v>
      </c>
      <c r="AF18">
        <v>53</v>
      </c>
      <c r="AG18" t="s">
        <v>1144</v>
      </c>
      <c r="AH18" t="s">
        <v>1157</v>
      </c>
      <c r="AI18">
        <v>30</v>
      </c>
      <c r="AJ18">
        <v>2</v>
      </c>
      <c r="AK18">
        <v>2</v>
      </c>
      <c r="AL18">
        <v>35.42</v>
      </c>
      <c r="AO18" t="s">
        <v>1167</v>
      </c>
      <c r="AQ18" t="s">
        <v>1174</v>
      </c>
      <c r="AR18" t="s">
        <v>1176</v>
      </c>
      <c r="AS18" t="s">
        <v>1179</v>
      </c>
      <c r="AT18" t="s">
        <v>1181</v>
      </c>
      <c r="AU18" t="s">
        <v>57</v>
      </c>
      <c r="AV18">
        <v>9120</v>
      </c>
    </row>
    <row r="19" spans="1:48">
      <c r="A19" s="1">
        <f>HYPERLINK("https://lsnyc.legalserver.org/matter/dynamic-profile/view/1904151","19-1904151")</f>
        <v>0</v>
      </c>
      <c r="B19" t="s">
        <v>50</v>
      </c>
      <c r="C19" t="s">
        <v>99</v>
      </c>
      <c r="D19" t="s">
        <v>113</v>
      </c>
      <c r="F19" t="s">
        <v>162</v>
      </c>
      <c r="G19" t="s">
        <v>308</v>
      </c>
      <c r="H19" t="s">
        <v>448</v>
      </c>
      <c r="I19" t="s">
        <v>576</v>
      </c>
      <c r="J19" t="s">
        <v>654</v>
      </c>
      <c r="K19">
        <v>11365</v>
      </c>
      <c r="L19" t="s">
        <v>671</v>
      </c>
      <c r="M19" t="s">
        <v>672</v>
      </c>
      <c r="O19" t="s">
        <v>688</v>
      </c>
      <c r="P19" t="s">
        <v>749</v>
      </c>
      <c r="Q19" t="s">
        <v>765</v>
      </c>
      <c r="S19" t="s">
        <v>772</v>
      </c>
      <c r="T19" t="s">
        <v>673</v>
      </c>
      <c r="V19" t="s">
        <v>776</v>
      </c>
      <c r="W19" t="s">
        <v>780</v>
      </c>
      <c r="X19" t="s">
        <v>113</v>
      </c>
      <c r="Y19">
        <v>532</v>
      </c>
      <c r="Z19" t="s">
        <v>789</v>
      </c>
      <c r="AA19" t="s">
        <v>799</v>
      </c>
      <c r="AC19" t="s">
        <v>832</v>
      </c>
      <c r="AE19" t="s">
        <v>1012</v>
      </c>
      <c r="AF19">
        <v>701</v>
      </c>
      <c r="AG19" t="s">
        <v>1148</v>
      </c>
      <c r="AH19" t="s">
        <v>676</v>
      </c>
      <c r="AI19">
        <v>13</v>
      </c>
      <c r="AJ19">
        <v>1</v>
      </c>
      <c r="AK19">
        <v>2</v>
      </c>
      <c r="AL19">
        <v>36.4</v>
      </c>
      <c r="AM19" t="s">
        <v>1163</v>
      </c>
      <c r="AN19" t="s">
        <v>1164</v>
      </c>
      <c r="AO19" t="s">
        <v>1167</v>
      </c>
      <c r="AU19" t="s">
        <v>50</v>
      </c>
      <c r="AV19">
        <v>7764</v>
      </c>
    </row>
    <row r="20" spans="1:48">
      <c r="A20" s="1">
        <f>HYPERLINK("https://lsnyc.legalserver.org/matter/dynamic-profile/view/1896627","19-1896627")</f>
        <v>0</v>
      </c>
      <c r="B20" t="s">
        <v>59</v>
      </c>
      <c r="C20" t="s">
        <v>99</v>
      </c>
      <c r="D20" t="s">
        <v>114</v>
      </c>
      <c r="F20" t="s">
        <v>163</v>
      </c>
      <c r="G20" t="s">
        <v>309</v>
      </c>
      <c r="H20" t="s">
        <v>449</v>
      </c>
      <c r="I20" t="s">
        <v>577</v>
      </c>
      <c r="J20" t="s">
        <v>650</v>
      </c>
      <c r="K20">
        <v>11233</v>
      </c>
      <c r="L20" t="s">
        <v>671</v>
      </c>
      <c r="M20" t="s">
        <v>673</v>
      </c>
      <c r="N20" t="s">
        <v>674</v>
      </c>
      <c r="P20" t="s">
        <v>752</v>
      </c>
      <c r="Q20" t="s">
        <v>766</v>
      </c>
      <c r="S20" t="s">
        <v>773</v>
      </c>
      <c r="T20" t="s">
        <v>671</v>
      </c>
      <c r="V20" t="s">
        <v>775</v>
      </c>
      <c r="W20" t="s">
        <v>780</v>
      </c>
      <c r="X20" t="s">
        <v>124</v>
      </c>
      <c r="Y20">
        <v>1056</v>
      </c>
      <c r="Z20" t="s">
        <v>790</v>
      </c>
      <c r="AC20" t="s">
        <v>833</v>
      </c>
      <c r="AF20">
        <v>359</v>
      </c>
      <c r="AG20" t="s">
        <v>1146</v>
      </c>
      <c r="AH20" t="s">
        <v>676</v>
      </c>
      <c r="AI20">
        <v>9</v>
      </c>
      <c r="AJ20">
        <v>2</v>
      </c>
      <c r="AK20">
        <v>0</v>
      </c>
      <c r="AL20">
        <v>37.21</v>
      </c>
      <c r="AO20" t="s">
        <v>1167</v>
      </c>
      <c r="AU20" t="s">
        <v>51</v>
      </c>
      <c r="AV20">
        <v>6292</v>
      </c>
    </row>
    <row r="21" spans="1:48">
      <c r="A21" s="1">
        <f>HYPERLINK("https://lsnyc.legalserver.org/matter/dynamic-profile/view/1904688","19-1904688")</f>
        <v>0</v>
      </c>
      <c r="B21" t="s">
        <v>60</v>
      </c>
      <c r="C21" t="s">
        <v>99</v>
      </c>
      <c r="D21" t="s">
        <v>106</v>
      </c>
      <c r="F21" t="s">
        <v>164</v>
      </c>
      <c r="G21" t="s">
        <v>310</v>
      </c>
      <c r="H21" t="s">
        <v>450</v>
      </c>
      <c r="I21" t="s">
        <v>578</v>
      </c>
      <c r="J21" t="s">
        <v>651</v>
      </c>
      <c r="K21">
        <v>10128</v>
      </c>
      <c r="L21" t="s">
        <v>671</v>
      </c>
      <c r="M21" t="s">
        <v>672</v>
      </c>
      <c r="N21" t="s">
        <v>675</v>
      </c>
      <c r="O21" t="s">
        <v>689</v>
      </c>
      <c r="P21" t="s">
        <v>749</v>
      </c>
      <c r="Q21" t="s">
        <v>763</v>
      </c>
      <c r="S21" t="s">
        <v>773</v>
      </c>
      <c r="T21" t="s">
        <v>673</v>
      </c>
      <c r="V21" t="s">
        <v>775</v>
      </c>
      <c r="X21" t="s">
        <v>106</v>
      </c>
      <c r="Y21">
        <v>918</v>
      </c>
      <c r="Z21" t="s">
        <v>791</v>
      </c>
      <c r="AA21" t="s">
        <v>801</v>
      </c>
      <c r="AC21" t="s">
        <v>834</v>
      </c>
      <c r="AD21" t="s">
        <v>978</v>
      </c>
      <c r="AE21" t="s">
        <v>1013</v>
      </c>
      <c r="AF21">
        <v>0</v>
      </c>
      <c r="AG21" t="s">
        <v>1146</v>
      </c>
      <c r="AH21" t="s">
        <v>1158</v>
      </c>
      <c r="AI21">
        <v>21</v>
      </c>
      <c r="AJ21">
        <v>1</v>
      </c>
      <c r="AK21">
        <v>0</v>
      </c>
      <c r="AL21">
        <v>37.89</v>
      </c>
      <c r="AO21" t="s">
        <v>1167</v>
      </c>
      <c r="AU21" t="s">
        <v>1192</v>
      </c>
      <c r="AV21">
        <v>4732</v>
      </c>
    </row>
    <row r="22" spans="1:48">
      <c r="A22" s="1">
        <f>HYPERLINK("https://lsnyc.legalserver.org/matter/dynamic-profile/view/1904493","19-1904493")</f>
        <v>0</v>
      </c>
      <c r="B22" t="s">
        <v>61</v>
      </c>
      <c r="C22" t="s">
        <v>99</v>
      </c>
      <c r="D22" t="s">
        <v>115</v>
      </c>
      <c r="F22" t="s">
        <v>165</v>
      </c>
      <c r="G22" t="s">
        <v>311</v>
      </c>
      <c r="H22" t="s">
        <v>451</v>
      </c>
      <c r="I22" t="s">
        <v>579</v>
      </c>
      <c r="J22" t="s">
        <v>651</v>
      </c>
      <c r="K22">
        <v>10033</v>
      </c>
      <c r="L22" t="s">
        <v>671</v>
      </c>
      <c r="M22" t="s">
        <v>672</v>
      </c>
      <c r="N22" t="s">
        <v>674</v>
      </c>
      <c r="Q22" t="s">
        <v>765</v>
      </c>
      <c r="S22" t="s">
        <v>773</v>
      </c>
      <c r="T22" t="s">
        <v>673</v>
      </c>
      <c r="V22" t="s">
        <v>775</v>
      </c>
      <c r="X22" t="s">
        <v>115</v>
      </c>
      <c r="Y22">
        <v>1213</v>
      </c>
      <c r="Z22" t="s">
        <v>791</v>
      </c>
      <c r="AA22" t="s">
        <v>799</v>
      </c>
      <c r="AC22" t="s">
        <v>835</v>
      </c>
      <c r="AE22" t="s">
        <v>1014</v>
      </c>
      <c r="AF22">
        <v>24</v>
      </c>
      <c r="AH22" t="s">
        <v>1159</v>
      </c>
      <c r="AI22">
        <v>4</v>
      </c>
      <c r="AJ22">
        <v>1</v>
      </c>
      <c r="AK22">
        <v>0</v>
      </c>
      <c r="AL22">
        <v>39.41</v>
      </c>
      <c r="AO22" t="s">
        <v>1167</v>
      </c>
      <c r="AU22" t="s">
        <v>1188</v>
      </c>
      <c r="AV22">
        <v>4922</v>
      </c>
    </row>
    <row r="23" spans="1:48">
      <c r="A23" s="1">
        <f>HYPERLINK("https://lsnyc.legalserver.org/matter/dynamic-profile/view/1906263","19-1906263")</f>
        <v>0</v>
      </c>
      <c r="B23" t="s">
        <v>62</v>
      </c>
      <c r="C23" t="s">
        <v>99</v>
      </c>
      <c r="D23" t="s">
        <v>116</v>
      </c>
      <c r="F23" t="s">
        <v>166</v>
      </c>
      <c r="G23" t="s">
        <v>312</v>
      </c>
      <c r="H23" t="s">
        <v>452</v>
      </c>
      <c r="I23" t="s">
        <v>580</v>
      </c>
      <c r="J23" t="s">
        <v>655</v>
      </c>
      <c r="K23">
        <v>10301</v>
      </c>
      <c r="L23" t="s">
        <v>671</v>
      </c>
      <c r="M23" t="s">
        <v>672</v>
      </c>
      <c r="N23" t="s">
        <v>674</v>
      </c>
      <c r="O23" t="s">
        <v>677</v>
      </c>
      <c r="P23" t="s">
        <v>753</v>
      </c>
      <c r="Q23" t="s">
        <v>766</v>
      </c>
      <c r="S23" t="s">
        <v>772</v>
      </c>
      <c r="T23" t="s">
        <v>673</v>
      </c>
      <c r="V23" t="s">
        <v>777</v>
      </c>
      <c r="W23" t="s">
        <v>780</v>
      </c>
      <c r="X23" t="s">
        <v>116</v>
      </c>
      <c r="Y23">
        <v>98</v>
      </c>
      <c r="Z23" t="s">
        <v>792</v>
      </c>
      <c r="AA23" t="s">
        <v>794</v>
      </c>
      <c r="AC23" t="s">
        <v>836</v>
      </c>
      <c r="AE23" t="s">
        <v>1015</v>
      </c>
      <c r="AF23">
        <v>2</v>
      </c>
      <c r="AG23" t="s">
        <v>1143</v>
      </c>
      <c r="AH23" t="s">
        <v>1157</v>
      </c>
      <c r="AI23">
        <v>3</v>
      </c>
      <c r="AJ23">
        <v>4</v>
      </c>
      <c r="AK23">
        <v>0</v>
      </c>
      <c r="AL23">
        <v>40.12</v>
      </c>
      <c r="AM23" t="s">
        <v>1163</v>
      </c>
      <c r="AN23" t="s">
        <v>1164</v>
      </c>
      <c r="AO23" t="s">
        <v>1167</v>
      </c>
      <c r="AU23" t="s">
        <v>62</v>
      </c>
      <c r="AV23">
        <v>10332</v>
      </c>
    </row>
    <row r="24" spans="1:48">
      <c r="A24" s="1">
        <f>HYPERLINK("https://lsnyc.legalserver.org/matter/dynamic-profile/view/1904898","19-1904898")</f>
        <v>0</v>
      </c>
      <c r="B24" t="s">
        <v>50</v>
      </c>
      <c r="C24" t="s">
        <v>99</v>
      </c>
      <c r="D24" t="s">
        <v>112</v>
      </c>
      <c r="F24" t="s">
        <v>167</v>
      </c>
      <c r="G24" t="s">
        <v>313</v>
      </c>
      <c r="H24" t="s">
        <v>453</v>
      </c>
      <c r="I24" t="s">
        <v>572</v>
      </c>
      <c r="J24" t="s">
        <v>656</v>
      </c>
      <c r="K24">
        <v>11412</v>
      </c>
      <c r="L24" t="s">
        <v>671</v>
      </c>
      <c r="M24" t="s">
        <v>672</v>
      </c>
      <c r="O24" t="s">
        <v>690</v>
      </c>
      <c r="P24" t="s">
        <v>749</v>
      </c>
      <c r="Q24" t="s">
        <v>765</v>
      </c>
      <c r="S24" t="s">
        <v>772</v>
      </c>
      <c r="T24" t="s">
        <v>673</v>
      </c>
      <c r="V24" t="s">
        <v>775</v>
      </c>
      <c r="W24" t="s">
        <v>781</v>
      </c>
      <c r="X24" t="s">
        <v>112</v>
      </c>
      <c r="Y24">
        <v>1488.5</v>
      </c>
      <c r="Z24" t="s">
        <v>789</v>
      </c>
      <c r="AA24" t="s">
        <v>794</v>
      </c>
      <c r="AC24" t="s">
        <v>837</v>
      </c>
      <c r="AF24">
        <v>3</v>
      </c>
      <c r="AG24" t="s">
        <v>1149</v>
      </c>
      <c r="AH24" t="s">
        <v>1155</v>
      </c>
      <c r="AI24">
        <v>2</v>
      </c>
      <c r="AJ24">
        <v>1</v>
      </c>
      <c r="AK24">
        <v>2</v>
      </c>
      <c r="AL24">
        <v>43.38</v>
      </c>
      <c r="AM24" t="s">
        <v>1163</v>
      </c>
      <c r="AN24" t="s">
        <v>1164</v>
      </c>
      <c r="AO24" t="s">
        <v>1167</v>
      </c>
      <c r="AU24" t="s">
        <v>50</v>
      </c>
      <c r="AV24">
        <v>9252</v>
      </c>
    </row>
    <row r="25" spans="1:48">
      <c r="A25" s="1">
        <f>HYPERLINK("https://lsnyc.legalserver.org/matter/dynamic-profile/view/1904987","19-1904987")</f>
        <v>0</v>
      </c>
      <c r="B25" t="s">
        <v>61</v>
      </c>
      <c r="C25" t="s">
        <v>99</v>
      </c>
      <c r="D25" t="s">
        <v>112</v>
      </c>
      <c r="F25" t="s">
        <v>168</v>
      </c>
      <c r="G25" t="s">
        <v>306</v>
      </c>
      <c r="H25" t="s">
        <v>454</v>
      </c>
      <c r="I25" t="s">
        <v>581</v>
      </c>
      <c r="J25" t="s">
        <v>651</v>
      </c>
      <c r="K25">
        <v>10034</v>
      </c>
      <c r="L25" t="s">
        <v>671</v>
      </c>
      <c r="M25" t="s">
        <v>672</v>
      </c>
      <c r="N25" t="s">
        <v>674</v>
      </c>
      <c r="P25" t="s">
        <v>754</v>
      </c>
      <c r="Q25" t="s">
        <v>762</v>
      </c>
      <c r="S25" t="s">
        <v>773</v>
      </c>
      <c r="T25" t="s">
        <v>673</v>
      </c>
      <c r="V25" t="s">
        <v>775</v>
      </c>
      <c r="X25" t="s">
        <v>112</v>
      </c>
      <c r="Y25">
        <v>980.67</v>
      </c>
      <c r="Z25" t="s">
        <v>791</v>
      </c>
      <c r="AA25" t="s">
        <v>799</v>
      </c>
      <c r="AC25" t="s">
        <v>838</v>
      </c>
      <c r="AE25" t="s">
        <v>1016</v>
      </c>
      <c r="AF25">
        <v>26</v>
      </c>
      <c r="AG25" t="s">
        <v>1146</v>
      </c>
      <c r="AH25" t="s">
        <v>1156</v>
      </c>
      <c r="AI25">
        <v>9</v>
      </c>
      <c r="AJ25">
        <v>2</v>
      </c>
      <c r="AK25">
        <v>1</v>
      </c>
      <c r="AL25">
        <v>45.34</v>
      </c>
      <c r="AO25" t="s">
        <v>1168</v>
      </c>
      <c r="AU25" t="s">
        <v>1188</v>
      </c>
      <c r="AV25">
        <v>9672</v>
      </c>
    </row>
    <row r="26" spans="1:48">
      <c r="A26" s="1">
        <f>HYPERLINK("https://lsnyc.legalserver.org/matter/dynamic-profile/view/1891183","19-1891183")</f>
        <v>0</v>
      </c>
      <c r="B26" t="s">
        <v>63</v>
      </c>
      <c r="C26" t="s">
        <v>99</v>
      </c>
      <c r="D26" t="s">
        <v>117</v>
      </c>
      <c r="F26" t="s">
        <v>169</v>
      </c>
      <c r="G26" t="s">
        <v>314</v>
      </c>
      <c r="H26" t="s">
        <v>455</v>
      </c>
      <c r="J26" t="s">
        <v>657</v>
      </c>
      <c r="K26">
        <v>11368</v>
      </c>
      <c r="L26" t="s">
        <v>671</v>
      </c>
      <c r="M26" t="s">
        <v>671</v>
      </c>
      <c r="N26" t="s">
        <v>675</v>
      </c>
      <c r="O26" t="s">
        <v>691</v>
      </c>
      <c r="P26" t="s">
        <v>749</v>
      </c>
      <c r="Q26" t="s">
        <v>766</v>
      </c>
      <c r="S26" t="s">
        <v>773</v>
      </c>
      <c r="T26" t="s">
        <v>673</v>
      </c>
      <c r="V26" t="s">
        <v>775</v>
      </c>
      <c r="W26" t="s">
        <v>780</v>
      </c>
      <c r="X26" t="s">
        <v>144</v>
      </c>
      <c r="Y26">
        <v>1400</v>
      </c>
      <c r="Z26" t="s">
        <v>789</v>
      </c>
      <c r="AA26" t="s">
        <v>795</v>
      </c>
      <c r="AC26" t="s">
        <v>839</v>
      </c>
      <c r="AD26" t="s">
        <v>979</v>
      </c>
      <c r="AE26" t="s">
        <v>1017</v>
      </c>
      <c r="AF26">
        <v>25</v>
      </c>
      <c r="AG26" t="s">
        <v>1143</v>
      </c>
      <c r="AH26" t="s">
        <v>1155</v>
      </c>
      <c r="AI26">
        <v>6</v>
      </c>
      <c r="AJ26">
        <v>1</v>
      </c>
      <c r="AK26">
        <v>3</v>
      </c>
      <c r="AL26">
        <v>46.6</v>
      </c>
      <c r="AO26" t="s">
        <v>1168</v>
      </c>
      <c r="AU26" t="s">
        <v>63</v>
      </c>
      <c r="AV26">
        <v>12000</v>
      </c>
    </row>
    <row r="27" spans="1:48">
      <c r="A27" s="1">
        <f>HYPERLINK("https://lsnyc.legalserver.org/matter/dynamic-profile/view/1904449","19-1904449")</f>
        <v>0</v>
      </c>
      <c r="B27" t="s">
        <v>64</v>
      </c>
      <c r="C27" t="s">
        <v>99</v>
      </c>
      <c r="D27" t="s">
        <v>118</v>
      </c>
      <c r="F27" t="s">
        <v>170</v>
      </c>
      <c r="G27" t="s">
        <v>315</v>
      </c>
      <c r="H27" t="s">
        <v>456</v>
      </c>
      <c r="I27" t="s">
        <v>582</v>
      </c>
      <c r="J27" t="s">
        <v>658</v>
      </c>
      <c r="K27">
        <v>10452</v>
      </c>
      <c r="L27" t="s">
        <v>671</v>
      </c>
      <c r="M27" t="s">
        <v>672</v>
      </c>
      <c r="N27" t="s">
        <v>674</v>
      </c>
      <c r="O27" t="s">
        <v>692</v>
      </c>
      <c r="P27" t="s">
        <v>680</v>
      </c>
      <c r="Q27" t="s">
        <v>762</v>
      </c>
      <c r="S27" t="s">
        <v>773</v>
      </c>
      <c r="T27" t="s">
        <v>673</v>
      </c>
      <c r="V27" t="s">
        <v>775</v>
      </c>
      <c r="X27" t="s">
        <v>116</v>
      </c>
      <c r="Y27">
        <v>702.21</v>
      </c>
      <c r="Z27" t="s">
        <v>793</v>
      </c>
      <c r="AC27" t="s">
        <v>840</v>
      </c>
      <c r="AE27" t="s">
        <v>1018</v>
      </c>
      <c r="AF27">
        <v>42</v>
      </c>
      <c r="AG27" t="s">
        <v>1143</v>
      </c>
      <c r="AH27" t="s">
        <v>676</v>
      </c>
      <c r="AI27">
        <v>4</v>
      </c>
      <c r="AJ27">
        <v>1</v>
      </c>
      <c r="AK27">
        <v>2</v>
      </c>
      <c r="AL27">
        <v>49.4</v>
      </c>
      <c r="AO27" t="s">
        <v>1168</v>
      </c>
      <c r="AU27" t="s">
        <v>1193</v>
      </c>
      <c r="AV27">
        <v>10536</v>
      </c>
    </row>
    <row r="28" spans="1:48">
      <c r="A28" s="1">
        <f>HYPERLINK("https://lsnyc.legalserver.org/matter/dynamic-profile/view/1896798","19-1896798")</f>
        <v>0</v>
      </c>
      <c r="B28" t="s">
        <v>65</v>
      </c>
      <c r="C28" t="s">
        <v>99</v>
      </c>
      <c r="D28" t="s">
        <v>119</v>
      </c>
      <c r="F28" t="s">
        <v>171</v>
      </c>
      <c r="G28" t="s">
        <v>316</v>
      </c>
      <c r="H28" t="s">
        <v>457</v>
      </c>
      <c r="I28" t="s">
        <v>583</v>
      </c>
      <c r="J28" t="s">
        <v>650</v>
      </c>
      <c r="K28">
        <v>11213</v>
      </c>
      <c r="L28" t="s">
        <v>671</v>
      </c>
      <c r="M28" t="s">
        <v>671</v>
      </c>
      <c r="N28" t="s">
        <v>674</v>
      </c>
      <c r="O28" t="s">
        <v>676</v>
      </c>
      <c r="P28" t="s">
        <v>750</v>
      </c>
      <c r="Q28" t="s">
        <v>767</v>
      </c>
      <c r="S28" t="s">
        <v>773</v>
      </c>
      <c r="T28" t="s">
        <v>671</v>
      </c>
      <c r="V28" t="s">
        <v>775</v>
      </c>
      <c r="X28" t="s">
        <v>108</v>
      </c>
      <c r="Y28">
        <v>855.86</v>
      </c>
      <c r="Z28" t="s">
        <v>790</v>
      </c>
      <c r="AA28" t="s">
        <v>801</v>
      </c>
      <c r="AC28" t="s">
        <v>841</v>
      </c>
      <c r="AF28">
        <v>6</v>
      </c>
      <c r="AG28" t="s">
        <v>1146</v>
      </c>
      <c r="AH28" t="s">
        <v>676</v>
      </c>
      <c r="AI28">
        <v>26</v>
      </c>
      <c r="AJ28">
        <v>1</v>
      </c>
      <c r="AK28">
        <v>1</v>
      </c>
      <c r="AL28">
        <v>52.58</v>
      </c>
      <c r="AO28" t="s">
        <v>1167</v>
      </c>
      <c r="AP28" t="s">
        <v>1172</v>
      </c>
      <c r="AU28" t="s">
        <v>51</v>
      </c>
      <c r="AV28">
        <v>8892</v>
      </c>
    </row>
    <row r="29" spans="1:48">
      <c r="A29" s="1">
        <f>HYPERLINK("https://lsnyc.legalserver.org/matter/dynamic-profile/view/1904129","19-1904129")</f>
        <v>0</v>
      </c>
      <c r="B29" t="s">
        <v>66</v>
      </c>
      <c r="C29" t="s">
        <v>98</v>
      </c>
      <c r="D29" t="s">
        <v>113</v>
      </c>
      <c r="E29" t="s">
        <v>113</v>
      </c>
      <c r="F29" t="s">
        <v>172</v>
      </c>
      <c r="G29" t="s">
        <v>317</v>
      </c>
      <c r="H29" t="s">
        <v>458</v>
      </c>
      <c r="I29">
        <v>614</v>
      </c>
      <c r="J29" t="s">
        <v>658</v>
      </c>
      <c r="K29">
        <v>10457</v>
      </c>
      <c r="L29" t="s">
        <v>671</v>
      </c>
      <c r="M29" t="s">
        <v>672</v>
      </c>
      <c r="N29" t="s">
        <v>674</v>
      </c>
      <c r="O29" t="s">
        <v>693</v>
      </c>
      <c r="P29" t="s">
        <v>751</v>
      </c>
      <c r="Q29" t="s">
        <v>765</v>
      </c>
      <c r="R29" t="s">
        <v>770</v>
      </c>
      <c r="S29" t="s">
        <v>773</v>
      </c>
      <c r="T29" t="s">
        <v>673</v>
      </c>
      <c r="V29" t="s">
        <v>775</v>
      </c>
      <c r="W29" t="s">
        <v>780</v>
      </c>
      <c r="X29" t="s">
        <v>124</v>
      </c>
      <c r="Y29">
        <v>1268</v>
      </c>
      <c r="Z29" t="s">
        <v>793</v>
      </c>
      <c r="AA29" t="s">
        <v>799</v>
      </c>
      <c r="AB29" t="s">
        <v>812</v>
      </c>
      <c r="AC29" t="s">
        <v>842</v>
      </c>
      <c r="AD29" t="s">
        <v>980</v>
      </c>
      <c r="AE29" t="s">
        <v>1019</v>
      </c>
      <c r="AF29">
        <v>99</v>
      </c>
      <c r="AG29" t="s">
        <v>1150</v>
      </c>
      <c r="AH29" t="s">
        <v>1155</v>
      </c>
      <c r="AI29">
        <v>1</v>
      </c>
      <c r="AJ29">
        <v>1</v>
      </c>
      <c r="AK29">
        <v>1</v>
      </c>
      <c r="AL29">
        <v>52.66</v>
      </c>
      <c r="AO29" t="s">
        <v>1167</v>
      </c>
      <c r="AU29" t="s">
        <v>1194</v>
      </c>
      <c r="AV29">
        <v>8904</v>
      </c>
    </row>
    <row r="30" spans="1:48">
      <c r="A30" s="1">
        <f>HYPERLINK("https://lsnyc.legalserver.org/matter/dynamic-profile/view/1905343","19-1905343")</f>
        <v>0</v>
      </c>
      <c r="B30" t="s">
        <v>52</v>
      </c>
      <c r="C30" t="s">
        <v>99</v>
      </c>
      <c r="D30" t="s">
        <v>109</v>
      </c>
      <c r="F30" t="s">
        <v>173</v>
      </c>
      <c r="G30" t="s">
        <v>318</v>
      </c>
      <c r="H30" t="s">
        <v>459</v>
      </c>
      <c r="I30" t="s">
        <v>584</v>
      </c>
      <c r="J30" t="s">
        <v>650</v>
      </c>
      <c r="K30">
        <v>11233</v>
      </c>
      <c r="L30" t="s">
        <v>671</v>
      </c>
      <c r="M30" t="s">
        <v>672</v>
      </c>
      <c r="N30" t="s">
        <v>675</v>
      </c>
      <c r="O30" t="s">
        <v>676</v>
      </c>
      <c r="P30" t="s">
        <v>755</v>
      </c>
      <c r="Q30" t="s">
        <v>767</v>
      </c>
      <c r="S30" t="s">
        <v>773</v>
      </c>
      <c r="T30" t="s">
        <v>673</v>
      </c>
      <c r="V30" t="s">
        <v>778</v>
      </c>
      <c r="W30" t="s">
        <v>780</v>
      </c>
      <c r="X30" t="s">
        <v>109</v>
      </c>
      <c r="Y30">
        <v>1322</v>
      </c>
      <c r="Z30" t="s">
        <v>790</v>
      </c>
      <c r="AA30" t="s">
        <v>802</v>
      </c>
      <c r="AC30" t="s">
        <v>843</v>
      </c>
      <c r="AD30" t="s">
        <v>981</v>
      </c>
      <c r="AE30" t="s">
        <v>1020</v>
      </c>
      <c r="AF30">
        <v>48</v>
      </c>
      <c r="AG30" t="s">
        <v>1146</v>
      </c>
      <c r="AH30" t="s">
        <v>1155</v>
      </c>
      <c r="AI30">
        <v>3</v>
      </c>
      <c r="AJ30">
        <v>1</v>
      </c>
      <c r="AK30">
        <v>0</v>
      </c>
      <c r="AL30">
        <v>53.77</v>
      </c>
      <c r="AO30" t="s">
        <v>1167</v>
      </c>
      <c r="AU30" t="s">
        <v>51</v>
      </c>
      <c r="AV30">
        <v>6715.8</v>
      </c>
    </row>
    <row r="31" spans="1:48">
      <c r="A31" s="1">
        <f>HYPERLINK("https://lsnyc.legalserver.org/matter/dynamic-profile/view/1905739","19-1905739")</f>
        <v>0</v>
      </c>
      <c r="B31" t="s">
        <v>67</v>
      </c>
      <c r="C31" t="s">
        <v>99</v>
      </c>
      <c r="D31" t="s">
        <v>104</v>
      </c>
      <c r="F31" t="s">
        <v>174</v>
      </c>
      <c r="G31" t="s">
        <v>294</v>
      </c>
      <c r="H31" t="s">
        <v>460</v>
      </c>
      <c r="I31">
        <v>305</v>
      </c>
      <c r="J31" t="s">
        <v>655</v>
      </c>
      <c r="K31">
        <v>10304</v>
      </c>
      <c r="L31" t="s">
        <v>672</v>
      </c>
      <c r="M31" t="s">
        <v>672</v>
      </c>
      <c r="O31" t="s">
        <v>694</v>
      </c>
      <c r="P31" t="s">
        <v>749</v>
      </c>
      <c r="S31" t="s">
        <v>773</v>
      </c>
      <c r="T31" t="s">
        <v>673</v>
      </c>
      <c r="V31" t="s">
        <v>775</v>
      </c>
      <c r="W31" t="s">
        <v>780</v>
      </c>
      <c r="X31" t="s">
        <v>104</v>
      </c>
      <c r="Y31">
        <v>1245</v>
      </c>
      <c r="Z31" t="s">
        <v>792</v>
      </c>
      <c r="AA31" t="s">
        <v>799</v>
      </c>
      <c r="AC31" t="s">
        <v>844</v>
      </c>
      <c r="AE31" t="s">
        <v>1021</v>
      </c>
      <c r="AF31">
        <v>0</v>
      </c>
      <c r="AG31" t="s">
        <v>1146</v>
      </c>
      <c r="AH31" t="s">
        <v>1155</v>
      </c>
      <c r="AI31">
        <v>2</v>
      </c>
      <c r="AJ31">
        <v>1</v>
      </c>
      <c r="AK31">
        <v>2</v>
      </c>
      <c r="AL31">
        <v>56.43</v>
      </c>
      <c r="AO31" t="s">
        <v>1167</v>
      </c>
      <c r="AU31" t="s">
        <v>1195</v>
      </c>
      <c r="AV31">
        <v>12036</v>
      </c>
    </row>
    <row r="32" spans="1:48">
      <c r="A32" s="1">
        <f>HYPERLINK("https://lsnyc.legalserver.org/matter/dynamic-profile/view/1905743","19-1905743")</f>
        <v>0</v>
      </c>
      <c r="B32" t="s">
        <v>68</v>
      </c>
      <c r="C32" t="s">
        <v>99</v>
      </c>
      <c r="D32" t="s">
        <v>103</v>
      </c>
      <c r="F32" t="s">
        <v>175</v>
      </c>
      <c r="G32" t="s">
        <v>319</v>
      </c>
      <c r="H32" t="s">
        <v>461</v>
      </c>
      <c r="I32" t="s">
        <v>585</v>
      </c>
      <c r="J32" t="s">
        <v>650</v>
      </c>
      <c r="K32">
        <v>11226</v>
      </c>
      <c r="L32" t="s">
        <v>672</v>
      </c>
      <c r="M32" t="s">
        <v>672</v>
      </c>
      <c r="Q32" t="s">
        <v>767</v>
      </c>
      <c r="S32" t="s">
        <v>773</v>
      </c>
      <c r="T32" t="s">
        <v>671</v>
      </c>
      <c r="V32" t="s">
        <v>775</v>
      </c>
      <c r="X32" t="s">
        <v>103</v>
      </c>
      <c r="Y32">
        <v>0</v>
      </c>
      <c r="Z32" t="s">
        <v>790</v>
      </c>
      <c r="AC32" t="s">
        <v>845</v>
      </c>
      <c r="AE32" t="s">
        <v>1022</v>
      </c>
      <c r="AF32">
        <v>0</v>
      </c>
      <c r="AI32">
        <v>0</v>
      </c>
      <c r="AJ32">
        <v>2</v>
      </c>
      <c r="AK32">
        <v>0</v>
      </c>
      <c r="AL32">
        <v>56.77</v>
      </c>
      <c r="AO32" t="s">
        <v>1171</v>
      </c>
      <c r="AU32" t="s">
        <v>92</v>
      </c>
      <c r="AV32">
        <v>9600</v>
      </c>
    </row>
    <row r="33" spans="1:48">
      <c r="A33" s="1">
        <f>HYPERLINK("https://lsnyc.legalserver.org/matter/dynamic-profile/view/1903853","19-1903853")</f>
        <v>0</v>
      </c>
      <c r="B33" t="s">
        <v>58</v>
      </c>
      <c r="C33" t="s">
        <v>98</v>
      </c>
      <c r="D33" t="s">
        <v>108</v>
      </c>
      <c r="E33" t="s">
        <v>136</v>
      </c>
      <c r="F33" t="s">
        <v>176</v>
      </c>
      <c r="G33" t="s">
        <v>320</v>
      </c>
      <c r="H33" t="s">
        <v>462</v>
      </c>
      <c r="I33">
        <v>1</v>
      </c>
      <c r="J33" t="s">
        <v>650</v>
      </c>
      <c r="K33">
        <v>11233</v>
      </c>
      <c r="L33" t="s">
        <v>671</v>
      </c>
      <c r="M33" t="s">
        <v>672</v>
      </c>
      <c r="N33" t="s">
        <v>674</v>
      </c>
      <c r="O33" t="s">
        <v>695</v>
      </c>
      <c r="P33" t="s">
        <v>749</v>
      </c>
      <c r="Q33" t="s">
        <v>766</v>
      </c>
      <c r="R33" t="s">
        <v>770</v>
      </c>
      <c r="S33" t="s">
        <v>773</v>
      </c>
      <c r="T33" t="s">
        <v>673</v>
      </c>
      <c r="V33" t="s">
        <v>779</v>
      </c>
      <c r="X33" t="s">
        <v>129</v>
      </c>
      <c r="Y33">
        <v>650</v>
      </c>
      <c r="Z33" t="s">
        <v>790</v>
      </c>
      <c r="AA33" t="s">
        <v>799</v>
      </c>
      <c r="AB33" t="s">
        <v>813</v>
      </c>
      <c r="AC33" t="s">
        <v>846</v>
      </c>
      <c r="AE33" t="s">
        <v>1023</v>
      </c>
      <c r="AF33">
        <v>3</v>
      </c>
      <c r="AG33" t="s">
        <v>1143</v>
      </c>
      <c r="AI33">
        <v>4</v>
      </c>
      <c r="AJ33">
        <v>2</v>
      </c>
      <c r="AK33">
        <v>0</v>
      </c>
      <c r="AL33">
        <v>59.04</v>
      </c>
      <c r="AO33" t="s">
        <v>1167</v>
      </c>
      <c r="AR33" t="s">
        <v>796</v>
      </c>
      <c r="AS33" t="s">
        <v>1180</v>
      </c>
      <c r="AT33" t="s">
        <v>1182</v>
      </c>
      <c r="AU33" t="s">
        <v>1196</v>
      </c>
      <c r="AV33">
        <v>9984</v>
      </c>
    </row>
    <row r="34" spans="1:48">
      <c r="A34" s="1">
        <f>HYPERLINK("https://lsnyc.legalserver.org/matter/dynamic-profile/view/1901339","19-1901339")</f>
        <v>0</v>
      </c>
      <c r="B34" t="s">
        <v>69</v>
      </c>
      <c r="C34" t="s">
        <v>99</v>
      </c>
      <c r="D34" t="s">
        <v>120</v>
      </c>
      <c r="F34" t="s">
        <v>177</v>
      </c>
      <c r="G34" t="s">
        <v>321</v>
      </c>
      <c r="H34" t="s">
        <v>463</v>
      </c>
      <c r="J34" t="s">
        <v>652</v>
      </c>
      <c r="K34">
        <v>11423</v>
      </c>
      <c r="L34" t="s">
        <v>671</v>
      </c>
      <c r="M34" t="s">
        <v>672</v>
      </c>
      <c r="N34" t="s">
        <v>675</v>
      </c>
      <c r="O34" t="s">
        <v>696</v>
      </c>
      <c r="P34" t="s">
        <v>756</v>
      </c>
      <c r="Q34" t="s">
        <v>762</v>
      </c>
      <c r="S34" t="s">
        <v>773</v>
      </c>
      <c r="T34" t="s">
        <v>673</v>
      </c>
      <c r="V34" t="s">
        <v>775</v>
      </c>
      <c r="W34" t="s">
        <v>780</v>
      </c>
      <c r="X34" t="s">
        <v>110</v>
      </c>
      <c r="Y34">
        <v>700</v>
      </c>
      <c r="Z34" t="s">
        <v>789</v>
      </c>
      <c r="AA34" t="s">
        <v>795</v>
      </c>
      <c r="AC34" t="s">
        <v>847</v>
      </c>
      <c r="AD34" t="s">
        <v>982</v>
      </c>
      <c r="AE34" t="s">
        <v>1024</v>
      </c>
      <c r="AF34">
        <v>2</v>
      </c>
      <c r="AG34" t="s">
        <v>1143</v>
      </c>
      <c r="AH34" t="s">
        <v>676</v>
      </c>
      <c r="AI34">
        <v>53</v>
      </c>
      <c r="AJ34">
        <v>2</v>
      </c>
      <c r="AK34">
        <v>0</v>
      </c>
      <c r="AL34">
        <v>59.61</v>
      </c>
      <c r="AO34" t="s">
        <v>1167</v>
      </c>
      <c r="AS34" t="s">
        <v>1179</v>
      </c>
      <c r="AT34" t="s">
        <v>1183</v>
      </c>
      <c r="AU34" t="s">
        <v>69</v>
      </c>
      <c r="AV34">
        <v>10080</v>
      </c>
    </row>
    <row r="35" spans="1:48">
      <c r="A35" s="1">
        <f>HYPERLINK("https://lsnyc.legalserver.org/matter/dynamic-profile/view/1906049","19-1906049")</f>
        <v>0</v>
      </c>
      <c r="B35" t="s">
        <v>70</v>
      </c>
      <c r="C35" t="s">
        <v>99</v>
      </c>
      <c r="D35" t="s">
        <v>104</v>
      </c>
      <c r="F35" t="s">
        <v>178</v>
      </c>
      <c r="G35" t="s">
        <v>322</v>
      </c>
      <c r="H35" t="s">
        <v>464</v>
      </c>
      <c r="I35" t="s">
        <v>586</v>
      </c>
      <c r="J35" t="s">
        <v>651</v>
      </c>
      <c r="K35">
        <v>10033</v>
      </c>
      <c r="L35" t="s">
        <v>671</v>
      </c>
      <c r="M35" t="s">
        <v>672</v>
      </c>
      <c r="N35" t="s">
        <v>674</v>
      </c>
      <c r="Q35" t="s">
        <v>763</v>
      </c>
      <c r="S35" t="s">
        <v>773</v>
      </c>
      <c r="T35" t="s">
        <v>673</v>
      </c>
      <c r="V35" t="s">
        <v>775</v>
      </c>
      <c r="X35" t="s">
        <v>104</v>
      </c>
      <c r="Y35">
        <v>2668</v>
      </c>
      <c r="Z35" t="s">
        <v>791</v>
      </c>
      <c r="AA35" t="s">
        <v>799</v>
      </c>
      <c r="AC35" t="s">
        <v>848</v>
      </c>
      <c r="AE35" t="s">
        <v>1025</v>
      </c>
      <c r="AF35">
        <v>480</v>
      </c>
      <c r="AG35" t="s">
        <v>1146</v>
      </c>
      <c r="AH35" t="s">
        <v>676</v>
      </c>
      <c r="AI35">
        <v>5</v>
      </c>
      <c r="AJ35">
        <v>1</v>
      </c>
      <c r="AK35">
        <v>0</v>
      </c>
      <c r="AL35">
        <v>60.53</v>
      </c>
      <c r="AO35" t="s">
        <v>1168</v>
      </c>
      <c r="AU35" t="s">
        <v>1188</v>
      </c>
      <c r="AV35">
        <v>7560</v>
      </c>
    </row>
    <row r="36" spans="1:48">
      <c r="A36" s="1">
        <f>HYPERLINK("https://lsnyc.legalserver.org/matter/dynamic-profile/view/1904678","19-1904678")</f>
        <v>0</v>
      </c>
      <c r="B36" t="s">
        <v>71</v>
      </c>
      <c r="C36" t="s">
        <v>99</v>
      </c>
      <c r="D36" t="s">
        <v>106</v>
      </c>
      <c r="F36" t="s">
        <v>179</v>
      </c>
      <c r="G36" t="s">
        <v>323</v>
      </c>
      <c r="H36" t="s">
        <v>465</v>
      </c>
      <c r="I36" t="s">
        <v>587</v>
      </c>
      <c r="J36" t="s">
        <v>658</v>
      </c>
      <c r="K36">
        <v>10463</v>
      </c>
      <c r="L36" t="s">
        <v>671</v>
      </c>
      <c r="M36" t="s">
        <v>672</v>
      </c>
      <c r="N36" t="s">
        <v>675</v>
      </c>
      <c r="O36" t="s">
        <v>697</v>
      </c>
      <c r="P36" t="s">
        <v>751</v>
      </c>
      <c r="Q36" t="s">
        <v>763</v>
      </c>
      <c r="S36" t="s">
        <v>773</v>
      </c>
      <c r="T36" t="s">
        <v>673</v>
      </c>
      <c r="V36" t="s">
        <v>775</v>
      </c>
      <c r="X36" t="s">
        <v>106</v>
      </c>
      <c r="Y36">
        <v>1133</v>
      </c>
      <c r="Z36" t="s">
        <v>791</v>
      </c>
      <c r="AA36" t="s">
        <v>796</v>
      </c>
      <c r="AC36" t="s">
        <v>849</v>
      </c>
      <c r="AD36" t="s">
        <v>983</v>
      </c>
      <c r="AE36" t="s">
        <v>1026</v>
      </c>
      <c r="AF36">
        <v>0</v>
      </c>
      <c r="AG36" t="s">
        <v>1146</v>
      </c>
      <c r="AH36" t="s">
        <v>676</v>
      </c>
      <c r="AI36">
        <v>5</v>
      </c>
      <c r="AJ36">
        <v>1</v>
      </c>
      <c r="AK36">
        <v>1</v>
      </c>
      <c r="AL36">
        <v>60.86</v>
      </c>
      <c r="AO36" t="s">
        <v>1168</v>
      </c>
      <c r="AU36" t="s">
        <v>1192</v>
      </c>
      <c r="AV36">
        <v>10292.04</v>
      </c>
    </row>
    <row r="37" spans="1:48">
      <c r="A37" s="1">
        <f>HYPERLINK("https://lsnyc.legalserver.org/matter/dynamic-profile/view/1906228","19-1906228")</f>
        <v>0</v>
      </c>
      <c r="B37" t="s">
        <v>54</v>
      </c>
      <c r="C37" t="s">
        <v>99</v>
      </c>
      <c r="D37" t="s">
        <v>102</v>
      </c>
      <c r="F37" t="s">
        <v>180</v>
      </c>
      <c r="G37" t="s">
        <v>324</v>
      </c>
      <c r="H37" t="s">
        <v>466</v>
      </c>
      <c r="I37" t="s">
        <v>576</v>
      </c>
      <c r="J37" t="s">
        <v>658</v>
      </c>
      <c r="K37">
        <v>10463</v>
      </c>
      <c r="L37" t="s">
        <v>671</v>
      </c>
      <c r="M37" t="s">
        <v>672</v>
      </c>
      <c r="N37" t="s">
        <v>674</v>
      </c>
      <c r="Q37" t="s">
        <v>763</v>
      </c>
      <c r="S37" t="s">
        <v>773</v>
      </c>
      <c r="T37" t="s">
        <v>673</v>
      </c>
      <c r="V37" t="s">
        <v>775</v>
      </c>
      <c r="X37" t="s">
        <v>102</v>
      </c>
      <c r="Y37">
        <v>975.72</v>
      </c>
      <c r="Z37" t="s">
        <v>791</v>
      </c>
      <c r="AA37" t="s">
        <v>797</v>
      </c>
      <c r="AC37" t="s">
        <v>850</v>
      </c>
      <c r="AE37" t="s">
        <v>1027</v>
      </c>
      <c r="AF37">
        <v>41</v>
      </c>
      <c r="AG37" t="s">
        <v>1146</v>
      </c>
      <c r="AH37" t="s">
        <v>676</v>
      </c>
      <c r="AI37">
        <v>21</v>
      </c>
      <c r="AJ37">
        <v>1</v>
      </c>
      <c r="AK37">
        <v>1</v>
      </c>
      <c r="AL37">
        <v>62.73</v>
      </c>
      <c r="AO37" t="s">
        <v>1168</v>
      </c>
      <c r="AU37" t="s">
        <v>1188</v>
      </c>
      <c r="AV37">
        <v>10608</v>
      </c>
    </row>
    <row r="38" spans="1:48">
      <c r="A38" s="1">
        <f>HYPERLINK("https://lsnyc.legalserver.org/matter/dynamic-profile/view/1904701","19-1904701")</f>
        <v>0</v>
      </c>
      <c r="B38" t="s">
        <v>54</v>
      </c>
      <c r="C38" t="s">
        <v>99</v>
      </c>
      <c r="D38" t="s">
        <v>106</v>
      </c>
      <c r="F38" t="s">
        <v>181</v>
      </c>
      <c r="G38" t="s">
        <v>302</v>
      </c>
      <c r="H38" t="s">
        <v>439</v>
      </c>
      <c r="I38">
        <v>34</v>
      </c>
      <c r="J38" t="s">
        <v>651</v>
      </c>
      <c r="K38">
        <v>10034</v>
      </c>
      <c r="L38" t="s">
        <v>671</v>
      </c>
      <c r="M38" t="s">
        <v>672</v>
      </c>
      <c r="N38" t="s">
        <v>674</v>
      </c>
      <c r="Q38" t="s">
        <v>763</v>
      </c>
      <c r="S38" t="s">
        <v>773</v>
      </c>
      <c r="T38" t="s">
        <v>671</v>
      </c>
      <c r="V38" t="s">
        <v>775</v>
      </c>
      <c r="X38" t="s">
        <v>106</v>
      </c>
      <c r="Y38">
        <v>812.02</v>
      </c>
      <c r="Z38" t="s">
        <v>791</v>
      </c>
      <c r="AA38" t="s">
        <v>797</v>
      </c>
      <c r="AC38" t="s">
        <v>851</v>
      </c>
      <c r="AE38" t="s">
        <v>1028</v>
      </c>
      <c r="AF38">
        <v>25</v>
      </c>
      <c r="AG38" t="s">
        <v>1146</v>
      </c>
      <c r="AH38" t="s">
        <v>1156</v>
      </c>
      <c r="AI38">
        <v>38</v>
      </c>
      <c r="AJ38">
        <v>1</v>
      </c>
      <c r="AK38">
        <v>0</v>
      </c>
      <c r="AL38">
        <v>64.05</v>
      </c>
      <c r="AO38" t="s">
        <v>1167</v>
      </c>
      <c r="AU38" t="s">
        <v>1188</v>
      </c>
      <c r="AV38">
        <v>8000</v>
      </c>
    </row>
    <row r="39" spans="1:48">
      <c r="A39" s="1">
        <f>HYPERLINK("https://lsnyc.legalserver.org/matter/dynamic-profile/view/1904669","19-1904669")</f>
        <v>0</v>
      </c>
      <c r="B39" t="s">
        <v>72</v>
      </c>
      <c r="C39" t="s">
        <v>99</v>
      </c>
      <c r="D39" t="s">
        <v>106</v>
      </c>
      <c r="F39" t="s">
        <v>182</v>
      </c>
      <c r="G39" t="s">
        <v>325</v>
      </c>
      <c r="H39" t="s">
        <v>467</v>
      </c>
      <c r="I39" t="s">
        <v>588</v>
      </c>
      <c r="J39" t="s">
        <v>650</v>
      </c>
      <c r="K39">
        <v>11208</v>
      </c>
      <c r="L39" t="s">
        <v>671</v>
      </c>
      <c r="M39" t="s">
        <v>672</v>
      </c>
      <c r="N39" t="s">
        <v>675</v>
      </c>
      <c r="O39" t="s">
        <v>698</v>
      </c>
      <c r="P39" t="s">
        <v>749</v>
      </c>
      <c r="S39" t="s">
        <v>773</v>
      </c>
      <c r="T39" t="s">
        <v>673</v>
      </c>
      <c r="V39" t="s">
        <v>775</v>
      </c>
      <c r="W39" t="s">
        <v>781</v>
      </c>
      <c r="X39" t="s">
        <v>115</v>
      </c>
      <c r="Y39">
        <v>0</v>
      </c>
      <c r="Z39" t="s">
        <v>790</v>
      </c>
      <c r="AA39" t="s">
        <v>803</v>
      </c>
      <c r="AC39" t="s">
        <v>852</v>
      </c>
      <c r="AD39" t="s">
        <v>984</v>
      </c>
      <c r="AE39" t="s">
        <v>1029</v>
      </c>
      <c r="AF39">
        <v>322</v>
      </c>
      <c r="AG39" t="s">
        <v>1146</v>
      </c>
      <c r="AH39" t="s">
        <v>1155</v>
      </c>
      <c r="AI39">
        <v>0</v>
      </c>
      <c r="AJ39">
        <v>1</v>
      </c>
      <c r="AK39">
        <v>7</v>
      </c>
      <c r="AL39">
        <v>65.98</v>
      </c>
      <c r="AO39" t="s">
        <v>1167</v>
      </c>
      <c r="AU39" t="s">
        <v>1190</v>
      </c>
      <c r="AV39">
        <v>28656</v>
      </c>
    </row>
    <row r="40" spans="1:48">
      <c r="A40" s="1">
        <f>HYPERLINK("https://lsnyc.legalserver.org/matter/dynamic-profile/view/1906099","19-1906099")</f>
        <v>0</v>
      </c>
      <c r="B40" t="s">
        <v>70</v>
      </c>
      <c r="C40" t="s">
        <v>99</v>
      </c>
      <c r="D40" t="s">
        <v>104</v>
      </c>
      <c r="F40" t="s">
        <v>183</v>
      </c>
      <c r="G40" t="s">
        <v>326</v>
      </c>
      <c r="H40" t="s">
        <v>468</v>
      </c>
      <c r="I40" t="s">
        <v>567</v>
      </c>
      <c r="J40" t="s">
        <v>651</v>
      </c>
      <c r="K40">
        <v>10034</v>
      </c>
      <c r="L40" t="s">
        <v>671</v>
      </c>
      <c r="M40" t="s">
        <v>672</v>
      </c>
      <c r="N40" t="s">
        <v>674</v>
      </c>
      <c r="P40" t="s">
        <v>754</v>
      </c>
      <c r="Q40" t="s">
        <v>763</v>
      </c>
      <c r="S40" t="s">
        <v>773</v>
      </c>
      <c r="T40" t="s">
        <v>673</v>
      </c>
      <c r="V40" t="s">
        <v>775</v>
      </c>
      <c r="X40" t="s">
        <v>104</v>
      </c>
      <c r="Y40">
        <v>175</v>
      </c>
      <c r="Z40" t="s">
        <v>791</v>
      </c>
      <c r="AC40" t="s">
        <v>853</v>
      </c>
      <c r="AE40" t="s">
        <v>1030</v>
      </c>
      <c r="AF40">
        <v>30</v>
      </c>
      <c r="AG40" t="s">
        <v>1146</v>
      </c>
      <c r="AH40" t="s">
        <v>676</v>
      </c>
      <c r="AI40">
        <v>6</v>
      </c>
      <c r="AJ40">
        <v>1</v>
      </c>
      <c r="AK40">
        <v>0</v>
      </c>
      <c r="AL40">
        <v>69.97</v>
      </c>
      <c r="AO40" t="s">
        <v>1167</v>
      </c>
      <c r="AU40" t="s">
        <v>1188</v>
      </c>
      <c r="AV40">
        <v>8739</v>
      </c>
    </row>
    <row r="41" spans="1:48">
      <c r="A41" s="1">
        <f>HYPERLINK("https://lsnyc.legalserver.org/matter/dynamic-profile/view/1903677","19-1903677")</f>
        <v>0</v>
      </c>
      <c r="B41" t="s">
        <v>62</v>
      </c>
      <c r="C41" t="s">
        <v>99</v>
      </c>
      <c r="D41" t="s">
        <v>108</v>
      </c>
      <c r="F41" t="s">
        <v>184</v>
      </c>
      <c r="G41" t="s">
        <v>292</v>
      </c>
      <c r="H41" t="s">
        <v>469</v>
      </c>
      <c r="I41" t="s">
        <v>575</v>
      </c>
      <c r="J41" t="s">
        <v>655</v>
      </c>
      <c r="K41">
        <v>10301</v>
      </c>
      <c r="L41" t="s">
        <v>671</v>
      </c>
      <c r="M41" t="s">
        <v>672</v>
      </c>
      <c r="N41" t="s">
        <v>674</v>
      </c>
      <c r="O41" t="s">
        <v>699</v>
      </c>
      <c r="P41" t="s">
        <v>751</v>
      </c>
      <c r="Q41" t="s">
        <v>765</v>
      </c>
      <c r="S41" t="s">
        <v>773</v>
      </c>
      <c r="T41" t="s">
        <v>673</v>
      </c>
      <c r="V41" t="s">
        <v>775</v>
      </c>
      <c r="W41" t="s">
        <v>780</v>
      </c>
      <c r="X41" t="s">
        <v>108</v>
      </c>
      <c r="Y41">
        <v>1515</v>
      </c>
      <c r="Z41" t="s">
        <v>792</v>
      </c>
      <c r="AA41" t="s">
        <v>802</v>
      </c>
      <c r="AC41" t="s">
        <v>854</v>
      </c>
      <c r="AE41" t="s">
        <v>1031</v>
      </c>
      <c r="AF41">
        <v>11</v>
      </c>
      <c r="AG41" t="s">
        <v>1146</v>
      </c>
      <c r="AH41" t="s">
        <v>1160</v>
      </c>
      <c r="AI41">
        <v>1</v>
      </c>
      <c r="AJ41">
        <v>1</v>
      </c>
      <c r="AK41">
        <v>2</v>
      </c>
      <c r="AL41">
        <v>70.31999999999999</v>
      </c>
      <c r="AU41" t="s">
        <v>1195</v>
      </c>
      <c r="AV41">
        <v>15000</v>
      </c>
    </row>
    <row r="42" spans="1:48">
      <c r="A42" s="1">
        <f>HYPERLINK("https://lsnyc.legalserver.org/matter/dynamic-profile/view/1906125","19-1906125")</f>
        <v>0</v>
      </c>
      <c r="B42" t="s">
        <v>70</v>
      </c>
      <c r="C42" t="s">
        <v>99</v>
      </c>
      <c r="D42" t="s">
        <v>104</v>
      </c>
      <c r="F42" t="s">
        <v>185</v>
      </c>
      <c r="G42" t="s">
        <v>327</v>
      </c>
      <c r="H42" t="s">
        <v>470</v>
      </c>
      <c r="I42" t="s">
        <v>575</v>
      </c>
      <c r="J42" t="s">
        <v>651</v>
      </c>
      <c r="K42">
        <v>10040</v>
      </c>
      <c r="L42" t="s">
        <v>671</v>
      </c>
      <c r="M42" t="s">
        <v>672</v>
      </c>
      <c r="N42" t="s">
        <v>674</v>
      </c>
      <c r="P42" t="s">
        <v>754</v>
      </c>
      <c r="Q42" t="s">
        <v>763</v>
      </c>
      <c r="S42" t="s">
        <v>773</v>
      </c>
      <c r="T42" t="s">
        <v>673</v>
      </c>
      <c r="V42" t="s">
        <v>775</v>
      </c>
      <c r="X42" t="s">
        <v>104</v>
      </c>
      <c r="Y42">
        <v>1165.99</v>
      </c>
      <c r="Z42" t="s">
        <v>791</v>
      </c>
      <c r="AA42" t="s">
        <v>799</v>
      </c>
      <c r="AC42" t="s">
        <v>855</v>
      </c>
      <c r="AE42" t="s">
        <v>1032</v>
      </c>
      <c r="AF42">
        <v>42</v>
      </c>
      <c r="AG42" t="s">
        <v>1146</v>
      </c>
      <c r="AH42" t="s">
        <v>676</v>
      </c>
      <c r="AI42">
        <v>29</v>
      </c>
      <c r="AJ42">
        <v>1</v>
      </c>
      <c r="AK42">
        <v>0</v>
      </c>
      <c r="AL42">
        <v>72.06</v>
      </c>
      <c r="AO42" t="s">
        <v>1167</v>
      </c>
      <c r="AU42" t="s">
        <v>1188</v>
      </c>
      <c r="AV42">
        <v>9000</v>
      </c>
    </row>
    <row r="43" spans="1:48">
      <c r="A43" s="1">
        <f>HYPERLINK("https://lsnyc.legalserver.org/matter/dynamic-profile/view/1905375","19-1905375")</f>
        <v>0</v>
      </c>
      <c r="B43" t="s">
        <v>56</v>
      </c>
      <c r="C43" t="s">
        <v>98</v>
      </c>
      <c r="D43" t="s">
        <v>109</v>
      </c>
      <c r="E43" t="s">
        <v>138</v>
      </c>
      <c r="F43" t="s">
        <v>160</v>
      </c>
      <c r="G43" t="s">
        <v>328</v>
      </c>
      <c r="H43" t="s">
        <v>471</v>
      </c>
      <c r="I43" t="s">
        <v>589</v>
      </c>
      <c r="J43" t="s">
        <v>650</v>
      </c>
      <c r="K43">
        <v>11233</v>
      </c>
      <c r="L43" t="s">
        <v>671</v>
      </c>
      <c r="M43" t="s">
        <v>672</v>
      </c>
      <c r="N43" t="s">
        <v>674</v>
      </c>
      <c r="O43" t="s">
        <v>679</v>
      </c>
      <c r="P43" t="s">
        <v>680</v>
      </c>
      <c r="Q43" t="s">
        <v>762</v>
      </c>
      <c r="R43" t="s">
        <v>768</v>
      </c>
      <c r="S43" t="s">
        <v>773</v>
      </c>
      <c r="T43" t="s">
        <v>673</v>
      </c>
      <c r="V43" t="s">
        <v>775</v>
      </c>
      <c r="W43" t="s">
        <v>780</v>
      </c>
      <c r="X43" t="s">
        <v>109</v>
      </c>
      <c r="Y43">
        <v>550</v>
      </c>
      <c r="Z43" t="s">
        <v>790</v>
      </c>
      <c r="AB43" t="s">
        <v>810</v>
      </c>
      <c r="AC43" t="s">
        <v>856</v>
      </c>
      <c r="AD43" t="s">
        <v>985</v>
      </c>
      <c r="AE43" t="s">
        <v>1033</v>
      </c>
      <c r="AF43">
        <v>6</v>
      </c>
      <c r="AG43" t="s">
        <v>1146</v>
      </c>
      <c r="AH43" t="s">
        <v>676</v>
      </c>
      <c r="AI43">
        <v>44</v>
      </c>
      <c r="AJ43">
        <v>1</v>
      </c>
      <c r="AK43">
        <v>0</v>
      </c>
      <c r="AL43">
        <v>72.15000000000001</v>
      </c>
      <c r="AO43" t="s">
        <v>1168</v>
      </c>
      <c r="AU43" t="s">
        <v>1190</v>
      </c>
      <c r="AV43">
        <v>9012</v>
      </c>
    </row>
    <row r="44" spans="1:48">
      <c r="A44" s="1">
        <f>HYPERLINK("https://lsnyc.legalserver.org/matter/dynamic-profile/view/1906232","19-1906232")</f>
        <v>0</v>
      </c>
      <c r="B44" t="s">
        <v>54</v>
      </c>
      <c r="C44" t="s">
        <v>99</v>
      </c>
      <c r="D44" t="s">
        <v>102</v>
      </c>
      <c r="F44" t="s">
        <v>186</v>
      </c>
      <c r="G44" t="s">
        <v>329</v>
      </c>
      <c r="H44" t="s">
        <v>472</v>
      </c>
      <c r="I44" t="s">
        <v>590</v>
      </c>
      <c r="J44" t="s">
        <v>651</v>
      </c>
      <c r="K44">
        <v>10040</v>
      </c>
      <c r="L44" t="s">
        <v>671</v>
      </c>
      <c r="M44" t="s">
        <v>672</v>
      </c>
      <c r="N44" t="s">
        <v>674</v>
      </c>
      <c r="Q44" t="s">
        <v>763</v>
      </c>
      <c r="S44" t="s">
        <v>773</v>
      </c>
      <c r="T44" t="s">
        <v>673</v>
      </c>
      <c r="V44" t="s">
        <v>775</v>
      </c>
      <c r="X44" t="s">
        <v>102</v>
      </c>
      <c r="Y44">
        <v>1372.65</v>
      </c>
      <c r="Z44" t="s">
        <v>791</v>
      </c>
      <c r="AA44" t="s">
        <v>797</v>
      </c>
      <c r="AC44" t="s">
        <v>857</v>
      </c>
      <c r="AF44">
        <v>75</v>
      </c>
      <c r="AG44" t="s">
        <v>1146</v>
      </c>
      <c r="AH44" t="s">
        <v>676</v>
      </c>
      <c r="AI44">
        <v>11</v>
      </c>
      <c r="AJ44">
        <v>1</v>
      </c>
      <c r="AK44">
        <v>0</v>
      </c>
      <c r="AL44">
        <v>72.63</v>
      </c>
      <c r="AO44" t="s">
        <v>1167</v>
      </c>
      <c r="AU44" t="s">
        <v>1188</v>
      </c>
      <c r="AV44">
        <v>9072</v>
      </c>
    </row>
    <row r="45" spans="1:48">
      <c r="A45" s="1">
        <f>HYPERLINK("https://lsnyc.legalserver.org/matter/dynamic-profile/view/1904525","19-1904525")</f>
        <v>0</v>
      </c>
      <c r="B45" t="s">
        <v>66</v>
      </c>
      <c r="C45" t="s">
        <v>98</v>
      </c>
      <c r="D45" t="s">
        <v>115</v>
      </c>
      <c r="E45" t="s">
        <v>103</v>
      </c>
      <c r="F45" t="s">
        <v>187</v>
      </c>
      <c r="G45" t="s">
        <v>330</v>
      </c>
      <c r="H45" t="s">
        <v>473</v>
      </c>
      <c r="I45" t="s">
        <v>587</v>
      </c>
      <c r="J45" t="s">
        <v>658</v>
      </c>
      <c r="K45">
        <v>10467</v>
      </c>
      <c r="L45" t="s">
        <v>671</v>
      </c>
      <c r="M45" t="s">
        <v>672</v>
      </c>
      <c r="N45" t="s">
        <v>674</v>
      </c>
      <c r="O45" t="s">
        <v>700</v>
      </c>
      <c r="P45" t="s">
        <v>749</v>
      </c>
      <c r="Q45" t="s">
        <v>765</v>
      </c>
      <c r="R45" t="s">
        <v>769</v>
      </c>
      <c r="S45" t="s">
        <v>773</v>
      </c>
      <c r="T45" t="s">
        <v>673</v>
      </c>
      <c r="V45" t="s">
        <v>775</v>
      </c>
      <c r="W45" t="s">
        <v>780</v>
      </c>
      <c r="X45" t="s">
        <v>124</v>
      </c>
      <c r="Y45">
        <v>811</v>
      </c>
      <c r="Z45" t="s">
        <v>793</v>
      </c>
      <c r="AA45" t="s">
        <v>799</v>
      </c>
      <c r="AB45" t="s">
        <v>811</v>
      </c>
      <c r="AC45" t="s">
        <v>858</v>
      </c>
      <c r="AE45" t="s">
        <v>1034</v>
      </c>
      <c r="AF45">
        <v>55</v>
      </c>
      <c r="AG45" t="s">
        <v>1146</v>
      </c>
      <c r="AH45" t="s">
        <v>1156</v>
      </c>
      <c r="AI45">
        <v>42</v>
      </c>
      <c r="AJ45">
        <v>1</v>
      </c>
      <c r="AK45">
        <v>0</v>
      </c>
      <c r="AL45">
        <v>73.02</v>
      </c>
      <c r="AO45" t="s">
        <v>1168</v>
      </c>
      <c r="AR45" t="s">
        <v>1177</v>
      </c>
      <c r="AS45" t="s">
        <v>1179</v>
      </c>
      <c r="AT45" t="s">
        <v>1181</v>
      </c>
      <c r="AU45" t="s">
        <v>1194</v>
      </c>
      <c r="AV45">
        <v>9120</v>
      </c>
    </row>
    <row r="46" spans="1:48">
      <c r="A46" s="1">
        <f>HYPERLINK("https://lsnyc.legalserver.org/matter/dynamic-profile/view/1904528","19-1904528")</f>
        <v>0</v>
      </c>
      <c r="B46" t="s">
        <v>66</v>
      </c>
      <c r="C46" t="s">
        <v>98</v>
      </c>
      <c r="D46" t="s">
        <v>115</v>
      </c>
      <c r="E46" t="s">
        <v>106</v>
      </c>
      <c r="F46" t="s">
        <v>187</v>
      </c>
      <c r="G46" t="s">
        <v>330</v>
      </c>
      <c r="H46" t="s">
        <v>473</v>
      </c>
      <c r="I46" t="s">
        <v>587</v>
      </c>
      <c r="J46" t="s">
        <v>658</v>
      </c>
      <c r="K46">
        <v>10467</v>
      </c>
      <c r="L46" t="s">
        <v>671</v>
      </c>
      <c r="M46" t="s">
        <v>672</v>
      </c>
      <c r="N46" t="s">
        <v>674</v>
      </c>
      <c r="O46" t="s">
        <v>700</v>
      </c>
      <c r="P46" t="s">
        <v>757</v>
      </c>
      <c r="Q46" t="s">
        <v>766</v>
      </c>
      <c r="R46" t="s">
        <v>770</v>
      </c>
      <c r="S46" t="s">
        <v>773</v>
      </c>
      <c r="T46" t="s">
        <v>673</v>
      </c>
      <c r="V46" t="s">
        <v>779</v>
      </c>
      <c r="X46" t="s">
        <v>124</v>
      </c>
      <c r="Y46">
        <v>811</v>
      </c>
      <c r="Z46" t="s">
        <v>793</v>
      </c>
      <c r="AA46" t="s">
        <v>799</v>
      </c>
      <c r="AB46" t="s">
        <v>813</v>
      </c>
      <c r="AC46" t="s">
        <v>858</v>
      </c>
      <c r="AE46" t="s">
        <v>1034</v>
      </c>
      <c r="AF46">
        <v>40</v>
      </c>
      <c r="AG46" t="s">
        <v>1146</v>
      </c>
      <c r="AH46" t="s">
        <v>1156</v>
      </c>
      <c r="AI46">
        <v>42</v>
      </c>
      <c r="AJ46">
        <v>1</v>
      </c>
      <c r="AK46">
        <v>0</v>
      </c>
      <c r="AL46">
        <v>73.02</v>
      </c>
      <c r="AO46" t="s">
        <v>1168</v>
      </c>
      <c r="AU46" t="s">
        <v>1194</v>
      </c>
      <c r="AV46">
        <v>9120</v>
      </c>
    </row>
    <row r="47" spans="1:48">
      <c r="A47" s="1">
        <f>HYPERLINK("https://lsnyc.legalserver.org/matter/dynamic-profile/view/1905954","19-1905954")</f>
        <v>0</v>
      </c>
      <c r="B47" t="s">
        <v>73</v>
      </c>
      <c r="C47" t="s">
        <v>98</v>
      </c>
      <c r="D47" t="s">
        <v>121</v>
      </c>
      <c r="E47" t="s">
        <v>143</v>
      </c>
      <c r="F47" t="s">
        <v>188</v>
      </c>
      <c r="G47" t="s">
        <v>331</v>
      </c>
      <c r="H47" t="s">
        <v>474</v>
      </c>
      <c r="I47">
        <v>22</v>
      </c>
      <c r="J47" t="s">
        <v>651</v>
      </c>
      <c r="K47">
        <v>10033</v>
      </c>
      <c r="L47" t="s">
        <v>671</v>
      </c>
      <c r="M47" t="s">
        <v>672</v>
      </c>
      <c r="N47" t="s">
        <v>674</v>
      </c>
      <c r="P47" t="s">
        <v>754</v>
      </c>
      <c r="Q47" t="s">
        <v>762</v>
      </c>
      <c r="R47" t="s">
        <v>768</v>
      </c>
      <c r="S47" t="s">
        <v>773</v>
      </c>
      <c r="T47" t="s">
        <v>673</v>
      </c>
      <c r="V47" t="s">
        <v>775</v>
      </c>
      <c r="X47" t="s">
        <v>121</v>
      </c>
      <c r="Y47">
        <v>1296.98</v>
      </c>
      <c r="Z47" t="s">
        <v>791</v>
      </c>
      <c r="AA47" t="s">
        <v>798</v>
      </c>
      <c r="AB47" t="s">
        <v>810</v>
      </c>
      <c r="AC47" t="s">
        <v>859</v>
      </c>
      <c r="AE47" t="s">
        <v>1035</v>
      </c>
      <c r="AF47">
        <v>41</v>
      </c>
      <c r="AG47" t="s">
        <v>1146</v>
      </c>
      <c r="AH47" t="s">
        <v>676</v>
      </c>
      <c r="AI47">
        <v>26</v>
      </c>
      <c r="AJ47">
        <v>1</v>
      </c>
      <c r="AK47">
        <v>0</v>
      </c>
      <c r="AL47">
        <v>74.72</v>
      </c>
      <c r="AO47" t="s">
        <v>1168</v>
      </c>
      <c r="AU47" t="s">
        <v>1188</v>
      </c>
      <c r="AV47">
        <v>9332.440000000001</v>
      </c>
    </row>
    <row r="48" spans="1:48">
      <c r="A48" s="1">
        <f>HYPERLINK("https://lsnyc.legalserver.org/matter/dynamic-profile/view/1906273","19-1906273")</f>
        <v>0</v>
      </c>
      <c r="B48" t="s">
        <v>56</v>
      </c>
      <c r="C48" t="s">
        <v>99</v>
      </c>
      <c r="D48" t="s">
        <v>116</v>
      </c>
      <c r="F48" t="s">
        <v>189</v>
      </c>
      <c r="G48" t="s">
        <v>332</v>
      </c>
      <c r="H48" t="s">
        <v>475</v>
      </c>
      <c r="I48" t="s">
        <v>591</v>
      </c>
      <c r="J48" t="s">
        <v>650</v>
      </c>
      <c r="K48">
        <v>11233</v>
      </c>
      <c r="L48" t="s">
        <v>671</v>
      </c>
      <c r="M48" t="s">
        <v>672</v>
      </c>
      <c r="N48" t="s">
        <v>674</v>
      </c>
      <c r="O48" t="s">
        <v>701</v>
      </c>
      <c r="P48" t="s">
        <v>749</v>
      </c>
      <c r="Q48" t="s">
        <v>763</v>
      </c>
      <c r="S48" t="s">
        <v>773</v>
      </c>
      <c r="T48" t="s">
        <v>673</v>
      </c>
      <c r="V48" t="s">
        <v>775</v>
      </c>
      <c r="X48" t="s">
        <v>102</v>
      </c>
      <c r="Y48">
        <v>2300</v>
      </c>
      <c r="Z48" t="s">
        <v>790</v>
      </c>
      <c r="AA48" t="s">
        <v>796</v>
      </c>
      <c r="AC48" t="s">
        <v>860</v>
      </c>
      <c r="AE48" t="s">
        <v>1036</v>
      </c>
      <c r="AF48">
        <v>3</v>
      </c>
      <c r="AG48" t="s">
        <v>1143</v>
      </c>
      <c r="AH48" t="s">
        <v>1161</v>
      </c>
      <c r="AI48">
        <v>4</v>
      </c>
      <c r="AJ48">
        <v>3</v>
      </c>
      <c r="AK48">
        <v>3</v>
      </c>
      <c r="AL48">
        <v>75.17</v>
      </c>
      <c r="AO48" t="s">
        <v>1167</v>
      </c>
      <c r="AU48" t="s">
        <v>51</v>
      </c>
      <c r="AV48">
        <v>26000</v>
      </c>
    </row>
    <row r="49" spans="1:48">
      <c r="A49" s="1">
        <f>HYPERLINK("https://lsnyc.legalserver.org/matter/dynamic-profile/view/1905947","19-1905947")</f>
        <v>0</v>
      </c>
      <c r="B49" t="s">
        <v>74</v>
      </c>
      <c r="C49" t="s">
        <v>99</v>
      </c>
      <c r="D49" t="s">
        <v>121</v>
      </c>
      <c r="F49" t="s">
        <v>190</v>
      </c>
      <c r="G49" t="s">
        <v>333</v>
      </c>
      <c r="H49" t="s">
        <v>476</v>
      </c>
      <c r="I49" t="s">
        <v>592</v>
      </c>
      <c r="J49" t="s">
        <v>651</v>
      </c>
      <c r="K49">
        <v>10032</v>
      </c>
      <c r="L49" t="s">
        <v>671</v>
      </c>
      <c r="M49" t="s">
        <v>672</v>
      </c>
      <c r="N49" t="s">
        <v>675</v>
      </c>
      <c r="O49" t="s">
        <v>702</v>
      </c>
      <c r="P49" t="s">
        <v>749</v>
      </c>
      <c r="Q49" t="s">
        <v>763</v>
      </c>
      <c r="S49" t="s">
        <v>773</v>
      </c>
      <c r="T49" t="s">
        <v>673</v>
      </c>
      <c r="V49" t="s">
        <v>775</v>
      </c>
      <c r="X49" t="s">
        <v>121</v>
      </c>
      <c r="Y49">
        <v>711</v>
      </c>
      <c r="Z49" t="s">
        <v>791</v>
      </c>
      <c r="AA49" t="s">
        <v>795</v>
      </c>
      <c r="AC49" t="s">
        <v>861</v>
      </c>
      <c r="AD49" t="s">
        <v>986</v>
      </c>
      <c r="AE49" t="s">
        <v>1037</v>
      </c>
      <c r="AF49">
        <v>0</v>
      </c>
      <c r="AG49" t="s">
        <v>1146</v>
      </c>
      <c r="AH49" t="s">
        <v>676</v>
      </c>
      <c r="AI49">
        <v>30</v>
      </c>
      <c r="AJ49">
        <v>1</v>
      </c>
      <c r="AK49">
        <v>0</v>
      </c>
      <c r="AL49">
        <v>76</v>
      </c>
      <c r="AO49" t="s">
        <v>1168</v>
      </c>
      <c r="AU49" t="s">
        <v>1192</v>
      </c>
      <c r="AV49">
        <v>9492</v>
      </c>
    </row>
    <row r="50" spans="1:48">
      <c r="A50" s="1">
        <f>HYPERLINK("https://lsnyc.legalserver.org/matter/dynamic-profile/view/1904896","19-1904896")</f>
        <v>0</v>
      </c>
      <c r="B50" t="s">
        <v>70</v>
      </c>
      <c r="C50" t="s">
        <v>99</v>
      </c>
      <c r="D50" t="s">
        <v>112</v>
      </c>
      <c r="F50" t="s">
        <v>188</v>
      </c>
      <c r="G50" t="s">
        <v>334</v>
      </c>
      <c r="H50" t="s">
        <v>477</v>
      </c>
      <c r="I50" t="s">
        <v>593</v>
      </c>
      <c r="J50" t="s">
        <v>651</v>
      </c>
      <c r="K50">
        <v>10034</v>
      </c>
      <c r="L50" t="s">
        <v>671</v>
      </c>
      <c r="M50" t="s">
        <v>672</v>
      </c>
      <c r="N50" t="s">
        <v>674</v>
      </c>
      <c r="Q50" t="s">
        <v>766</v>
      </c>
      <c r="S50" t="s">
        <v>773</v>
      </c>
      <c r="T50" t="s">
        <v>673</v>
      </c>
      <c r="V50" t="s">
        <v>775</v>
      </c>
      <c r="X50" t="s">
        <v>112</v>
      </c>
      <c r="Y50">
        <v>1036.77</v>
      </c>
      <c r="Z50" t="s">
        <v>791</v>
      </c>
      <c r="AA50" t="s">
        <v>797</v>
      </c>
      <c r="AC50" t="s">
        <v>862</v>
      </c>
      <c r="AE50" t="s">
        <v>1038</v>
      </c>
      <c r="AF50">
        <v>65</v>
      </c>
      <c r="AG50" t="s">
        <v>1146</v>
      </c>
      <c r="AH50" t="s">
        <v>676</v>
      </c>
      <c r="AI50">
        <v>4</v>
      </c>
      <c r="AJ50">
        <v>1</v>
      </c>
      <c r="AK50">
        <v>0</v>
      </c>
      <c r="AL50">
        <v>76.86</v>
      </c>
      <c r="AO50" t="s">
        <v>1167</v>
      </c>
      <c r="AU50" t="s">
        <v>1188</v>
      </c>
      <c r="AV50">
        <v>9600</v>
      </c>
    </row>
    <row r="51" spans="1:48">
      <c r="A51" s="1">
        <f>HYPERLINK("https://lsnyc.legalserver.org/matter/dynamic-profile/view/1904693","19-1904693")</f>
        <v>0</v>
      </c>
      <c r="B51" t="s">
        <v>54</v>
      </c>
      <c r="C51" t="s">
        <v>99</v>
      </c>
      <c r="D51" t="s">
        <v>106</v>
      </c>
      <c r="F51" t="s">
        <v>189</v>
      </c>
      <c r="G51" t="s">
        <v>335</v>
      </c>
      <c r="H51" t="s">
        <v>439</v>
      </c>
      <c r="I51">
        <v>31</v>
      </c>
      <c r="J51" t="s">
        <v>651</v>
      </c>
      <c r="K51">
        <v>10034</v>
      </c>
      <c r="L51" t="s">
        <v>671</v>
      </c>
      <c r="M51" t="s">
        <v>672</v>
      </c>
      <c r="N51" t="s">
        <v>674</v>
      </c>
      <c r="Q51" t="s">
        <v>763</v>
      </c>
      <c r="S51" t="s">
        <v>773</v>
      </c>
      <c r="T51" t="s">
        <v>671</v>
      </c>
      <c r="V51" t="s">
        <v>775</v>
      </c>
      <c r="X51" t="s">
        <v>106</v>
      </c>
      <c r="Y51">
        <v>997</v>
      </c>
      <c r="Z51" t="s">
        <v>791</v>
      </c>
      <c r="AA51" t="s">
        <v>797</v>
      </c>
      <c r="AC51" t="s">
        <v>863</v>
      </c>
      <c r="AF51">
        <v>25</v>
      </c>
      <c r="AG51" t="s">
        <v>1146</v>
      </c>
      <c r="AH51" t="s">
        <v>676</v>
      </c>
      <c r="AI51">
        <v>5</v>
      </c>
      <c r="AJ51">
        <v>3</v>
      </c>
      <c r="AK51">
        <v>2</v>
      </c>
      <c r="AL51">
        <v>77.56</v>
      </c>
      <c r="AO51" t="s">
        <v>1168</v>
      </c>
      <c r="AU51" t="s">
        <v>1188</v>
      </c>
      <c r="AV51">
        <v>23400</v>
      </c>
    </row>
    <row r="52" spans="1:48">
      <c r="A52" s="1">
        <f>HYPERLINK("https://lsnyc.legalserver.org/matter/dynamic-profile/view/1905437","19-1905437")</f>
        <v>0</v>
      </c>
      <c r="B52" t="s">
        <v>73</v>
      </c>
      <c r="C52" t="s">
        <v>99</v>
      </c>
      <c r="D52" t="s">
        <v>110</v>
      </c>
      <c r="F52" t="s">
        <v>191</v>
      </c>
      <c r="G52" t="s">
        <v>336</v>
      </c>
      <c r="H52" t="s">
        <v>478</v>
      </c>
      <c r="I52">
        <v>16</v>
      </c>
      <c r="J52" t="s">
        <v>651</v>
      </c>
      <c r="K52">
        <v>10032</v>
      </c>
      <c r="L52" t="s">
        <v>671</v>
      </c>
      <c r="M52" t="s">
        <v>672</v>
      </c>
      <c r="N52" t="s">
        <v>674</v>
      </c>
      <c r="O52" t="s">
        <v>703</v>
      </c>
      <c r="P52" t="s">
        <v>750</v>
      </c>
      <c r="Q52" t="s">
        <v>765</v>
      </c>
      <c r="S52" t="s">
        <v>773</v>
      </c>
      <c r="T52" t="s">
        <v>673</v>
      </c>
      <c r="V52" t="s">
        <v>775</v>
      </c>
      <c r="X52" t="s">
        <v>110</v>
      </c>
      <c r="Y52">
        <v>1142.3</v>
      </c>
      <c r="Z52" t="s">
        <v>791</v>
      </c>
      <c r="AA52" t="s">
        <v>799</v>
      </c>
      <c r="AC52" t="s">
        <v>864</v>
      </c>
      <c r="AE52" t="s">
        <v>1039</v>
      </c>
      <c r="AF52">
        <v>20</v>
      </c>
      <c r="AG52" t="s">
        <v>1146</v>
      </c>
      <c r="AH52" t="s">
        <v>676</v>
      </c>
      <c r="AI52">
        <v>25</v>
      </c>
      <c r="AJ52">
        <v>3</v>
      </c>
      <c r="AK52">
        <v>2</v>
      </c>
      <c r="AL52">
        <v>77.56</v>
      </c>
      <c r="AO52" t="s">
        <v>1168</v>
      </c>
      <c r="AU52" t="s">
        <v>1188</v>
      </c>
      <c r="AV52">
        <v>23400</v>
      </c>
    </row>
    <row r="53" spans="1:48">
      <c r="A53" s="1">
        <f>HYPERLINK("https://lsnyc.legalserver.org/matter/dynamic-profile/view/1905779","19-1905779")</f>
        <v>0</v>
      </c>
      <c r="B53" t="s">
        <v>75</v>
      </c>
      <c r="C53" t="s">
        <v>99</v>
      </c>
      <c r="D53" t="s">
        <v>103</v>
      </c>
      <c r="F53" t="s">
        <v>192</v>
      </c>
      <c r="G53" t="s">
        <v>337</v>
      </c>
      <c r="H53" t="s">
        <v>479</v>
      </c>
      <c r="I53" t="s">
        <v>594</v>
      </c>
      <c r="J53" t="s">
        <v>647</v>
      </c>
      <c r="K53">
        <v>11691</v>
      </c>
      <c r="L53" t="s">
        <v>671</v>
      </c>
      <c r="M53" t="s">
        <v>672</v>
      </c>
      <c r="N53" t="s">
        <v>674</v>
      </c>
      <c r="O53" t="s">
        <v>704</v>
      </c>
      <c r="P53" t="s">
        <v>749</v>
      </c>
      <c r="Q53" t="s">
        <v>765</v>
      </c>
      <c r="S53" t="s">
        <v>773</v>
      </c>
      <c r="T53" t="s">
        <v>673</v>
      </c>
      <c r="V53" t="s">
        <v>775</v>
      </c>
      <c r="W53" t="s">
        <v>783</v>
      </c>
      <c r="X53" t="s">
        <v>102</v>
      </c>
      <c r="Y53">
        <v>1400</v>
      </c>
      <c r="Z53" t="s">
        <v>789</v>
      </c>
      <c r="AA53" t="s">
        <v>800</v>
      </c>
      <c r="AC53" t="s">
        <v>865</v>
      </c>
      <c r="AE53" t="s">
        <v>1040</v>
      </c>
      <c r="AF53">
        <v>462</v>
      </c>
      <c r="AG53" t="s">
        <v>1147</v>
      </c>
      <c r="AH53" t="s">
        <v>1157</v>
      </c>
      <c r="AI53">
        <v>35</v>
      </c>
      <c r="AJ53">
        <v>1</v>
      </c>
      <c r="AK53">
        <v>0</v>
      </c>
      <c r="AL53">
        <v>78.78</v>
      </c>
      <c r="AO53" t="s">
        <v>1167</v>
      </c>
      <c r="AU53" t="s">
        <v>57</v>
      </c>
      <c r="AV53">
        <v>9840</v>
      </c>
    </row>
    <row r="54" spans="1:48">
      <c r="A54" s="1">
        <f>HYPERLINK("https://lsnyc.legalserver.org/matter/dynamic-profile/view/1904367","19-1904367")</f>
        <v>0</v>
      </c>
      <c r="B54" t="s">
        <v>76</v>
      </c>
      <c r="C54" t="s">
        <v>99</v>
      </c>
      <c r="D54" t="s">
        <v>118</v>
      </c>
      <c r="F54" t="s">
        <v>193</v>
      </c>
      <c r="G54" t="s">
        <v>338</v>
      </c>
      <c r="H54" t="s">
        <v>480</v>
      </c>
      <c r="I54">
        <v>6</v>
      </c>
      <c r="J54" t="s">
        <v>651</v>
      </c>
      <c r="K54">
        <v>10033</v>
      </c>
      <c r="L54" t="s">
        <v>671</v>
      </c>
      <c r="M54" t="s">
        <v>672</v>
      </c>
      <c r="N54" t="s">
        <v>674</v>
      </c>
      <c r="P54" t="s">
        <v>758</v>
      </c>
      <c r="Q54" t="s">
        <v>765</v>
      </c>
      <c r="S54" t="s">
        <v>773</v>
      </c>
      <c r="T54" t="s">
        <v>673</v>
      </c>
      <c r="V54" t="s">
        <v>775</v>
      </c>
      <c r="X54" t="s">
        <v>118</v>
      </c>
      <c r="Y54">
        <v>163</v>
      </c>
      <c r="Z54" t="s">
        <v>791</v>
      </c>
      <c r="AA54" t="s">
        <v>799</v>
      </c>
      <c r="AC54" t="s">
        <v>866</v>
      </c>
      <c r="AE54" t="s">
        <v>1041</v>
      </c>
      <c r="AF54">
        <v>36</v>
      </c>
      <c r="AG54" t="s">
        <v>1146</v>
      </c>
      <c r="AH54" t="s">
        <v>1157</v>
      </c>
      <c r="AI54">
        <v>22</v>
      </c>
      <c r="AJ54">
        <v>1</v>
      </c>
      <c r="AK54">
        <v>0</v>
      </c>
      <c r="AL54">
        <v>79.55</v>
      </c>
      <c r="AO54" t="s">
        <v>1168</v>
      </c>
      <c r="AU54" t="s">
        <v>1188</v>
      </c>
      <c r="AV54">
        <v>9936</v>
      </c>
    </row>
    <row r="55" spans="1:48">
      <c r="A55" s="1">
        <f>HYPERLINK("https://lsnyc.legalserver.org/matter/dynamic-profile/view/1904190","19-1904190")</f>
        <v>0</v>
      </c>
      <c r="B55" t="s">
        <v>55</v>
      </c>
      <c r="C55" t="s">
        <v>99</v>
      </c>
      <c r="D55" t="s">
        <v>113</v>
      </c>
      <c r="F55" t="s">
        <v>194</v>
      </c>
      <c r="G55" t="s">
        <v>339</v>
      </c>
      <c r="H55" t="s">
        <v>481</v>
      </c>
      <c r="I55">
        <v>309</v>
      </c>
      <c r="J55" t="s">
        <v>651</v>
      </c>
      <c r="K55">
        <v>10029</v>
      </c>
      <c r="L55" t="s">
        <v>671</v>
      </c>
      <c r="M55" t="s">
        <v>672</v>
      </c>
      <c r="N55" t="s">
        <v>674</v>
      </c>
      <c r="P55" t="s">
        <v>756</v>
      </c>
      <c r="Q55" t="s">
        <v>763</v>
      </c>
      <c r="S55" t="s">
        <v>773</v>
      </c>
      <c r="T55" t="s">
        <v>671</v>
      </c>
      <c r="V55" t="s">
        <v>775</v>
      </c>
      <c r="W55" t="s">
        <v>780</v>
      </c>
      <c r="X55" t="s">
        <v>101</v>
      </c>
      <c r="Y55">
        <v>274</v>
      </c>
      <c r="Z55" t="s">
        <v>791</v>
      </c>
      <c r="AA55" t="s">
        <v>804</v>
      </c>
      <c r="AC55" t="s">
        <v>867</v>
      </c>
      <c r="AE55" t="s">
        <v>1042</v>
      </c>
      <c r="AF55">
        <v>108</v>
      </c>
      <c r="AG55" t="s">
        <v>1151</v>
      </c>
      <c r="AH55" t="s">
        <v>676</v>
      </c>
      <c r="AI55">
        <v>29</v>
      </c>
      <c r="AJ55">
        <v>2</v>
      </c>
      <c r="AK55">
        <v>0</v>
      </c>
      <c r="AL55">
        <v>79.91</v>
      </c>
      <c r="AO55" t="s">
        <v>1167</v>
      </c>
      <c r="AU55" t="s">
        <v>1189</v>
      </c>
      <c r="AV55">
        <v>13512</v>
      </c>
    </row>
    <row r="56" spans="1:48">
      <c r="A56" s="1">
        <f>HYPERLINK("https://lsnyc.legalserver.org/matter/dynamic-profile/view/1903827","19-1903827")</f>
        <v>0</v>
      </c>
      <c r="B56" t="s">
        <v>77</v>
      </c>
      <c r="C56" t="s">
        <v>99</v>
      </c>
      <c r="D56" t="s">
        <v>108</v>
      </c>
      <c r="F56" t="s">
        <v>195</v>
      </c>
      <c r="G56" t="s">
        <v>340</v>
      </c>
      <c r="H56" t="s">
        <v>482</v>
      </c>
      <c r="I56" t="s">
        <v>595</v>
      </c>
      <c r="J56" t="s">
        <v>655</v>
      </c>
      <c r="K56">
        <v>10301</v>
      </c>
      <c r="L56" t="s">
        <v>671</v>
      </c>
      <c r="M56" t="s">
        <v>672</v>
      </c>
      <c r="N56" t="s">
        <v>674</v>
      </c>
      <c r="O56" t="s">
        <v>705</v>
      </c>
      <c r="P56" t="s">
        <v>751</v>
      </c>
      <c r="S56" t="s">
        <v>773</v>
      </c>
      <c r="T56" t="s">
        <v>673</v>
      </c>
      <c r="V56" t="s">
        <v>775</v>
      </c>
      <c r="W56" t="s">
        <v>780</v>
      </c>
      <c r="X56" t="s">
        <v>108</v>
      </c>
      <c r="Y56">
        <v>1250</v>
      </c>
      <c r="Z56" t="s">
        <v>792</v>
      </c>
      <c r="AA56" t="s">
        <v>795</v>
      </c>
      <c r="AC56" t="s">
        <v>868</v>
      </c>
      <c r="AE56" t="s">
        <v>1043</v>
      </c>
      <c r="AF56">
        <v>48</v>
      </c>
      <c r="AG56" t="s">
        <v>1143</v>
      </c>
      <c r="AH56" t="s">
        <v>676</v>
      </c>
      <c r="AI56">
        <v>4</v>
      </c>
      <c r="AJ56">
        <v>2</v>
      </c>
      <c r="AK56">
        <v>2</v>
      </c>
      <c r="AL56">
        <v>81.79000000000001</v>
      </c>
      <c r="AO56" t="s">
        <v>1167</v>
      </c>
      <c r="AU56" t="s">
        <v>1195</v>
      </c>
      <c r="AV56">
        <v>21060</v>
      </c>
    </row>
    <row r="57" spans="1:48">
      <c r="A57" s="1">
        <f>HYPERLINK("https://lsnyc.legalserver.org/matter/dynamic-profile/view/1904277","19-1904277")</f>
        <v>0</v>
      </c>
      <c r="B57" t="s">
        <v>64</v>
      </c>
      <c r="C57" t="s">
        <v>99</v>
      </c>
      <c r="D57" t="s">
        <v>100</v>
      </c>
      <c r="F57" t="s">
        <v>196</v>
      </c>
      <c r="G57" t="s">
        <v>341</v>
      </c>
      <c r="H57" t="s">
        <v>483</v>
      </c>
      <c r="I57" t="s">
        <v>595</v>
      </c>
      <c r="J57" t="s">
        <v>658</v>
      </c>
      <c r="K57">
        <v>10460</v>
      </c>
      <c r="L57" t="s">
        <v>671</v>
      </c>
      <c r="M57" t="s">
        <v>672</v>
      </c>
      <c r="N57" t="s">
        <v>674</v>
      </c>
      <c r="O57" t="s">
        <v>706</v>
      </c>
      <c r="P57" t="s">
        <v>751</v>
      </c>
      <c r="Q57" t="s">
        <v>766</v>
      </c>
      <c r="S57" t="s">
        <v>773</v>
      </c>
      <c r="V57" t="s">
        <v>775</v>
      </c>
      <c r="X57" t="s">
        <v>118</v>
      </c>
      <c r="Y57">
        <v>1723.03</v>
      </c>
      <c r="Z57" t="s">
        <v>793</v>
      </c>
      <c r="AA57" t="s">
        <v>799</v>
      </c>
      <c r="AC57" t="s">
        <v>869</v>
      </c>
      <c r="AE57" t="s">
        <v>1044</v>
      </c>
      <c r="AF57">
        <v>200</v>
      </c>
      <c r="AG57" t="s">
        <v>1152</v>
      </c>
      <c r="AH57" t="s">
        <v>1157</v>
      </c>
      <c r="AI57">
        <v>3</v>
      </c>
      <c r="AJ57">
        <v>2</v>
      </c>
      <c r="AK57">
        <v>0</v>
      </c>
      <c r="AL57">
        <v>83.73999999999999</v>
      </c>
      <c r="AO57" t="s">
        <v>1167</v>
      </c>
      <c r="AU57" t="s">
        <v>1197</v>
      </c>
      <c r="AV57">
        <v>14160</v>
      </c>
    </row>
    <row r="58" spans="1:48">
      <c r="A58" s="1">
        <f>HYPERLINK("https://lsnyc.legalserver.org/matter/dynamic-profile/view/1904423","19-1904423")</f>
        <v>0</v>
      </c>
      <c r="B58" t="s">
        <v>62</v>
      </c>
      <c r="C58" t="s">
        <v>99</v>
      </c>
      <c r="D58" t="s">
        <v>112</v>
      </c>
      <c r="F58" t="s">
        <v>197</v>
      </c>
      <c r="G58" t="s">
        <v>342</v>
      </c>
      <c r="H58" t="s">
        <v>460</v>
      </c>
      <c r="I58">
        <v>513</v>
      </c>
      <c r="J58" t="s">
        <v>655</v>
      </c>
      <c r="K58">
        <v>10304</v>
      </c>
      <c r="L58" t="s">
        <v>671</v>
      </c>
      <c r="M58" t="s">
        <v>672</v>
      </c>
      <c r="N58" t="s">
        <v>674</v>
      </c>
      <c r="O58" t="s">
        <v>707</v>
      </c>
      <c r="P58" t="s">
        <v>751</v>
      </c>
      <c r="Q58" t="s">
        <v>765</v>
      </c>
      <c r="S58" t="s">
        <v>773</v>
      </c>
      <c r="T58" t="s">
        <v>673</v>
      </c>
      <c r="V58" t="s">
        <v>775</v>
      </c>
      <c r="W58" t="s">
        <v>780</v>
      </c>
      <c r="X58" t="s">
        <v>112</v>
      </c>
      <c r="Y58">
        <v>1202.3</v>
      </c>
      <c r="Z58" t="s">
        <v>792</v>
      </c>
      <c r="AA58" t="s">
        <v>800</v>
      </c>
      <c r="AC58" t="s">
        <v>870</v>
      </c>
      <c r="AE58" t="s">
        <v>1045</v>
      </c>
      <c r="AF58">
        <v>105</v>
      </c>
      <c r="AG58" t="s">
        <v>1146</v>
      </c>
      <c r="AH58" t="s">
        <v>1158</v>
      </c>
      <c r="AI58">
        <v>8</v>
      </c>
      <c r="AJ58">
        <v>1</v>
      </c>
      <c r="AK58">
        <v>0</v>
      </c>
      <c r="AL58">
        <v>84.36</v>
      </c>
      <c r="AU58" t="s">
        <v>1195</v>
      </c>
      <c r="AV58">
        <v>10536</v>
      </c>
    </row>
    <row r="59" spans="1:48">
      <c r="A59" s="1">
        <f>HYPERLINK("https://lsnyc.legalserver.org/matter/dynamic-profile/view/1904298","19-1904298")</f>
        <v>0</v>
      </c>
      <c r="B59" t="s">
        <v>78</v>
      </c>
      <c r="C59" t="s">
        <v>99</v>
      </c>
      <c r="D59" t="s">
        <v>100</v>
      </c>
      <c r="F59" t="s">
        <v>198</v>
      </c>
      <c r="G59" t="s">
        <v>343</v>
      </c>
      <c r="H59" t="s">
        <v>484</v>
      </c>
      <c r="I59" t="s">
        <v>596</v>
      </c>
      <c r="J59" t="s">
        <v>650</v>
      </c>
      <c r="K59">
        <v>11213</v>
      </c>
      <c r="L59" t="s">
        <v>671</v>
      </c>
      <c r="M59" t="s">
        <v>672</v>
      </c>
      <c r="N59" t="s">
        <v>674</v>
      </c>
      <c r="O59" t="s">
        <v>708</v>
      </c>
      <c r="P59" t="s">
        <v>749</v>
      </c>
      <c r="S59" t="s">
        <v>773</v>
      </c>
      <c r="T59" t="s">
        <v>673</v>
      </c>
      <c r="V59" t="s">
        <v>775</v>
      </c>
      <c r="W59" t="s">
        <v>780</v>
      </c>
      <c r="X59" t="s">
        <v>113</v>
      </c>
      <c r="Y59">
        <v>300</v>
      </c>
      <c r="Z59" t="s">
        <v>790</v>
      </c>
      <c r="AA59" t="s">
        <v>801</v>
      </c>
      <c r="AC59" t="s">
        <v>871</v>
      </c>
      <c r="AD59" t="s">
        <v>987</v>
      </c>
      <c r="AE59" t="s">
        <v>1046</v>
      </c>
      <c r="AF59">
        <v>34</v>
      </c>
      <c r="AG59" t="s">
        <v>1153</v>
      </c>
      <c r="AH59" t="s">
        <v>676</v>
      </c>
      <c r="AI59">
        <v>44</v>
      </c>
      <c r="AJ59">
        <v>1</v>
      </c>
      <c r="AK59">
        <v>0</v>
      </c>
      <c r="AL59">
        <v>86.47</v>
      </c>
      <c r="AO59" t="s">
        <v>1167</v>
      </c>
      <c r="AU59" t="s">
        <v>1190</v>
      </c>
      <c r="AV59">
        <v>10800</v>
      </c>
    </row>
    <row r="60" spans="1:48">
      <c r="A60" s="1">
        <f>HYPERLINK("https://lsnyc.legalserver.org/matter/dynamic-profile/view/1905115","19-1905115")</f>
        <v>0</v>
      </c>
      <c r="B60" t="s">
        <v>53</v>
      </c>
      <c r="C60" t="s">
        <v>99</v>
      </c>
      <c r="D60" t="s">
        <v>105</v>
      </c>
      <c r="F60" t="s">
        <v>199</v>
      </c>
      <c r="G60" t="s">
        <v>344</v>
      </c>
      <c r="H60" t="s">
        <v>485</v>
      </c>
      <c r="I60" t="s">
        <v>597</v>
      </c>
      <c r="J60" t="s">
        <v>650</v>
      </c>
      <c r="K60">
        <v>11220</v>
      </c>
      <c r="L60" t="s">
        <v>671</v>
      </c>
      <c r="M60" t="s">
        <v>672</v>
      </c>
      <c r="S60" t="s">
        <v>773</v>
      </c>
      <c r="T60" t="s">
        <v>671</v>
      </c>
      <c r="V60" t="s">
        <v>775</v>
      </c>
      <c r="X60" t="s">
        <v>112</v>
      </c>
      <c r="Y60">
        <v>0</v>
      </c>
      <c r="Z60" t="s">
        <v>790</v>
      </c>
      <c r="AC60" t="s">
        <v>872</v>
      </c>
      <c r="AE60" t="s">
        <v>1047</v>
      </c>
      <c r="AF60">
        <v>0</v>
      </c>
      <c r="AH60" t="s">
        <v>1156</v>
      </c>
      <c r="AI60">
        <v>0</v>
      </c>
      <c r="AJ60">
        <v>3</v>
      </c>
      <c r="AK60">
        <v>0</v>
      </c>
      <c r="AL60">
        <v>88.05</v>
      </c>
      <c r="AO60" t="s">
        <v>1167</v>
      </c>
      <c r="AU60" t="s">
        <v>92</v>
      </c>
      <c r="AV60">
        <v>18780</v>
      </c>
    </row>
    <row r="61" spans="1:48">
      <c r="A61" s="1">
        <f>HYPERLINK("https://lsnyc.legalserver.org/matter/dynamic-profile/view/1904398","19-1904398")</f>
        <v>0</v>
      </c>
      <c r="B61" t="s">
        <v>65</v>
      </c>
      <c r="C61" t="s">
        <v>98</v>
      </c>
      <c r="D61" t="s">
        <v>118</v>
      </c>
      <c r="E61" t="s">
        <v>118</v>
      </c>
      <c r="F61" t="s">
        <v>200</v>
      </c>
      <c r="G61" t="s">
        <v>292</v>
      </c>
      <c r="H61" t="s">
        <v>486</v>
      </c>
      <c r="I61" t="s">
        <v>585</v>
      </c>
      <c r="J61" t="s">
        <v>650</v>
      </c>
      <c r="K61">
        <v>11212</v>
      </c>
      <c r="L61" t="s">
        <v>671</v>
      </c>
      <c r="M61" t="s">
        <v>672</v>
      </c>
      <c r="N61" t="s">
        <v>674</v>
      </c>
      <c r="O61" t="s">
        <v>676</v>
      </c>
      <c r="P61" t="s">
        <v>680</v>
      </c>
      <c r="Q61" t="s">
        <v>766</v>
      </c>
      <c r="R61" t="s">
        <v>770</v>
      </c>
      <c r="S61" t="s">
        <v>773</v>
      </c>
      <c r="T61" t="s">
        <v>671</v>
      </c>
      <c r="V61" t="s">
        <v>775</v>
      </c>
      <c r="W61" t="s">
        <v>780</v>
      </c>
      <c r="X61" t="s">
        <v>108</v>
      </c>
      <c r="Y61">
        <v>755</v>
      </c>
      <c r="Z61" t="s">
        <v>790</v>
      </c>
      <c r="AA61" t="s">
        <v>796</v>
      </c>
      <c r="AB61" t="s">
        <v>814</v>
      </c>
      <c r="AC61" t="s">
        <v>873</v>
      </c>
      <c r="AD61" t="s">
        <v>676</v>
      </c>
      <c r="AE61" t="s">
        <v>1048</v>
      </c>
      <c r="AF61">
        <v>32</v>
      </c>
      <c r="AG61" t="s">
        <v>1146</v>
      </c>
      <c r="AH61" t="s">
        <v>676</v>
      </c>
      <c r="AI61">
        <v>30</v>
      </c>
      <c r="AJ61">
        <v>2</v>
      </c>
      <c r="AK61">
        <v>0</v>
      </c>
      <c r="AL61">
        <v>89.13</v>
      </c>
      <c r="AO61" t="s">
        <v>1167</v>
      </c>
      <c r="AU61" t="s">
        <v>1190</v>
      </c>
      <c r="AV61">
        <v>15072</v>
      </c>
    </row>
    <row r="62" spans="1:48">
      <c r="A62" s="1">
        <f>HYPERLINK("https://lsnyc.legalserver.org/matter/dynamic-profile/view/1903654","19-1903654")</f>
        <v>0</v>
      </c>
      <c r="B62" t="s">
        <v>79</v>
      </c>
      <c r="C62" t="s">
        <v>99</v>
      </c>
      <c r="D62" t="s">
        <v>122</v>
      </c>
      <c r="F62" t="s">
        <v>201</v>
      </c>
      <c r="G62" t="s">
        <v>345</v>
      </c>
      <c r="H62" t="s">
        <v>487</v>
      </c>
      <c r="I62" t="s">
        <v>569</v>
      </c>
      <c r="J62" t="s">
        <v>650</v>
      </c>
      <c r="K62">
        <v>11225</v>
      </c>
      <c r="L62" t="s">
        <v>671</v>
      </c>
      <c r="M62" t="s">
        <v>672</v>
      </c>
      <c r="N62" t="s">
        <v>674</v>
      </c>
      <c r="O62" t="s">
        <v>709</v>
      </c>
      <c r="P62" t="s">
        <v>751</v>
      </c>
      <c r="Q62" t="s">
        <v>765</v>
      </c>
      <c r="S62" t="s">
        <v>773</v>
      </c>
      <c r="T62" t="s">
        <v>673</v>
      </c>
      <c r="V62" t="s">
        <v>775</v>
      </c>
      <c r="W62" t="s">
        <v>781</v>
      </c>
      <c r="X62" t="s">
        <v>118</v>
      </c>
      <c r="Y62">
        <v>678</v>
      </c>
      <c r="Z62" t="s">
        <v>790</v>
      </c>
      <c r="AA62" t="s">
        <v>799</v>
      </c>
      <c r="AC62" t="s">
        <v>874</v>
      </c>
      <c r="AD62" t="s">
        <v>676</v>
      </c>
      <c r="AE62" t="s">
        <v>1049</v>
      </c>
      <c r="AF62">
        <v>26</v>
      </c>
      <c r="AH62" t="s">
        <v>1162</v>
      </c>
      <c r="AI62">
        <v>19</v>
      </c>
      <c r="AJ62">
        <v>2</v>
      </c>
      <c r="AK62">
        <v>3</v>
      </c>
      <c r="AL62">
        <v>95.66</v>
      </c>
      <c r="AN62" t="s">
        <v>1165</v>
      </c>
      <c r="AO62" t="s">
        <v>1167</v>
      </c>
      <c r="AU62" t="s">
        <v>1190</v>
      </c>
      <c r="AV62">
        <v>28860</v>
      </c>
    </row>
    <row r="63" spans="1:48">
      <c r="A63" s="1">
        <f>HYPERLINK("https://lsnyc.legalserver.org/matter/dynamic-profile/view/1905676","19-1905676")</f>
        <v>0</v>
      </c>
      <c r="B63" t="s">
        <v>68</v>
      </c>
      <c r="C63" t="s">
        <v>99</v>
      </c>
      <c r="D63" t="s">
        <v>103</v>
      </c>
      <c r="F63" t="s">
        <v>202</v>
      </c>
      <c r="G63" t="s">
        <v>346</v>
      </c>
      <c r="H63" t="s">
        <v>461</v>
      </c>
      <c r="I63" t="s">
        <v>598</v>
      </c>
      <c r="J63" t="s">
        <v>650</v>
      </c>
      <c r="K63">
        <v>11226</v>
      </c>
      <c r="L63" t="s">
        <v>672</v>
      </c>
      <c r="M63" t="s">
        <v>672</v>
      </c>
      <c r="P63" t="s">
        <v>750</v>
      </c>
      <c r="Q63" t="s">
        <v>767</v>
      </c>
      <c r="S63" t="s">
        <v>773</v>
      </c>
      <c r="T63" t="s">
        <v>671</v>
      </c>
      <c r="V63" t="s">
        <v>775</v>
      </c>
      <c r="X63" t="s">
        <v>103</v>
      </c>
      <c r="Y63">
        <v>0</v>
      </c>
      <c r="Z63" t="s">
        <v>790</v>
      </c>
      <c r="AC63" t="s">
        <v>875</v>
      </c>
      <c r="AE63" t="s">
        <v>1050</v>
      </c>
      <c r="AF63">
        <v>0</v>
      </c>
      <c r="AI63">
        <v>0</v>
      </c>
      <c r="AJ63">
        <v>1</v>
      </c>
      <c r="AK63">
        <v>0</v>
      </c>
      <c r="AL63">
        <v>96.08</v>
      </c>
      <c r="AO63" t="s">
        <v>1171</v>
      </c>
      <c r="AU63" t="s">
        <v>92</v>
      </c>
      <c r="AV63">
        <v>12000</v>
      </c>
    </row>
    <row r="64" spans="1:48">
      <c r="A64" s="1">
        <f>HYPERLINK("https://lsnyc.legalserver.org/matter/dynamic-profile/view/1904712","19-1904712")</f>
        <v>0</v>
      </c>
      <c r="B64" t="s">
        <v>54</v>
      </c>
      <c r="C64" t="s">
        <v>99</v>
      </c>
      <c r="D64" t="s">
        <v>106</v>
      </c>
      <c r="F64" t="s">
        <v>203</v>
      </c>
      <c r="G64" t="s">
        <v>347</v>
      </c>
      <c r="H64" t="s">
        <v>439</v>
      </c>
      <c r="I64">
        <v>44</v>
      </c>
      <c r="J64" t="s">
        <v>651</v>
      </c>
      <c r="K64">
        <v>10034</v>
      </c>
      <c r="L64" t="s">
        <v>671</v>
      </c>
      <c r="M64" t="s">
        <v>672</v>
      </c>
      <c r="N64" t="s">
        <v>674</v>
      </c>
      <c r="Q64" t="s">
        <v>763</v>
      </c>
      <c r="S64" t="s">
        <v>773</v>
      </c>
      <c r="T64" t="s">
        <v>671</v>
      </c>
      <c r="V64" t="s">
        <v>775</v>
      </c>
      <c r="X64" t="s">
        <v>106</v>
      </c>
      <c r="Y64">
        <v>1180.21</v>
      </c>
      <c r="Z64" t="s">
        <v>791</v>
      </c>
      <c r="AA64" t="s">
        <v>797</v>
      </c>
      <c r="AC64" t="s">
        <v>876</v>
      </c>
      <c r="AF64">
        <v>25</v>
      </c>
      <c r="AG64" t="s">
        <v>1146</v>
      </c>
      <c r="AH64" t="s">
        <v>676</v>
      </c>
      <c r="AI64">
        <v>14</v>
      </c>
      <c r="AJ64">
        <v>2</v>
      </c>
      <c r="AK64">
        <v>3</v>
      </c>
      <c r="AL64">
        <v>96.12</v>
      </c>
      <c r="AO64" t="s">
        <v>1168</v>
      </c>
      <c r="AU64" t="s">
        <v>1188</v>
      </c>
      <c r="AV64">
        <v>29000</v>
      </c>
    </row>
    <row r="65" spans="1:48">
      <c r="A65" s="1">
        <f>HYPERLINK("https://lsnyc.legalserver.org/matter/dynamic-profile/view/1906286","19-1906286")</f>
        <v>0</v>
      </c>
      <c r="B65" t="s">
        <v>68</v>
      </c>
      <c r="C65" t="s">
        <v>99</v>
      </c>
      <c r="D65" t="s">
        <v>116</v>
      </c>
      <c r="F65" t="s">
        <v>204</v>
      </c>
      <c r="G65" t="s">
        <v>348</v>
      </c>
      <c r="H65" t="s">
        <v>488</v>
      </c>
      <c r="I65" t="s">
        <v>599</v>
      </c>
      <c r="J65" t="s">
        <v>650</v>
      </c>
      <c r="K65">
        <v>11226</v>
      </c>
      <c r="L65" t="s">
        <v>671</v>
      </c>
      <c r="M65" t="s">
        <v>672</v>
      </c>
      <c r="O65" t="s">
        <v>710</v>
      </c>
      <c r="P65" t="s">
        <v>750</v>
      </c>
      <c r="Q65" t="s">
        <v>764</v>
      </c>
      <c r="S65" t="s">
        <v>773</v>
      </c>
      <c r="T65" t="s">
        <v>673</v>
      </c>
      <c r="V65" t="s">
        <v>775</v>
      </c>
      <c r="X65" t="s">
        <v>116</v>
      </c>
      <c r="Y65">
        <v>1024.45</v>
      </c>
      <c r="Z65" t="s">
        <v>790</v>
      </c>
      <c r="AC65" t="s">
        <v>877</v>
      </c>
      <c r="AF65">
        <v>27</v>
      </c>
      <c r="AG65" t="s">
        <v>1146</v>
      </c>
      <c r="AI65">
        <v>23</v>
      </c>
      <c r="AJ65">
        <v>4</v>
      </c>
      <c r="AK65">
        <v>0</v>
      </c>
      <c r="AL65">
        <v>97.09</v>
      </c>
      <c r="AO65" t="s">
        <v>1167</v>
      </c>
      <c r="AU65" t="s">
        <v>92</v>
      </c>
      <c r="AV65">
        <v>25000</v>
      </c>
    </row>
    <row r="66" spans="1:48">
      <c r="A66" s="1">
        <f>HYPERLINK("https://lsnyc.legalserver.org/matter/dynamic-profile/view/1906180","19-1906180")</f>
        <v>0</v>
      </c>
      <c r="B66" t="s">
        <v>80</v>
      </c>
      <c r="C66" t="s">
        <v>99</v>
      </c>
      <c r="D66" t="s">
        <v>102</v>
      </c>
      <c r="F66" t="s">
        <v>205</v>
      </c>
      <c r="G66" t="s">
        <v>349</v>
      </c>
      <c r="H66" t="s">
        <v>489</v>
      </c>
      <c r="J66" t="s">
        <v>648</v>
      </c>
      <c r="K66">
        <v>11435</v>
      </c>
      <c r="L66" t="s">
        <v>671</v>
      </c>
      <c r="M66" t="s">
        <v>672</v>
      </c>
      <c r="N66" t="s">
        <v>674</v>
      </c>
      <c r="O66" t="s">
        <v>711</v>
      </c>
      <c r="P66" t="s">
        <v>749</v>
      </c>
      <c r="Q66" t="s">
        <v>762</v>
      </c>
      <c r="S66" t="s">
        <v>773</v>
      </c>
      <c r="T66" t="s">
        <v>673</v>
      </c>
      <c r="V66" t="s">
        <v>775</v>
      </c>
      <c r="W66" t="s">
        <v>780</v>
      </c>
      <c r="X66" t="s">
        <v>102</v>
      </c>
      <c r="Y66">
        <v>3100</v>
      </c>
      <c r="Z66" t="s">
        <v>789</v>
      </c>
      <c r="AA66" t="s">
        <v>795</v>
      </c>
      <c r="AC66" t="s">
        <v>878</v>
      </c>
      <c r="AE66" t="s">
        <v>1051</v>
      </c>
      <c r="AF66">
        <v>1</v>
      </c>
      <c r="AG66" t="s">
        <v>1144</v>
      </c>
      <c r="AH66" t="s">
        <v>676</v>
      </c>
      <c r="AI66">
        <v>-1</v>
      </c>
      <c r="AJ66">
        <v>4</v>
      </c>
      <c r="AK66">
        <v>3</v>
      </c>
      <c r="AL66">
        <v>97.26000000000001</v>
      </c>
      <c r="AO66" t="s">
        <v>1167</v>
      </c>
      <c r="AU66" t="s">
        <v>1186</v>
      </c>
      <c r="AV66">
        <v>37940</v>
      </c>
    </row>
    <row r="67" spans="1:48">
      <c r="A67" s="1">
        <f>HYPERLINK("https://lsnyc.legalserver.org/matter/dynamic-profile/view/1902841","19-1902841")</f>
        <v>0</v>
      </c>
      <c r="B67" t="s">
        <v>81</v>
      </c>
      <c r="C67" t="s">
        <v>99</v>
      </c>
      <c r="D67" t="s">
        <v>123</v>
      </c>
      <c r="F67" t="s">
        <v>206</v>
      </c>
      <c r="G67" t="s">
        <v>350</v>
      </c>
      <c r="H67" t="s">
        <v>490</v>
      </c>
      <c r="I67" t="s">
        <v>575</v>
      </c>
      <c r="J67" t="s">
        <v>658</v>
      </c>
      <c r="K67">
        <v>10452</v>
      </c>
      <c r="L67" t="s">
        <v>671</v>
      </c>
      <c r="M67" t="s">
        <v>672</v>
      </c>
      <c r="N67" t="s">
        <v>674</v>
      </c>
      <c r="O67" t="s">
        <v>712</v>
      </c>
      <c r="P67" t="s">
        <v>751</v>
      </c>
      <c r="Q67" t="s">
        <v>765</v>
      </c>
      <c r="S67" t="s">
        <v>773</v>
      </c>
      <c r="T67" t="s">
        <v>673</v>
      </c>
      <c r="V67" t="s">
        <v>775</v>
      </c>
      <c r="X67" t="s">
        <v>124</v>
      </c>
      <c r="Y67">
        <v>950</v>
      </c>
      <c r="Z67" t="s">
        <v>793</v>
      </c>
      <c r="AA67" t="s">
        <v>801</v>
      </c>
      <c r="AC67" t="s">
        <v>879</v>
      </c>
      <c r="AE67" t="s">
        <v>1052</v>
      </c>
      <c r="AF67">
        <v>9</v>
      </c>
      <c r="AG67" t="s">
        <v>1146</v>
      </c>
      <c r="AH67" t="s">
        <v>676</v>
      </c>
      <c r="AI67">
        <v>4</v>
      </c>
      <c r="AJ67">
        <v>1</v>
      </c>
      <c r="AK67">
        <v>2</v>
      </c>
      <c r="AL67">
        <v>97.27</v>
      </c>
      <c r="AO67" t="s">
        <v>1167</v>
      </c>
      <c r="AU67" t="s">
        <v>1198</v>
      </c>
      <c r="AV67">
        <v>20748</v>
      </c>
    </row>
    <row r="68" spans="1:48">
      <c r="A68" s="1">
        <f>HYPERLINK("https://lsnyc.legalserver.org/matter/dynamic-profile/view/1906143","19-1906143")</f>
        <v>0</v>
      </c>
      <c r="B68" t="s">
        <v>50</v>
      </c>
      <c r="C68" t="s">
        <v>99</v>
      </c>
      <c r="D68" t="s">
        <v>121</v>
      </c>
      <c r="F68" t="s">
        <v>207</v>
      </c>
      <c r="G68" t="s">
        <v>351</v>
      </c>
      <c r="H68" t="s">
        <v>491</v>
      </c>
      <c r="I68" t="s">
        <v>600</v>
      </c>
      <c r="J68" t="s">
        <v>649</v>
      </c>
      <c r="K68">
        <v>11420</v>
      </c>
      <c r="L68" t="s">
        <v>671</v>
      </c>
      <c r="M68" t="s">
        <v>672</v>
      </c>
      <c r="O68" t="s">
        <v>713</v>
      </c>
      <c r="P68" t="s">
        <v>749</v>
      </c>
      <c r="Q68" t="s">
        <v>763</v>
      </c>
      <c r="S68" t="s">
        <v>772</v>
      </c>
      <c r="T68" t="s">
        <v>673</v>
      </c>
      <c r="V68" t="s">
        <v>775</v>
      </c>
      <c r="W68" t="s">
        <v>780</v>
      </c>
      <c r="X68" t="s">
        <v>121</v>
      </c>
      <c r="Y68">
        <v>0</v>
      </c>
      <c r="Z68" t="s">
        <v>789</v>
      </c>
      <c r="AA68" t="s">
        <v>794</v>
      </c>
      <c r="AC68" t="s">
        <v>880</v>
      </c>
      <c r="AE68" t="s">
        <v>1053</v>
      </c>
      <c r="AF68">
        <v>2</v>
      </c>
      <c r="AG68" t="s">
        <v>1143</v>
      </c>
      <c r="AH68" t="s">
        <v>676</v>
      </c>
      <c r="AI68">
        <v>2</v>
      </c>
      <c r="AJ68">
        <v>1</v>
      </c>
      <c r="AK68">
        <v>1</v>
      </c>
      <c r="AL68">
        <v>98.40000000000001</v>
      </c>
      <c r="AM68" t="s">
        <v>1163</v>
      </c>
      <c r="AN68" t="s">
        <v>1164</v>
      </c>
      <c r="AO68" t="s">
        <v>1168</v>
      </c>
      <c r="AU68" t="s">
        <v>50</v>
      </c>
      <c r="AV68">
        <v>16640</v>
      </c>
    </row>
    <row r="69" spans="1:48">
      <c r="A69" s="1">
        <f>HYPERLINK("https://lsnyc.legalserver.org/matter/dynamic-profile/view/1903749","19-1903749")</f>
        <v>0</v>
      </c>
      <c r="B69" t="s">
        <v>53</v>
      </c>
      <c r="C69" t="s">
        <v>99</v>
      </c>
      <c r="D69" t="s">
        <v>124</v>
      </c>
      <c r="F69" t="s">
        <v>208</v>
      </c>
      <c r="G69" t="s">
        <v>352</v>
      </c>
      <c r="H69" t="s">
        <v>485</v>
      </c>
      <c r="I69" t="s">
        <v>601</v>
      </c>
      <c r="J69" t="s">
        <v>650</v>
      </c>
      <c r="K69">
        <v>11220</v>
      </c>
      <c r="L69" t="s">
        <v>671</v>
      </c>
      <c r="M69" t="s">
        <v>672</v>
      </c>
      <c r="N69" t="s">
        <v>674</v>
      </c>
      <c r="P69" t="s">
        <v>756</v>
      </c>
      <c r="Q69" t="s">
        <v>765</v>
      </c>
      <c r="S69" t="s">
        <v>773</v>
      </c>
      <c r="T69" t="s">
        <v>671</v>
      </c>
      <c r="V69" t="s">
        <v>775</v>
      </c>
      <c r="X69" t="s">
        <v>124</v>
      </c>
      <c r="Y69">
        <v>1375</v>
      </c>
      <c r="Z69" t="s">
        <v>790</v>
      </c>
      <c r="AC69" t="s">
        <v>881</v>
      </c>
      <c r="AE69" t="s">
        <v>1054</v>
      </c>
      <c r="AF69">
        <v>0</v>
      </c>
      <c r="AI69">
        <v>16</v>
      </c>
      <c r="AJ69">
        <v>2</v>
      </c>
      <c r="AK69">
        <v>0</v>
      </c>
      <c r="AL69">
        <v>99.34999999999999</v>
      </c>
      <c r="AO69" t="s">
        <v>1167</v>
      </c>
      <c r="AU69" t="s">
        <v>1199</v>
      </c>
      <c r="AV69">
        <v>16800</v>
      </c>
    </row>
    <row r="70" spans="1:48">
      <c r="A70" s="1">
        <f>HYPERLINK("https://lsnyc.legalserver.org/matter/dynamic-profile/view/1905991","19-1905991")</f>
        <v>0</v>
      </c>
      <c r="B70" t="s">
        <v>82</v>
      </c>
      <c r="C70" t="s">
        <v>99</v>
      </c>
      <c r="D70" t="s">
        <v>121</v>
      </c>
      <c r="F70" t="s">
        <v>209</v>
      </c>
      <c r="G70" t="s">
        <v>176</v>
      </c>
      <c r="H70" t="s">
        <v>449</v>
      </c>
      <c r="I70" t="s">
        <v>602</v>
      </c>
      <c r="J70" t="s">
        <v>650</v>
      </c>
      <c r="K70">
        <v>11233</v>
      </c>
      <c r="L70" t="s">
        <v>671</v>
      </c>
      <c r="M70" t="s">
        <v>672</v>
      </c>
      <c r="N70" t="s">
        <v>674</v>
      </c>
      <c r="O70" t="s">
        <v>692</v>
      </c>
      <c r="P70" t="s">
        <v>752</v>
      </c>
      <c r="S70" t="s">
        <v>773</v>
      </c>
      <c r="T70" t="s">
        <v>673</v>
      </c>
      <c r="V70" t="s">
        <v>775</v>
      </c>
      <c r="W70" t="s">
        <v>780</v>
      </c>
      <c r="X70" t="s">
        <v>124</v>
      </c>
      <c r="Y70">
        <v>1200</v>
      </c>
      <c r="Z70" t="s">
        <v>790</v>
      </c>
      <c r="AC70" t="s">
        <v>882</v>
      </c>
      <c r="AD70" t="s">
        <v>692</v>
      </c>
      <c r="AF70">
        <v>1117</v>
      </c>
      <c r="AG70" t="s">
        <v>1146</v>
      </c>
      <c r="AH70" t="s">
        <v>676</v>
      </c>
      <c r="AI70">
        <v>26</v>
      </c>
      <c r="AJ70">
        <v>4</v>
      </c>
      <c r="AK70">
        <v>1</v>
      </c>
      <c r="AL70">
        <v>99.44</v>
      </c>
      <c r="AO70" t="s">
        <v>1167</v>
      </c>
      <c r="AU70" t="s">
        <v>1190</v>
      </c>
      <c r="AV70">
        <v>30000</v>
      </c>
    </row>
    <row r="71" spans="1:48">
      <c r="A71" s="1">
        <f>HYPERLINK("https://lsnyc.legalserver.org/matter/dynamic-profile/view/1905681","19-1905681")</f>
        <v>0</v>
      </c>
      <c r="B71" t="s">
        <v>68</v>
      </c>
      <c r="C71" t="s">
        <v>99</v>
      </c>
      <c r="D71" t="s">
        <v>103</v>
      </c>
      <c r="F71" t="s">
        <v>210</v>
      </c>
      <c r="G71" t="s">
        <v>353</v>
      </c>
      <c r="H71" t="s">
        <v>461</v>
      </c>
      <c r="I71" t="s">
        <v>603</v>
      </c>
      <c r="J71" t="s">
        <v>650</v>
      </c>
      <c r="K71">
        <v>11226</v>
      </c>
      <c r="L71" t="s">
        <v>672</v>
      </c>
      <c r="M71" t="s">
        <v>672</v>
      </c>
      <c r="Q71" t="s">
        <v>767</v>
      </c>
      <c r="S71" t="s">
        <v>773</v>
      </c>
      <c r="T71" t="s">
        <v>671</v>
      </c>
      <c r="V71" t="s">
        <v>775</v>
      </c>
      <c r="X71" t="s">
        <v>103</v>
      </c>
      <c r="Y71">
        <v>0</v>
      </c>
      <c r="Z71" t="s">
        <v>790</v>
      </c>
      <c r="AC71" t="s">
        <v>883</v>
      </c>
      <c r="AE71" t="s">
        <v>1055</v>
      </c>
      <c r="AF71">
        <v>0</v>
      </c>
      <c r="AI71">
        <v>0</v>
      </c>
      <c r="AJ71">
        <v>4</v>
      </c>
      <c r="AK71">
        <v>0</v>
      </c>
      <c r="AL71">
        <v>100.97</v>
      </c>
      <c r="AO71" t="s">
        <v>1168</v>
      </c>
      <c r="AU71" t="s">
        <v>92</v>
      </c>
      <c r="AV71">
        <v>26000</v>
      </c>
    </row>
    <row r="72" spans="1:48">
      <c r="A72" s="1">
        <f>HYPERLINK("https://lsnyc.legalserver.org/matter/dynamic-profile/view/1901630","19-1901630")</f>
        <v>0</v>
      </c>
      <c r="B72" t="s">
        <v>80</v>
      </c>
      <c r="C72" t="s">
        <v>99</v>
      </c>
      <c r="D72" t="s">
        <v>125</v>
      </c>
      <c r="F72" t="s">
        <v>211</v>
      </c>
      <c r="G72" t="s">
        <v>354</v>
      </c>
      <c r="H72" t="s">
        <v>492</v>
      </c>
      <c r="I72" t="s">
        <v>604</v>
      </c>
      <c r="J72" t="s">
        <v>657</v>
      </c>
      <c r="K72">
        <v>11368</v>
      </c>
      <c r="L72" t="s">
        <v>671</v>
      </c>
      <c r="M72" t="s">
        <v>672</v>
      </c>
      <c r="N72" t="s">
        <v>674</v>
      </c>
      <c r="O72" t="s">
        <v>714</v>
      </c>
      <c r="P72" t="s">
        <v>749</v>
      </c>
      <c r="Q72" t="s">
        <v>762</v>
      </c>
      <c r="S72" t="s">
        <v>773</v>
      </c>
      <c r="T72" t="s">
        <v>673</v>
      </c>
      <c r="V72" t="s">
        <v>775</v>
      </c>
      <c r="W72" t="s">
        <v>780</v>
      </c>
      <c r="X72" t="s">
        <v>129</v>
      </c>
      <c r="Y72">
        <v>1800</v>
      </c>
      <c r="Z72" t="s">
        <v>789</v>
      </c>
      <c r="AA72" t="s">
        <v>795</v>
      </c>
      <c r="AC72" t="s">
        <v>884</v>
      </c>
      <c r="AD72" t="s">
        <v>988</v>
      </c>
      <c r="AE72" t="s">
        <v>1056</v>
      </c>
      <c r="AF72">
        <v>3</v>
      </c>
      <c r="AG72" t="s">
        <v>1144</v>
      </c>
      <c r="AH72" t="s">
        <v>676</v>
      </c>
      <c r="AI72">
        <v>21</v>
      </c>
      <c r="AJ72">
        <v>2</v>
      </c>
      <c r="AK72">
        <v>2</v>
      </c>
      <c r="AL72">
        <v>102.52</v>
      </c>
      <c r="AO72" t="s">
        <v>1168</v>
      </c>
      <c r="AU72" t="s">
        <v>1200</v>
      </c>
      <c r="AV72">
        <v>26400</v>
      </c>
    </row>
    <row r="73" spans="1:48">
      <c r="A73" s="1">
        <f>HYPERLINK("https://lsnyc.legalserver.org/matter/dynamic-profile/view/1904523","19-1904523")</f>
        <v>0</v>
      </c>
      <c r="B73" t="s">
        <v>70</v>
      </c>
      <c r="C73" t="s">
        <v>99</v>
      </c>
      <c r="D73" t="s">
        <v>115</v>
      </c>
      <c r="F73" t="s">
        <v>212</v>
      </c>
      <c r="G73" t="s">
        <v>355</v>
      </c>
      <c r="H73" t="s">
        <v>493</v>
      </c>
      <c r="I73">
        <v>31</v>
      </c>
      <c r="J73" t="s">
        <v>651</v>
      </c>
      <c r="K73">
        <v>10034</v>
      </c>
      <c r="L73" t="s">
        <v>671</v>
      </c>
      <c r="M73" t="s">
        <v>672</v>
      </c>
      <c r="N73" t="s">
        <v>674</v>
      </c>
      <c r="P73" t="s">
        <v>759</v>
      </c>
      <c r="Q73" t="s">
        <v>764</v>
      </c>
      <c r="S73" t="s">
        <v>773</v>
      </c>
      <c r="V73" t="s">
        <v>775</v>
      </c>
      <c r="X73" t="s">
        <v>115</v>
      </c>
      <c r="Y73">
        <v>1013.58</v>
      </c>
      <c r="Z73" t="s">
        <v>791</v>
      </c>
      <c r="AA73" t="s">
        <v>799</v>
      </c>
      <c r="AC73" t="s">
        <v>885</v>
      </c>
      <c r="AE73" t="s">
        <v>1057</v>
      </c>
      <c r="AF73">
        <v>25</v>
      </c>
      <c r="AG73" t="s">
        <v>1146</v>
      </c>
      <c r="AH73" t="s">
        <v>1157</v>
      </c>
      <c r="AI73">
        <v>50</v>
      </c>
      <c r="AJ73">
        <v>2</v>
      </c>
      <c r="AK73">
        <v>0</v>
      </c>
      <c r="AL73">
        <v>105.38</v>
      </c>
      <c r="AN73" t="s">
        <v>1165</v>
      </c>
      <c r="AO73" t="s">
        <v>1168</v>
      </c>
      <c r="AU73" t="s">
        <v>1188</v>
      </c>
      <c r="AV73">
        <v>17820</v>
      </c>
    </row>
    <row r="74" spans="1:48">
      <c r="A74" s="1">
        <f>HYPERLINK("https://lsnyc.legalserver.org/matter/dynamic-profile/view/1903639","19-1903639")</f>
        <v>0</v>
      </c>
      <c r="B74" t="s">
        <v>52</v>
      </c>
      <c r="C74" t="s">
        <v>98</v>
      </c>
      <c r="D74" t="s">
        <v>122</v>
      </c>
      <c r="E74" t="s">
        <v>113</v>
      </c>
      <c r="F74" t="s">
        <v>213</v>
      </c>
      <c r="G74" t="s">
        <v>356</v>
      </c>
      <c r="H74" t="s">
        <v>494</v>
      </c>
      <c r="I74" t="s">
        <v>598</v>
      </c>
      <c r="J74" t="s">
        <v>650</v>
      </c>
      <c r="K74">
        <v>11212</v>
      </c>
      <c r="L74" t="s">
        <v>673</v>
      </c>
      <c r="M74" t="s">
        <v>672</v>
      </c>
      <c r="N74" t="s">
        <v>676</v>
      </c>
      <c r="P74" t="s">
        <v>680</v>
      </c>
      <c r="Q74" t="s">
        <v>762</v>
      </c>
      <c r="R74" t="s">
        <v>768</v>
      </c>
      <c r="S74" t="s">
        <v>773</v>
      </c>
      <c r="T74" t="s">
        <v>673</v>
      </c>
      <c r="V74" t="s">
        <v>775</v>
      </c>
      <c r="W74" t="s">
        <v>780</v>
      </c>
      <c r="X74" t="s">
        <v>786</v>
      </c>
      <c r="Y74">
        <v>1008</v>
      </c>
      <c r="Z74" t="s">
        <v>790</v>
      </c>
      <c r="AA74" t="s">
        <v>805</v>
      </c>
      <c r="AB74" t="s">
        <v>810</v>
      </c>
      <c r="AC74" t="s">
        <v>886</v>
      </c>
      <c r="AD74" t="s">
        <v>989</v>
      </c>
      <c r="AE74" t="s">
        <v>1058</v>
      </c>
      <c r="AF74">
        <v>24</v>
      </c>
      <c r="AG74" t="s">
        <v>1146</v>
      </c>
      <c r="AH74" t="s">
        <v>1157</v>
      </c>
      <c r="AI74">
        <v>5</v>
      </c>
      <c r="AJ74">
        <v>2</v>
      </c>
      <c r="AK74">
        <v>0</v>
      </c>
      <c r="AL74">
        <v>105.59</v>
      </c>
      <c r="AO74" t="s">
        <v>1167</v>
      </c>
      <c r="AU74" t="s">
        <v>1201</v>
      </c>
      <c r="AV74">
        <v>17856</v>
      </c>
    </row>
    <row r="75" spans="1:48">
      <c r="A75" s="1">
        <f>HYPERLINK("https://lsnyc.legalserver.org/matter/dynamic-profile/view/1905128","19-1905128")</f>
        <v>0</v>
      </c>
      <c r="B75" t="s">
        <v>67</v>
      </c>
      <c r="C75" t="s">
        <v>98</v>
      </c>
      <c r="D75" t="s">
        <v>105</v>
      </c>
      <c r="E75" t="s">
        <v>102</v>
      </c>
      <c r="F75" t="s">
        <v>214</v>
      </c>
      <c r="G75" t="s">
        <v>357</v>
      </c>
      <c r="H75" t="s">
        <v>495</v>
      </c>
      <c r="J75" t="s">
        <v>655</v>
      </c>
      <c r="K75">
        <v>10304</v>
      </c>
      <c r="L75" t="s">
        <v>671</v>
      </c>
      <c r="M75" t="s">
        <v>672</v>
      </c>
      <c r="N75" t="s">
        <v>674</v>
      </c>
      <c r="P75" t="s">
        <v>680</v>
      </c>
      <c r="Q75" t="s">
        <v>762</v>
      </c>
      <c r="R75" t="s">
        <v>768</v>
      </c>
      <c r="S75" t="s">
        <v>772</v>
      </c>
      <c r="T75" t="s">
        <v>673</v>
      </c>
      <c r="V75" t="s">
        <v>775</v>
      </c>
      <c r="W75" t="s">
        <v>780</v>
      </c>
      <c r="X75" t="s">
        <v>105</v>
      </c>
      <c r="Y75">
        <v>1831</v>
      </c>
      <c r="Z75" t="s">
        <v>792</v>
      </c>
      <c r="AA75" t="s">
        <v>794</v>
      </c>
      <c r="AB75" t="s">
        <v>810</v>
      </c>
      <c r="AC75" t="s">
        <v>887</v>
      </c>
      <c r="AE75" t="s">
        <v>1059</v>
      </c>
      <c r="AF75">
        <v>0</v>
      </c>
      <c r="AG75" t="s">
        <v>1143</v>
      </c>
      <c r="AI75">
        <v>1</v>
      </c>
      <c r="AJ75">
        <v>1</v>
      </c>
      <c r="AK75">
        <v>0</v>
      </c>
      <c r="AL75">
        <v>105.68</v>
      </c>
      <c r="AM75" t="s">
        <v>1163</v>
      </c>
      <c r="AN75" t="s">
        <v>1164</v>
      </c>
      <c r="AO75" t="s">
        <v>1167</v>
      </c>
      <c r="AU75" t="s">
        <v>67</v>
      </c>
      <c r="AV75">
        <v>13200</v>
      </c>
    </row>
    <row r="76" spans="1:48">
      <c r="A76" s="1">
        <f>HYPERLINK("https://lsnyc.legalserver.org/matter/dynamic-profile/view/1904599","19-1904599")</f>
        <v>0</v>
      </c>
      <c r="B76" t="s">
        <v>54</v>
      </c>
      <c r="C76" t="s">
        <v>99</v>
      </c>
      <c r="D76" t="s">
        <v>115</v>
      </c>
      <c r="F76" t="s">
        <v>180</v>
      </c>
      <c r="G76" t="s">
        <v>358</v>
      </c>
      <c r="H76" t="s">
        <v>439</v>
      </c>
      <c r="I76">
        <v>1</v>
      </c>
      <c r="J76" t="s">
        <v>651</v>
      </c>
      <c r="K76">
        <v>10034</v>
      </c>
      <c r="L76" t="s">
        <v>671</v>
      </c>
      <c r="M76" t="s">
        <v>672</v>
      </c>
      <c r="N76" t="s">
        <v>674</v>
      </c>
      <c r="Q76" t="s">
        <v>763</v>
      </c>
      <c r="S76" t="s">
        <v>773</v>
      </c>
      <c r="T76" t="s">
        <v>671</v>
      </c>
      <c r="V76" t="s">
        <v>775</v>
      </c>
      <c r="X76" t="s">
        <v>115</v>
      </c>
      <c r="Y76">
        <v>868.24</v>
      </c>
      <c r="Z76" t="s">
        <v>791</v>
      </c>
      <c r="AA76" t="s">
        <v>797</v>
      </c>
      <c r="AC76" t="s">
        <v>888</v>
      </c>
      <c r="AE76" t="s">
        <v>1060</v>
      </c>
      <c r="AF76">
        <v>25</v>
      </c>
      <c r="AG76" t="s">
        <v>1146</v>
      </c>
      <c r="AI76">
        <v>34</v>
      </c>
      <c r="AJ76">
        <v>2</v>
      </c>
      <c r="AK76">
        <v>0</v>
      </c>
      <c r="AL76">
        <v>110.85</v>
      </c>
      <c r="AO76" t="s">
        <v>1167</v>
      </c>
      <c r="AU76" t="s">
        <v>1188</v>
      </c>
      <c r="AV76">
        <v>18744</v>
      </c>
    </row>
    <row r="77" spans="1:48">
      <c r="A77" s="1">
        <f>HYPERLINK("https://lsnyc.legalserver.org/matter/dynamic-profile/view/1904281","19-1904281")</f>
        <v>0</v>
      </c>
      <c r="B77" t="s">
        <v>83</v>
      </c>
      <c r="C77" t="s">
        <v>99</v>
      </c>
      <c r="D77" t="s">
        <v>100</v>
      </c>
      <c r="F77" t="s">
        <v>215</v>
      </c>
      <c r="G77" t="s">
        <v>359</v>
      </c>
      <c r="H77" t="s">
        <v>496</v>
      </c>
      <c r="I77" t="s">
        <v>605</v>
      </c>
      <c r="J77" t="s">
        <v>650</v>
      </c>
      <c r="K77">
        <v>11212</v>
      </c>
      <c r="L77" t="s">
        <v>671</v>
      </c>
      <c r="M77" t="s">
        <v>672</v>
      </c>
      <c r="N77" t="s">
        <v>675</v>
      </c>
      <c r="O77" t="s">
        <v>715</v>
      </c>
      <c r="P77" t="s">
        <v>749</v>
      </c>
      <c r="S77" t="s">
        <v>773</v>
      </c>
      <c r="T77" t="s">
        <v>673</v>
      </c>
      <c r="V77" t="s">
        <v>775</v>
      </c>
      <c r="W77" t="s">
        <v>780</v>
      </c>
      <c r="X77" t="s">
        <v>144</v>
      </c>
      <c r="Y77">
        <v>1800</v>
      </c>
      <c r="Z77" t="s">
        <v>790</v>
      </c>
      <c r="AA77" t="s">
        <v>806</v>
      </c>
      <c r="AC77" t="s">
        <v>889</v>
      </c>
      <c r="AD77" t="s">
        <v>990</v>
      </c>
      <c r="AE77" t="s">
        <v>1061</v>
      </c>
      <c r="AF77">
        <v>4</v>
      </c>
      <c r="AG77" t="s">
        <v>1143</v>
      </c>
      <c r="AH77" t="s">
        <v>1158</v>
      </c>
      <c r="AI77">
        <v>4</v>
      </c>
      <c r="AJ77">
        <v>4</v>
      </c>
      <c r="AK77">
        <v>0</v>
      </c>
      <c r="AL77">
        <v>111.01</v>
      </c>
      <c r="AO77" t="s">
        <v>1167</v>
      </c>
      <c r="AU77" t="s">
        <v>1187</v>
      </c>
      <c r="AV77">
        <v>28584</v>
      </c>
    </row>
    <row r="78" spans="1:48">
      <c r="A78" s="1">
        <f>HYPERLINK("https://lsnyc.legalserver.org/matter/dynamic-profile/view/1890810","19-1890810")</f>
        <v>0</v>
      </c>
      <c r="B78" t="s">
        <v>53</v>
      </c>
      <c r="C78" t="s">
        <v>99</v>
      </c>
      <c r="D78" t="s">
        <v>126</v>
      </c>
      <c r="F78" t="s">
        <v>216</v>
      </c>
      <c r="G78" t="s">
        <v>360</v>
      </c>
      <c r="H78" t="s">
        <v>497</v>
      </c>
      <c r="I78" t="s">
        <v>606</v>
      </c>
      <c r="J78" t="s">
        <v>650</v>
      </c>
      <c r="K78">
        <v>11235</v>
      </c>
      <c r="L78" t="s">
        <v>671</v>
      </c>
      <c r="M78" t="s">
        <v>671</v>
      </c>
      <c r="P78" t="s">
        <v>757</v>
      </c>
      <c r="Q78" t="s">
        <v>764</v>
      </c>
      <c r="S78" t="s">
        <v>773</v>
      </c>
      <c r="T78" t="s">
        <v>673</v>
      </c>
      <c r="V78" t="s">
        <v>775</v>
      </c>
      <c r="X78" t="s">
        <v>106</v>
      </c>
      <c r="Y78">
        <v>930</v>
      </c>
      <c r="Z78" t="s">
        <v>790</v>
      </c>
      <c r="AC78" t="s">
        <v>890</v>
      </c>
      <c r="AE78" t="s">
        <v>1062</v>
      </c>
      <c r="AF78">
        <v>0</v>
      </c>
      <c r="AI78">
        <v>0</v>
      </c>
      <c r="AJ78">
        <v>2</v>
      </c>
      <c r="AK78">
        <v>0</v>
      </c>
      <c r="AL78">
        <v>113.54</v>
      </c>
      <c r="AO78" t="s">
        <v>1167</v>
      </c>
      <c r="AP78" t="s">
        <v>1173</v>
      </c>
      <c r="AU78" t="s">
        <v>1199</v>
      </c>
      <c r="AV78">
        <v>19200</v>
      </c>
    </row>
    <row r="79" spans="1:48">
      <c r="A79" s="1">
        <f>HYPERLINK("https://lsnyc.legalserver.org/matter/dynamic-profile/view/1904720","19-1904720")</f>
        <v>0</v>
      </c>
      <c r="B79" t="s">
        <v>57</v>
      </c>
      <c r="C79" t="s">
        <v>99</v>
      </c>
      <c r="D79" t="s">
        <v>106</v>
      </c>
      <c r="F79" t="s">
        <v>217</v>
      </c>
      <c r="G79" t="s">
        <v>361</v>
      </c>
      <c r="H79" t="s">
        <v>445</v>
      </c>
      <c r="I79" t="s">
        <v>607</v>
      </c>
      <c r="J79" t="s">
        <v>647</v>
      </c>
      <c r="K79">
        <v>11691</v>
      </c>
      <c r="L79" t="s">
        <v>671</v>
      </c>
      <c r="M79" t="s">
        <v>672</v>
      </c>
      <c r="N79" t="s">
        <v>675</v>
      </c>
      <c r="O79" t="s">
        <v>716</v>
      </c>
      <c r="P79" t="s">
        <v>751</v>
      </c>
      <c r="Q79" t="s">
        <v>765</v>
      </c>
      <c r="S79" t="s">
        <v>773</v>
      </c>
      <c r="T79" t="s">
        <v>673</v>
      </c>
      <c r="V79" t="s">
        <v>775</v>
      </c>
      <c r="W79" t="s">
        <v>781</v>
      </c>
      <c r="X79" t="s">
        <v>106</v>
      </c>
      <c r="Y79">
        <v>327</v>
      </c>
      <c r="Z79" t="s">
        <v>789</v>
      </c>
      <c r="AA79" t="s">
        <v>799</v>
      </c>
      <c r="AC79" t="s">
        <v>891</v>
      </c>
      <c r="AD79" t="s">
        <v>991</v>
      </c>
      <c r="AE79" t="s">
        <v>1063</v>
      </c>
      <c r="AF79">
        <v>462</v>
      </c>
      <c r="AG79" t="s">
        <v>1147</v>
      </c>
      <c r="AH79" t="s">
        <v>676</v>
      </c>
      <c r="AI79">
        <v>20</v>
      </c>
      <c r="AJ79">
        <v>1</v>
      </c>
      <c r="AK79">
        <v>0</v>
      </c>
      <c r="AL79">
        <v>114.24</v>
      </c>
      <c r="AO79" t="s">
        <v>1167</v>
      </c>
      <c r="AQ79" t="s">
        <v>1175</v>
      </c>
      <c r="AR79" t="s">
        <v>1178</v>
      </c>
      <c r="AS79" t="s">
        <v>1179</v>
      </c>
      <c r="AT79" t="s">
        <v>1184</v>
      </c>
      <c r="AU79" t="s">
        <v>1186</v>
      </c>
      <c r="AV79">
        <v>14268</v>
      </c>
    </row>
    <row r="80" spans="1:48">
      <c r="A80" s="1">
        <f>HYPERLINK("https://lsnyc.legalserver.org/matter/dynamic-profile/view/1906222","19-1906222")</f>
        <v>0</v>
      </c>
      <c r="B80" t="s">
        <v>54</v>
      </c>
      <c r="C80" t="s">
        <v>99</v>
      </c>
      <c r="D80" t="s">
        <v>102</v>
      </c>
      <c r="F80" t="s">
        <v>218</v>
      </c>
      <c r="G80" t="s">
        <v>362</v>
      </c>
      <c r="H80" t="s">
        <v>498</v>
      </c>
      <c r="I80" t="s">
        <v>608</v>
      </c>
      <c r="J80" t="s">
        <v>651</v>
      </c>
      <c r="K80">
        <v>10040</v>
      </c>
      <c r="L80" t="s">
        <v>671</v>
      </c>
      <c r="M80" t="s">
        <v>672</v>
      </c>
      <c r="N80" t="s">
        <v>674</v>
      </c>
      <c r="Q80" t="s">
        <v>763</v>
      </c>
      <c r="S80" t="s">
        <v>773</v>
      </c>
      <c r="T80" t="s">
        <v>673</v>
      </c>
      <c r="V80" t="s">
        <v>775</v>
      </c>
      <c r="X80" t="s">
        <v>102</v>
      </c>
      <c r="Y80">
        <v>1197</v>
      </c>
      <c r="Z80" t="s">
        <v>791</v>
      </c>
      <c r="AA80" t="s">
        <v>797</v>
      </c>
      <c r="AC80" t="s">
        <v>892</v>
      </c>
      <c r="AE80" t="s">
        <v>1064</v>
      </c>
      <c r="AF80">
        <v>73</v>
      </c>
      <c r="AG80" t="s">
        <v>1146</v>
      </c>
      <c r="AH80" t="s">
        <v>676</v>
      </c>
      <c r="AI80">
        <v>40</v>
      </c>
      <c r="AJ80">
        <v>1</v>
      </c>
      <c r="AK80">
        <v>0</v>
      </c>
      <c r="AL80">
        <v>115.29</v>
      </c>
      <c r="AO80" t="s">
        <v>1167</v>
      </c>
      <c r="AU80" t="s">
        <v>1188</v>
      </c>
      <c r="AV80">
        <v>14400</v>
      </c>
    </row>
    <row r="81" spans="1:48">
      <c r="A81" s="1">
        <f>HYPERLINK("https://lsnyc.legalserver.org/matter/dynamic-profile/view/1904621","19-1904621")</f>
        <v>0</v>
      </c>
      <c r="B81" t="s">
        <v>60</v>
      </c>
      <c r="C81" t="s">
        <v>99</v>
      </c>
      <c r="D81" t="s">
        <v>106</v>
      </c>
      <c r="F81" t="s">
        <v>219</v>
      </c>
      <c r="G81" t="s">
        <v>363</v>
      </c>
      <c r="H81" t="s">
        <v>499</v>
      </c>
      <c r="I81" t="s">
        <v>609</v>
      </c>
      <c r="J81" t="s">
        <v>651</v>
      </c>
      <c r="K81">
        <v>10033</v>
      </c>
      <c r="L81" t="s">
        <v>671</v>
      </c>
      <c r="M81" t="s">
        <v>672</v>
      </c>
      <c r="N81" t="s">
        <v>674</v>
      </c>
      <c r="O81" t="s">
        <v>717</v>
      </c>
      <c r="P81" t="s">
        <v>751</v>
      </c>
      <c r="Q81" t="s">
        <v>763</v>
      </c>
      <c r="S81" t="s">
        <v>773</v>
      </c>
      <c r="T81" t="s">
        <v>673</v>
      </c>
      <c r="V81" t="s">
        <v>775</v>
      </c>
      <c r="X81" t="s">
        <v>106</v>
      </c>
      <c r="Y81">
        <v>868.62</v>
      </c>
      <c r="Z81" t="s">
        <v>791</v>
      </c>
      <c r="AA81" t="s">
        <v>795</v>
      </c>
      <c r="AC81" t="s">
        <v>893</v>
      </c>
      <c r="AE81" t="s">
        <v>1065</v>
      </c>
      <c r="AF81">
        <v>0</v>
      </c>
      <c r="AG81" t="s">
        <v>1146</v>
      </c>
      <c r="AH81" t="s">
        <v>676</v>
      </c>
      <c r="AI81">
        <v>46</v>
      </c>
      <c r="AJ81">
        <v>2</v>
      </c>
      <c r="AK81">
        <v>3</v>
      </c>
      <c r="AL81">
        <v>116.01</v>
      </c>
      <c r="AO81" t="s">
        <v>1167</v>
      </c>
      <c r="AU81" t="s">
        <v>1192</v>
      </c>
      <c r="AV81">
        <v>35000</v>
      </c>
    </row>
    <row r="82" spans="1:48">
      <c r="A82" s="1">
        <f>HYPERLINK("https://lsnyc.legalserver.org/matter/dynamic-profile/view/1904900","19-1904900")</f>
        <v>0</v>
      </c>
      <c r="B82" t="s">
        <v>67</v>
      </c>
      <c r="C82" t="s">
        <v>99</v>
      </c>
      <c r="D82" t="s">
        <v>116</v>
      </c>
      <c r="F82" t="s">
        <v>215</v>
      </c>
      <c r="G82" t="s">
        <v>364</v>
      </c>
      <c r="H82" t="s">
        <v>500</v>
      </c>
      <c r="I82">
        <v>1</v>
      </c>
      <c r="J82" t="s">
        <v>655</v>
      </c>
      <c r="K82">
        <v>10301</v>
      </c>
      <c r="L82" t="s">
        <v>671</v>
      </c>
      <c r="M82" t="s">
        <v>672</v>
      </c>
      <c r="N82" t="s">
        <v>674</v>
      </c>
      <c r="O82" t="s">
        <v>718</v>
      </c>
      <c r="P82" t="s">
        <v>751</v>
      </c>
      <c r="S82" t="s">
        <v>773</v>
      </c>
      <c r="T82" t="s">
        <v>673</v>
      </c>
      <c r="V82" t="s">
        <v>775</v>
      </c>
      <c r="W82" t="s">
        <v>780</v>
      </c>
      <c r="X82" t="s">
        <v>116</v>
      </c>
      <c r="Y82">
        <v>355</v>
      </c>
      <c r="Z82" t="s">
        <v>792</v>
      </c>
      <c r="AA82" t="s">
        <v>807</v>
      </c>
      <c r="AC82" t="s">
        <v>894</v>
      </c>
      <c r="AE82" t="s">
        <v>1066</v>
      </c>
      <c r="AF82">
        <v>10</v>
      </c>
      <c r="AG82" t="s">
        <v>1143</v>
      </c>
      <c r="AH82" t="s">
        <v>1160</v>
      </c>
      <c r="AI82">
        <v>2</v>
      </c>
      <c r="AJ82">
        <v>1</v>
      </c>
      <c r="AK82">
        <v>0</v>
      </c>
      <c r="AL82">
        <v>116.83</v>
      </c>
      <c r="AO82" t="s">
        <v>1167</v>
      </c>
      <c r="AU82" t="s">
        <v>1195</v>
      </c>
      <c r="AV82">
        <v>14592</v>
      </c>
    </row>
    <row r="83" spans="1:48">
      <c r="A83" s="1">
        <f>HYPERLINK("https://lsnyc.legalserver.org/matter/dynamic-profile/view/1904974","19-1904974")</f>
        <v>0</v>
      </c>
      <c r="B83" t="s">
        <v>61</v>
      </c>
      <c r="C83" t="s">
        <v>99</v>
      </c>
      <c r="D83" t="s">
        <v>112</v>
      </c>
      <c r="F83" t="s">
        <v>220</v>
      </c>
      <c r="G83" t="s">
        <v>365</v>
      </c>
      <c r="H83" t="s">
        <v>501</v>
      </c>
      <c r="I83" t="s">
        <v>610</v>
      </c>
      <c r="J83" t="s">
        <v>651</v>
      </c>
      <c r="K83">
        <v>10034</v>
      </c>
      <c r="L83" t="s">
        <v>671</v>
      </c>
      <c r="M83" t="s">
        <v>672</v>
      </c>
      <c r="N83" t="s">
        <v>674</v>
      </c>
      <c r="Q83" t="s">
        <v>763</v>
      </c>
      <c r="S83" t="s">
        <v>773</v>
      </c>
      <c r="T83" t="s">
        <v>673</v>
      </c>
      <c r="V83" t="s">
        <v>775</v>
      </c>
      <c r="X83" t="s">
        <v>112</v>
      </c>
      <c r="Y83">
        <v>640</v>
      </c>
      <c r="Z83" t="s">
        <v>791</v>
      </c>
      <c r="AA83" t="s">
        <v>797</v>
      </c>
      <c r="AC83" t="s">
        <v>895</v>
      </c>
      <c r="AE83" t="s">
        <v>1067</v>
      </c>
      <c r="AF83">
        <v>126</v>
      </c>
      <c r="AG83" t="s">
        <v>1146</v>
      </c>
      <c r="AH83" t="s">
        <v>1157</v>
      </c>
      <c r="AI83">
        <v>15</v>
      </c>
      <c r="AJ83">
        <v>3</v>
      </c>
      <c r="AK83">
        <v>0</v>
      </c>
      <c r="AL83">
        <v>120.68</v>
      </c>
      <c r="AO83" t="s">
        <v>1168</v>
      </c>
      <c r="AU83" t="s">
        <v>1188</v>
      </c>
      <c r="AV83">
        <v>25740</v>
      </c>
    </row>
    <row r="84" spans="1:48">
      <c r="A84" s="1">
        <f>HYPERLINK("https://lsnyc.legalserver.org/matter/dynamic-profile/view/1903642","19-1903642")</f>
        <v>0</v>
      </c>
      <c r="B84" t="s">
        <v>53</v>
      </c>
      <c r="C84" t="s">
        <v>99</v>
      </c>
      <c r="D84" t="s">
        <v>124</v>
      </c>
      <c r="F84" t="s">
        <v>221</v>
      </c>
      <c r="G84" t="s">
        <v>366</v>
      </c>
      <c r="H84" t="s">
        <v>485</v>
      </c>
      <c r="I84" t="s">
        <v>569</v>
      </c>
      <c r="J84" t="s">
        <v>650</v>
      </c>
      <c r="K84">
        <v>11220</v>
      </c>
      <c r="L84" t="s">
        <v>671</v>
      </c>
      <c r="M84" t="s">
        <v>672</v>
      </c>
      <c r="N84" t="s">
        <v>674</v>
      </c>
      <c r="P84" t="s">
        <v>756</v>
      </c>
      <c r="Q84" t="s">
        <v>765</v>
      </c>
      <c r="S84" t="s">
        <v>773</v>
      </c>
      <c r="T84" t="s">
        <v>671</v>
      </c>
      <c r="V84" t="s">
        <v>775</v>
      </c>
      <c r="X84" t="s">
        <v>124</v>
      </c>
      <c r="Y84">
        <v>745</v>
      </c>
      <c r="Z84" t="s">
        <v>790</v>
      </c>
      <c r="AC84" t="s">
        <v>896</v>
      </c>
      <c r="AE84" t="s">
        <v>1068</v>
      </c>
      <c r="AF84">
        <v>0</v>
      </c>
      <c r="AI84">
        <v>40</v>
      </c>
      <c r="AJ84">
        <v>3</v>
      </c>
      <c r="AK84">
        <v>3</v>
      </c>
      <c r="AL84">
        <v>120.73</v>
      </c>
      <c r="AO84" t="s">
        <v>1167</v>
      </c>
      <c r="AU84" t="s">
        <v>1199</v>
      </c>
      <c r="AV84">
        <v>41760</v>
      </c>
    </row>
    <row r="85" spans="1:48">
      <c r="A85" s="1">
        <f>HYPERLINK("https://lsnyc.legalserver.org/matter/dynamic-profile/view/1901547","19-1901547")</f>
        <v>0</v>
      </c>
      <c r="B85" t="s">
        <v>52</v>
      </c>
      <c r="C85" t="s">
        <v>98</v>
      </c>
      <c r="D85" t="s">
        <v>127</v>
      </c>
      <c r="E85" t="s">
        <v>113</v>
      </c>
      <c r="F85" t="s">
        <v>222</v>
      </c>
      <c r="G85" t="s">
        <v>367</v>
      </c>
      <c r="H85" t="s">
        <v>502</v>
      </c>
      <c r="I85" t="s">
        <v>611</v>
      </c>
      <c r="J85" t="s">
        <v>650</v>
      </c>
      <c r="K85">
        <v>11233</v>
      </c>
      <c r="L85" t="s">
        <v>671</v>
      </c>
      <c r="M85" t="s">
        <v>672</v>
      </c>
      <c r="N85" t="s">
        <v>674</v>
      </c>
      <c r="P85" t="s">
        <v>680</v>
      </c>
      <c r="Q85" t="s">
        <v>762</v>
      </c>
      <c r="R85" t="s">
        <v>768</v>
      </c>
      <c r="S85" t="s">
        <v>773</v>
      </c>
      <c r="T85" t="s">
        <v>673</v>
      </c>
      <c r="V85" t="s">
        <v>775</v>
      </c>
      <c r="W85" t="s">
        <v>780</v>
      </c>
      <c r="X85" t="s">
        <v>113</v>
      </c>
      <c r="Y85">
        <v>1879.2</v>
      </c>
      <c r="Z85" t="s">
        <v>790</v>
      </c>
      <c r="AA85" t="s">
        <v>797</v>
      </c>
      <c r="AB85" t="s">
        <v>810</v>
      </c>
      <c r="AC85" t="s">
        <v>897</v>
      </c>
      <c r="AD85" t="s">
        <v>992</v>
      </c>
      <c r="AE85" t="s">
        <v>1069</v>
      </c>
      <c r="AF85">
        <v>13</v>
      </c>
      <c r="AG85" t="s">
        <v>1146</v>
      </c>
      <c r="AH85" t="s">
        <v>1160</v>
      </c>
      <c r="AI85">
        <v>0</v>
      </c>
      <c r="AJ85">
        <v>3</v>
      </c>
      <c r="AK85">
        <v>2</v>
      </c>
      <c r="AL85">
        <v>122.98</v>
      </c>
      <c r="AO85" t="s">
        <v>1167</v>
      </c>
      <c r="AU85" t="s">
        <v>1190</v>
      </c>
      <c r="AV85">
        <v>37104</v>
      </c>
    </row>
    <row r="86" spans="1:48">
      <c r="A86" s="1">
        <f>HYPERLINK("https://lsnyc.legalserver.org/matter/dynamic-profile/view/1905685","19-1905685")</f>
        <v>0</v>
      </c>
      <c r="B86" t="s">
        <v>68</v>
      </c>
      <c r="C86" t="s">
        <v>99</v>
      </c>
      <c r="D86" t="s">
        <v>103</v>
      </c>
      <c r="F86" t="s">
        <v>223</v>
      </c>
      <c r="G86" t="s">
        <v>368</v>
      </c>
      <c r="H86" t="s">
        <v>461</v>
      </c>
      <c r="I86" t="s">
        <v>612</v>
      </c>
      <c r="J86" t="s">
        <v>650</v>
      </c>
      <c r="K86">
        <v>11226</v>
      </c>
      <c r="L86" t="s">
        <v>672</v>
      </c>
      <c r="M86" t="s">
        <v>672</v>
      </c>
      <c r="Q86" t="s">
        <v>767</v>
      </c>
      <c r="S86" t="s">
        <v>773</v>
      </c>
      <c r="T86" t="s">
        <v>671</v>
      </c>
      <c r="V86" t="s">
        <v>775</v>
      </c>
      <c r="X86" t="s">
        <v>103</v>
      </c>
      <c r="Y86">
        <v>0</v>
      </c>
      <c r="Z86" t="s">
        <v>790</v>
      </c>
      <c r="AC86" t="s">
        <v>898</v>
      </c>
      <c r="AE86" t="s">
        <v>1070</v>
      </c>
      <c r="AF86">
        <v>0</v>
      </c>
      <c r="AI86">
        <v>0</v>
      </c>
      <c r="AJ86">
        <v>2</v>
      </c>
      <c r="AK86">
        <v>0</v>
      </c>
      <c r="AL86">
        <v>123</v>
      </c>
      <c r="AO86" t="s">
        <v>1171</v>
      </c>
      <c r="AU86" t="s">
        <v>92</v>
      </c>
      <c r="AV86">
        <v>20800</v>
      </c>
    </row>
    <row r="87" spans="1:48">
      <c r="A87" s="1">
        <f>HYPERLINK("https://lsnyc.legalserver.org/matter/dynamic-profile/view/1904681","19-1904681")</f>
        <v>0</v>
      </c>
      <c r="B87" t="s">
        <v>49</v>
      </c>
      <c r="C87" t="s">
        <v>99</v>
      </c>
      <c r="D87" t="s">
        <v>106</v>
      </c>
      <c r="F87" t="s">
        <v>224</v>
      </c>
      <c r="G87" t="s">
        <v>369</v>
      </c>
      <c r="H87" t="s">
        <v>503</v>
      </c>
      <c r="I87" t="s">
        <v>613</v>
      </c>
      <c r="J87" t="s">
        <v>659</v>
      </c>
      <c r="K87">
        <v>11416</v>
      </c>
      <c r="L87" t="s">
        <v>671</v>
      </c>
      <c r="M87" t="s">
        <v>672</v>
      </c>
      <c r="N87" t="s">
        <v>674</v>
      </c>
      <c r="O87" t="s">
        <v>719</v>
      </c>
      <c r="P87" t="s">
        <v>749</v>
      </c>
      <c r="Q87" t="s">
        <v>762</v>
      </c>
      <c r="S87" t="s">
        <v>773</v>
      </c>
      <c r="T87" t="s">
        <v>673</v>
      </c>
      <c r="V87" t="s">
        <v>775</v>
      </c>
      <c r="W87" t="s">
        <v>780</v>
      </c>
      <c r="X87" t="s">
        <v>106</v>
      </c>
      <c r="Y87">
        <v>850</v>
      </c>
      <c r="Z87" t="s">
        <v>789</v>
      </c>
      <c r="AA87" t="s">
        <v>795</v>
      </c>
      <c r="AC87" t="s">
        <v>899</v>
      </c>
      <c r="AD87" t="s">
        <v>993</v>
      </c>
      <c r="AE87" t="s">
        <v>1071</v>
      </c>
      <c r="AF87">
        <v>2</v>
      </c>
      <c r="AG87" t="s">
        <v>1144</v>
      </c>
      <c r="AH87" t="s">
        <v>676</v>
      </c>
      <c r="AI87">
        <v>1</v>
      </c>
      <c r="AJ87">
        <v>1</v>
      </c>
      <c r="AK87">
        <v>0</v>
      </c>
      <c r="AL87">
        <v>124.04</v>
      </c>
      <c r="AO87" t="s">
        <v>1167</v>
      </c>
      <c r="AU87" t="s">
        <v>1186</v>
      </c>
      <c r="AV87">
        <v>15492</v>
      </c>
    </row>
    <row r="88" spans="1:48">
      <c r="A88" s="1">
        <f>HYPERLINK("https://lsnyc.legalserver.org/matter/dynamic-profile/view/1904943","19-1904943")</f>
        <v>0</v>
      </c>
      <c r="B88" t="s">
        <v>50</v>
      </c>
      <c r="C88" t="s">
        <v>99</v>
      </c>
      <c r="D88" t="s">
        <v>112</v>
      </c>
      <c r="F88" t="s">
        <v>225</v>
      </c>
      <c r="G88" t="s">
        <v>370</v>
      </c>
      <c r="H88" t="s">
        <v>504</v>
      </c>
      <c r="I88" t="s">
        <v>614</v>
      </c>
      <c r="J88" t="s">
        <v>660</v>
      </c>
      <c r="K88">
        <v>11377</v>
      </c>
      <c r="L88" t="s">
        <v>671</v>
      </c>
      <c r="M88" t="s">
        <v>672</v>
      </c>
      <c r="P88" t="s">
        <v>680</v>
      </c>
      <c r="Q88" t="s">
        <v>766</v>
      </c>
      <c r="S88" t="s">
        <v>772</v>
      </c>
      <c r="T88" t="s">
        <v>673</v>
      </c>
      <c r="V88" t="s">
        <v>776</v>
      </c>
      <c r="W88" t="s">
        <v>780</v>
      </c>
      <c r="X88" t="s">
        <v>112</v>
      </c>
      <c r="Y88">
        <v>400</v>
      </c>
      <c r="Z88" t="s">
        <v>789</v>
      </c>
      <c r="AA88" t="s">
        <v>794</v>
      </c>
      <c r="AC88" t="s">
        <v>900</v>
      </c>
      <c r="AE88" t="s">
        <v>1072</v>
      </c>
      <c r="AF88">
        <v>72</v>
      </c>
      <c r="AG88" t="s">
        <v>1148</v>
      </c>
      <c r="AH88" t="s">
        <v>676</v>
      </c>
      <c r="AI88">
        <v>-1</v>
      </c>
      <c r="AJ88">
        <v>1</v>
      </c>
      <c r="AK88">
        <v>2</v>
      </c>
      <c r="AL88">
        <v>124.67</v>
      </c>
      <c r="AM88" t="s">
        <v>1163</v>
      </c>
      <c r="AN88" t="s">
        <v>1164</v>
      </c>
      <c r="AO88" t="s">
        <v>1167</v>
      </c>
      <c r="AU88" t="s">
        <v>50</v>
      </c>
      <c r="AV88">
        <v>26592</v>
      </c>
    </row>
    <row r="89" spans="1:48">
      <c r="A89" s="1">
        <f>HYPERLINK("https://lsnyc.legalserver.org/matter/dynamic-profile/view/1904914","19-1904914")</f>
        <v>0</v>
      </c>
      <c r="B89" t="s">
        <v>61</v>
      </c>
      <c r="C89" t="s">
        <v>99</v>
      </c>
      <c r="D89" t="s">
        <v>112</v>
      </c>
      <c r="F89" t="s">
        <v>226</v>
      </c>
      <c r="G89" t="s">
        <v>371</v>
      </c>
      <c r="H89" t="s">
        <v>505</v>
      </c>
      <c r="I89">
        <v>4</v>
      </c>
      <c r="J89" t="s">
        <v>651</v>
      </c>
      <c r="K89">
        <v>10033</v>
      </c>
      <c r="L89" t="s">
        <v>671</v>
      </c>
      <c r="M89" t="s">
        <v>672</v>
      </c>
      <c r="N89" t="s">
        <v>674</v>
      </c>
      <c r="P89" t="s">
        <v>754</v>
      </c>
      <c r="Q89" t="s">
        <v>763</v>
      </c>
      <c r="S89" t="s">
        <v>773</v>
      </c>
      <c r="T89" t="s">
        <v>673</v>
      </c>
      <c r="V89" t="s">
        <v>775</v>
      </c>
      <c r="X89" t="s">
        <v>112</v>
      </c>
      <c r="Y89">
        <v>529</v>
      </c>
      <c r="Z89" t="s">
        <v>791</v>
      </c>
      <c r="AA89" t="s">
        <v>797</v>
      </c>
      <c r="AC89" t="s">
        <v>901</v>
      </c>
      <c r="AE89" t="s">
        <v>1073</v>
      </c>
      <c r="AF89">
        <v>20</v>
      </c>
      <c r="AG89" t="s">
        <v>1146</v>
      </c>
      <c r="AH89" t="s">
        <v>676</v>
      </c>
      <c r="AI89">
        <v>2</v>
      </c>
      <c r="AJ89">
        <v>1</v>
      </c>
      <c r="AK89">
        <v>0</v>
      </c>
      <c r="AL89">
        <v>124.9</v>
      </c>
      <c r="AO89" t="s">
        <v>1167</v>
      </c>
      <c r="AU89" t="s">
        <v>1188</v>
      </c>
      <c r="AV89">
        <v>15600</v>
      </c>
    </row>
    <row r="90" spans="1:48">
      <c r="A90" s="1">
        <f>HYPERLINK("https://lsnyc.legalserver.org/matter/dynamic-profile/view/1900774","19-1900774")</f>
        <v>0</v>
      </c>
      <c r="B90" t="s">
        <v>63</v>
      </c>
      <c r="C90" t="s">
        <v>99</v>
      </c>
      <c r="D90" t="s">
        <v>128</v>
      </c>
      <c r="F90" t="s">
        <v>227</v>
      </c>
      <c r="G90" t="s">
        <v>372</v>
      </c>
      <c r="H90" t="s">
        <v>506</v>
      </c>
      <c r="I90" t="s">
        <v>615</v>
      </c>
      <c r="J90" t="s">
        <v>657</v>
      </c>
      <c r="K90">
        <v>11368</v>
      </c>
      <c r="L90" t="s">
        <v>671</v>
      </c>
      <c r="M90" t="s">
        <v>672</v>
      </c>
      <c r="N90" t="s">
        <v>674</v>
      </c>
      <c r="O90" t="s">
        <v>720</v>
      </c>
      <c r="P90" t="s">
        <v>750</v>
      </c>
      <c r="Q90" t="s">
        <v>767</v>
      </c>
      <c r="S90" t="s">
        <v>773</v>
      </c>
      <c r="T90" t="s">
        <v>671</v>
      </c>
      <c r="V90" t="s">
        <v>775</v>
      </c>
      <c r="W90" t="s">
        <v>780</v>
      </c>
      <c r="X90" t="s">
        <v>144</v>
      </c>
      <c r="Y90">
        <v>940</v>
      </c>
      <c r="Z90" t="s">
        <v>789</v>
      </c>
      <c r="AA90" t="s">
        <v>796</v>
      </c>
      <c r="AC90" t="s">
        <v>902</v>
      </c>
      <c r="AD90" t="s">
        <v>994</v>
      </c>
      <c r="AE90" t="s">
        <v>1074</v>
      </c>
      <c r="AF90">
        <v>50</v>
      </c>
      <c r="AG90" t="s">
        <v>1146</v>
      </c>
      <c r="AH90" t="s">
        <v>676</v>
      </c>
      <c r="AI90">
        <v>19</v>
      </c>
      <c r="AJ90">
        <v>1</v>
      </c>
      <c r="AK90">
        <v>0</v>
      </c>
      <c r="AL90">
        <v>129.7</v>
      </c>
      <c r="AO90" t="s">
        <v>1167</v>
      </c>
      <c r="AU90" t="s">
        <v>63</v>
      </c>
      <c r="AV90">
        <v>16200</v>
      </c>
    </row>
    <row r="91" spans="1:48">
      <c r="A91" s="1">
        <f>HYPERLINK("https://lsnyc.legalserver.org/matter/dynamic-profile/view/1905941","19-1905941")</f>
        <v>0</v>
      </c>
      <c r="B91" t="s">
        <v>78</v>
      </c>
      <c r="C91" t="s">
        <v>99</v>
      </c>
      <c r="D91" t="s">
        <v>121</v>
      </c>
      <c r="F91" t="s">
        <v>145</v>
      </c>
      <c r="G91" t="s">
        <v>373</v>
      </c>
      <c r="H91" t="s">
        <v>484</v>
      </c>
      <c r="I91" t="s">
        <v>616</v>
      </c>
      <c r="J91" t="s">
        <v>650</v>
      </c>
      <c r="K91">
        <v>11213</v>
      </c>
      <c r="L91" t="s">
        <v>671</v>
      </c>
      <c r="M91" t="s">
        <v>672</v>
      </c>
      <c r="N91" t="s">
        <v>674</v>
      </c>
      <c r="P91" t="s">
        <v>680</v>
      </c>
      <c r="S91" t="s">
        <v>773</v>
      </c>
      <c r="T91" t="s">
        <v>673</v>
      </c>
      <c r="V91" t="s">
        <v>775</v>
      </c>
      <c r="W91" t="s">
        <v>780</v>
      </c>
      <c r="X91" t="s">
        <v>103</v>
      </c>
      <c r="Y91">
        <v>1139.5</v>
      </c>
      <c r="Z91" t="s">
        <v>790</v>
      </c>
      <c r="AC91" t="s">
        <v>903</v>
      </c>
      <c r="AD91" t="s">
        <v>692</v>
      </c>
      <c r="AE91" t="s">
        <v>1075</v>
      </c>
      <c r="AF91">
        <v>0</v>
      </c>
      <c r="AG91" t="s">
        <v>1146</v>
      </c>
      <c r="AH91" t="s">
        <v>676</v>
      </c>
      <c r="AI91">
        <v>1</v>
      </c>
      <c r="AJ91">
        <v>1</v>
      </c>
      <c r="AK91">
        <v>1</v>
      </c>
      <c r="AL91">
        <v>130.1</v>
      </c>
      <c r="AO91" t="s">
        <v>1167</v>
      </c>
      <c r="AU91" t="s">
        <v>1190</v>
      </c>
      <c r="AV91">
        <v>22000</v>
      </c>
    </row>
    <row r="92" spans="1:48">
      <c r="A92" s="1">
        <f>HYPERLINK("https://lsnyc.legalserver.org/matter/dynamic-profile/view/1903996","19-1903996")</f>
        <v>0</v>
      </c>
      <c r="B92" t="s">
        <v>70</v>
      </c>
      <c r="C92" t="s">
        <v>99</v>
      </c>
      <c r="D92" t="s">
        <v>129</v>
      </c>
      <c r="F92" t="s">
        <v>228</v>
      </c>
      <c r="G92" t="s">
        <v>374</v>
      </c>
      <c r="H92" t="s">
        <v>507</v>
      </c>
      <c r="I92" t="s">
        <v>601</v>
      </c>
      <c r="J92" t="s">
        <v>651</v>
      </c>
      <c r="K92">
        <v>10033</v>
      </c>
      <c r="L92" t="s">
        <v>671</v>
      </c>
      <c r="M92" t="s">
        <v>672</v>
      </c>
      <c r="N92" t="s">
        <v>674</v>
      </c>
      <c r="P92" t="s">
        <v>760</v>
      </c>
      <c r="Q92" t="s">
        <v>766</v>
      </c>
      <c r="S92" t="s">
        <v>773</v>
      </c>
      <c r="T92" t="s">
        <v>673</v>
      </c>
      <c r="V92" t="s">
        <v>775</v>
      </c>
      <c r="W92" t="s">
        <v>780</v>
      </c>
      <c r="X92" t="s">
        <v>124</v>
      </c>
      <c r="Y92">
        <v>2500</v>
      </c>
      <c r="Z92" t="s">
        <v>791</v>
      </c>
      <c r="AA92" t="s">
        <v>797</v>
      </c>
      <c r="AC92" t="s">
        <v>904</v>
      </c>
      <c r="AE92" t="s">
        <v>1076</v>
      </c>
      <c r="AF92">
        <v>0</v>
      </c>
      <c r="AG92" t="s">
        <v>1143</v>
      </c>
      <c r="AH92" t="s">
        <v>676</v>
      </c>
      <c r="AI92">
        <v>7</v>
      </c>
      <c r="AJ92">
        <v>2</v>
      </c>
      <c r="AK92">
        <v>1</v>
      </c>
      <c r="AL92">
        <v>133.9</v>
      </c>
      <c r="AO92" t="s">
        <v>1167</v>
      </c>
      <c r="AU92" t="s">
        <v>1189</v>
      </c>
      <c r="AV92">
        <v>28560</v>
      </c>
    </row>
    <row r="93" spans="1:48">
      <c r="A93" s="1">
        <f>HYPERLINK("https://lsnyc.legalserver.org/matter/dynamic-profile/view/1904455","19-1904455")</f>
        <v>0</v>
      </c>
      <c r="B93" t="s">
        <v>69</v>
      </c>
      <c r="C93" t="s">
        <v>99</v>
      </c>
      <c r="D93" t="s">
        <v>118</v>
      </c>
      <c r="F93" t="s">
        <v>229</v>
      </c>
      <c r="G93" t="s">
        <v>375</v>
      </c>
      <c r="H93" t="s">
        <v>508</v>
      </c>
      <c r="I93" t="s">
        <v>585</v>
      </c>
      <c r="J93" t="s">
        <v>661</v>
      </c>
      <c r="K93">
        <v>11415</v>
      </c>
      <c r="L93" t="s">
        <v>671</v>
      </c>
      <c r="M93" t="s">
        <v>672</v>
      </c>
      <c r="N93" t="s">
        <v>674</v>
      </c>
      <c r="O93" t="s">
        <v>721</v>
      </c>
      <c r="P93" t="s">
        <v>751</v>
      </c>
      <c r="Q93" t="s">
        <v>765</v>
      </c>
      <c r="S93" t="s">
        <v>773</v>
      </c>
      <c r="T93" t="s">
        <v>673</v>
      </c>
      <c r="V93" t="s">
        <v>775</v>
      </c>
      <c r="W93" t="s">
        <v>781</v>
      </c>
      <c r="X93" t="s">
        <v>118</v>
      </c>
      <c r="Y93">
        <v>1650</v>
      </c>
      <c r="Z93" t="s">
        <v>789</v>
      </c>
      <c r="AA93" t="s">
        <v>807</v>
      </c>
      <c r="AC93" t="s">
        <v>905</v>
      </c>
      <c r="AE93" t="s">
        <v>1077</v>
      </c>
      <c r="AF93">
        <v>70</v>
      </c>
      <c r="AG93" t="s">
        <v>1146</v>
      </c>
      <c r="AH93" t="s">
        <v>676</v>
      </c>
      <c r="AI93">
        <v>1</v>
      </c>
      <c r="AJ93">
        <v>1</v>
      </c>
      <c r="AK93">
        <v>0</v>
      </c>
      <c r="AL93">
        <v>134.03</v>
      </c>
      <c r="AO93" t="s">
        <v>1167</v>
      </c>
      <c r="AU93" t="s">
        <v>57</v>
      </c>
      <c r="AV93">
        <v>16740</v>
      </c>
    </row>
    <row r="94" spans="1:48">
      <c r="A94" s="1">
        <f>HYPERLINK("https://lsnyc.legalserver.org/matter/dynamic-profile/view/1905528","19-1905528")</f>
        <v>0</v>
      </c>
      <c r="B94" t="s">
        <v>84</v>
      </c>
      <c r="C94" t="s">
        <v>99</v>
      </c>
      <c r="D94" t="s">
        <v>130</v>
      </c>
      <c r="F94" t="s">
        <v>230</v>
      </c>
      <c r="G94" t="s">
        <v>302</v>
      </c>
      <c r="H94" t="s">
        <v>509</v>
      </c>
      <c r="I94" t="s">
        <v>617</v>
      </c>
      <c r="J94" t="s">
        <v>658</v>
      </c>
      <c r="K94">
        <v>10463</v>
      </c>
      <c r="L94" t="s">
        <v>671</v>
      </c>
      <c r="M94" t="s">
        <v>672</v>
      </c>
      <c r="N94" t="s">
        <v>675</v>
      </c>
      <c r="P94" t="s">
        <v>754</v>
      </c>
      <c r="Q94" t="s">
        <v>763</v>
      </c>
      <c r="S94" t="s">
        <v>773</v>
      </c>
      <c r="T94" t="s">
        <v>673</v>
      </c>
      <c r="V94" t="s">
        <v>775</v>
      </c>
      <c r="X94" t="s">
        <v>130</v>
      </c>
      <c r="Y94">
        <v>1300</v>
      </c>
      <c r="Z94" t="s">
        <v>791</v>
      </c>
      <c r="AA94" t="s">
        <v>797</v>
      </c>
      <c r="AC94" t="s">
        <v>906</v>
      </c>
      <c r="AD94" t="s">
        <v>995</v>
      </c>
      <c r="AE94" t="s">
        <v>1078</v>
      </c>
      <c r="AF94">
        <v>100</v>
      </c>
      <c r="AG94" t="s">
        <v>1146</v>
      </c>
      <c r="AH94" t="s">
        <v>676</v>
      </c>
      <c r="AI94">
        <v>8</v>
      </c>
      <c r="AJ94">
        <v>1</v>
      </c>
      <c r="AK94">
        <v>0</v>
      </c>
      <c r="AL94">
        <v>134.51</v>
      </c>
      <c r="AO94" t="s">
        <v>1168</v>
      </c>
      <c r="AU94" t="s">
        <v>1188</v>
      </c>
      <c r="AV94">
        <v>16800</v>
      </c>
    </row>
    <row r="95" spans="1:48">
      <c r="A95" s="1">
        <f>HYPERLINK("https://lsnyc.legalserver.org/matter/dynamic-profile/view/1904623","19-1904623")</f>
        <v>0</v>
      </c>
      <c r="B95" t="s">
        <v>85</v>
      </c>
      <c r="C95" t="s">
        <v>99</v>
      </c>
      <c r="D95" t="s">
        <v>106</v>
      </c>
      <c r="F95" t="s">
        <v>231</v>
      </c>
      <c r="G95" t="s">
        <v>376</v>
      </c>
      <c r="H95" t="s">
        <v>510</v>
      </c>
      <c r="I95">
        <v>5</v>
      </c>
      <c r="J95" t="s">
        <v>651</v>
      </c>
      <c r="K95">
        <v>10009</v>
      </c>
      <c r="L95" t="s">
        <v>671</v>
      </c>
      <c r="M95" t="s">
        <v>672</v>
      </c>
      <c r="N95" t="s">
        <v>675</v>
      </c>
      <c r="O95" t="s">
        <v>722</v>
      </c>
      <c r="P95" t="s">
        <v>751</v>
      </c>
      <c r="Q95" t="s">
        <v>763</v>
      </c>
      <c r="S95" t="s">
        <v>773</v>
      </c>
      <c r="T95" t="s">
        <v>673</v>
      </c>
      <c r="V95" t="s">
        <v>775</v>
      </c>
      <c r="W95" t="s">
        <v>780</v>
      </c>
      <c r="X95" t="s">
        <v>106</v>
      </c>
      <c r="Y95">
        <v>3000</v>
      </c>
      <c r="Z95" t="s">
        <v>791</v>
      </c>
      <c r="AA95" t="s">
        <v>795</v>
      </c>
      <c r="AC95" t="s">
        <v>907</v>
      </c>
      <c r="AD95" t="s">
        <v>996</v>
      </c>
      <c r="AE95" t="s">
        <v>1079</v>
      </c>
      <c r="AF95">
        <v>4</v>
      </c>
      <c r="AG95" t="s">
        <v>1143</v>
      </c>
      <c r="AH95" t="s">
        <v>676</v>
      </c>
      <c r="AI95">
        <v>27</v>
      </c>
      <c r="AJ95">
        <v>1</v>
      </c>
      <c r="AK95">
        <v>0</v>
      </c>
      <c r="AL95">
        <v>138.11</v>
      </c>
      <c r="AO95" t="s">
        <v>1167</v>
      </c>
      <c r="AU95" t="s">
        <v>1189</v>
      </c>
      <c r="AV95">
        <v>17250</v>
      </c>
    </row>
    <row r="96" spans="1:48">
      <c r="A96" s="1">
        <f>HYPERLINK("https://lsnyc.legalserver.org/matter/dynamic-profile/view/1904522","19-1904522")</f>
        <v>0</v>
      </c>
      <c r="B96" t="s">
        <v>80</v>
      </c>
      <c r="C96" t="s">
        <v>99</v>
      </c>
      <c r="D96" t="s">
        <v>115</v>
      </c>
      <c r="F96" t="s">
        <v>232</v>
      </c>
      <c r="G96" t="s">
        <v>377</v>
      </c>
      <c r="H96" t="s">
        <v>511</v>
      </c>
      <c r="I96" t="s">
        <v>618</v>
      </c>
      <c r="J96" t="s">
        <v>662</v>
      </c>
      <c r="K96">
        <v>11104</v>
      </c>
      <c r="L96" t="s">
        <v>671</v>
      </c>
      <c r="M96" t="s">
        <v>672</v>
      </c>
      <c r="N96" t="s">
        <v>674</v>
      </c>
      <c r="O96" t="s">
        <v>723</v>
      </c>
      <c r="P96" t="s">
        <v>749</v>
      </c>
      <c r="Q96" t="s">
        <v>765</v>
      </c>
      <c r="S96" t="s">
        <v>773</v>
      </c>
      <c r="T96" t="s">
        <v>673</v>
      </c>
      <c r="V96" t="s">
        <v>775</v>
      </c>
      <c r="W96" t="s">
        <v>780</v>
      </c>
      <c r="X96" t="s">
        <v>115</v>
      </c>
      <c r="Y96">
        <v>1241</v>
      </c>
      <c r="Z96" t="s">
        <v>789</v>
      </c>
      <c r="AA96" t="s">
        <v>795</v>
      </c>
      <c r="AC96" t="s">
        <v>908</v>
      </c>
      <c r="AE96" t="s">
        <v>1080</v>
      </c>
      <c r="AF96">
        <v>60</v>
      </c>
      <c r="AG96" t="s">
        <v>1144</v>
      </c>
      <c r="AH96" t="s">
        <v>676</v>
      </c>
      <c r="AI96">
        <v>20</v>
      </c>
      <c r="AJ96">
        <v>2</v>
      </c>
      <c r="AK96">
        <v>0</v>
      </c>
      <c r="AL96">
        <v>138.65</v>
      </c>
      <c r="AO96" t="s">
        <v>1169</v>
      </c>
      <c r="AU96" t="s">
        <v>1186</v>
      </c>
      <c r="AV96">
        <v>23446.28</v>
      </c>
    </row>
    <row r="97" spans="1:48">
      <c r="A97" s="1">
        <f>HYPERLINK("https://lsnyc.legalserver.org/matter/dynamic-profile/view/1904923","19-1904923")</f>
        <v>0</v>
      </c>
      <c r="B97" t="s">
        <v>63</v>
      </c>
      <c r="C97" t="s">
        <v>99</v>
      </c>
      <c r="D97" t="s">
        <v>112</v>
      </c>
      <c r="F97" t="s">
        <v>233</v>
      </c>
      <c r="G97" t="s">
        <v>378</v>
      </c>
      <c r="H97" t="s">
        <v>512</v>
      </c>
      <c r="I97" t="s">
        <v>566</v>
      </c>
      <c r="J97" t="s">
        <v>663</v>
      </c>
      <c r="K97">
        <v>11422</v>
      </c>
      <c r="L97" t="s">
        <v>671</v>
      </c>
      <c r="M97" t="s">
        <v>672</v>
      </c>
      <c r="N97" t="s">
        <v>674</v>
      </c>
      <c r="O97" t="s">
        <v>724</v>
      </c>
      <c r="P97" t="s">
        <v>749</v>
      </c>
      <c r="Q97" t="s">
        <v>762</v>
      </c>
      <c r="S97" t="s">
        <v>773</v>
      </c>
      <c r="T97" t="s">
        <v>673</v>
      </c>
      <c r="V97" t="s">
        <v>775</v>
      </c>
      <c r="W97" t="s">
        <v>780</v>
      </c>
      <c r="X97" t="s">
        <v>112</v>
      </c>
      <c r="Y97">
        <v>1800</v>
      </c>
      <c r="Z97" t="s">
        <v>789</v>
      </c>
      <c r="AA97" t="s">
        <v>795</v>
      </c>
      <c r="AC97" t="s">
        <v>909</v>
      </c>
      <c r="AE97" t="s">
        <v>1081</v>
      </c>
      <c r="AF97">
        <v>2</v>
      </c>
      <c r="AG97" t="s">
        <v>1144</v>
      </c>
      <c r="AH97" t="s">
        <v>676</v>
      </c>
      <c r="AI97">
        <v>7</v>
      </c>
      <c r="AJ97">
        <v>2</v>
      </c>
      <c r="AK97">
        <v>3</v>
      </c>
      <c r="AL97">
        <v>139.21</v>
      </c>
      <c r="AO97" t="s">
        <v>1167</v>
      </c>
      <c r="AU97" t="s">
        <v>1186</v>
      </c>
      <c r="AV97">
        <v>42000</v>
      </c>
    </row>
    <row r="98" spans="1:48">
      <c r="A98" s="1">
        <f>HYPERLINK("https://lsnyc.legalserver.org/matter/dynamic-profile/view/1904289","19-1904289")</f>
        <v>0</v>
      </c>
      <c r="B98" t="s">
        <v>76</v>
      </c>
      <c r="C98" t="s">
        <v>98</v>
      </c>
      <c r="D98" t="s">
        <v>100</v>
      </c>
      <c r="E98" t="s">
        <v>106</v>
      </c>
      <c r="F98" t="s">
        <v>234</v>
      </c>
      <c r="G98" t="s">
        <v>379</v>
      </c>
      <c r="H98" t="s">
        <v>513</v>
      </c>
      <c r="I98" t="s">
        <v>619</v>
      </c>
      <c r="J98" t="s">
        <v>651</v>
      </c>
      <c r="K98">
        <v>10040</v>
      </c>
      <c r="L98" t="s">
        <v>671</v>
      </c>
      <c r="M98" t="s">
        <v>672</v>
      </c>
      <c r="N98" t="s">
        <v>674</v>
      </c>
      <c r="P98" t="s">
        <v>754</v>
      </c>
      <c r="Q98" t="s">
        <v>766</v>
      </c>
      <c r="R98" t="s">
        <v>770</v>
      </c>
      <c r="S98" t="s">
        <v>773</v>
      </c>
      <c r="T98" t="s">
        <v>673</v>
      </c>
      <c r="V98" t="s">
        <v>775</v>
      </c>
      <c r="X98" t="s">
        <v>100</v>
      </c>
      <c r="Y98">
        <v>1400</v>
      </c>
      <c r="Z98" t="s">
        <v>791</v>
      </c>
      <c r="AA98" t="s">
        <v>797</v>
      </c>
      <c r="AB98" t="s">
        <v>813</v>
      </c>
      <c r="AC98" t="s">
        <v>910</v>
      </c>
      <c r="AE98" t="s">
        <v>1082</v>
      </c>
      <c r="AF98">
        <v>47</v>
      </c>
      <c r="AG98" t="s">
        <v>1146</v>
      </c>
      <c r="AH98" t="s">
        <v>676</v>
      </c>
      <c r="AI98">
        <v>5</v>
      </c>
      <c r="AJ98">
        <v>2</v>
      </c>
      <c r="AK98">
        <v>0</v>
      </c>
      <c r="AL98">
        <v>139.8</v>
      </c>
      <c r="AO98" t="s">
        <v>1167</v>
      </c>
      <c r="AU98" t="s">
        <v>1188</v>
      </c>
      <c r="AV98">
        <v>23640</v>
      </c>
    </row>
    <row r="99" spans="1:48">
      <c r="A99" s="1">
        <f>HYPERLINK("https://lsnyc.legalserver.org/matter/dynamic-profile/view/1905014","19-1905014")</f>
        <v>0</v>
      </c>
      <c r="B99" t="s">
        <v>69</v>
      </c>
      <c r="C99" t="s">
        <v>99</v>
      </c>
      <c r="D99" t="s">
        <v>112</v>
      </c>
      <c r="F99" t="s">
        <v>235</v>
      </c>
      <c r="G99" t="s">
        <v>380</v>
      </c>
      <c r="H99" t="s">
        <v>514</v>
      </c>
      <c r="I99" t="s">
        <v>620</v>
      </c>
      <c r="J99" t="s">
        <v>664</v>
      </c>
      <c r="K99">
        <v>11418</v>
      </c>
      <c r="L99" t="s">
        <v>671</v>
      </c>
      <c r="M99" t="s">
        <v>672</v>
      </c>
      <c r="N99" t="s">
        <v>674</v>
      </c>
      <c r="O99" t="s">
        <v>725</v>
      </c>
      <c r="P99" t="s">
        <v>749</v>
      </c>
      <c r="Q99" t="s">
        <v>765</v>
      </c>
      <c r="S99" t="s">
        <v>773</v>
      </c>
      <c r="T99" t="s">
        <v>671</v>
      </c>
      <c r="V99" t="s">
        <v>775</v>
      </c>
      <c r="W99" t="s">
        <v>780</v>
      </c>
      <c r="X99" t="s">
        <v>112</v>
      </c>
      <c r="Y99">
        <v>850</v>
      </c>
      <c r="Z99" t="s">
        <v>789</v>
      </c>
      <c r="AA99" t="s">
        <v>795</v>
      </c>
      <c r="AC99" t="s">
        <v>911</v>
      </c>
      <c r="AD99" t="s">
        <v>997</v>
      </c>
      <c r="AE99" t="s">
        <v>1083</v>
      </c>
      <c r="AF99">
        <v>3</v>
      </c>
      <c r="AG99" t="s">
        <v>1153</v>
      </c>
      <c r="AH99" t="s">
        <v>796</v>
      </c>
      <c r="AI99">
        <v>25</v>
      </c>
      <c r="AJ99">
        <v>2</v>
      </c>
      <c r="AK99">
        <v>0</v>
      </c>
      <c r="AL99">
        <v>143.06</v>
      </c>
      <c r="AO99" t="s">
        <v>1167</v>
      </c>
      <c r="AU99" t="s">
        <v>1200</v>
      </c>
      <c r="AV99">
        <v>24192</v>
      </c>
    </row>
    <row r="100" spans="1:48">
      <c r="A100" s="1">
        <f>HYPERLINK("https://lsnyc.legalserver.org/matter/dynamic-profile/view/1905248","19-1905248")</f>
        <v>0</v>
      </c>
      <c r="B100" t="s">
        <v>55</v>
      </c>
      <c r="C100" t="s">
        <v>99</v>
      </c>
      <c r="D100" t="s">
        <v>107</v>
      </c>
      <c r="F100" t="s">
        <v>236</v>
      </c>
      <c r="G100" t="s">
        <v>381</v>
      </c>
      <c r="H100" t="s">
        <v>440</v>
      </c>
      <c r="I100" t="s">
        <v>576</v>
      </c>
      <c r="J100" t="s">
        <v>651</v>
      </c>
      <c r="K100">
        <v>10024</v>
      </c>
      <c r="L100" t="s">
        <v>671</v>
      </c>
      <c r="M100" t="s">
        <v>672</v>
      </c>
      <c r="N100" t="s">
        <v>674</v>
      </c>
      <c r="P100" t="s">
        <v>750</v>
      </c>
      <c r="Q100" t="s">
        <v>767</v>
      </c>
      <c r="S100" t="s">
        <v>773</v>
      </c>
      <c r="T100" t="s">
        <v>671</v>
      </c>
      <c r="V100" t="s">
        <v>775</v>
      </c>
      <c r="W100" t="s">
        <v>780</v>
      </c>
      <c r="X100" t="s">
        <v>107</v>
      </c>
      <c r="Y100">
        <v>792.7</v>
      </c>
      <c r="Z100" t="s">
        <v>791</v>
      </c>
      <c r="AA100" t="s">
        <v>798</v>
      </c>
      <c r="AC100" t="s">
        <v>912</v>
      </c>
      <c r="AE100" t="s">
        <v>1084</v>
      </c>
      <c r="AF100">
        <v>10</v>
      </c>
      <c r="AG100" t="s">
        <v>1146</v>
      </c>
      <c r="AH100" t="s">
        <v>1156</v>
      </c>
      <c r="AI100">
        <v>39</v>
      </c>
      <c r="AJ100">
        <v>1</v>
      </c>
      <c r="AK100">
        <v>0</v>
      </c>
      <c r="AL100">
        <v>144.12</v>
      </c>
      <c r="AO100" t="s">
        <v>1167</v>
      </c>
      <c r="AU100" t="s">
        <v>1189</v>
      </c>
      <c r="AV100">
        <v>18000</v>
      </c>
    </row>
    <row r="101" spans="1:48">
      <c r="A101" s="1">
        <f>HYPERLINK("https://lsnyc.legalserver.org/matter/dynamic-profile/view/1904433","19-1904433")</f>
        <v>0</v>
      </c>
      <c r="B101" t="s">
        <v>62</v>
      </c>
      <c r="C101" t="s">
        <v>99</v>
      </c>
      <c r="D101" t="s">
        <v>118</v>
      </c>
      <c r="F101" t="s">
        <v>237</v>
      </c>
      <c r="G101" t="s">
        <v>382</v>
      </c>
      <c r="H101" t="s">
        <v>515</v>
      </c>
      <c r="J101" t="s">
        <v>655</v>
      </c>
      <c r="K101">
        <v>10306</v>
      </c>
      <c r="L101" t="s">
        <v>671</v>
      </c>
      <c r="M101" t="s">
        <v>672</v>
      </c>
      <c r="N101" t="s">
        <v>674</v>
      </c>
      <c r="O101" t="s">
        <v>726</v>
      </c>
      <c r="P101" t="s">
        <v>749</v>
      </c>
      <c r="Q101" t="s">
        <v>765</v>
      </c>
      <c r="S101" t="s">
        <v>773</v>
      </c>
      <c r="T101" t="s">
        <v>673</v>
      </c>
      <c r="V101" t="s">
        <v>775</v>
      </c>
      <c r="W101" t="s">
        <v>780</v>
      </c>
      <c r="X101" t="s">
        <v>112</v>
      </c>
      <c r="Y101">
        <v>0</v>
      </c>
      <c r="Z101" t="s">
        <v>792</v>
      </c>
      <c r="AA101" t="s">
        <v>797</v>
      </c>
      <c r="AC101" t="s">
        <v>913</v>
      </c>
      <c r="AE101" t="s">
        <v>1085</v>
      </c>
      <c r="AF101">
        <v>1</v>
      </c>
      <c r="AG101" t="s">
        <v>1143</v>
      </c>
      <c r="AI101">
        <v>15</v>
      </c>
      <c r="AJ101">
        <v>3</v>
      </c>
      <c r="AK101">
        <v>0</v>
      </c>
      <c r="AL101">
        <v>148.86</v>
      </c>
      <c r="AO101" t="s">
        <v>1167</v>
      </c>
      <c r="AU101" t="s">
        <v>1202</v>
      </c>
      <c r="AV101">
        <v>31752</v>
      </c>
    </row>
    <row r="102" spans="1:48">
      <c r="A102" s="1">
        <f>HYPERLINK("https://lsnyc.legalserver.org/matter/dynamic-profile/view/1905070","19-1905070")</f>
        <v>0</v>
      </c>
      <c r="B102" t="s">
        <v>80</v>
      </c>
      <c r="C102" t="s">
        <v>99</v>
      </c>
      <c r="D102" t="s">
        <v>105</v>
      </c>
      <c r="F102" t="s">
        <v>238</v>
      </c>
      <c r="G102" t="s">
        <v>383</v>
      </c>
      <c r="H102" t="s">
        <v>516</v>
      </c>
      <c r="I102" t="s">
        <v>567</v>
      </c>
      <c r="J102" t="s">
        <v>665</v>
      </c>
      <c r="K102">
        <v>11372</v>
      </c>
      <c r="L102" t="s">
        <v>671</v>
      </c>
      <c r="M102" t="s">
        <v>672</v>
      </c>
      <c r="N102" t="s">
        <v>674</v>
      </c>
      <c r="O102" t="s">
        <v>727</v>
      </c>
      <c r="P102" t="s">
        <v>751</v>
      </c>
      <c r="Q102" t="s">
        <v>765</v>
      </c>
      <c r="S102" t="s">
        <v>773</v>
      </c>
      <c r="T102" t="s">
        <v>673</v>
      </c>
      <c r="V102" t="s">
        <v>775</v>
      </c>
      <c r="W102" t="s">
        <v>781</v>
      </c>
      <c r="X102" t="s">
        <v>105</v>
      </c>
      <c r="Y102">
        <v>1760</v>
      </c>
      <c r="Z102" t="s">
        <v>789</v>
      </c>
      <c r="AA102" t="s">
        <v>799</v>
      </c>
      <c r="AC102" t="s">
        <v>914</v>
      </c>
      <c r="AE102" t="s">
        <v>1086</v>
      </c>
      <c r="AF102">
        <v>16</v>
      </c>
      <c r="AG102" t="s">
        <v>1144</v>
      </c>
      <c r="AH102" t="s">
        <v>676</v>
      </c>
      <c r="AI102">
        <v>5</v>
      </c>
      <c r="AJ102">
        <v>2</v>
      </c>
      <c r="AK102">
        <v>2</v>
      </c>
      <c r="AL102">
        <v>149.44</v>
      </c>
      <c r="AO102" t="s">
        <v>1167</v>
      </c>
      <c r="AU102" t="s">
        <v>1186</v>
      </c>
      <c r="AV102">
        <v>38480</v>
      </c>
    </row>
    <row r="103" spans="1:48">
      <c r="A103" s="1">
        <f>HYPERLINK("https://lsnyc.legalserver.org/matter/dynamic-profile/view/1898702","19-1898702")</f>
        <v>0</v>
      </c>
      <c r="B103" t="s">
        <v>86</v>
      </c>
      <c r="C103" t="s">
        <v>98</v>
      </c>
      <c r="D103" t="s">
        <v>131</v>
      </c>
      <c r="E103" t="s">
        <v>130</v>
      </c>
      <c r="F103" t="s">
        <v>239</v>
      </c>
      <c r="G103" t="s">
        <v>384</v>
      </c>
      <c r="H103" t="s">
        <v>517</v>
      </c>
      <c r="I103">
        <v>1</v>
      </c>
      <c r="J103" t="s">
        <v>650</v>
      </c>
      <c r="K103">
        <v>11207</v>
      </c>
      <c r="L103" t="s">
        <v>671</v>
      </c>
      <c r="M103" t="s">
        <v>671</v>
      </c>
      <c r="N103" t="s">
        <v>674</v>
      </c>
      <c r="O103" t="s">
        <v>680</v>
      </c>
      <c r="P103" t="s">
        <v>754</v>
      </c>
      <c r="Q103" t="s">
        <v>762</v>
      </c>
      <c r="R103" t="s">
        <v>768</v>
      </c>
      <c r="S103" t="s">
        <v>773</v>
      </c>
      <c r="T103" t="s">
        <v>673</v>
      </c>
      <c r="V103" t="s">
        <v>775</v>
      </c>
      <c r="W103" t="s">
        <v>780</v>
      </c>
      <c r="X103" t="s">
        <v>124</v>
      </c>
      <c r="Y103">
        <v>870</v>
      </c>
      <c r="Z103" t="s">
        <v>790</v>
      </c>
      <c r="AB103" t="s">
        <v>810</v>
      </c>
      <c r="AC103" t="s">
        <v>915</v>
      </c>
      <c r="AF103">
        <v>2</v>
      </c>
      <c r="AG103" t="s">
        <v>1143</v>
      </c>
      <c r="AI103">
        <v>2</v>
      </c>
      <c r="AJ103">
        <v>2</v>
      </c>
      <c r="AK103">
        <v>2</v>
      </c>
      <c r="AL103">
        <v>149.44</v>
      </c>
      <c r="AO103" t="s">
        <v>1168</v>
      </c>
      <c r="AU103" t="s">
        <v>1190</v>
      </c>
      <c r="AV103">
        <v>38480</v>
      </c>
    </row>
    <row r="104" spans="1:48">
      <c r="A104" s="1">
        <f>HYPERLINK("https://lsnyc.legalserver.org/matter/dynamic-profile/view/1904645","19-1904645")</f>
        <v>0</v>
      </c>
      <c r="B104" t="s">
        <v>85</v>
      </c>
      <c r="C104" t="s">
        <v>99</v>
      </c>
      <c r="D104" t="s">
        <v>106</v>
      </c>
      <c r="F104" t="s">
        <v>240</v>
      </c>
      <c r="G104" t="s">
        <v>385</v>
      </c>
      <c r="H104" t="s">
        <v>518</v>
      </c>
      <c r="I104">
        <v>10</v>
      </c>
      <c r="J104" t="s">
        <v>651</v>
      </c>
      <c r="K104">
        <v>10003</v>
      </c>
      <c r="L104" t="s">
        <v>671</v>
      </c>
      <c r="M104" t="s">
        <v>672</v>
      </c>
      <c r="N104" t="s">
        <v>674</v>
      </c>
      <c r="O104" t="s">
        <v>728</v>
      </c>
      <c r="P104" t="s">
        <v>751</v>
      </c>
      <c r="Q104" t="s">
        <v>763</v>
      </c>
      <c r="S104" t="s">
        <v>773</v>
      </c>
      <c r="T104" t="s">
        <v>673</v>
      </c>
      <c r="V104" t="s">
        <v>775</v>
      </c>
      <c r="X104" t="s">
        <v>106</v>
      </c>
      <c r="Y104">
        <v>651.63</v>
      </c>
      <c r="Z104" t="s">
        <v>791</v>
      </c>
      <c r="AA104" t="s">
        <v>795</v>
      </c>
      <c r="AC104" t="s">
        <v>916</v>
      </c>
      <c r="AE104" t="s">
        <v>1087</v>
      </c>
      <c r="AF104">
        <v>0</v>
      </c>
      <c r="AG104" t="s">
        <v>1146</v>
      </c>
      <c r="AH104" t="s">
        <v>1156</v>
      </c>
      <c r="AI104">
        <v>43</v>
      </c>
      <c r="AJ104">
        <v>1</v>
      </c>
      <c r="AK104">
        <v>0</v>
      </c>
      <c r="AL104">
        <v>149.93</v>
      </c>
      <c r="AO104" t="s">
        <v>1167</v>
      </c>
      <c r="AU104" t="s">
        <v>1192</v>
      </c>
      <c r="AV104">
        <v>18726</v>
      </c>
    </row>
    <row r="105" spans="1:48">
      <c r="A105" s="1">
        <f>HYPERLINK("https://lsnyc.legalserver.org/matter/dynamic-profile/view/1903131","19-1903131")</f>
        <v>0</v>
      </c>
      <c r="B105" t="s">
        <v>52</v>
      </c>
      <c r="C105" t="s">
        <v>98</v>
      </c>
      <c r="D105" t="s">
        <v>132</v>
      </c>
      <c r="E105" t="s">
        <v>113</v>
      </c>
      <c r="F105" t="s">
        <v>241</v>
      </c>
      <c r="G105" t="s">
        <v>386</v>
      </c>
      <c r="H105" t="s">
        <v>519</v>
      </c>
      <c r="I105" t="s">
        <v>571</v>
      </c>
      <c r="J105" t="s">
        <v>650</v>
      </c>
      <c r="K105">
        <v>11212</v>
      </c>
      <c r="L105" t="s">
        <v>673</v>
      </c>
      <c r="M105" t="s">
        <v>672</v>
      </c>
      <c r="N105" t="s">
        <v>676</v>
      </c>
      <c r="O105" t="s">
        <v>676</v>
      </c>
      <c r="P105" t="s">
        <v>680</v>
      </c>
      <c r="Q105" t="s">
        <v>762</v>
      </c>
      <c r="R105" t="s">
        <v>768</v>
      </c>
      <c r="S105" t="s">
        <v>773</v>
      </c>
      <c r="T105" t="s">
        <v>673</v>
      </c>
      <c r="V105" t="s">
        <v>775</v>
      </c>
      <c r="W105" t="s">
        <v>780</v>
      </c>
      <c r="X105" t="s">
        <v>108</v>
      </c>
      <c r="Y105">
        <v>1235</v>
      </c>
      <c r="Z105" t="s">
        <v>790</v>
      </c>
      <c r="AA105" t="s">
        <v>797</v>
      </c>
      <c r="AB105" t="s">
        <v>810</v>
      </c>
      <c r="AC105" t="s">
        <v>917</v>
      </c>
      <c r="AD105" t="s">
        <v>998</v>
      </c>
      <c r="AF105">
        <v>4</v>
      </c>
      <c r="AG105" t="s">
        <v>1143</v>
      </c>
      <c r="AH105" t="s">
        <v>1159</v>
      </c>
      <c r="AI105">
        <v>30</v>
      </c>
      <c r="AJ105">
        <v>1</v>
      </c>
      <c r="AK105">
        <v>0</v>
      </c>
      <c r="AL105">
        <v>151.8</v>
      </c>
      <c r="AO105" t="s">
        <v>1167</v>
      </c>
      <c r="AU105" t="s">
        <v>1201</v>
      </c>
      <c r="AV105">
        <v>18960</v>
      </c>
    </row>
    <row r="106" spans="1:48">
      <c r="A106" s="1">
        <f>HYPERLINK("https://lsnyc.legalserver.org/matter/dynamic-profile/view/1904333","19-1904333")</f>
        <v>0</v>
      </c>
      <c r="B106" t="s">
        <v>54</v>
      </c>
      <c r="C106" t="s">
        <v>99</v>
      </c>
      <c r="D106" t="s">
        <v>100</v>
      </c>
      <c r="F106" t="s">
        <v>242</v>
      </c>
      <c r="G106" t="s">
        <v>387</v>
      </c>
      <c r="H106" t="s">
        <v>520</v>
      </c>
      <c r="I106">
        <v>55</v>
      </c>
      <c r="J106" t="s">
        <v>651</v>
      </c>
      <c r="K106">
        <v>10034</v>
      </c>
      <c r="L106" t="s">
        <v>671</v>
      </c>
      <c r="M106" t="s">
        <v>672</v>
      </c>
      <c r="N106" t="s">
        <v>674</v>
      </c>
      <c r="P106" t="s">
        <v>754</v>
      </c>
      <c r="Q106" t="s">
        <v>763</v>
      </c>
      <c r="S106" t="s">
        <v>773</v>
      </c>
      <c r="T106" t="s">
        <v>673</v>
      </c>
      <c r="V106" t="s">
        <v>775</v>
      </c>
      <c r="X106" t="s">
        <v>100</v>
      </c>
      <c r="Y106">
        <v>1408.53</v>
      </c>
      <c r="Z106" t="s">
        <v>791</v>
      </c>
      <c r="AA106" t="s">
        <v>797</v>
      </c>
      <c r="AC106" t="s">
        <v>918</v>
      </c>
      <c r="AE106" t="s">
        <v>1088</v>
      </c>
      <c r="AF106">
        <v>50</v>
      </c>
      <c r="AG106" t="s">
        <v>1146</v>
      </c>
      <c r="AH106" t="s">
        <v>676</v>
      </c>
      <c r="AI106">
        <v>14</v>
      </c>
      <c r="AJ106">
        <v>3</v>
      </c>
      <c r="AK106">
        <v>0</v>
      </c>
      <c r="AL106">
        <v>154.71</v>
      </c>
      <c r="AO106" t="s">
        <v>1168</v>
      </c>
      <c r="AU106" t="s">
        <v>1188</v>
      </c>
      <c r="AV106">
        <v>33000</v>
      </c>
    </row>
    <row r="107" spans="1:48">
      <c r="A107" s="1">
        <f>HYPERLINK("https://lsnyc.legalserver.org/matter/dynamic-profile/view/1904729","19-1904729")</f>
        <v>0</v>
      </c>
      <c r="B107" t="s">
        <v>84</v>
      </c>
      <c r="C107" t="s">
        <v>99</v>
      </c>
      <c r="D107" t="s">
        <v>106</v>
      </c>
      <c r="F107" t="s">
        <v>243</v>
      </c>
      <c r="G107" t="s">
        <v>302</v>
      </c>
      <c r="H107" t="s">
        <v>521</v>
      </c>
      <c r="I107" t="s">
        <v>621</v>
      </c>
      <c r="J107" t="s">
        <v>651</v>
      </c>
      <c r="K107">
        <v>10034</v>
      </c>
      <c r="L107" t="s">
        <v>671</v>
      </c>
      <c r="M107" t="s">
        <v>672</v>
      </c>
      <c r="N107" t="s">
        <v>674</v>
      </c>
      <c r="Q107" t="s">
        <v>763</v>
      </c>
      <c r="S107" t="s">
        <v>773</v>
      </c>
      <c r="T107" t="s">
        <v>671</v>
      </c>
      <c r="V107" t="s">
        <v>775</v>
      </c>
      <c r="X107" t="s">
        <v>106</v>
      </c>
      <c r="Y107">
        <v>1600</v>
      </c>
      <c r="Z107" t="s">
        <v>791</v>
      </c>
      <c r="AA107" t="s">
        <v>797</v>
      </c>
      <c r="AC107" t="s">
        <v>919</v>
      </c>
      <c r="AE107" t="s">
        <v>1089</v>
      </c>
      <c r="AF107">
        <v>43</v>
      </c>
      <c r="AG107" t="s">
        <v>1146</v>
      </c>
      <c r="AH107" t="s">
        <v>676</v>
      </c>
      <c r="AI107">
        <v>0</v>
      </c>
      <c r="AJ107">
        <v>3</v>
      </c>
      <c r="AK107">
        <v>1</v>
      </c>
      <c r="AL107">
        <v>154.72</v>
      </c>
      <c r="AO107" t="s">
        <v>1168</v>
      </c>
      <c r="AU107" t="s">
        <v>1188</v>
      </c>
      <c r="AV107">
        <v>39840</v>
      </c>
    </row>
    <row r="108" spans="1:48">
      <c r="A108" s="1">
        <f>HYPERLINK("https://lsnyc.legalserver.org/matter/dynamic-profile/view/1905109","19-1905109")</f>
        <v>0</v>
      </c>
      <c r="B108" t="s">
        <v>53</v>
      </c>
      <c r="C108" t="s">
        <v>99</v>
      </c>
      <c r="D108" t="s">
        <v>105</v>
      </c>
      <c r="F108" t="s">
        <v>244</v>
      </c>
      <c r="G108" t="s">
        <v>388</v>
      </c>
      <c r="H108" t="s">
        <v>485</v>
      </c>
      <c r="I108" t="s">
        <v>605</v>
      </c>
      <c r="J108" t="s">
        <v>650</v>
      </c>
      <c r="K108">
        <v>11220</v>
      </c>
      <c r="L108" t="s">
        <v>671</v>
      </c>
      <c r="M108" t="s">
        <v>672</v>
      </c>
      <c r="N108" t="s">
        <v>674</v>
      </c>
      <c r="P108" t="s">
        <v>756</v>
      </c>
      <c r="Q108" t="s">
        <v>765</v>
      </c>
      <c r="S108" t="s">
        <v>773</v>
      </c>
      <c r="T108" t="s">
        <v>671</v>
      </c>
      <c r="V108" t="s">
        <v>775</v>
      </c>
      <c r="X108" t="s">
        <v>112</v>
      </c>
      <c r="Y108">
        <v>0</v>
      </c>
      <c r="Z108" t="s">
        <v>790</v>
      </c>
      <c r="AC108" t="s">
        <v>920</v>
      </c>
      <c r="AE108" t="s">
        <v>1090</v>
      </c>
      <c r="AF108">
        <v>0</v>
      </c>
      <c r="AI108">
        <v>0</v>
      </c>
      <c r="AJ108">
        <v>4</v>
      </c>
      <c r="AK108">
        <v>0</v>
      </c>
      <c r="AL108">
        <v>155.34</v>
      </c>
      <c r="AO108" t="s">
        <v>1167</v>
      </c>
      <c r="AU108" t="s">
        <v>92</v>
      </c>
      <c r="AV108">
        <v>40000</v>
      </c>
    </row>
    <row r="109" spans="1:48">
      <c r="A109" s="1">
        <f>HYPERLINK("https://lsnyc.legalserver.org/matter/dynamic-profile/view/1905021","19-1905021")</f>
        <v>0</v>
      </c>
      <c r="B109" t="s">
        <v>62</v>
      </c>
      <c r="C109" t="s">
        <v>99</v>
      </c>
      <c r="D109" t="s">
        <v>130</v>
      </c>
      <c r="F109" t="s">
        <v>245</v>
      </c>
      <c r="G109" t="s">
        <v>389</v>
      </c>
      <c r="H109" t="s">
        <v>522</v>
      </c>
      <c r="I109" t="s">
        <v>622</v>
      </c>
      <c r="J109" t="s">
        <v>655</v>
      </c>
      <c r="K109">
        <v>10304</v>
      </c>
      <c r="L109" t="s">
        <v>671</v>
      </c>
      <c r="M109" t="s">
        <v>672</v>
      </c>
      <c r="N109" t="s">
        <v>674</v>
      </c>
      <c r="O109" t="s">
        <v>677</v>
      </c>
      <c r="P109" t="s">
        <v>751</v>
      </c>
      <c r="Q109" t="s">
        <v>763</v>
      </c>
      <c r="S109" t="s">
        <v>773</v>
      </c>
      <c r="T109" t="s">
        <v>673</v>
      </c>
      <c r="V109" t="s">
        <v>775</v>
      </c>
      <c r="W109" t="s">
        <v>780</v>
      </c>
      <c r="X109" t="s">
        <v>130</v>
      </c>
      <c r="Y109">
        <v>463</v>
      </c>
      <c r="Z109" t="s">
        <v>792</v>
      </c>
      <c r="AA109" t="s">
        <v>799</v>
      </c>
      <c r="AC109" t="s">
        <v>921</v>
      </c>
      <c r="AE109" t="s">
        <v>1091</v>
      </c>
      <c r="AF109">
        <v>131</v>
      </c>
      <c r="AG109" t="s">
        <v>1146</v>
      </c>
      <c r="AH109" t="s">
        <v>676</v>
      </c>
      <c r="AI109">
        <v>8</v>
      </c>
      <c r="AJ109">
        <v>2</v>
      </c>
      <c r="AK109">
        <v>1</v>
      </c>
      <c r="AL109">
        <v>156.02</v>
      </c>
      <c r="AO109" t="s">
        <v>1167</v>
      </c>
      <c r="AU109" t="s">
        <v>1195</v>
      </c>
      <c r="AV109">
        <v>33279.96</v>
      </c>
    </row>
    <row r="110" spans="1:48">
      <c r="A110" s="1">
        <f>HYPERLINK("https://lsnyc.legalserver.org/matter/dynamic-profile/view/1903468","19-1903468")</f>
        <v>0</v>
      </c>
      <c r="B110" t="s">
        <v>67</v>
      </c>
      <c r="C110" t="s">
        <v>99</v>
      </c>
      <c r="D110" t="s">
        <v>103</v>
      </c>
      <c r="F110" t="s">
        <v>246</v>
      </c>
      <c r="G110" t="s">
        <v>390</v>
      </c>
      <c r="H110" t="s">
        <v>523</v>
      </c>
      <c r="I110" t="s">
        <v>623</v>
      </c>
      <c r="J110" t="s">
        <v>655</v>
      </c>
      <c r="K110">
        <v>10304</v>
      </c>
      <c r="L110" t="s">
        <v>671</v>
      </c>
      <c r="M110" t="s">
        <v>672</v>
      </c>
      <c r="N110" t="s">
        <v>674</v>
      </c>
      <c r="O110" t="s">
        <v>729</v>
      </c>
      <c r="P110" t="s">
        <v>749</v>
      </c>
      <c r="Q110" t="s">
        <v>765</v>
      </c>
      <c r="S110" t="s">
        <v>773</v>
      </c>
      <c r="T110" t="s">
        <v>673</v>
      </c>
      <c r="V110" t="s">
        <v>775</v>
      </c>
      <c r="W110" t="s">
        <v>780</v>
      </c>
      <c r="X110" t="s">
        <v>103</v>
      </c>
      <c r="Y110">
        <v>1200</v>
      </c>
      <c r="Z110" t="s">
        <v>792</v>
      </c>
      <c r="AA110" t="s">
        <v>797</v>
      </c>
      <c r="AC110" t="s">
        <v>922</v>
      </c>
      <c r="AE110" t="s">
        <v>1092</v>
      </c>
      <c r="AF110">
        <v>2</v>
      </c>
      <c r="AG110" t="s">
        <v>1143</v>
      </c>
      <c r="AH110" t="s">
        <v>676</v>
      </c>
      <c r="AI110">
        <v>2</v>
      </c>
      <c r="AJ110">
        <v>1</v>
      </c>
      <c r="AK110">
        <v>0</v>
      </c>
      <c r="AL110">
        <v>160.13</v>
      </c>
      <c r="AU110" t="s">
        <v>1195</v>
      </c>
      <c r="AV110">
        <v>20000</v>
      </c>
    </row>
    <row r="111" spans="1:48">
      <c r="A111" s="1">
        <f>HYPERLINK("https://lsnyc.legalserver.org/matter/dynamic-profile/view/1903859","19-1903859")</f>
        <v>0</v>
      </c>
      <c r="B111" t="s">
        <v>87</v>
      </c>
      <c r="C111" t="s">
        <v>99</v>
      </c>
      <c r="D111" t="s">
        <v>108</v>
      </c>
      <c r="F111" t="s">
        <v>230</v>
      </c>
      <c r="G111" t="s">
        <v>391</v>
      </c>
      <c r="H111" t="s">
        <v>524</v>
      </c>
      <c r="I111">
        <v>10</v>
      </c>
      <c r="J111" t="s">
        <v>651</v>
      </c>
      <c r="K111">
        <v>10025</v>
      </c>
      <c r="L111" t="s">
        <v>671</v>
      </c>
      <c r="M111" t="s">
        <v>672</v>
      </c>
      <c r="N111" t="s">
        <v>674</v>
      </c>
      <c r="P111" t="s">
        <v>757</v>
      </c>
      <c r="Q111" t="s">
        <v>764</v>
      </c>
      <c r="S111" t="s">
        <v>773</v>
      </c>
      <c r="T111" t="s">
        <v>673</v>
      </c>
      <c r="V111" t="s">
        <v>775</v>
      </c>
      <c r="W111" t="s">
        <v>780</v>
      </c>
      <c r="X111" t="s">
        <v>108</v>
      </c>
      <c r="Y111">
        <v>679.8200000000001</v>
      </c>
      <c r="Z111" t="s">
        <v>791</v>
      </c>
      <c r="AA111" t="s">
        <v>808</v>
      </c>
      <c r="AC111" t="s">
        <v>923</v>
      </c>
      <c r="AE111" t="s">
        <v>1093</v>
      </c>
      <c r="AF111">
        <v>16</v>
      </c>
      <c r="AG111" t="s">
        <v>1153</v>
      </c>
      <c r="AH111" t="s">
        <v>676</v>
      </c>
      <c r="AI111">
        <v>40</v>
      </c>
      <c r="AJ111">
        <v>1</v>
      </c>
      <c r="AK111">
        <v>0</v>
      </c>
      <c r="AL111">
        <v>160.92</v>
      </c>
      <c r="AO111" t="s">
        <v>1168</v>
      </c>
      <c r="AU111" t="s">
        <v>1189</v>
      </c>
      <c r="AV111">
        <v>20098.56</v>
      </c>
    </row>
    <row r="112" spans="1:48">
      <c r="A112" s="1">
        <f>HYPERLINK("https://lsnyc.legalserver.org/matter/dynamic-profile/view/1904718","19-1904718")</f>
        <v>0</v>
      </c>
      <c r="B112" t="s">
        <v>88</v>
      </c>
      <c r="C112" t="s">
        <v>99</v>
      </c>
      <c r="D112" t="s">
        <v>106</v>
      </c>
      <c r="F112" t="s">
        <v>247</v>
      </c>
      <c r="G112" t="s">
        <v>392</v>
      </c>
      <c r="H112" t="s">
        <v>470</v>
      </c>
      <c r="I112" t="s">
        <v>624</v>
      </c>
      <c r="J112" t="s">
        <v>651</v>
      </c>
      <c r="K112">
        <v>10040</v>
      </c>
      <c r="L112" t="s">
        <v>671</v>
      </c>
      <c r="M112" t="s">
        <v>672</v>
      </c>
      <c r="N112" t="s">
        <v>674</v>
      </c>
      <c r="Q112" t="s">
        <v>763</v>
      </c>
      <c r="S112" t="s">
        <v>773</v>
      </c>
      <c r="T112" t="s">
        <v>673</v>
      </c>
      <c r="V112" t="s">
        <v>775</v>
      </c>
      <c r="X112" t="s">
        <v>106</v>
      </c>
      <c r="Y112">
        <v>1116.26</v>
      </c>
      <c r="Z112" t="s">
        <v>791</v>
      </c>
      <c r="AA112" t="s">
        <v>797</v>
      </c>
      <c r="AC112" t="s">
        <v>924</v>
      </c>
      <c r="AE112" t="s">
        <v>1094</v>
      </c>
      <c r="AF112">
        <v>42</v>
      </c>
      <c r="AG112" t="s">
        <v>1146</v>
      </c>
      <c r="AH112" t="s">
        <v>676</v>
      </c>
      <c r="AI112">
        <v>22</v>
      </c>
      <c r="AJ112">
        <v>1</v>
      </c>
      <c r="AK112">
        <v>1</v>
      </c>
      <c r="AL112">
        <v>161.44</v>
      </c>
      <c r="AO112" t="s">
        <v>1168</v>
      </c>
      <c r="AU112" t="s">
        <v>1188</v>
      </c>
      <c r="AV112">
        <v>27300</v>
      </c>
    </row>
    <row r="113" spans="1:48">
      <c r="A113" s="1">
        <f>HYPERLINK("https://lsnyc.legalserver.org/matter/dynamic-profile/view/1905584","19-1905584")</f>
        <v>0</v>
      </c>
      <c r="B113" t="s">
        <v>48</v>
      </c>
      <c r="C113" t="s">
        <v>99</v>
      </c>
      <c r="D113" t="s">
        <v>130</v>
      </c>
      <c r="F113" t="s">
        <v>248</v>
      </c>
      <c r="G113" t="s">
        <v>384</v>
      </c>
      <c r="H113" t="s">
        <v>525</v>
      </c>
      <c r="I113" t="s">
        <v>625</v>
      </c>
      <c r="J113" t="s">
        <v>654</v>
      </c>
      <c r="K113">
        <v>11365</v>
      </c>
      <c r="L113" t="s">
        <v>671</v>
      </c>
      <c r="M113" t="s">
        <v>672</v>
      </c>
      <c r="N113" t="s">
        <v>674</v>
      </c>
      <c r="O113" t="s">
        <v>730</v>
      </c>
      <c r="P113" t="s">
        <v>749</v>
      </c>
      <c r="Q113" t="s">
        <v>765</v>
      </c>
      <c r="S113" t="s">
        <v>772</v>
      </c>
      <c r="T113" t="s">
        <v>673</v>
      </c>
      <c r="V113" t="s">
        <v>775</v>
      </c>
      <c r="W113" t="s">
        <v>784</v>
      </c>
      <c r="X113" t="s">
        <v>103</v>
      </c>
      <c r="Y113">
        <v>1350</v>
      </c>
      <c r="Z113" t="s">
        <v>789</v>
      </c>
      <c r="AA113" t="s">
        <v>794</v>
      </c>
      <c r="AC113" t="s">
        <v>925</v>
      </c>
      <c r="AD113" t="s">
        <v>676</v>
      </c>
      <c r="AE113" t="s">
        <v>1095</v>
      </c>
      <c r="AF113">
        <v>5</v>
      </c>
      <c r="AG113" t="s">
        <v>1143</v>
      </c>
      <c r="AH113" t="s">
        <v>676</v>
      </c>
      <c r="AI113">
        <v>9</v>
      </c>
      <c r="AJ113">
        <v>1</v>
      </c>
      <c r="AK113">
        <v>0</v>
      </c>
      <c r="AL113">
        <v>163.33</v>
      </c>
      <c r="AM113" t="s">
        <v>1163</v>
      </c>
      <c r="AN113" t="s">
        <v>1164</v>
      </c>
      <c r="AO113" t="s">
        <v>1167</v>
      </c>
      <c r="AU113" t="s">
        <v>48</v>
      </c>
      <c r="AV113">
        <v>20400</v>
      </c>
    </row>
    <row r="114" spans="1:48">
      <c r="A114" s="1">
        <f>HYPERLINK("https://lsnyc.legalserver.org/matter/dynamic-profile/view/1902312","19-1902312")</f>
        <v>0</v>
      </c>
      <c r="B114" t="s">
        <v>80</v>
      </c>
      <c r="C114" t="s">
        <v>99</v>
      </c>
      <c r="D114" t="s">
        <v>133</v>
      </c>
      <c r="F114" t="s">
        <v>249</v>
      </c>
      <c r="G114" t="s">
        <v>393</v>
      </c>
      <c r="H114" t="s">
        <v>526</v>
      </c>
      <c r="I114" t="s">
        <v>566</v>
      </c>
      <c r="J114" t="s">
        <v>666</v>
      </c>
      <c r="K114">
        <v>11361</v>
      </c>
      <c r="L114" t="s">
        <v>671</v>
      </c>
      <c r="M114" t="s">
        <v>672</v>
      </c>
      <c r="N114" t="s">
        <v>674</v>
      </c>
      <c r="O114" t="s">
        <v>731</v>
      </c>
      <c r="P114" t="s">
        <v>749</v>
      </c>
      <c r="Q114" t="s">
        <v>765</v>
      </c>
      <c r="S114" t="s">
        <v>773</v>
      </c>
      <c r="T114" t="s">
        <v>673</v>
      </c>
      <c r="V114" t="s">
        <v>775</v>
      </c>
      <c r="W114" t="s">
        <v>780</v>
      </c>
      <c r="X114" t="s">
        <v>787</v>
      </c>
      <c r="Y114">
        <v>2150</v>
      </c>
      <c r="Z114" t="s">
        <v>789</v>
      </c>
      <c r="AA114" t="s">
        <v>795</v>
      </c>
      <c r="AC114" t="s">
        <v>926</v>
      </c>
      <c r="AE114" t="s">
        <v>1096</v>
      </c>
      <c r="AF114">
        <v>26</v>
      </c>
      <c r="AG114" t="s">
        <v>1144</v>
      </c>
      <c r="AH114" t="s">
        <v>676</v>
      </c>
      <c r="AI114">
        <v>8</v>
      </c>
      <c r="AJ114">
        <v>1</v>
      </c>
      <c r="AK114">
        <v>1</v>
      </c>
      <c r="AL114">
        <v>165.58</v>
      </c>
      <c r="AO114" t="s">
        <v>1167</v>
      </c>
      <c r="AU114" t="s">
        <v>1186</v>
      </c>
      <c r="AV114">
        <v>28000</v>
      </c>
    </row>
    <row r="115" spans="1:48">
      <c r="A115" s="1">
        <f>HYPERLINK("https://lsnyc.legalserver.org/matter/dynamic-profile/view/1903783","19-1903783")</f>
        <v>0</v>
      </c>
      <c r="B115" t="s">
        <v>89</v>
      </c>
      <c r="C115" t="s">
        <v>99</v>
      </c>
      <c r="D115" t="s">
        <v>124</v>
      </c>
      <c r="F115" t="s">
        <v>250</v>
      </c>
      <c r="G115" t="s">
        <v>394</v>
      </c>
      <c r="H115" t="s">
        <v>527</v>
      </c>
      <c r="I115" t="s">
        <v>626</v>
      </c>
      <c r="J115" t="s">
        <v>650</v>
      </c>
      <c r="K115">
        <v>11208</v>
      </c>
      <c r="L115" t="s">
        <v>671</v>
      </c>
      <c r="M115" t="s">
        <v>672</v>
      </c>
      <c r="N115" t="s">
        <v>675</v>
      </c>
      <c r="O115" t="s">
        <v>679</v>
      </c>
      <c r="P115" t="s">
        <v>752</v>
      </c>
      <c r="Q115" t="s">
        <v>766</v>
      </c>
      <c r="S115" t="s">
        <v>773</v>
      </c>
      <c r="T115" t="s">
        <v>673</v>
      </c>
      <c r="V115" t="s">
        <v>775</v>
      </c>
      <c r="W115" t="s">
        <v>780</v>
      </c>
      <c r="X115" t="s">
        <v>124</v>
      </c>
      <c r="Y115">
        <v>1350</v>
      </c>
      <c r="Z115" t="s">
        <v>790</v>
      </c>
      <c r="AA115" t="s">
        <v>799</v>
      </c>
      <c r="AC115" t="s">
        <v>927</v>
      </c>
      <c r="AD115" t="s">
        <v>999</v>
      </c>
      <c r="AE115" t="s">
        <v>1097</v>
      </c>
      <c r="AF115">
        <v>15</v>
      </c>
      <c r="AG115" t="s">
        <v>1146</v>
      </c>
      <c r="AH115" t="s">
        <v>676</v>
      </c>
      <c r="AI115">
        <v>2</v>
      </c>
      <c r="AJ115">
        <v>2</v>
      </c>
      <c r="AK115">
        <v>3</v>
      </c>
      <c r="AL115">
        <v>165.81</v>
      </c>
      <c r="AO115" t="s">
        <v>1167</v>
      </c>
      <c r="AU115" t="s">
        <v>1190</v>
      </c>
      <c r="AV115">
        <v>50024</v>
      </c>
    </row>
    <row r="116" spans="1:48">
      <c r="A116" s="1">
        <f>HYPERLINK("https://lsnyc.legalserver.org/matter/dynamic-profile/view/1904303","19-1904303")</f>
        <v>0</v>
      </c>
      <c r="B116" t="s">
        <v>76</v>
      </c>
      <c r="C116" t="s">
        <v>99</v>
      </c>
      <c r="D116" t="s">
        <v>100</v>
      </c>
      <c r="F116" t="s">
        <v>251</v>
      </c>
      <c r="G116" t="s">
        <v>383</v>
      </c>
      <c r="H116" t="s">
        <v>528</v>
      </c>
      <c r="I116">
        <v>33</v>
      </c>
      <c r="J116" t="s">
        <v>651</v>
      </c>
      <c r="K116">
        <v>10034</v>
      </c>
      <c r="L116" t="s">
        <v>671</v>
      </c>
      <c r="M116" t="s">
        <v>672</v>
      </c>
      <c r="N116" t="s">
        <v>674</v>
      </c>
      <c r="O116" t="s">
        <v>732</v>
      </c>
      <c r="P116" t="s">
        <v>751</v>
      </c>
      <c r="Q116" t="s">
        <v>765</v>
      </c>
      <c r="S116" t="s">
        <v>773</v>
      </c>
      <c r="T116" t="s">
        <v>673</v>
      </c>
      <c r="V116" t="s">
        <v>775</v>
      </c>
      <c r="X116" t="s">
        <v>100</v>
      </c>
      <c r="Y116">
        <v>818</v>
      </c>
      <c r="Z116" t="s">
        <v>791</v>
      </c>
      <c r="AA116" t="s">
        <v>799</v>
      </c>
      <c r="AC116" t="s">
        <v>928</v>
      </c>
      <c r="AE116" t="s">
        <v>1098</v>
      </c>
      <c r="AF116">
        <v>25</v>
      </c>
      <c r="AG116" t="s">
        <v>1146</v>
      </c>
      <c r="AH116" t="s">
        <v>676</v>
      </c>
      <c r="AI116">
        <v>18</v>
      </c>
      <c r="AJ116">
        <v>3</v>
      </c>
      <c r="AK116">
        <v>0</v>
      </c>
      <c r="AL116">
        <v>166.9</v>
      </c>
      <c r="AO116" t="s">
        <v>1168</v>
      </c>
      <c r="AU116" t="s">
        <v>1188</v>
      </c>
      <c r="AV116">
        <v>35600</v>
      </c>
    </row>
    <row r="117" spans="1:48">
      <c r="A117" s="1">
        <f>HYPERLINK("https://lsnyc.legalserver.org/matter/dynamic-profile/view/1905550","19-1905550")</f>
        <v>0</v>
      </c>
      <c r="B117" t="s">
        <v>73</v>
      </c>
      <c r="C117" t="s">
        <v>99</v>
      </c>
      <c r="D117" t="s">
        <v>130</v>
      </c>
      <c r="F117" t="s">
        <v>252</v>
      </c>
      <c r="G117" t="s">
        <v>395</v>
      </c>
      <c r="H117" t="s">
        <v>529</v>
      </c>
      <c r="I117" t="s">
        <v>611</v>
      </c>
      <c r="J117" t="s">
        <v>651</v>
      </c>
      <c r="K117">
        <v>10035</v>
      </c>
      <c r="L117" t="s">
        <v>671</v>
      </c>
      <c r="M117" t="s">
        <v>672</v>
      </c>
      <c r="N117" t="s">
        <v>674</v>
      </c>
      <c r="P117" t="s">
        <v>761</v>
      </c>
      <c r="Q117" t="s">
        <v>765</v>
      </c>
      <c r="S117" t="s">
        <v>773</v>
      </c>
      <c r="T117" t="s">
        <v>673</v>
      </c>
      <c r="V117" t="s">
        <v>775</v>
      </c>
      <c r="X117" t="s">
        <v>130</v>
      </c>
      <c r="Y117">
        <v>1575</v>
      </c>
      <c r="Z117" t="s">
        <v>791</v>
      </c>
      <c r="AA117" t="s">
        <v>799</v>
      </c>
      <c r="AC117" t="s">
        <v>929</v>
      </c>
      <c r="AE117" t="s">
        <v>1099</v>
      </c>
      <c r="AF117">
        <v>10</v>
      </c>
      <c r="AG117" t="s">
        <v>1146</v>
      </c>
      <c r="AH117" t="s">
        <v>676</v>
      </c>
      <c r="AI117">
        <v>0</v>
      </c>
      <c r="AJ117">
        <v>3</v>
      </c>
      <c r="AK117">
        <v>1</v>
      </c>
      <c r="AL117">
        <v>166.99</v>
      </c>
      <c r="AO117" t="s">
        <v>1167</v>
      </c>
      <c r="AU117" t="s">
        <v>1188</v>
      </c>
      <c r="AV117">
        <v>43000</v>
      </c>
    </row>
    <row r="118" spans="1:48">
      <c r="A118" s="1">
        <f>HYPERLINK("https://lsnyc.legalserver.org/matter/dynamic-profile/view/1905547","19-1905547")</f>
        <v>0</v>
      </c>
      <c r="B118" t="s">
        <v>73</v>
      </c>
      <c r="C118" t="s">
        <v>98</v>
      </c>
      <c r="D118" t="s">
        <v>130</v>
      </c>
      <c r="E118" t="s">
        <v>130</v>
      </c>
      <c r="F118" t="s">
        <v>252</v>
      </c>
      <c r="G118" t="s">
        <v>395</v>
      </c>
      <c r="H118" t="s">
        <v>529</v>
      </c>
      <c r="I118" t="s">
        <v>611</v>
      </c>
      <c r="J118" t="s">
        <v>651</v>
      </c>
      <c r="K118">
        <v>10035</v>
      </c>
      <c r="L118" t="s">
        <v>671</v>
      </c>
      <c r="M118" t="s">
        <v>672</v>
      </c>
      <c r="N118" t="s">
        <v>674</v>
      </c>
      <c r="O118" t="s">
        <v>733</v>
      </c>
      <c r="P118" t="s">
        <v>750</v>
      </c>
      <c r="Q118" t="s">
        <v>765</v>
      </c>
      <c r="R118" t="s">
        <v>771</v>
      </c>
      <c r="S118" t="s">
        <v>773</v>
      </c>
      <c r="T118" t="s">
        <v>673</v>
      </c>
      <c r="V118" t="s">
        <v>775</v>
      </c>
      <c r="X118" t="s">
        <v>130</v>
      </c>
      <c r="Y118">
        <v>1575</v>
      </c>
      <c r="Z118" t="s">
        <v>791</v>
      </c>
      <c r="AA118" t="s">
        <v>799</v>
      </c>
      <c r="AB118" t="s">
        <v>813</v>
      </c>
      <c r="AC118" t="s">
        <v>929</v>
      </c>
      <c r="AE118" t="s">
        <v>1099</v>
      </c>
      <c r="AF118">
        <v>10</v>
      </c>
      <c r="AG118" t="s">
        <v>1146</v>
      </c>
      <c r="AH118" t="s">
        <v>676</v>
      </c>
      <c r="AI118">
        <v>0</v>
      </c>
      <c r="AJ118">
        <v>3</v>
      </c>
      <c r="AK118">
        <v>1</v>
      </c>
      <c r="AL118">
        <v>166.99</v>
      </c>
      <c r="AO118" t="s">
        <v>1167</v>
      </c>
      <c r="AU118" t="s">
        <v>1188</v>
      </c>
      <c r="AV118">
        <v>43000</v>
      </c>
    </row>
    <row r="119" spans="1:48">
      <c r="A119" s="1">
        <f>HYPERLINK("https://lsnyc.legalserver.org/matter/dynamic-profile/view/1904010","19-1904010")</f>
        <v>0</v>
      </c>
      <c r="B119" t="s">
        <v>90</v>
      </c>
      <c r="C119" t="s">
        <v>99</v>
      </c>
      <c r="D119" t="s">
        <v>129</v>
      </c>
      <c r="F119" t="s">
        <v>253</v>
      </c>
      <c r="G119" t="s">
        <v>396</v>
      </c>
      <c r="H119" t="s">
        <v>530</v>
      </c>
      <c r="I119" t="s">
        <v>576</v>
      </c>
      <c r="J119" t="s">
        <v>651</v>
      </c>
      <c r="K119">
        <v>10024</v>
      </c>
      <c r="L119" t="s">
        <v>671</v>
      </c>
      <c r="M119" t="s">
        <v>672</v>
      </c>
      <c r="N119" t="s">
        <v>674</v>
      </c>
      <c r="P119" t="s">
        <v>756</v>
      </c>
      <c r="Q119" t="s">
        <v>763</v>
      </c>
      <c r="S119" t="s">
        <v>773</v>
      </c>
      <c r="T119" t="s">
        <v>671</v>
      </c>
      <c r="V119" t="s">
        <v>775</v>
      </c>
      <c r="W119" t="s">
        <v>780</v>
      </c>
      <c r="X119" t="s">
        <v>129</v>
      </c>
      <c r="Y119">
        <v>495</v>
      </c>
      <c r="Z119" t="s">
        <v>791</v>
      </c>
      <c r="AA119" t="s">
        <v>801</v>
      </c>
      <c r="AC119" t="s">
        <v>845</v>
      </c>
      <c r="AE119" t="s">
        <v>1100</v>
      </c>
      <c r="AF119">
        <v>24</v>
      </c>
      <c r="AG119" t="s">
        <v>1153</v>
      </c>
      <c r="AH119" t="s">
        <v>676</v>
      </c>
      <c r="AI119">
        <v>31</v>
      </c>
      <c r="AJ119">
        <v>4</v>
      </c>
      <c r="AK119">
        <v>0</v>
      </c>
      <c r="AL119">
        <v>166.99</v>
      </c>
      <c r="AO119" t="s">
        <v>1167</v>
      </c>
      <c r="AU119" t="s">
        <v>1189</v>
      </c>
      <c r="AV119">
        <v>43000</v>
      </c>
    </row>
    <row r="120" spans="1:48">
      <c r="A120" s="1">
        <f>HYPERLINK("https://lsnyc.legalserver.org/matter/dynamic-profile/view/1903512","19-1903512")</f>
        <v>0</v>
      </c>
      <c r="B120" t="s">
        <v>80</v>
      </c>
      <c r="C120" t="s">
        <v>99</v>
      </c>
      <c r="D120" t="s">
        <v>134</v>
      </c>
      <c r="F120" t="s">
        <v>254</v>
      </c>
      <c r="G120" t="s">
        <v>397</v>
      </c>
      <c r="H120" t="s">
        <v>531</v>
      </c>
      <c r="I120" t="s">
        <v>613</v>
      </c>
      <c r="J120" t="s">
        <v>667</v>
      </c>
      <c r="K120">
        <v>11101</v>
      </c>
      <c r="L120" t="s">
        <v>671</v>
      </c>
      <c r="M120" t="s">
        <v>672</v>
      </c>
      <c r="N120" t="s">
        <v>674</v>
      </c>
      <c r="O120" t="s">
        <v>734</v>
      </c>
      <c r="P120" t="s">
        <v>751</v>
      </c>
      <c r="Q120" t="s">
        <v>765</v>
      </c>
      <c r="S120" t="s">
        <v>773</v>
      </c>
      <c r="T120" t="s">
        <v>673</v>
      </c>
      <c r="V120" t="s">
        <v>775</v>
      </c>
      <c r="W120" t="s">
        <v>780</v>
      </c>
      <c r="X120" t="s">
        <v>788</v>
      </c>
      <c r="Y120">
        <v>1800</v>
      </c>
      <c r="Z120" t="s">
        <v>789</v>
      </c>
      <c r="AA120" t="s">
        <v>796</v>
      </c>
      <c r="AC120" t="s">
        <v>930</v>
      </c>
      <c r="AE120" t="s">
        <v>1101</v>
      </c>
      <c r="AF120">
        <v>6</v>
      </c>
      <c r="AG120" t="s">
        <v>1143</v>
      </c>
      <c r="AH120" t="s">
        <v>676</v>
      </c>
      <c r="AI120">
        <v>2</v>
      </c>
      <c r="AJ120">
        <v>2</v>
      </c>
      <c r="AK120">
        <v>2</v>
      </c>
      <c r="AL120">
        <v>167.77</v>
      </c>
      <c r="AO120" t="s">
        <v>1168</v>
      </c>
      <c r="AU120" t="s">
        <v>1193</v>
      </c>
      <c r="AV120">
        <v>43200</v>
      </c>
    </row>
    <row r="121" spans="1:48">
      <c r="A121" s="1">
        <f>HYPERLINK("https://lsnyc.legalserver.org/matter/dynamic-profile/view/1905330","19-1905330")</f>
        <v>0</v>
      </c>
      <c r="B121" t="s">
        <v>55</v>
      </c>
      <c r="C121" t="s">
        <v>99</v>
      </c>
      <c r="D121" t="s">
        <v>109</v>
      </c>
      <c r="F121" t="s">
        <v>160</v>
      </c>
      <c r="G121" t="s">
        <v>391</v>
      </c>
      <c r="H121" t="s">
        <v>532</v>
      </c>
      <c r="I121">
        <v>307</v>
      </c>
      <c r="J121" t="s">
        <v>651</v>
      </c>
      <c r="K121">
        <v>10029</v>
      </c>
      <c r="L121" t="s">
        <v>671</v>
      </c>
      <c r="M121" t="s">
        <v>672</v>
      </c>
      <c r="N121" t="s">
        <v>674</v>
      </c>
      <c r="P121" t="s">
        <v>680</v>
      </c>
      <c r="Q121" t="s">
        <v>763</v>
      </c>
      <c r="S121" t="s">
        <v>773</v>
      </c>
      <c r="T121" t="s">
        <v>673</v>
      </c>
      <c r="V121" t="s">
        <v>775</v>
      </c>
      <c r="W121" t="s">
        <v>780</v>
      </c>
      <c r="X121" t="s">
        <v>109</v>
      </c>
      <c r="Y121">
        <v>3682</v>
      </c>
      <c r="Z121" t="s">
        <v>791</v>
      </c>
      <c r="AA121" t="s">
        <v>797</v>
      </c>
      <c r="AC121" t="s">
        <v>931</v>
      </c>
      <c r="AE121" t="s">
        <v>1102</v>
      </c>
      <c r="AF121">
        <v>78</v>
      </c>
      <c r="AG121" t="s">
        <v>1146</v>
      </c>
      <c r="AH121" t="s">
        <v>1157</v>
      </c>
      <c r="AI121">
        <v>24</v>
      </c>
      <c r="AJ121">
        <v>3</v>
      </c>
      <c r="AK121">
        <v>0</v>
      </c>
      <c r="AL121">
        <v>177.67</v>
      </c>
      <c r="AO121" t="s">
        <v>1167</v>
      </c>
      <c r="AU121" t="s">
        <v>1189</v>
      </c>
      <c r="AV121">
        <v>37896</v>
      </c>
    </row>
    <row r="122" spans="1:48">
      <c r="A122" s="1">
        <f>HYPERLINK("https://lsnyc.legalserver.org/matter/dynamic-profile/view/1906036","19-1906036")</f>
        <v>0</v>
      </c>
      <c r="B122" t="s">
        <v>57</v>
      </c>
      <c r="C122" t="s">
        <v>99</v>
      </c>
      <c r="D122" t="s">
        <v>104</v>
      </c>
      <c r="F122" t="s">
        <v>255</v>
      </c>
      <c r="G122" t="s">
        <v>398</v>
      </c>
      <c r="H122" t="s">
        <v>533</v>
      </c>
      <c r="J122" t="s">
        <v>648</v>
      </c>
      <c r="K122">
        <v>11435</v>
      </c>
      <c r="L122" t="s">
        <v>671</v>
      </c>
      <c r="M122" t="s">
        <v>672</v>
      </c>
      <c r="N122" t="s">
        <v>674</v>
      </c>
      <c r="O122" t="s">
        <v>735</v>
      </c>
      <c r="P122" t="s">
        <v>756</v>
      </c>
      <c r="Q122" t="s">
        <v>765</v>
      </c>
      <c r="S122" t="s">
        <v>773</v>
      </c>
      <c r="T122" t="s">
        <v>673</v>
      </c>
      <c r="V122" t="s">
        <v>775</v>
      </c>
      <c r="W122" t="s">
        <v>780</v>
      </c>
      <c r="X122" t="s">
        <v>104</v>
      </c>
      <c r="Y122">
        <v>2010</v>
      </c>
      <c r="Z122" t="s">
        <v>789</v>
      </c>
      <c r="AA122" t="s">
        <v>797</v>
      </c>
      <c r="AC122" t="s">
        <v>932</v>
      </c>
      <c r="AE122" t="s">
        <v>1103</v>
      </c>
      <c r="AF122">
        <v>3</v>
      </c>
      <c r="AG122" t="s">
        <v>1143</v>
      </c>
      <c r="AH122" t="s">
        <v>676</v>
      </c>
      <c r="AI122">
        <v>-1</v>
      </c>
      <c r="AJ122">
        <v>2</v>
      </c>
      <c r="AK122">
        <v>3</v>
      </c>
      <c r="AL122">
        <v>178.99</v>
      </c>
      <c r="AO122" t="s">
        <v>1167</v>
      </c>
      <c r="AU122" t="s">
        <v>57</v>
      </c>
      <c r="AV122">
        <v>54000</v>
      </c>
    </row>
    <row r="123" spans="1:48">
      <c r="A123" s="1">
        <f>HYPERLINK("https://lsnyc.legalserver.org/matter/dynamic-profile/view/1904033","19-1904033")</f>
        <v>0</v>
      </c>
      <c r="B123" t="s">
        <v>72</v>
      </c>
      <c r="C123" t="s">
        <v>99</v>
      </c>
      <c r="D123" t="s">
        <v>101</v>
      </c>
      <c r="F123" t="s">
        <v>256</v>
      </c>
      <c r="G123" t="s">
        <v>399</v>
      </c>
      <c r="H123" t="s">
        <v>534</v>
      </c>
      <c r="I123" t="s">
        <v>576</v>
      </c>
      <c r="J123" t="s">
        <v>650</v>
      </c>
      <c r="K123">
        <v>11233</v>
      </c>
      <c r="L123" t="s">
        <v>671</v>
      </c>
      <c r="M123" t="s">
        <v>672</v>
      </c>
      <c r="N123" t="s">
        <v>674</v>
      </c>
      <c r="O123" t="s">
        <v>736</v>
      </c>
      <c r="P123" t="s">
        <v>751</v>
      </c>
      <c r="S123" t="s">
        <v>773</v>
      </c>
      <c r="T123" t="s">
        <v>673</v>
      </c>
      <c r="V123" t="s">
        <v>775</v>
      </c>
      <c r="W123" t="s">
        <v>780</v>
      </c>
      <c r="X123" t="s">
        <v>130</v>
      </c>
      <c r="Y123">
        <v>900</v>
      </c>
      <c r="Z123" t="s">
        <v>790</v>
      </c>
      <c r="AA123" t="s">
        <v>807</v>
      </c>
      <c r="AC123" t="s">
        <v>933</v>
      </c>
      <c r="AD123" t="s">
        <v>692</v>
      </c>
      <c r="AE123" t="s">
        <v>1104</v>
      </c>
      <c r="AF123">
        <v>97</v>
      </c>
      <c r="AG123" t="s">
        <v>1151</v>
      </c>
      <c r="AH123" t="s">
        <v>1162</v>
      </c>
      <c r="AI123">
        <v>7</v>
      </c>
      <c r="AJ123">
        <v>3</v>
      </c>
      <c r="AK123">
        <v>0</v>
      </c>
      <c r="AL123">
        <v>182.33</v>
      </c>
      <c r="AO123" t="s">
        <v>1167</v>
      </c>
      <c r="AU123" t="s">
        <v>1190</v>
      </c>
      <c r="AV123">
        <v>38892</v>
      </c>
    </row>
    <row r="124" spans="1:48">
      <c r="A124" s="1">
        <f>HYPERLINK("https://lsnyc.legalserver.org/matter/dynamic-profile/view/1904895","19-1904895")</f>
        <v>0</v>
      </c>
      <c r="B124" t="s">
        <v>70</v>
      </c>
      <c r="C124" t="s">
        <v>99</v>
      </c>
      <c r="D124" t="s">
        <v>112</v>
      </c>
      <c r="F124" t="s">
        <v>149</v>
      </c>
      <c r="G124" t="s">
        <v>400</v>
      </c>
      <c r="H124" t="s">
        <v>535</v>
      </c>
      <c r="I124" t="s">
        <v>584</v>
      </c>
      <c r="J124" t="s">
        <v>651</v>
      </c>
      <c r="K124">
        <v>10034</v>
      </c>
      <c r="L124" t="s">
        <v>671</v>
      </c>
      <c r="M124" t="s">
        <v>672</v>
      </c>
      <c r="N124" t="s">
        <v>674</v>
      </c>
      <c r="Q124" t="s">
        <v>766</v>
      </c>
      <c r="S124" t="s">
        <v>773</v>
      </c>
      <c r="T124" t="s">
        <v>673</v>
      </c>
      <c r="V124" t="s">
        <v>775</v>
      </c>
      <c r="X124" t="s">
        <v>112</v>
      </c>
      <c r="Y124">
        <v>2350</v>
      </c>
      <c r="Z124" t="s">
        <v>791</v>
      </c>
      <c r="AA124" t="s">
        <v>797</v>
      </c>
      <c r="AC124" t="s">
        <v>934</v>
      </c>
      <c r="AE124" t="s">
        <v>1105</v>
      </c>
      <c r="AF124">
        <v>41</v>
      </c>
      <c r="AG124" t="s">
        <v>1143</v>
      </c>
      <c r="AH124" t="s">
        <v>676</v>
      </c>
      <c r="AI124">
        <v>3</v>
      </c>
      <c r="AJ124">
        <v>1</v>
      </c>
      <c r="AK124">
        <v>0</v>
      </c>
      <c r="AL124">
        <v>192.15</v>
      </c>
      <c r="AO124" t="s">
        <v>1167</v>
      </c>
      <c r="AU124" t="s">
        <v>1188</v>
      </c>
      <c r="AV124">
        <v>24000</v>
      </c>
    </row>
    <row r="125" spans="1:48">
      <c r="A125" s="1">
        <f>HYPERLINK("https://lsnyc.legalserver.org/matter/dynamic-profile/view/1905964","19-1905964")</f>
        <v>0</v>
      </c>
      <c r="B125" t="s">
        <v>91</v>
      </c>
      <c r="C125" t="s">
        <v>99</v>
      </c>
      <c r="D125" t="s">
        <v>121</v>
      </c>
      <c r="F125" t="s">
        <v>257</v>
      </c>
      <c r="G125" t="s">
        <v>401</v>
      </c>
      <c r="H125" t="s">
        <v>536</v>
      </c>
      <c r="I125" t="s">
        <v>575</v>
      </c>
      <c r="J125" t="s">
        <v>651</v>
      </c>
      <c r="K125">
        <v>10030</v>
      </c>
      <c r="L125" t="s">
        <v>671</v>
      </c>
      <c r="M125" t="s">
        <v>672</v>
      </c>
      <c r="N125" t="s">
        <v>674</v>
      </c>
      <c r="O125" t="s">
        <v>737</v>
      </c>
      <c r="P125" t="s">
        <v>749</v>
      </c>
      <c r="Q125" t="s">
        <v>763</v>
      </c>
      <c r="S125" t="s">
        <v>773</v>
      </c>
      <c r="T125" t="s">
        <v>673</v>
      </c>
      <c r="V125" t="s">
        <v>775</v>
      </c>
      <c r="X125" t="s">
        <v>121</v>
      </c>
      <c r="Y125">
        <v>1130</v>
      </c>
      <c r="Z125" t="s">
        <v>791</v>
      </c>
      <c r="AA125" t="s">
        <v>801</v>
      </c>
      <c r="AC125" t="s">
        <v>935</v>
      </c>
      <c r="AE125" t="s">
        <v>1106</v>
      </c>
      <c r="AF125">
        <v>0</v>
      </c>
      <c r="AG125" t="s">
        <v>1146</v>
      </c>
      <c r="AH125" t="s">
        <v>676</v>
      </c>
      <c r="AI125">
        <v>10</v>
      </c>
      <c r="AJ125">
        <v>1</v>
      </c>
      <c r="AK125">
        <v>0</v>
      </c>
      <c r="AL125">
        <v>192.15</v>
      </c>
      <c r="AO125" t="s">
        <v>1167</v>
      </c>
      <c r="AU125" t="s">
        <v>1192</v>
      </c>
      <c r="AV125">
        <v>24000</v>
      </c>
    </row>
    <row r="126" spans="1:48">
      <c r="A126" s="1">
        <f>HYPERLINK("https://lsnyc.legalserver.org/matter/dynamic-profile/view/1905687","19-1905687")</f>
        <v>0</v>
      </c>
      <c r="B126" t="s">
        <v>68</v>
      </c>
      <c r="C126" t="s">
        <v>99</v>
      </c>
      <c r="D126" t="s">
        <v>103</v>
      </c>
      <c r="F126" t="s">
        <v>148</v>
      </c>
      <c r="G126" t="s">
        <v>402</v>
      </c>
      <c r="H126" t="s">
        <v>461</v>
      </c>
      <c r="I126" t="s">
        <v>627</v>
      </c>
      <c r="J126" t="s">
        <v>650</v>
      </c>
      <c r="K126">
        <v>11226</v>
      </c>
      <c r="L126" t="s">
        <v>672</v>
      </c>
      <c r="M126" t="s">
        <v>672</v>
      </c>
      <c r="Q126" t="s">
        <v>767</v>
      </c>
      <c r="S126" t="s">
        <v>773</v>
      </c>
      <c r="T126" t="s">
        <v>671</v>
      </c>
      <c r="V126" t="s">
        <v>775</v>
      </c>
      <c r="X126" t="s">
        <v>103</v>
      </c>
      <c r="Y126">
        <v>0</v>
      </c>
      <c r="Z126" t="s">
        <v>790</v>
      </c>
      <c r="AC126" t="s">
        <v>936</v>
      </c>
      <c r="AF126">
        <v>0</v>
      </c>
      <c r="AI126">
        <v>0</v>
      </c>
      <c r="AJ126">
        <v>3</v>
      </c>
      <c r="AK126">
        <v>1</v>
      </c>
      <c r="AL126">
        <v>194.17</v>
      </c>
      <c r="AO126" t="s">
        <v>1167</v>
      </c>
      <c r="AU126" t="s">
        <v>92</v>
      </c>
      <c r="AV126">
        <v>50000</v>
      </c>
    </row>
    <row r="127" spans="1:48">
      <c r="A127" s="1">
        <f>HYPERLINK("https://lsnyc.legalserver.org/matter/dynamic-profile/view/1903879","19-1903879")</f>
        <v>0</v>
      </c>
      <c r="B127" t="s">
        <v>92</v>
      </c>
      <c r="C127" t="s">
        <v>99</v>
      </c>
      <c r="D127" t="s">
        <v>108</v>
      </c>
      <c r="F127" t="s">
        <v>202</v>
      </c>
      <c r="G127" t="s">
        <v>403</v>
      </c>
      <c r="H127" t="s">
        <v>537</v>
      </c>
      <c r="I127" t="s">
        <v>628</v>
      </c>
      <c r="J127" t="s">
        <v>650</v>
      </c>
      <c r="K127">
        <v>11210</v>
      </c>
      <c r="L127" t="s">
        <v>671</v>
      </c>
      <c r="M127" t="s">
        <v>672</v>
      </c>
      <c r="N127" t="s">
        <v>674</v>
      </c>
      <c r="S127" t="s">
        <v>773</v>
      </c>
      <c r="V127" t="s">
        <v>775</v>
      </c>
      <c r="X127" t="s">
        <v>108</v>
      </c>
      <c r="Y127">
        <v>0</v>
      </c>
      <c r="Z127" t="s">
        <v>790</v>
      </c>
      <c r="AC127" t="s">
        <v>937</v>
      </c>
      <c r="AF127">
        <v>0</v>
      </c>
      <c r="AI127">
        <v>0</v>
      </c>
      <c r="AJ127">
        <v>5</v>
      </c>
      <c r="AK127">
        <v>0</v>
      </c>
      <c r="AL127">
        <v>195.56</v>
      </c>
      <c r="AO127" t="s">
        <v>1167</v>
      </c>
      <c r="AU127" t="s">
        <v>92</v>
      </c>
      <c r="AV127">
        <v>59000</v>
      </c>
    </row>
    <row r="128" spans="1:48">
      <c r="A128" s="1">
        <f>HYPERLINK("https://lsnyc.legalserver.org/matter/dynamic-profile/view/1891669","19-1891669")</f>
        <v>0</v>
      </c>
      <c r="B128" t="s">
        <v>80</v>
      </c>
      <c r="C128" t="s">
        <v>99</v>
      </c>
      <c r="D128" t="s">
        <v>135</v>
      </c>
      <c r="F128" t="s">
        <v>258</v>
      </c>
      <c r="G128" t="s">
        <v>292</v>
      </c>
      <c r="H128" t="s">
        <v>538</v>
      </c>
      <c r="I128">
        <v>1</v>
      </c>
      <c r="J128" t="s">
        <v>647</v>
      </c>
      <c r="K128">
        <v>11691</v>
      </c>
      <c r="L128" t="s">
        <v>671</v>
      </c>
      <c r="M128" t="s">
        <v>672</v>
      </c>
      <c r="N128" t="s">
        <v>674</v>
      </c>
      <c r="P128" t="s">
        <v>749</v>
      </c>
      <c r="Q128" t="s">
        <v>765</v>
      </c>
      <c r="S128" t="s">
        <v>773</v>
      </c>
      <c r="T128" t="s">
        <v>673</v>
      </c>
      <c r="V128" t="s">
        <v>775</v>
      </c>
      <c r="W128" t="s">
        <v>780</v>
      </c>
      <c r="X128" t="s">
        <v>787</v>
      </c>
      <c r="Y128">
        <v>1475</v>
      </c>
      <c r="Z128" t="s">
        <v>789</v>
      </c>
      <c r="AC128" t="s">
        <v>938</v>
      </c>
      <c r="AD128" t="s">
        <v>994</v>
      </c>
      <c r="AE128" t="s">
        <v>1107</v>
      </c>
      <c r="AF128">
        <v>3</v>
      </c>
      <c r="AG128" t="s">
        <v>1146</v>
      </c>
      <c r="AH128" t="s">
        <v>1157</v>
      </c>
      <c r="AI128">
        <v>9</v>
      </c>
      <c r="AJ128">
        <v>1</v>
      </c>
      <c r="AK128">
        <v>0</v>
      </c>
      <c r="AL128">
        <v>199.84</v>
      </c>
      <c r="AO128" t="s">
        <v>1167</v>
      </c>
      <c r="AU128" t="s">
        <v>1203</v>
      </c>
      <c r="AV128">
        <v>24960</v>
      </c>
    </row>
    <row r="129" spans="1:48">
      <c r="A129" s="1">
        <f>HYPERLINK("https://lsnyc.legalserver.org/matter/dynamic-profile/view/1906710","19-1906710")</f>
        <v>0</v>
      </c>
      <c r="B129" t="s">
        <v>93</v>
      </c>
      <c r="C129" t="s">
        <v>99</v>
      </c>
      <c r="D129" t="s">
        <v>136</v>
      </c>
      <c r="F129" t="s">
        <v>259</v>
      </c>
      <c r="G129" t="s">
        <v>404</v>
      </c>
      <c r="H129" t="s">
        <v>539</v>
      </c>
      <c r="I129" t="s">
        <v>581</v>
      </c>
      <c r="J129" t="s">
        <v>650</v>
      </c>
      <c r="K129">
        <v>11225</v>
      </c>
      <c r="L129" t="s">
        <v>671</v>
      </c>
      <c r="M129" t="s">
        <v>672</v>
      </c>
      <c r="N129" t="s">
        <v>674</v>
      </c>
      <c r="Q129" t="s">
        <v>762</v>
      </c>
      <c r="S129" t="s">
        <v>773</v>
      </c>
      <c r="T129" t="s">
        <v>673</v>
      </c>
      <c r="V129" t="s">
        <v>775</v>
      </c>
      <c r="X129" t="s">
        <v>104</v>
      </c>
      <c r="Y129">
        <v>1976.11</v>
      </c>
      <c r="Z129" t="s">
        <v>790</v>
      </c>
      <c r="AC129" t="s">
        <v>939</v>
      </c>
      <c r="AE129" t="s">
        <v>1108</v>
      </c>
      <c r="AF129">
        <v>0</v>
      </c>
      <c r="AI129">
        <v>6</v>
      </c>
      <c r="AJ129">
        <v>2</v>
      </c>
      <c r="AK129">
        <v>1</v>
      </c>
      <c r="AL129">
        <v>211.25</v>
      </c>
      <c r="AO129" t="s">
        <v>1167</v>
      </c>
      <c r="AU129" t="s">
        <v>1199</v>
      </c>
      <c r="AV129">
        <v>45060</v>
      </c>
    </row>
    <row r="130" spans="1:48">
      <c r="A130" s="1">
        <f>HYPERLINK("https://lsnyc.legalserver.org/matter/dynamic-profile/view/1906759","19-1906759")</f>
        <v>0</v>
      </c>
      <c r="B130" t="s">
        <v>93</v>
      </c>
      <c r="C130" t="s">
        <v>99</v>
      </c>
      <c r="D130" t="s">
        <v>136</v>
      </c>
      <c r="F130" t="s">
        <v>260</v>
      </c>
      <c r="G130" t="s">
        <v>405</v>
      </c>
      <c r="H130" t="s">
        <v>539</v>
      </c>
      <c r="J130" t="s">
        <v>650</v>
      </c>
      <c r="K130">
        <v>11225</v>
      </c>
      <c r="L130" t="s">
        <v>671</v>
      </c>
      <c r="M130" t="s">
        <v>672</v>
      </c>
      <c r="N130" t="s">
        <v>674</v>
      </c>
      <c r="Q130" t="s">
        <v>764</v>
      </c>
      <c r="S130" t="s">
        <v>773</v>
      </c>
      <c r="V130" t="s">
        <v>775</v>
      </c>
      <c r="X130" t="s">
        <v>104</v>
      </c>
      <c r="Y130">
        <v>1976.11</v>
      </c>
      <c r="Z130" t="s">
        <v>790</v>
      </c>
      <c r="AC130" t="s">
        <v>940</v>
      </c>
      <c r="AF130">
        <v>0</v>
      </c>
      <c r="AI130">
        <v>6</v>
      </c>
      <c r="AJ130">
        <v>2</v>
      </c>
      <c r="AK130">
        <v>1</v>
      </c>
      <c r="AL130">
        <v>211.25</v>
      </c>
      <c r="AO130" t="s">
        <v>1167</v>
      </c>
      <c r="AU130" t="s">
        <v>1199</v>
      </c>
      <c r="AV130">
        <v>45060</v>
      </c>
    </row>
    <row r="131" spans="1:48">
      <c r="A131" s="1">
        <f>HYPERLINK("https://lsnyc.legalserver.org/matter/dynamic-profile/view/1901828","19-1901828")</f>
        <v>0</v>
      </c>
      <c r="B131" t="s">
        <v>94</v>
      </c>
      <c r="C131" t="s">
        <v>99</v>
      </c>
      <c r="D131" t="s">
        <v>137</v>
      </c>
      <c r="F131" t="s">
        <v>261</v>
      </c>
      <c r="G131" t="s">
        <v>406</v>
      </c>
      <c r="H131" t="s">
        <v>540</v>
      </c>
      <c r="I131" t="s">
        <v>629</v>
      </c>
      <c r="J131" t="s">
        <v>650</v>
      </c>
      <c r="K131">
        <v>11225</v>
      </c>
      <c r="L131" t="s">
        <v>671</v>
      </c>
      <c r="M131" t="s">
        <v>672</v>
      </c>
      <c r="N131" t="s">
        <v>674</v>
      </c>
      <c r="P131" t="s">
        <v>757</v>
      </c>
      <c r="Q131" t="s">
        <v>764</v>
      </c>
      <c r="S131" t="s">
        <v>773</v>
      </c>
      <c r="V131" t="s">
        <v>775</v>
      </c>
      <c r="X131" t="s">
        <v>124</v>
      </c>
      <c r="Y131">
        <v>0</v>
      </c>
      <c r="Z131" t="s">
        <v>790</v>
      </c>
      <c r="AC131" t="s">
        <v>941</v>
      </c>
      <c r="AE131" t="s">
        <v>1109</v>
      </c>
      <c r="AF131">
        <v>0</v>
      </c>
      <c r="AI131">
        <v>0</v>
      </c>
      <c r="AJ131">
        <v>2</v>
      </c>
      <c r="AK131">
        <v>0</v>
      </c>
      <c r="AL131">
        <v>214.67</v>
      </c>
      <c r="AO131" t="s">
        <v>1167</v>
      </c>
      <c r="AR131" t="s">
        <v>796</v>
      </c>
      <c r="AS131" t="s">
        <v>1179</v>
      </c>
      <c r="AT131" t="s">
        <v>1185</v>
      </c>
      <c r="AU131" t="s">
        <v>92</v>
      </c>
      <c r="AV131">
        <v>36300</v>
      </c>
    </row>
    <row r="132" spans="1:48">
      <c r="A132" s="1">
        <f>HYPERLINK("https://lsnyc.legalserver.org/matter/dynamic-profile/view/1906258","19-1906258")</f>
        <v>0</v>
      </c>
      <c r="B132" t="s">
        <v>95</v>
      </c>
      <c r="C132" t="s">
        <v>99</v>
      </c>
      <c r="D132" t="s">
        <v>116</v>
      </c>
      <c r="F132" t="s">
        <v>262</v>
      </c>
      <c r="G132" t="s">
        <v>407</v>
      </c>
      <c r="H132" t="s">
        <v>541</v>
      </c>
      <c r="I132">
        <v>6</v>
      </c>
      <c r="J132" t="s">
        <v>650</v>
      </c>
      <c r="K132">
        <v>11230</v>
      </c>
      <c r="L132" t="s">
        <v>671</v>
      </c>
      <c r="M132" t="s">
        <v>672</v>
      </c>
      <c r="N132" t="s">
        <v>674</v>
      </c>
      <c r="P132" t="s">
        <v>756</v>
      </c>
      <c r="Q132" t="s">
        <v>765</v>
      </c>
      <c r="S132" t="s">
        <v>773</v>
      </c>
      <c r="T132" t="s">
        <v>673</v>
      </c>
      <c r="V132" t="s">
        <v>775</v>
      </c>
      <c r="X132" t="s">
        <v>116</v>
      </c>
      <c r="Y132">
        <v>0</v>
      </c>
      <c r="Z132" t="s">
        <v>790</v>
      </c>
      <c r="AC132" t="s">
        <v>942</v>
      </c>
      <c r="AE132" t="s">
        <v>1110</v>
      </c>
      <c r="AF132">
        <v>0</v>
      </c>
      <c r="AI132">
        <v>0</v>
      </c>
      <c r="AJ132">
        <v>2</v>
      </c>
      <c r="AK132">
        <v>1</v>
      </c>
      <c r="AL132">
        <v>216.6</v>
      </c>
      <c r="AO132" t="s">
        <v>1168</v>
      </c>
      <c r="AU132" t="s">
        <v>1199</v>
      </c>
      <c r="AV132">
        <v>46200</v>
      </c>
    </row>
    <row r="133" spans="1:48">
      <c r="A133" s="1">
        <f>HYPERLINK("https://lsnyc.legalserver.org/matter/dynamic-profile/view/1906473","19-1906473")</f>
        <v>0</v>
      </c>
      <c r="B133" t="s">
        <v>96</v>
      </c>
      <c r="C133" t="s">
        <v>99</v>
      </c>
      <c r="D133" t="s">
        <v>138</v>
      </c>
      <c r="F133" t="s">
        <v>263</v>
      </c>
      <c r="G133" t="s">
        <v>408</v>
      </c>
      <c r="H133" t="s">
        <v>542</v>
      </c>
      <c r="I133" t="s">
        <v>630</v>
      </c>
      <c r="J133" t="s">
        <v>650</v>
      </c>
      <c r="K133">
        <v>11208</v>
      </c>
      <c r="L133" t="s">
        <v>671</v>
      </c>
      <c r="M133" t="s">
        <v>672</v>
      </c>
      <c r="N133" t="s">
        <v>674</v>
      </c>
      <c r="O133" t="s">
        <v>738</v>
      </c>
      <c r="P133" t="s">
        <v>751</v>
      </c>
      <c r="Q133" t="s">
        <v>765</v>
      </c>
      <c r="S133" t="s">
        <v>773</v>
      </c>
      <c r="T133" t="s">
        <v>673</v>
      </c>
      <c r="V133" t="s">
        <v>775</v>
      </c>
      <c r="W133" t="s">
        <v>780</v>
      </c>
      <c r="X133" t="s">
        <v>116</v>
      </c>
      <c r="Y133">
        <v>913</v>
      </c>
      <c r="Z133" t="s">
        <v>790</v>
      </c>
      <c r="AA133" t="s">
        <v>799</v>
      </c>
      <c r="AC133" t="s">
        <v>943</v>
      </c>
      <c r="AD133" t="s">
        <v>676</v>
      </c>
      <c r="AE133" t="s">
        <v>1111</v>
      </c>
      <c r="AF133">
        <v>64</v>
      </c>
      <c r="AG133" t="s">
        <v>1146</v>
      </c>
      <c r="AH133" t="s">
        <v>676</v>
      </c>
      <c r="AI133">
        <v>5</v>
      </c>
      <c r="AJ133">
        <v>2</v>
      </c>
      <c r="AK133">
        <v>0</v>
      </c>
      <c r="AL133">
        <v>218.81</v>
      </c>
      <c r="AO133" t="s">
        <v>1167</v>
      </c>
      <c r="AU133" t="s">
        <v>1190</v>
      </c>
      <c r="AV133">
        <v>37000</v>
      </c>
    </row>
    <row r="134" spans="1:48">
      <c r="A134" s="1">
        <f>HYPERLINK("https://lsnyc.legalserver.org/matter/dynamic-profile/view/1904052","19-1904052")</f>
        <v>0</v>
      </c>
      <c r="B134" t="s">
        <v>94</v>
      </c>
      <c r="C134" t="s">
        <v>99</v>
      </c>
      <c r="D134" t="s">
        <v>101</v>
      </c>
      <c r="F134" t="s">
        <v>264</v>
      </c>
      <c r="G134" t="s">
        <v>409</v>
      </c>
      <c r="H134" t="s">
        <v>543</v>
      </c>
      <c r="I134" t="s">
        <v>631</v>
      </c>
      <c r="J134" t="s">
        <v>650</v>
      </c>
      <c r="K134">
        <v>11203</v>
      </c>
      <c r="L134" t="s">
        <v>671</v>
      </c>
      <c r="M134" t="s">
        <v>672</v>
      </c>
      <c r="P134" t="s">
        <v>756</v>
      </c>
      <c r="Q134" t="s">
        <v>765</v>
      </c>
      <c r="S134" t="s">
        <v>773</v>
      </c>
      <c r="T134" t="s">
        <v>673</v>
      </c>
      <c r="V134" t="s">
        <v>775</v>
      </c>
      <c r="X134" t="s">
        <v>101</v>
      </c>
      <c r="Y134">
        <v>0</v>
      </c>
      <c r="Z134" t="s">
        <v>790</v>
      </c>
      <c r="AA134" t="s">
        <v>799</v>
      </c>
      <c r="AC134" t="s">
        <v>944</v>
      </c>
      <c r="AE134" t="s">
        <v>1112</v>
      </c>
      <c r="AF134">
        <v>0</v>
      </c>
      <c r="AG134" t="s">
        <v>1146</v>
      </c>
      <c r="AI134">
        <v>13</v>
      </c>
      <c r="AJ134">
        <v>2</v>
      </c>
      <c r="AK134">
        <v>0</v>
      </c>
      <c r="AL134">
        <v>225.03</v>
      </c>
      <c r="AM134" t="s">
        <v>100</v>
      </c>
      <c r="AN134" t="s">
        <v>1166</v>
      </c>
      <c r="AO134" t="s">
        <v>1167</v>
      </c>
      <c r="AU134" t="s">
        <v>1199</v>
      </c>
      <c r="AV134">
        <v>38052</v>
      </c>
    </row>
    <row r="135" spans="1:48">
      <c r="A135" s="1">
        <f>HYPERLINK("https://lsnyc.legalserver.org/matter/dynamic-profile/view/1903871","19-1903871")</f>
        <v>0</v>
      </c>
      <c r="B135" t="s">
        <v>52</v>
      </c>
      <c r="C135" t="s">
        <v>99</v>
      </c>
      <c r="D135" t="s">
        <v>108</v>
      </c>
      <c r="F135" t="s">
        <v>265</v>
      </c>
      <c r="G135" t="s">
        <v>410</v>
      </c>
      <c r="H135" t="s">
        <v>544</v>
      </c>
      <c r="I135" t="s">
        <v>632</v>
      </c>
      <c r="J135" t="s">
        <v>650</v>
      </c>
      <c r="K135">
        <v>11212</v>
      </c>
      <c r="L135" t="s">
        <v>673</v>
      </c>
      <c r="M135" t="s">
        <v>672</v>
      </c>
      <c r="N135" t="s">
        <v>676</v>
      </c>
      <c r="O135" t="s">
        <v>676</v>
      </c>
      <c r="P135" t="s">
        <v>680</v>
      </c>
      <c r="Q135" t="s">
        <v>762</v>
      </c>
      <c r="S135" t="s">
        <v>773</v>
      </c>
      <c r="T135" t="s">
        <v>673</v>
      </c>
      <c r="V135" t="s">
        <v>775</v>
      </c>
      <c r="W135" t="s">
        <v>780</v>
      </c>
      <c r="X135" t="s">
        <v>112</v>
      </c>
      <c r="Y135">
        <v>1600</v>
      </c>
      <c r="Z135" t="s">
        <v>790</v>
      </c>
      <c r="AC135" t="s">
        <v>945</v>
      </c>
      <c r="AD135" t="s">
        <v>676</v>
      </c>
      <c r="AE135" t="s">
        <v>1113</v>
      </c>
      <c r="AF135">
        <v>6</v>
      </c>
      <c r="AG135" t="s">
        <v>1146</v>
      </c>
      <c r="AH135" t="s">
        <v>676</v>
      </c>
      <c r="AI135">
        <v>0</v>
      </c>
      <c r="AJ135">
        <v>1</v>
      </c>
      <c r="AK135">
        <v>0</v>
      </c>
      <c r="AL135">
        <v>229.43</v>
      </c>
      <c r="AO135" t="s">
        <v>1167</v>
      </c>
      <c r="AU135" t="s">
        <v>1193</v>
      </c>
      <c r="AV135">
        <v>28656</v>
      </c>
    </row>
    <row r="136" spans="1:48">
      <c r="A136" s="1">
        <f>HYPERLINK("https://lsnyc.legalserver.org/matter/dynamic-profile/view/1905315","19-1905315")</f>
        <v>0</v>
      </c>
      <c r="B136" t="s">
        <v>86</v>
      </c>
      <c r="C136" t="s">
        <v>99</v>
      </c>
      <c r="D136" t="s">
        <v>107</v>
      </c>
      <c r="F136" t="s">
        <v>266</v>
      </c>
      <c r="G136" t="s">
        <v>411</v>
      </c>
      <c r="H136" t="s">
        <v>545</v>
      </c>
      <c r="I136" t="s">
        <v>633</v>
      </c>
      <c r="J136" t="s">
        <v>650</v>
      </c>
      <c r="K136">
        <v>11208</v>
      </c>
      <c r="L136" t="s">
        <v>671</v>
      </c>
      <c r="M136" t="s">
        <v>672</v>
      </c>
      <c r="N136" t="s">
        <v>674</v>
      </c>
      <c r="O136" t="s">
        <v>739</v>
      </c>
      <c r="P136" t="s">
        <v>751</v>
      </c>
      <c r="Q136" t="s">
        <v>763</v>
      </c>
      <c r="S136" t="s">
        <v>773</v>
      </c>
      <c r="T136" t="s">
        <v>673</v>
      </c>
      <c r="V136" t="s">
        <v>775</v>
      </c>
      <c r="X136" t="s">
        <v>107</v>
      </c>
      <c r="Y136">
        <v>1146</v>
      </c>
      <c r="Z136" t="s">
        <v>790</v>
      </c>
      <c r="AA136" t="s">
        <v>808</v>
      </c>
      <c r="AC136" t="s">
        <v>946</v>
      </c>
      <c r="AE136" t="s">
        <v>1114</v>
      </c>
      <c r="AF136">
        <v>294</v>
      </c>
      <c r="AG136" t="s">
        <v>1146</v>
      </c>
      <c r="AH136" t="s">
        <v>1157</v>
      </c>
      <c r="AI136">
        <v>4</v>
      </c>
      <c r="AJ136">
        <v>1</v>
      </c>
      <c r="AK136">
        <v>0</v>
      </c>
      <c r="AL136">
        <v>230.58</v>
      </c>
      <c r="AO136" t="s">
        <v>1167</v>
      </c>
      <c r="AU136" t="s">
        <v>1204</v>
      </c>
      <c r="AV136">
        <v>28800</v>
      </c>
    </row>
    <row r="137" spans="1:48">
      <c r="A137" s="1">
        <f>HYPERLINK("https://lsnyc.legalserver.org/matter/dynamic-profile/view/1906136","19-1906136")</f>
        <v>0</v>
      </c>
      <c r="B137" t="s">
        <v>89</v>
      </c>
      <c r="C137" t="s">
        <v>99</v>
      </c>
      <c r="D137" t="s">
        <v>104</v>
      </c>
      <c r="F137" t="s">
        <v>267</v>
      </c>
      <c r="G137" t="s">
        <v>412</v>
      </c>
      <c r="H137" t="s">
        <v>546</v>
      </c>
      <c r="I137" t="s">
        <v>634</v>
      </c>
      <c r="J137" t="s">
        <v>650</v>
      </c>
      <c r="K137">
        <v>11216</v>
      </c>
      <c r="L137" t="s">
        <v>671</v>
      </c>
      <c r="M137" t="s">
        <v>672</v>
      </c>
      <c r="N137" t="s">
        <v>674</v>
      </c>
      <c r="O137" t="s">
        <v>740</v>
      </c>
      <c r="P137" t="s">
        <v>758</v>
      </c>
      <c r="Q137" t="s">
        <v>765</v>
      </c>
      <c r="S137" t="s">
        <v>773</v>
      </c>
      <c r="T137" t="s">
        <v>671</v>
      </c>
      <c r="V137" t="s">
        <v>775</v>
      </c>
      <c r="W137" t="s">
        <v>780</v>
      </c>
      <c r="X137" t="s">
        <v>104</v>
      </c>
      <c r="Y137">
        <v>1550</v>
      </c>
      <c r="Z137" t="s">
        <v>790</v>
      </c>
      <c r="AA137" t="s">
        <v>804</v>
      </c>
      <c r="AC137" t="s">
        <v>947</v>
      </c>
      <c r="AD137" t="s">
        <v>676</v>
      </c>
      <c r="AE137" t="s">
        <v>1115</v>
      </c>
      <c r="AF137">
        <v>82</v>
      </c>
      <c r="AG137" t="s">
        <v>1146</v>
      </c>
      <c r="AH137" t="s">
        <v>676</v>
      </c>
      <c r="AI137">
        <v>1</v>
      </c>
      <c r="AJ137">
        <v>2</v>
      </c>
      <c r="AK137">
        <v>0</v>
      </c>
      <c r="AL137">
        <v>236.55</v>
      </c>
      <c r="AN137" t="s">
        <v>1166</v>
      </c>
      <c r="AO137" t="s">
        <v>1167</v>
      </c>
      <c r="AU137" t="s">
        <v>1190</v>
      </c>
      <c r="AV137">
        <v>40000</v>
      </c>
    </row>
    <row r="138" spans="1:48">
      <c r="A138" s="1">
        <f>HYPERLINK("https://lsnyc.legalserver.org/matter/dynamic-profile/view/1906138","19-1906138")</f>
        <v>0</v>
      </c>
      <c r="B138" t="s">
        <v>89</v>
      </c>
      <c r="C138" t="s">
        <v>99</v>
      </c>
      <c r="D138" t="s">
        <v>104</v>
      </c>
      <c r="F138" t="s">
        <v>267</v>
      </c>
      <c r="G138" t="s">
        <v>412</v>
      </c>
      <c r="H138" t="s">
        <v>546</v>
      </c>
      <c r="I138" t="s">
        <v>634</v>
      </c>
      <c r="J138" t="s">
        <v>650</v>
      </c>
      <c r="K138">
        <v>11216</v>
      </c>
      <c r="L138" t="s">
        <v>671</v>
      </c>
      <c r="M138" t="s">
        <v>672</v>
      </c>
      <c r="N138" t="s">
        <v>674</v>
      </c>
      <c r="O138" t="s">
        <v>680</v>
      </c>
      <c r="P138" t="s">
        <v>680</v>
      </c>
      <c r="Q138" t="s">
        <v>766</v>
      </c>
      <c r="S138" t="s">
        <v>773</v>
      </c>
      <c r="T138" t="s">
        <v>671</v>
      </c>
      <c r="V138" t="s">
        <v>775</v>
      </c>
      <c r="W138" t="s">
        <v>780</v>
      </c>
      <c r="X138" t="s">
        <v>104</v>
      </c>
      <c r="Y138">
        <v>0</v>
      </c>
      <c r="Z138" t="s">
        <v>790</v>
      </c>
      <c r="AA138" t="s">
        <v>804</v>
      </c>
      <c r="AC138" t="s">
        <v>947</v>
      </c>
      <c r="AD138" t="s">
        <v>692</v>
      </c>
      <c r="AE138" t="s">
        <v>1115</v>
      </c>
      <c r="AF138">
        <v>82</v>
      </c>
      <c r="AG138" t="s">
        <v>1146</v>
      </c>
      <c r="AH138" t="s">
        <v>676</v>
      </c>
      <c r="AI138">
        <v>1</v>
      </c>
      <c r="AJ138">
        <v>2</v>
      </c>
      <c r="AK138">
        <v>0</v>
      </c>
      <c r="AL138">
        <v>236.55</v>
      </c>
      <c r="AN138" t="s">
        <v>1166</v>
      </c>
      <c r="AO138" t="s">
        <v>1167</v>
      </c>
      <c r="AU138" t="s">
        <v>1190</v>
      </c>
      <c r="AV138">
        <v>40000</v>
      </c>
    </row>
    <row r="139" spans="1:48">
      <c r="A139" s="1">
        <f>HYPERLINK("https://lsnyc.legalserver.org/matter/dynamic-profile/view/1906026","19-1906026")</f>
        <v>0</v>
      </c>
      <c r="B139" t="s">
        <v>93</v>
      </c>
      <c r="C139" t="s">
        <v>99</v>
      </c>
      <c r="D139" t="s">
        <v>121</v>
      </c>
      <c r="F139" t="s">
        <v>268</v>
      </c>
      <c r="G139" t="s">
        <v>413</v>
      </c>
      <c r="H139" t="s">
        <v>547</v>
      </c>
      <c r="I139">
        <v>8</v>
      </c>
      <c r="J139" t="s">
        <v>650</v>
      </c>
      <c r="K139">
        <v>11218</v>
      </c>
      <c r="L139" t="s">
        <v>671</v>
      </c>
      <c r="M139" t="s">
        <v>672</v>
      </c>
      <c r="N139" t="s">
        <v>674</v>
      </c>
      <c r="P139" t="s">
        <v>749</v>
      </c>
      <c r="Q139" t="s">
        <v>765</v>
      </c>
      <c r="S139" t="s">
        <v>773</v>
      </c>
      <c r="V139" t="s">
        <v>775</v>
      </c>
      <c r="X139" t="s">
        <v>130</v>
      </c>
      <c r="Y139">
        <v>1615</v>
      </c>
      <c r="Z139" t="s">
        <v>790</v>
      </c>
      <c r="AC139" t="s">
        <v>948</v>
      </c>
      <c r="AE139" t="s">
        <v>1116</v>
      </c>
      <c r="AF139">
        <v>0</v>
      </c>
      <c r="AI139">
        <v>3</v>
      </c>
      <c r="AJ139">
        <v>1</v>
      </c>
      <c r="AK139">
        <v>0</v>
      </c>
      <c r="AL139">
        <v>240.19</v>
      </c>
      <c r="AO139" t="s">
        <v>1167</v>
      </c>
      <c r="AU139" t="s">
        <v>1199</v>
      </c>
      <c r="AV139">
        <v>30000</v>
      </c>
    </row>
    <row r="140" spans="1:48">
      <c r="A140" s="1">
        <f>HYPERLINK("https://lsnyc.legalserver.org/matter/dynamic-profile/view/1906090","19-1906090")</f>
        <v>0</v>
      </c>
      <c r="B140" t="s">
        <v>93</v>
      </c>
      <c r="C140" t="s">
        <v>99</v>
      </c>
      <c r="D140" t="s">
        <v>104</v>
      </c>
      <c r="F140" t="s">
        <v>268</v>
      </c>
      <c r="G140" t="s">
        <v>413</v>
      </c>
      <c r="H140" t="s">
        <v>548</v>
      </c>
      <c r="I140">
        <v>8</v>
      </c>
      <c r="J140" t="s">
        <v>650</v>
      </c>
      <c r="K140">
        <v>11218</v>
      </c>
      <c r="L140" t="s">
        <v>671</v>
      </c>
      <c r="M140" t="s">
        <v>672</v>
      </c>
      <c r="N140" t="s">
        <v>674</v>
      </c>
      <c r="Q140" t="s">
        <v>765</v>
      </c>
      <c r="S140" t="s">
        <v>773</v>
      </c>
      <c r="T140" t="s">
        <v>673</v>
      </c>
      <c r="V140" t="s">
        <v>775</v>
      </c>
      <c r="X140" t="s">
        <v>104</v>
      </c>
      <c r="Y140">
        <v>1615</v>
      </c>
      <c r="Z140" t="s">
        <v>790</v>
      </c>
      <c r="AC140" t="s">
        <v>948</v>
      </c>
      <c r="AE140" t="s">
        <v>1117</v>
      </c>
      <c r="AF140">
        <v>0</v>
      </c>
      <c r="AI140">
        <v>3</v>
      </c>
      <c r="AJ140">
        <v>1</v>
      </c>
      <c r="AK140">
        <v>0</v>
      </c>
      <c r="AL140">
        <v>240.19</v>
      </c>
      <c r="AO140" t="s">
        <v>1167</v>
      </c>
      <c r="AU140" t="s">
        <v>1199</v>
      </c>
      <c r="AV140">
        <v>30000</v>
      </c>
    </row>
    <row r="141" spans="1:48">
      <c r="A141" s="1">
        <f>HYPERLINK("https://lsnyc.legalserver.org/matter/dynamic-profile/view/1904638","19-1904638")</f>
        <v>0</v>
      </c>
      <c r="B141" t="s">
        <v>85</v>
      </c>
      <c r="C141" t="s">
        <v>99</v>
      </c>
      <c r="D141" t="s">
        <v>106</v>
      </c>
      <c r="F141" t="s">
        <v>269</v>
      </c>
      <c r="G141" t="s">
        <v>414</v>
      </c>
      <c r="H141" t="s">
        <v>549</v>
      </c>
      <c r="I141" t="s">
        <v>576</v>
      </c>
      <c r="J141" t="s">
        <v>651</v>
      </c>
      <c r="K141">
        <v>10010</v>
      </c>
      <c r="L141" t="s">
        <v>671</v>
      </c>
      <c r="M141" t="s">
        <v>672</v>
      </c>
      <c r="N141" t="s">
        <v>674</v>
      </c>
      <c r="O141" t="s">
        <v>741</v>
      </c>
      <c r="P141" t="s">
        <v>751</v>
      </c>
      <c r="Q141" t="s">
        <v>763</v>
      </c>
      <c r="S141" t="s">
        <v>773</v>
      </c>
      <c r="T141" t="s">
        <v>673</v>
      </c>
      <c r="V141" t="s">
        <v>775</v>
      </c>
      <c r="W141" t="s">
        <v>780</v>
      </c>
      <c r="X141" t="s">
        <v>106</v>
      </c>
      <c r="Y141">
        <v>1567.75</v>
      </c>
      <c r="Z141" t="s">
        <v>791</v>
      </c>
      <c r="AA141" t="s">
        <v>801</v>
      </c>
      <c r="AC141" t="s">
        <v>949</v>
      </c>
      <c r="AE141" t="s">
        <v>1118</v>
      </c>
      <c r="AF141">
        <v>16</v>
      </c>
      <c r="AG141" t="s">
        <v>1146</v>
      </c>
      <c r="AH141" t="s">
        <v>676</v>
      </c>
      <c r="AI141">
        <v>26</v>
      </c>
      <c r="AJ141">
        <v>1</v>
      </c>
      <c r="AK141">
        <v>0</v>
      </c>
      <c r="AL141">
        <v>240.19</v>
      </c>
      <c r="AO141" t="s">
        <v>1167</v>
      </c>
      <c r="AU141" t="s">
        <v>1189</v>
      </c>
      <c r="AV141">
        <v>30000</v>
      </c>
    </row>
    <row r="142" spans="1:48">
      <c r="A142" s="1">
        <f>HYPERLINK("https://lsnyc.legalserver.org/matter/dynamic-profile/view/1904267","19-1904267")</f>
        <v>0</v>
      </c>
      <c r="B142" t="s">
        <v>76</v>
      </c>
      <c r="C142" t="s">
        <v>98</v>
      </c>
      <c r="D142" t="s">
        <v>100</v>
      </c>
      <c r="E142" t="s">
        <v>106</v>
      </c>
      <c r="F142" t="s">
        <v>270</v>
      </c>
      <c r="G142" t="s">
        <v>348</v>
      </c>
      <c r="H142" t="s">
        <v>550</v>
      </c>
      <c r="I142" t="s">
        <v>575</v>
      </c>
      <c r="J142" t="s">
        <v>651</v>
      </c>
      <c r="K142">
        <v>10032</v>
      </c>
      <c r="L142" t="s">
        <v>671</v>
      </c>
      <c r="M142" t="s">
        <v>672</v>
      </c>
      <c r="N142" t="s">
        <v>674</v>
      </c>
      <c r="P142" t="s">
        <v>754</v>
      </c>
      <c r="Q142" t="s">
        <v>762</v>
      </c>
      <c r="R142" t="s">
        <v>768</v>
      </c>
      <c r="S142" t="s">
        <v>773</v>
      </c>
      <c r="T142" t="s">
        <v>673</v>
      </c>
      <c r="V142" t="s">
        <v>775</v>
      </c>
      <c r="X142" t="s">
        <v>100</v>
      </c>
      <c r="Y142">
        <v>606</v>
      </c>
      <c r="Z142" t="s">
        <v>791</v>
      </c>
      <c r="AA142" t="s">
        <v>797</v>
      </c>
      <c r="AB142" t="s">
        <v>810</v>
      </c>
      <c r="AC142" t="s">
        <v>950</v>
      </c>
      <c r="AE142" t="s">
        <v>1119</v>
      </c>
      <c r="AF142">
        <v>42</v>
      </c>
      <c r="AG142" t="s">
        <v>1145</v>
      </c>
      <c r="AH142" t="s">
        <v>676</v>
      </c>
      <c r="AI142">
        <v>53</v>
      </c>
      <c r="AJ142">
        <v>1</v>
      </c>
      <c r="AK142">
        <v>0</v>
      </c>
      <c r="AL142">
        <v>249.8</v>
      </c>
      <c r="AO142" t="s">
        <v>1167</v>
      </c>
      <c r="AU142" t="s">
        <v>1188</v>
      </c>
      <c r="AV142">
        <v>31200</v>
      </c>
    </row>
    <row r="143" spans="1:48">
      <c r="A143" s="1">
        <f>HYPERLINK("https://lsnyc.legalserver.org/matter/dynamic-profile/view/1904725","19-1904725")</f>
        <v>0</v>
      </c>
      <c r="B143" t="s">
        <v>84</v>
      </c>
      <c r="C143" t="s">
        <v>99</v>
      </c>
      <c r="D143" t="s">
        <v>106</v>
      </c>
      <c r="F143" t="s">
        <v>271</v>
      </c>
      <c r="G143" t="s">
        <v>399</v>
      </c>
      <c r="H143" t="s">
        <v>551</v>
      </c>
      <c r="I143" t="s">
        <v>635</v>
      </c>
      <c r="J143" t="s">
        <v>651</v>
      </c>
      <c r="K143">
        <v>10034</v>
      </c>
      <c r="L143" t="s">
        <v>671</v>
      </c>
      <c r="M143" t="s">
        <v>672</v>
      </c>
      <c r="N143" t="s">
        <v>674</v>
      </c>
      <c r="Q143" t="s">
        <v>763</v>
      </c>
      <c r="S143" t="s">
        <v>773</v>
      </c>
      <c r="T143" t="s">
        <v>671</v>
      </c>
      <c r="V143" t="s">
        <v>775</v>
      </c>
      <c r="X143" t="s">
        <v>106</v>
      </c>
      <c r="Y143">
        <v>1650</v>
      </c>
      <c r="Z143" t="s">
        <v>791</v>
      </c>
      <c r="AA143" t="s">
        <v>797</v>
      </c>
      <c r="AC143" t="s">
        <v>951</v>
      </c>
      <c r="AE143" t="s">
        <v>1120</v>
      </c>
      <c r="AF143">
        <v>43</v>
      </c>
      <c r="AG143" t="s">
        <v>1146</v>
      </c>
      <c r="AH143" t="s">
        <v>676</v>
      </c>
      <c r="AI143">
        <v>24</v>
      </c>
      <c r="AJ143">
        <v>2</v>
      </c>
      <c r="AK143">
        <v>2</v>
      </c>
      <c r="AL143">
        <v>252.43</v>
      </c>
      <c r="AO143" t="s">
        <v>1167</v>
      </c>
      <c r="AU143" t="s">
        <v>1188</v>
      </c>
      <c r="AV143">
        <v>65000</v>
      </c>
    </row>
    <row r="144" spans="1:48">
      <c r="A144" s="1">
        <f>HYPERLINK("https://lsnyc.legalserver.org/matter/dynamic-profile/view/1902338","19-1902338")</f>
        <v>0</v>
      </c>
      <c r="B144" t="s">
        <v>69</v>
      </c>
      <c r="C144" t="s">
        <v>99</v>
      </c>
      <c r="D144" t="s">
        <v>133</v>
      </c>
      <c r="F144" t="s">
        <v>271</v>
      </c>
      <c r="G144" t="s">
        <v>306</v>
      </c>
      <c r="H144" t="s">
        <v>552</v>
      </c>
      <c r="J144" t="s">
        <v>647</v>
      </c>
      <c r="K144">
        <v>11691</v>
      </c>
      <c r="L144" t="s">
        <v>671</v>
      </c>
      <c r="M144" t="s">
        <v>672</v>
      </c>
      <c r="N144" t="s">
        <v>674</v>
      </c>
      <c r="O144" t="s">
        <v>742</v>
      </c>
      <c r="P144" t="s">
        <v>751</v>
      </c>
      <c r="Q144" t="s">
        <v>765</v>
      </c>
      <c r="S144" t="s">
        <v>773</v>
      </c>
      <c r="T144" t="s">
        <v>673</v>
      </c>
      <c r="V144" t="s">
        <v>775</v>
      </c>
      <c r="W144" t="s">
        <v>780</v>
      </c>
      <c r="X144" t="s">
        <v>118</v>
      </c>
      <c r="Y144">
        <v>1075</v>
      </c>
      <c r="Z144" t="s">
        <v>789</v>
      </c>
      <c r="AA144" t="s">
        <v>796</v>
      </c>
      <c r="AC144" t="s">
        <v>952</v>
      </c>
      <c r="AE144" t="s">
        <v>1121</v>
      </c>
      <c r="AF144">
        <v>602</v>
      </c>
      <c r="AG144" t="s">
        <v>1144</v>
      </c>
      <c r="AH144" t="s">
        <v>796</v>
      </c>
      <c r="AI144">
        <v>3</v>
      </c>
      <c r="AJ144">
        <v>1</v>
      </c>
      <c r="AK144">
        <v>0</v>
      </c>
      <c r="AL144">
        <v>258.54</v>
      </c>
      <c r="AO144" t="s">
        <v>1168</v>
      </c>
      <c r="AU144" t="s">
        <v>1205</v>
      </c>
      <c r="AV144">
        <v>32292</v>
      </c>
    </row>
    <row r="145" spans="1:48">
      <c r="A145" s="1">
        <f>HYPERLINK("https://lsnyc.legalserver.org/matter/dynamic-profile/view/1897595","19-1897595")</f>
        <v>0</v>
      </c>
      <c r="B145" t="s">
        <v>63</v>
      </c>
      <c r="C145" t="s">
        <v>99</v>
      </c>
      <c r="D145" t="s">
        <v>139</v>
      </c>
      <c r="F145" t="s">
        <v>272</v>
      </c>
      <c r="G145" t="s">
        <v>415</v>
      </c>
      <c r="H145" t="s">
        <v>553</v>
      </c>
      <c r="I145" t="s">
        <v>636</v>
      </c>
      <c r="J145" t="s">
        <v>657</v>
      </c>
      <c r="K145">
        <v>11368</v>
      </c>
      <c r="L145" t="s">
        <v>671</v>
      </c>
      <c r="M145" t="s">
        <v>671</v>
      </c>
      <c r="N145" t="s">
        <v>674</v>
      </c>
      <c r="O145" t="s">
        <v>743</v>
      </c>
      <c r="P145" t="s">
        <v>750</v>
      </c>
      <c r="Q145" t="s">
        <v>767</v>
      </c>
      <c r="S145" t="s">
        <v>773</v>
      </c>
      <c r="T145" t="s">
        <v>671</v>
      </c>
      <c r="V145" t="s">
        <v>775</v>
      </c>
      <c r="W145" t="s">
        <v>780</v>
      </c>
      <c r="X145" t="s">
        <v>144</v>
      </c>
      <c r="Y145">
        <v>1293</v>
      </c>
      <c r="Z145" t="s">
        <v>789</v>
      </c>
      <c r="AA145" t="s">
        <v>796</v>
      </c>
      <c r="AC145" t="s">
        <v>953</v>
      </c>
      <c r="AD145" t="s">
        <v>994</v>
      </c>
      <c r="AE145" t="s">
        <v>1122</v>
      </c>
      <c r="AF145">
        <v>70</v>
      </c>
      <c r="AG145" t="s">
        <v>1146</v>
      </c>
      <c r="AH145" t="s">
        <v>676</v>
      </c>
      <c r="AI145">
        <v>30</v>
      </c>
      <c r="AJ145">
        <v>2</v>
      </c>
      <c r="AK145">
        <v>0</v>
      </c>
      <c r="AL145">
        <v>276.76</v>
      </c>
      <c r="AO145" t="s">
        <v>1167</v>
      </c>
      <c r="AU145" t="s">
        <v>63</v>
      </c>
      <c r="AV145">
        <v>46800</v>
      </c>
    </row>
    <row r="146" spans="1:48">
      <c r="A146" s="1">
        <f>HYPERLINK("https://lsnyc.legalserver.org/matter/dynamic-profile/view/1896083","19-1896083")</f>
        <v>0</v>
      </c>
      <c r="B146" t="s">
        <v>80</v>
      </c>
      <c r="C146" t="s">
        <v>99</v>
      </c>
      <c r="D146" t="s">
        <v>140</v>
      </c>
      <c r="F146" t="s">
        <v>273</v>
      </c>
      <c r="G146" t="s">
        <v>416</v>
      </c>
      <c r="H146" t="s">
        <v>554</v>
      </c>
      <c r="I146" t="s">
        <v>637</v>
      </c>
      <c r="J146" t="s">
        <v>668</v>
      </c>
      <c r="K146">
        <v>11354</v>
      </c>
      <c r="L146" t="s">
        <v>671</v>
      </c>
      <c r="M146" t="s">
        <v>672</v>
      </c>
      <c r="N146" t="s">
        <v>674</v>
      </c>
      <c r="O146" t="s">
        <v>744</v>
      </c>
      <c r="P146" t="s">
        <v>749</v>
      </c>
      <c r="Q146" t="s">
        <v>765</v>
      </c>
      <c r="S146" t="s">
        <v>773</v>
      </c>
      <c r="T146" t="s">
        <v>673</v>
      </c>
      <c r="V146" t="s">
        <v>775</v>
      </c>
      <c r="W146" t="s">
        <v>785</v>
      </c>
      <c r="X146" t="s">
        <v>787</v>
      </c>
      <c r="Y146">
        <v>774</v>
      </c>
      <c r="Z146" t="s">
        <v>789</v>
      </c>
      <c r="AA146" t="s">
        <v>795</v>
      </c>
      <c r="AC146" t="s">
        <v>954</v>
      </c>
      <c r="AD146" t="s">
        <v>994</v>
      </c>
      <c r="AE146" t="s">
        <v>1123</v>
      </c>
      <c r="AF146">
        <v>6</v>
      </c>
      <c r="AG146" t="s">
        <v>1146</v>
      </c>
      <c r="AH146" t="s">
        <v>676</v>
      </c>
      <c r="AI146">
        <v>39</v>
      </c>
      <c r="AJ146">
        <v>2</v>
      </c>
      <c r="AK146">
        <v>0</v>
      </c>
      <c r="AL146">
        <v>276.76</v>
      </c>
      <c r="AO146" t="s">
        <v>1167</v>
      </c>
      <c r="AU146" t="s">
        <v>1206</v>
      </c>
      <c r="AV146">
        <v>46800</v>
      </c>
    </row>
    <row r="147" spans="1:48">
      <c r="A147" s="1">
        <f>HYPERLINK("https://lsnyc.legalserver.org/matter/dynamic-profile/view/1905948","19-1905948")</f>
        <v>0</v>
      </c>
      <c r="B147" t="s">
        <v>78</v>
      </c>
      <c r="C147" t="s">
        <v>99</v>
      </c>
      <c r="D147" t="s">
        <v>121</v>
      </c>
      <c r="F147" t="s">
        <v>274</v>
      </c>
      <c r="G147" t="s">
        <v>317</v>
      </c>
      <c r="H147" t="s">
        <v>484</v>
      </c>
      <c r="I147" t="s">
        <v>638</v>
      </c>
      <c r="J147" t="s">
        <v>650</v>
      </c>
      <c r="K147">
        <v>11213</v>
      </c>
      <c r="L147" t="s">
        <v>671</v>
      </c>
      <c r="M147" t="s">
        <v>672</v>
      </c>
      <c r="N147" t="s">
        <v>674</v>
      </c>
      <c r="O147" t="s">
        <v>676</v>
      </c>
      <c r="P147" t="s">
        <v>751</v>
      </c>
      <c r="S147" t="s">
        <v>773</v>
      </c>
      <c r="T147" t="s">
        <v>673</v>
      </c>
      <c r="V147" t="s">
        <v>775</v>
      </c>
      <c r="W147" t="s">
        <v>780</v>
      </c>
      <c r="X147" t="s">
        <v>103</v>
      </c>
      <c r="Y147">
        <v>1025.26</v>
      </c>
      <c r="Z147" t="s">
        <v>790</v>
      </c>
      <c r="AA147" t="s">
        <v>797</v>
      </c>
      <c r="AC147" t="s">
        <v>955</v>
      </c>
      <c r="AD147" t="s">
        <v>692</v>
      </c>
      <c r="AF147">
        <v>0</v>
      </c>
      <c r="AG147" t="s">
        <v>1146</v>
      </c>
      <c r="AH147" t="s">
        <v>676</v>
      </c>
      <c r="AI147">
        <v>0</v>
      </c>
      <c r="AJ147">
        <v>1</v>
      </c>
      <c r="AK147">
        <v>0</v>
      </c>
      <c r="AL147">
        <v>286.63</v>
      </c>
      <c r="AO147" t="s">
        <v>1167</v>
      </c>
      <c r="AU147" t="s">
        <v>1190</v>
      </c>
      <c r="AV147">
        <v>35800</v>
      </c>
    </row>
    <row r="148" spans="1:48">
      <c r="A148" s="1">
        <f>HYPERLINK("https://lsnyc.legalserver.org/matter/dynamic-profile/view/1905488","19-1905488")</f>
        <v>0</v>
      </c>
      <c r="B148" t="s">
        <v>84</v>
      </c>
      <c r="C148" t="s">
        <v>99</v>
      </c>
      <c r="D148" t="s">
        <v>110</v>
      </c>
      <c r="F148" t="s">
        <v>275</v>
      </c>
      <c r="G148" t="s">
        <v>417</v>
      </c>
      <c r="H148" t="s">
        <v>555</v>
      </c>
      <c r="I148" t="s">
        <v>607</v>
      </c>
      <c r="J148" t="s">
        <v>651</v>
      </c>
      <c r="K148">
        <v>10034</v>
      </c>
      <c r="L148" t="s">
        <v>671</v>
      </c>
      <c r="M148" t="s">
        <v>672</v>
      </c>
      <c r="N148" t="s">
        <v>674</v>
      </c>
      <c r="Q148" t="s">
        <v>763</v>
      </c>
      <c r="S148" t="s">
        <v>773</v>
      </c>
      <c r="T148" t="s">
        <v>673</v>
      </c>
      <c r="V148" t="s">
        <v>775</v>
      </c>
      <c r="X148" t="s">
        <v>110</v>
      </c>
      <c r="Y148">
        <v>1550</v>
      </c>
      <c r="Z148" t="s">
        <v>791</v>
      </c>
      <c r="AA148" t="s">
        <v>797</v>
      </c>
      <c r="AC148" t="s">
        <v>956</v>
      </c>
      <c r="AE148" t="s">
        <v>1124</v>
      </c>
      <c r="AF148">
        <v>44</v>
      </c>
      <c r="AG148" t="s">
        <v>1146</v>
      </c>
      <c r="AH148" t="s">
        <v>676</v>
      </c>
      <c r="AI148">
        <v>3</v>
      </c>
      <c r="AJ148">
        <v>1</v>
      </c>
      <c r="AK148">
        <v>1</v>
      </c>
      <c r="AL148">
        <v>325.25</v>
      </c>
      <c r="AO148" t="s">
        <v>1167</v>
      </c>
      <c r="AU148" t="s">
        <v>1188</v>
      </c>
      <c r="AV148">
        <v>55000</v>
      </c>
    </row>
    <row r="149" spans="1:48">
      <c r="A149" s="1">
        <f>HYPERLINK("https://lsnyc.legalserver.org/matter/dynamic-profile/view/1905149","19-1905149")</f>
        <v>0</v>
      </c>
      <c r="B149" t="s">
        <v>50</v>
      </c>
      <c r="C149" t="s">
        <v>99</v>
      </c>
      <c r="D149" t="s">
        <v>105</v>
      </c>
      <c r="F149" t="s">
        <v>257</v>
      </c>
      <c r="G149" t="s">
        <v>384</v>
      </c>
      <c r="H149" t="s">
        <v>556</v>
      </c>
      <c r="I149" t="s">
        <v>583</v>
      </c>
      <c r="J149" t="s">
        <v>669</v>
      </c>
      <c r="K149">
        <v>11385</v>
      </c>
      <c r="L149" t="s">
        <v>671</v>
      </c>
      <c r="M149" t="s">
        <v>672</v>
      </c>
      <c r="N149" t="s">
        <v>674</v>
      </c>
      <c r="O149" t="s">
        <v>745</v>
      </c>
      <c r="P149" t="s">
        <v>751</v>
      </c>
      <c r="Q149" t="s">
        <v>765</v>
      </c>
      <c r="S149" t="s">
        <v>773</v>
      </c>
      <c r="T149" t="s">
        <v>673</v>
      </c>
      <c r="V149" t="s">
        <v>775</v>
      </c>
      <c r="W149" t="s">
        <v>780</v>
      </c>
      <c r="X149" t="s">
        <v>105</v>
      </c>
      <c r="Y149">
        <v>1050</v>
      </c>
      <c r="Z149" t="s">
        <v>789</v>
      </c>
      <c r="AA149" t="s">
        <v>801</v>
      </c>
      <c r="AC149" t="s">
        <v>957</v>
      </c>
      <c r="AE149" t="s">
        <v>1125</v>
      </c>
      <c r="AF149">
        <v>6</v>
      </c>
      <c r="AG149" t="s">
        <v>1146</v>
      </c>
      <c r="AH149" t="s">
        <v>676</v>
      </c>
      <c r="AI149">
        <v>14</v>
      </c>
      <c r="AJ149">
        <v>1</v>
      </c>
      <c r="AK149">
        <v>2</v>
      </c>
      <c r="AL149">
        <v>327.79</v>
      </c>
      <c r="AN149" t="s">
        <v>1166</v>
      </c>
      <c r="AO149" t="s">
        <v>1167</v>
      </c>
      <c r="AU149" t="s">
        <v>50</v>
      </c>
      <c r="AV149">
        <v>69918</v>
      </c>
    </row>
    <row r="150" spans="1:48">
      <c r="A150" s="1">
        <f>HYPERLINK("https://lsnyc.legalserver.org/matter/dynamic-profile/view/1898066","19-1898066")</f>
        <v>0</v>
      </c>
      <c r="B150" t="s">
        <v>95</v>
      </c>
      <c r="C150" t="s">
        <v>99</v>
      </c>
      <c r="D150" t="s">
        <v>102</v>
      </c>
      <c r="F150" t="s">
        <v>276</v>
      </c>
      <c r="G150" t="s">
        <v>418</v>
      </c>
      <c r="H150" t="s">
        <v>557</v>
      </c>
      <c r="I150">
        <v>15</v>
      </c>
      <c r="J150" t="s">
        <v>650</v>
      </c>
      <c r="K150">
        <v>11226</v>
      </c>
      <c r="L150" t="s">
        <v>671</v>
      </c>
      <c r="M150" t="s">
        <v>672</v>
      </c>
      <c r="N150" t="s">
        <v>674</v>
      </c>
      <c r="P150" t="s">
        <v>756</v>
      </c>
      <c r="Q150" t="s">
        <v>765</v>
      </c>
      <c r="S150" t="s">
        <v>773</v>
      </c>
      <c r="T150" t="s">
        <v>671</v>
      </c>
      <c r="V150" t="s">
        <v>775</v>
      </c>
      <c r="X150" t="s">
        <v>102</v>
      </c>
      <c r="Y150">
        <v>717</v>
      </c>
      <c r="Z150" t="s">
        <v>790</v>
      </c>
      <c r="AC150" t="s">
        <v>958</v>
      </c>
      <c r="AE150" t="s">
        <v>1126</v>
      </c>
      <c r="AF150">
        <v>0</v>
      </c>
      <c r="AI150">
        <v>14</v>
      </c>
      <c r="AJ150">
        <v>3</v>
      </c>
      <c r="AK150">
        <v>0</v>
      </c>
      <c r="AL150">
        <v>328.18</v>
      </c>
      <c r="AO150" t="s">
        <v>1167</v>
      </c>
      <c r="AU150" t="s">
        <v>1199</v>
      </c>
      <c r="AV150">
        <v>70000</v>
      </c>
    </row>
    <row r="151" spans="1:48">
      <c r="A151" s="1">
        <f>HYPERLINK("https://lsnyc.legalserver.org/matter/dynamic-profile/view/1905193","19-1905193")</f>
        <v>0</v>
      </c>
      <c r="B151" t="s">
        <v>53</v>
      </c>
      <c r="C151" t="s">
        <v>99</v>
      </c>
      <c r="D151" t="s">
        <v>107</v>
      </c>
      <c r="F151" t="s">
        <v>277</v>
      </c>
      <c r="G151" t="s">
        <v>419</v>
      </c>
      <c r="H151" t="s">
        <v>485</v>
      </c>
      <c r="I151" t="s">
        <v>639</v>
      </c>
      <c r="J151" t="s">
        <v>650</v>
      </c>
      <c r="K151">
        <v>11220</v>
      </c>
      <c r="L151" t="s">
        <v>671</v>
      </c>
      <c r="M151" t="s">
        <v>672</v>
      </c>
      <c r="N151" t="s">
        <v>674</v>
      </c>
      <c r="P151" t="s">
        <v>756</v>
      </c>
      <c r="Q151" t="s">
        <v>765</v>
      </c>
      <c r="S151" t="s">
        <v>773</v>
      </c>
      <c r="T151" t="s">
        <v>671</v>
      </c>
      <c r="V151" t="s">
        <v>775</v>
      </c>
      <c r="X151" t="s">
        <v>112</v>
      </c>
      <c r="Y151">
        <v>0</v>
      </c>
      <c r="Z151" t="s">
        <v>790</v>
      </c>
      <c r="AC151" t="s">
        <v>959</v>
      </c>
      <c r="AE151" t="s">
        <v>1127</v>
      </c>
      <c r="AF151">
        <v>0</v>
      </c>
      <c r="AI151">
        <v>0</v>
      </c>
      <c r="AJ151">
        <v>1</v>
      </c>
      <c r="AK151">
        <v>0</v>
      </c>
      <c r="AL151">
        <v>333.07</v>
      </c>
      <c r="AO151" t="s">
        <v>1167</v>
      </c>
      <c r="AU151" t="s">
        <v>92</v>
      </c>
      <c r="AV151">
        <v>41600</v>
      </c>
    </row>
    <row r="152" spans="1:48">
      <c r="A152" s="1">
        <f>HYPERLINK("https://lsnyc.legalserver.org/matter/dynamic-profile/view/1904601","19-1904601")</f>
        <v>0</v>
      </c>
      <c r="B152" t="s">
        <v>54</v>
      </c>
      <c r="C152" t="s">
        <v>99</v>
      </c>
      <c r="D152" t="s">
        <v>115</v>
      </c>
      <c r="F152" t="s">
        <v>278</v>
      </c>
      <c r="G152" t="s">
        <v>251</v>
      </c>
      <c r="H152" t="s">
        <v>439</v>
      </c>
      <c r="I152">
        <v>4</v>
      </c>
      <c r="J152" t="s">
        <v>651</v>
      </c>
      <c r="K152">
        <v>10034</v>
      </c>
      <c r="L152" t="s">
        <v>671</v>
      </c>
      <c r="M152" t="s">
        <v>672</v>
      </c>
      <c r="N152" t="s">
        <v>674</v>
      </c>
      <c r="Q152" t="s">
        <v>763</v>
      </c>
      <c r="S152" t="s">
        <v>773</v>
      </c>
      <c r="T152" t="s">
        <v>671</v>
      </c>
      <c r="V152" t="s">
        <v>775</v>
      </c>
      <c r="X152" t="s">
        <v>115</v>
      </c>
      <c r="Y152">
        <v>893</v>
      </c>
      <c r="Z152" t="s">
        <v>791</v>
      </c>
      <c r="AA152" t="s">
        <v>797</v>
      </c>
      <c r="AC152" t="s">
        <v>960</v>
      </c>
      <c r="AE152" t="s">
        <v>1128</v>
      </c>
      <c r="AF152">
        <v>25</v>
      </c>
      <c r="AG152" t="s">
        <v>1146</v>
      </c>
      <c r="AH152" t="s">
        <v>676</v>
      </c>
      <c r="AI152">
        <v>38</v>
      </c>
      <c r="AJ152">
        <v>1</v>
      </c>
      <c r="AK152">
        <v>0</v>
      </c>
      <c r="AL152">
        <v>352.28</v>
      </c>
      <c r="AO152" t="s">
        <v>1168</v>
      </c>
      <c r="AU152" t="s">
        <v>1188</v>
      </c>
      <c r="AV152">
        <v>44000</v>
      </c>
    </row>
    <row r="153" spans="1:48">
      <c r="A153" s="1">
        <f>HYPERLINK("https://lsnyc.legalserver.org/matter/dynamic-profile/view/1904308","19-1904308")</f>
        <v>0</v>
      </c>
      <c r="B153" t="s">
        <v>54</v>
      </c>
      <c r="C153" t="s">
        <v>99</v>
      </c>
      <c r="D153" t="s">
        <v>100</v>
      </c>
      <c r="F153" t="s">
        <v>279</v>
      </c>
      <c r="G153" t="s">
        <v>302</v>
      </c>
      <c r="H153" t="s">
        <v>558</v>
      </c>
      <c r="I153" t="s">
        <v>640</v>
      </c>
      <c r="J153" t="s">
        <v>651</v>
      </c>
      <c r="K153">
        <v>10034</v>
      </c>
      <c r="L153" t="s">
        <v>671</v>
      </c>
      <c r="M153" t="s">
        <v>672</v>
      </c>
      <c r="N153" t="s">
        <v>674</v>
      </c>
      <c r="P153" t="s">
        <v>754</v>
      </c>
      <c r="Q153" t="s">
        <v>763</v>
      </c>
      <c r="S153" t="s">
        <v>773</v>
      </c>
      <c r="T153" t="s">
        <v>673</v>
      </c>
      <c r="V153" t="s">
        <v>775</v>
      </c>
      <c r="X153" t="s">
        <v>100</v>
      </c>
      <c r="Y153">
        <v>2100</v>
      </c>
      <c r="Z153" t="s">
        <v>791</v>
      </c>
      <c r="AA153" t="s">
        <v>797</v>
      </c>
      <c r="AC153" t="s">
        <v>961</v>
      </c>
      <c r="AF153">
        <v>65</v>
      </c>
      <c r="AG153" t="s">
        <v>1146</v>
      </c>
      <c r="AH153" t="s">
        <v>676</v>
      </c>
      <c r="AI153">
        <v>8</v>
      </c>
      <c r="AJ153">
        <v>2</v>
      </c>
      <c r="AK153">
        <v>0</v>
      </c>
      <c r="AL153">
        <v>354.82</v>
      </c>
      <c r="AO153" t="s">
        <v>1167</v>
      </c>
      <c r="AU153" t="s">
        <v>1188</v>
      </c>
      <c r="AV153">
        <v>60000</v>
      </c>
    </row>
    <row r="154" spans="1:48">
      <c r="A154" s="1">
        <f>HYPERLINK("https://lsnyc.legalserver.org/matter/dynamic-profile/view/1903176","19-1903176")</f>
        <v>0</v>
      </c>
      <c r="B154" t="s">
        <v>79</v>
      </c>
      <c r="C154" t="s">
        <v>99</v>
      </c>
      <c r="D154" t="s">
        <v>132</v>
      </c>
      <c r="F154" t="s">
        <v>188</v>
      </c>
      <c r="G154" t="s">
        <v>420</v>
      </c>
      <c r="H154" t="s">
        <v>559</v>
      </c>
      <c r="I154" t="s">
        <v>569</v>
      </c>
      <c r="J154" t="s">
        <v>650</v>
      </c>
      <c r="K154">
        <v>11233</v>
      </c>
      <c r="L154" t="s">
        <v>671</v>
      </c>
      <c r="M154" t="s">
        <v>672</v>
      </c>
      <c r="N154" t="s">
        <v>674</v>
      </c>
      <c r="O154" t="s">
        <v>746</v>
      </c>
      <c r="P154" t="s">
        <v>751</v>
      </c>
      <c r="Q154" t="s">
        <v>765</v>
      </c>
      <c r="S154" t="s">
        <v>773</v>
      </c>
      <c r="T154" t="s">
        <v>673</v>
      </c>
      <c r="V154" t="s">
        <v>775</v>
      </c>
      <c r="W154" t="s">
        <v>780</v>
      </c>
      <c r="X154" t="s">
        <v>118</v>
      </c>
      <c r="Y154">
        <v>1300</v>
      </c>
      <c r="Z154" t="s">
        <v>790</v>
      </c>
      <c r="AA154" t="s">
        <v>802</v>
      </c>
      <c r="AC154" t="s">
        <v>962</v>
      </c>
      <c r="AD154" t="s">
        <v>676</v>
      </c>
      <c r="AE154" t="s">
        <v>1129</v>
      </c>
      <c r="AF154">
        <v>6</v>
      </c>
      <c r="AG154" t="s">
        <v>1146</v>
      </c>
      <c r="AH154" t="s">
        <v>676</v>
      </c>
      <c r="AI154">
        <v>10</v>
      </c>
      <c r="AJ154">
        <v>1</v>
      </c>
      <c r="AK154">
        <v>0</v>
      </c>
      <c r="AL154">
        <v>376.3</v>
      </c>
      <c r="AO154" t="s">
        <v>1167</v>
      </c>
      <c r="AU154" t="s">
        <v>1190</v>
      </c>
      <c r="AV154">
        <v>47000</v>
      </c>
    </row>
    <row r="155" spans="1:48">
      <c r="A155" s="1">
        <f>HYPERLINK("https://lsnyc.legalserver.org/matter/dynamic-profile/view/1904682","19-1904682")</f>
        <v>0</v>
      </c>
      <c r="B155" t="s">
        <v>85</v>
      </c>
      <c r="C155" t="s">
        <v>99</v>
      </c>
      <c r="D155" t="s">
        <v>106</v>
      </c>
      <c r="F155" t="s">
        <v>280</v>
      </c>
      <c r="G155" t="s">
        <v>421</v>
      </c>
      <c r="H155" t="s">
        <v>560</v>
      </c>
      <c r="I155" t="s">
        <v>641</v>
      </c>
      <c r="J155" t="s">
        <v>651</v>
      </c>
      <c r="K155">
        <v>10035</v>
      </c>
      <c r="L155" t="s">
        <v>671</v>
      </c>
      <c r="M155" t="s">
        <v>672</v>
      </c>
      <c r="N155" t="s">
        <v>674</v>
      </c>
      <c r="P155" t="s">
        <v>680</v>
      </c>
      <c r="Q155" t="s">
        <v>763</v>
      </c>
      <c r="S155" t="s">
        <v>773</v>
      </c>
      <c r="T155" t="s">
        <v>673</v>
      </c>
      <c r="V155" t="s">
        <v>775</v>
      </c>
      <c r="W155" t="s">
        <v>780</v>
      </c>
      <c r="X155" t="s">
        <v>106</v>
      </c>
      <c r="Y155">
        <v>215</v>
      </c>
      <c r="Z155" t="s">
        <v>791</v>
      </c>
      <c r="AA155" t="s">
        <v>801</v>
      </c>
      <c r="AC155" t="s">
        <v>963</v>
      </c>
      <c r="AE155" t="s">
        <v>1130</v>
      </c>
      <c r="AF155">
        <v>100</v>
      </c>
      <c r="AG155" t="s">
        <v>1146</v>
      </c>
      <c r="AH155" t="s">
        <v>676</v>
      </c>
      <c r="AI155">
        <v>6</v>
      </c>
      <c r="AJ155">
        <v>1</v>
      </c>
      <c r="AK155">
        <v>0</v>
      </c>
      <c r="AL155">
        <v>392.31</v>
      </c>
      <c r="AO155" t="s">
        <v>1167</v>
      </c>
      <c r="AU155" t="s">
        <v>1189</v>
      </c>
      <c r="AV155">
        <v>49000</v>
      </c>
    </row>
    <row r="156" spans="1:48">
      <c r="A156" s="1">
        <f>HYPERLINK("https://lsnyc.legalserver.org/matter/dynamic-profile/view/1906210","19-1906210")</f>
        <v>0</v>
      </c>
      <c r="B156" t="s">
        <v>57</v>
      </c>
      <c r="C156" t="s">
        <v>99</v>
      </c>
      <c r="D156" t="s">
        <v>102</v>
      </c>
      <c r="F156" t="s">
        <v>281</v>
      </c>
      <c r="G156" t="s">
        <v>422</v>
      </c>
      <c r="H156" t="s">
        <v>561</v>
      </c>
      <c r="I156" t="s">
        <v>642</v>
      </c>
      <c r="J156" t="s">
        <v>668</v>
      </c>
      <c r="K156">
        <v>11354</v>
      </c>
      <c r="L156" t="s">
        <v>671</v>
      </c>
      <c r="M156" t="s">
        <v>672</v>
      </c>
      <c r="N156" t="s">
        <v>674</v>
      </c>
      <c r="O156" t="s">
        <v>747</v>
      </c>
      <c r="P156" t="s">
        <v>750</v>
      </c>
      <c r="Q156" t="s">
        <v>767</v>
      </c>
      <c r="S156" t="s">
        <v>773</v>
      </c>
      <c r="T156" t="s">
        <v>671</v>
      </c>
      <c r="V156" t="s">
        <v>775</v>
      </c>
      <c r="W156" t="s">
        <v>780</v>
      </c>
      <c r="X156" t="s">
        <v>102</v>
      </c>
      <c r="Y156">
        <v>1808</v>
      </c>
      <c r="Z156" t="s">
        <v>789</v>
      </c>
      <c r="AA156" t="s">
        <v>809</v>
      </c>
      <c r="AC156" t="s">
        <v>964</v>
      </c>
      <c r="AE156" t="s">
        <v>1131</v>
      </c>
      <c r="AF156">
        <v>91</v>
      </c>
      <c r="AG156" t="s">
        <v>1146</v>
      </c>
      <c r="AH156" t="s">
        <v>676</v>
      </c>
      <c r="AI156">
        <v>5</v>
      </c>
      <c r="AJ156">
        <v>1</v>
      </c>
      <c r="AK156">
        <v>1</v>
      </c>
      <c r="AL156">
        <v>392.67</v>
      </c>
      <c r="AO156" t="s">
        <v>1167</v>
      </c>
      <c r="AU156" t="s">
        <v>1186</v>
      </c>
      <c r="AV156">
        <v>66400</v>
      </c>
    </row>
    <row r="157" spans="1:48">
      <c r="A157" s="1">
        <f>HYPERLINK("https://lsnyc.legalserver.org/matter/dynamic-profile/view/1904723","19-1904723")</f>
        <v>0</v>
      </c>
      <c r="B157" t="s">
        <v>84</v>
      </c>
      <c r="C157" t="s">
        <v>99</v>
      </c>
      <c r="D157" t="s">
        <v>106</v>
      </c>
      <c r="F157" t="s">
        <v>282</v>
      </c>
      <c r="G157" t="s">
        <v>309</v>
      </c>
      <c r="H157" t="s">
        <v>521</v>
      </c>
      <c r="I157" t="s">
        <v>643</v>
      </c>
      <c r="J157" t="s">
        <v>651</v>
      </c>
      <c r="K157">
        <v>10034</v>
      </c>
      <c r="L157" t="s">
        <v>671</v>
      </c>
      <c r="M157" t="s">
        <v>672</v>
      </c>
      <c r="N157" t="s">
        <v>674</v>
      </c>
      <c r="Q157" t="s">
        <v>763</v>
      </c>
      <c r="S157" t="s">
        <v>773</v>
      </c>
      <c r="T157" t="s">
        <v>671</v>
      </c>
      <c r="V157" t="s">
        <v>775</v>
      </c>
      <c r="X157" t="s">
        <v>106</v>
      </c>
      <c r="Y157">
        <v>1625</v>
      </c>
      <c r="Z157" t="s">
        <v>791</v>
      </c>
      <c r="AA157" t="s">
        <v>797</v>
      </c>
      <c r="AC157" t="s">
        <v>965</v>
      </c>
      <c r="AE157" t="s">
        <v>1132</v>
      </c>
      <c r="AF157">
        <v>43</v>
      </c>
      <c r="AG157" t="s">
        <v>1146</v>
      </c>
      <c r="AH157" t="s">
        <v>676</v>
      </c>
      <c r="AI157">
        <v>2</v>
      </c>
      <c r="AJ157">
        <v>2</v>
      </c>
      <c r="AK157">
        <v>0</v>
      </c>
      <c r="AL157">
        <v>413.96</v>
      </c>
      <c r="AO157" t="s">
        <v>1167</v>
      </c>
      <c r="AU157" t="s">
        <v>1188</v>
      </c>
      <c r="AV157">
        <v>70000</v>
      </c>
    </row>
    <row r="158" spans="1:48">
      <c r="A158" s="1">
        <f>HYPERLINK("https://lsnyc.legalserver.org/matter/dynamic-profile/view/1905257","19-1905257")</f>
        <v>0</v>
      </c>
      <c r="B158" t="s">
        <v>55</v>
      </c>
      <c r="C158" t="s">
        <v>99</v>
      </c>
      <c r="D158" t="s">
        <v>107</v>
      </c>
      <c r="F158" t="s">
        <v>283</v>
      </c>
      <c r="G158" t="s">
        <v>423</v>
      </c>
      <c r="H158" t="s">
        <v>440</v>
      </c>
      <c r="I158" t="s">
        <v>570</v>
      </c>
      <c r="J158" t="s">
        <v>651</v>
      </c>
      <c r="K158">
        <v>10024</v>
      </c>
      <c r="L158" t="s">
        <v>671</v>
      </c>
      <c r="M158" t="s">
        <v>672</v>
      </c>
      <c r="N158" t="s">
        <v>674</v>
      </c>
      <c r="P158" t="s">
        <v>750</v>
      </c>
      <c r="Q158" t="s">
        <v>767</v>
      </c>
      <c r="S158" t="s">
        <v>773</v>
      </c>
      <c r="T158" t="s">
        <v>671</v>
      </c>
      <c r="V158" t="s">
        <v>775</v>
      </c>
      <c r="W158" t="s">
        <v>780</v>
      </c>
      <c r="X158" t="s">
        <v>107</v>
      </c>
      <c r="Y158">
        <v>1009</v>
      </c>
      <c r="Z158" t="s">
        <v>791</v>
      </c>
      <c r="AA158" t="s">
        <v>798</v>
      </c>
      <c r="AC158" t="s">
        <v>966</v>
      </c>
      <c r="AE158" t="s">
        <v>1133</v>
      </c>
      <c r="AF158">
        <v>10</v>
      </c>
      <c r="AG158" t="s">
        <v>1146</v>
      </c>
      <c r="AH158" t="s">
        <v>676</v>
      </c>
      <c r="AI158">
        <v>42</v>
      </c>
      <c r="AJ158">
        <v>1</v>
      </c>
      <c r="AK158">
        <v>0</v>
      </c>
      <c r="AL158">
        <v>424.34</v>
      </c>
      <c r="AO158" t="s">
        <v>1167</v>
      </c>
      <c r="AU158" t="s">
        <v>1189</v>
      </c>
      <c r="AV158">
        <v>53000</v>
      </c>
    </row>
    <row r="159" spans="1:48">
      <c r="A159" s="1">
        <f>HYPERLINK("https://lsnyc.legalserver.org/matter/dynamic-profile/view/1904379","19-1904379")</f>
        <v>0</v>
      </c>
      <c r="B159" t="s">
        <v>90</v>
      </c>
      <c r="C159" t="s">
        <v>99</v>
      </c>
      <c r="D159" t="s">
        <v>118</v>
      </c>
      <c r="F159" t="s">
        <v>281</v>
      </c>
      <c r="G159" t="s">
        <v>424</v>
      </c>
      <c r="H159" t="s">
        <v>530</v>
      </c>
      <c r="I159" t="s">
        <v>584</v>
      </c>
      <c r="J159" t="s">
        <v>651</v>
      </c>
      <c r="K159">
        <v>10024</v>
      </c>
      <c r="L159" t="s">
        <v>671</v>
      </c>
      <c r="M159" t="s">
        <v>672</v>
      </c>
      <c r="N159" t="s">
        <v>674</v>
      </c>
      <c r="P159" t="s">
        <v>756</v>
      </c>
      <c r="Q159" t="s">
        <v>763</v>
      </c>
      <c r="S159" t="s">
        <v>773</v>
      </c>
      <c r="T159" t="s">
        <v>671</v>
      </c>
      <c r="V159" t="s">
        <v>775</v>
      </c>
      <c r="W159" t="s">
        <v>780</v>
      </c>
      <c r="X159" t="s">
        <v>100</v>
      </c>
      <c r="Y159">
        <v>2300</v>
      </c>
      <c r="Z159" t="s">
        <v>791</v>
      </c>
      <c r="AA159" t="s">
        <v>798</v>
      </c>
      <c r="AC159" t="s">
        <v>967</v>
      </c>
      <c r="AE159" t="s">
        <v>1134</v>
      </c>
      <c r="AF159">
        <v>12</v>
      </c>
      <c r="AG159" t="s">
        <v>1154</v>
      </c>
      <c r="AH159" t="s">
        <v>676</v>
      </c>
      <c r="AI159">
        <v>7</v>
      </c>
      <c r="AJ159">
        <v>1</v>
      </c>
      <c r="AK159">
        <v>0</v>
      </c>
      <c r="AL159">
        <v>468.37</v>
      </c>
      <c r="AO159" t="s">
        <v>1167</v>
      </c>
      <c r="AU159" t="s">
        <v>1189</v>
      </c>
      <c r="AV159">
        <v>58500</v>
      </c>
    </row>
    <row r="160" spans="1:48">
      <c r="A160" s="1">
        <f>HYPERLINK("https://lsnyc.legalserver.org/matter/dynamic-profile/view/1906527","19-1906527")</f>
        <v>0</v>
      </c>
      <c r="B160" t="s">
        <v>93</v>
      </c>
      <c r="C160" t="s">
        <v>99</v>
      </c>
      <c r="D160" t="s">
        <v>138</v>
      </c>
      <c r="F160" t="s">
        <v>284</v>
      </c>
      <c r="G160" t="s">
        <v>425</v>
      </c>
      <c r="H160" t="s">
        <v>539</v>
      </c>
      <c r="I160" t="s">
        <v>567</v>
      </c>
      <c r="J160" t="s">
        <v>650</v>
      </c>
      <c r="K160">
        <v>11225</v>
      </c>
      <c r="L160" t="s">
        <v>671</v>
      </c>
      <c r="M160" t="s">
        <v>672</v>
      </c>
      <c r="N160" t="s">
        <v>674</v>
      </c>
      <c r="Q160" t="s">
        <v>765</v>
      </c>
      <c r="S160" t="s">
        <v>773</v>
      </c>
      <c r="T160" t="s">
        <v>671</v>
      </c>
      <c r="V160" t="s">
        <v>775</v>
      </c>
      <c r="X160" t="s">
        <v>121</v>
      </c>
      <c r="Y160">
        <v>1639.25</v>
      </c>
      <c r="Z160" t="s">
        <v>790</v>
      </c>
      <c r="AC160" t="s">
        <v>968</v>
      </c>
      <c r="AE160" t="s">
        <v>1135</v>
      </c>
      <c r="AF160">
        <v>0</v>
      </c>
      <c r="AI160">
        <v>7</v>
      </c>
      <c r="AJ160">
        <v>2</v>
      </c>
      <c r="AK160">
        <v>0</v>
      </c>
      <c r="AL160">
        <v>473.09</v>
      </c>
      <c r="AO160" t="s">
        <v>1167</v>
      </c>
      <c r="AU160" t="s">
        <v>1199</v>
      </c>
      <c r="AV160">
        <v>80000</v>
      </c>
    </row>
    <row r="161" spans="1:48">
      <c r="A161" s="1">
        <f>HYPERLINK("https://lsnyc.legalserver.org/matter/dynamic-profile/view/1906208","19-1906208")</f>
        <v>0</v>
      </c>
      <c r="B161" t="s">
        <v>54</v>
      </c>
      <c r="C161" t="s">
        <v>99</v>
      </c>
      <c r="D161" t="s">
        <v>102</v>
      </c>
      <c r="F161" t="s">
        <v>248</v>
      </c>
      <c r="G161" t="s">
        <v>426</v>
      </c>
      <c r="H161" t="s">
        <v>562</v>
      </c>
      <c r="I161" t="s">
        <v>644</v>
      </c>
      <c r="J161" t="s">
        <v>651</v>
      </c>
      <c r="K161">
        <v>10024</v>
      </c>
      <c r="L161" t="s">
        <v>671</v>
      </c>
      <c r="M161" t="s">
        <v>672</v>
      </c>
      <c r="N161" t="s">
        <v>674</v>
      </c>
      <c r="Q161" t="s">
        <v>762</v>
      </c>
      <c r="S161" t="s">
        <v>773</v>
      </c>
      <c r="T161" t="s">
        <v>673</v>
      </c>
      <c r="V161" t="s">
        <v>775</v>
      </c>
      <c r="X161" t="s">
        <v>102</v>
      </c>
      <c r="Y161">
        <v>3039.5</v>
      </c>
      <c r="Z161" t="s">
        <v>791</v>
      </c>
      <c r="AA161" t="s">
        <v>797</v>
      </c>
      <c r="AC161" t="s">
        <v>969</v>
      </c>
      <c r="AE161" t="s">
        <v>1136</v>
      </c>
      <c r="AF161">
        <v>249</v>
      </c>
      <c r="AG161" t="s">
        <v>1146</v>
      </c>
      <c r="AH161" t="s">
        <v>676</v>
      </c>
      <c r="AI161">
        <v>20</v>
      </c>
      <c r="AJ161">
        <v>3</v>
      </c>
      <c r="AK161">
        <v>0</v>
      </c>
      <c r="AL161">
        <v>482.89</v>
      </c>
      <c r="AO161" t="s">
        <v>1167</v>
      </c>
      <c r="AU161" t="s">
        <v>1188</v>
      </c>
      <c r="AV161">
        <v>103000</v>
      </c>
    </row>
    <row r="162" spans="1:48">
      <c r="A162" s="1">
        <f>HYPERLINK("https://lsnyc.legalserver.org/matter/dynamic-profile/view/1865239","18-1865239")</f>
        <v>0</v>
      </c>
      <c r="B162" t="s">
        <v>97</v>
      </c>
      <c r="C162" t="s">
        <v>98</v>
      </c>
      <c r="D162" t="s">
        <v>141</v>
      </c>
      <c r="E162" t="s">
        <v>144</v>
      </c>
      <c r="F162" t="s">
        <v>285</v>
      </c>
      <c r="G162" t="s">
        <v>427</v>
      </c>
      <c r="H162" t="s">
        <v>563</v>
      </c>
      <c r="I162" t="s">
        <v>611</v>
      </c>
      <c r="J162" t="s">
        <v>670</v>
      </c>
      <c r="K162">
        <v>11427</v>
      </c>
      <c r="L162" t="s">
        <v>671</v>
      </c>
      <c r="M162" t="s">
        <v>672</v>
      </c>
      <c r="N162" t="s">
        <v>674</v>
      </c>
      <c r="O162" t="s">
        <v>748</v>
      </c>
      <c r="P162" t="s">
        <v>751</v>
      </c>
      <c r="Q162" t="s">
        <v>762</v>
      </c>
      <c r="R162" t="s">
        <v>768</v>
      </c>
      <c r="S162" t="s">
        <v>773</v>
      </c>
      <c r="T162" t="s">
        <v>673</v>
      </c>
      <c r="V162" t="s">
        <v>775</v>
      </c>
      <c r="W162" t="s">
        <v>780</v>
      </c>
      <c r="X162" t="s">
        <v>144</v>
      </c>
      <c r="Y162">
        <v>1044</v>
      </c>
      <c r="Z162" t="s">
        <v>789</v>
      </c>
      <c r="AA162" t="s">
        <v>796</v>
      </c>
      <c r="AB162" t="s">
        <v>810</v>
      </c>
      <c r="AC162" t="s">
        <v>970</v>
      </c>
      <c r="AE162" t="s">
        <v>1137</v>
      </c>
      <c r="AF162">
        <v>21</v>
      </c>
      <c r="AG162" t="s">
        <v>1146</v>
      </c>
      <c r="AH162" t="s">
        <v>796</v>
      </c>
      <c r="AI162">
        <v>40</v>
      </c>
      <c r="AJ162">
        <v>2</v>
      </c>
      <c r="AK162">
        <v>0</v>
      </c>
      <c r="AL162">
        <v>482.93</v>
      </c>
      <c r="AO162" t="s">
        <v>1167</v>
      </c>
      <c r="AU162" t="s">
        <v>97</v>
      </c>
      <c r="AV162">
        <v>79490.05</v>
      </c>
    </row>
    <row r="163" spans="1:48">
      <c r="A163" s="1">
        <f>HYPERLINK("https://lsnyc.legalserver.org/matter/dynamic-profile/view/1905679","19-1905679")</f>
        <v>0</v>
      </c>
      <c r="B163" t="s">
        <v>68</v>
      </c>
      <c r="C163" t="s">
        <v>99</v>
      </c>
      <c r="D163" t="s">
        <v>103</v>
      </c>
      <c r="F163" t="s">
        <v>286</v>
      </c>
      <c r="G163" t="s">
        <v>428</v>
      </c>
      <c r="H163" t="s">
        <v>461</v>
      </c>
      <c r="I163" t="s">
        <v>645</v>
      </c>
      <c r="J163" t="s">
        <v>650</v>
      </c>
      <c r="K163">
        <v>11226</v>
      </c>
      <c r="L163" t="s">
        <v>672</v>
      </c>
      <c r="M163" t="s">
        <v>672</v>
      </c>
      <c r="Q163" t="s">
        <v>767</v>
      </c>
      <c r="S163" t="s">
        <v>773</v>
      </c>
      <c r="T163" t="s">
        <v>671</v>
      </c>
      <c r="V163" t="s">
        <v>775</v>
      </c>
      <c r="X163" t="s">
        <v>103</v>
      </c>
      <c r="Y163">
        <v>0</v>
      </c>
      <c r="Z163" t="s">
        <v>790</v>
      </c>
      <c r="AC163" t="s">
        <v>971</v>
      </c>
      <c r="AE163" t="s">
        <v>1138</v>
      </c>
      <c r="AF163">
        <v>0</v>
      </c>
      <c r="AI163">
        <v>0</v>
      </c>
      <c r="AJ163">
        <v>2</v>
      </c>
      <c r="AK163">
        <v>0</v>
      </c>
      <c r="AL163">
        <v>532.23</v>
      </c>
      <c r="AO163" t="s">
        <v>1167</v>
      </c>
      <c r="AU163" t="s">
        <v>92</v>
      </c>
      <c r="AV163">
        <v>90000</v>
      </c>
    </row>
    <row r="164" spans="1:48">
      <c r="A164" s="1">
        <f>HYPERLINK("https://lsnyc.legalserver.org/matter/dynamic-profile/view/1904206","19-1904206")</f>
        <v>0</v>
      </c>
      <c r="B164" t="s">
        <v>55</v>
      </c>
      <c r="C164" t="s">
        <v>99</v>
      </c>
      <c r="D164" t="s">
        <v>113</v>
      </c>
      <c r="F164" t="s">
        <v>287</v>
      </c>
      <c r="G164" t="s">
        <v>429</v>
      </c>
      <c r="H164" t="s">
        <v>440</v>
      </c>
      <c r="I164" t="s">
        <v>567</v>
      </c>
      <c r="J164" t="s">
        <v>651</v>
      </c>
      <c r="K164">
        <v>10024</v>
      </c>
      <c r="L164" t="s">
        <v>671</v>
      </c>
      <c r="M164" t="s">
        <v>672</v>
      </c>
      <c r="N164" t="s">
        <v>674</v>
      </c>
      <c r="P164" t="s">
        <v>680</v>
      </c>
      <c r="Q164" t="s">
        <v>766</v>
      </c>
      <c r="S164" t="s">
        <v>773</v>
      </c>
      <c r="T164" t="s">
        <v>673</v>
      </c>
      <c r="V164" t="s">
        <v>775</v>
      </c>
      <c r="W164" t="s">
        <v>780</v>
      </c>
      <c r="X164" t="s">
        <v>113</v>
      </c>
      <c r="Y164">
        <v>1300</v>
      </c>
      <c r="Z164" t="s">
        <v>791</v>
      </c>
      <c r="AA164" t="s">
        <v>798</v>
      </c>
      <c r="AC164" t="s">
        <v>972</v>
      </c>
      <c r="AE164" t="s">
        <v>1139</v>
      </c>
      <c r="AF164">
        <v>10</v>
      </c>
      <c r="AG164" t="s">
        <v>1146</v>
      </c>
      <c r="AH164" t="s">
        <v>676</v>
      </c>
      <c r="AI164">
        <v>30</v>
      </c>
      <c r="AJ164">
        <v>2</v>
      </c>
      <c r="AK164">
        <v>0</v>
      </c>
      <c r="AL164">
        <v>532.23</v>
      </c>
      <c r="AO164" t="s">
        <v>1167</v>
      </c>
      <c r="AU164" t="s">
        <v>1189</v>
      </c>
      <c r="AV164">
        <v>90000</v>
      </c>
    </row>
    <row r="165" spans="1:48">
      <c r="A165" s="1">
        <f>HYPERLINK("https://lsnyc.legalserver.org/matter/dynamic-profile/view/1905028","19-1905028")</f>
        <v>0</v>
      </c>
      <c r="B165" t="s">
        <v>90</v>
      </c>
      <c r="C165" t="s">
        <v>99</v>
      </c>
      <c r="D165" t="s">
        <v>105</v>
      </c>
      <c r="F165" t="s">
        <v>288</v>
      </c>
      <c r="G165" t="s">
        <v>430</v>
      </c>
      <c r="H165" t="s">
        <v>530</v>
      </c>
      <c r="I165" t="s">
        <v>567</v>
      </c>
      <c r="J165" t="s">
        <v>651</v>
      </c>
      <c r="K165">
        <v>10024</v>
      </c>
      <c r="L165" t="s">
        <v>671</v>
      </c>
      <c r="M165" t="s">
        <v>672</v>
      </c>
      <c r="N165" t="s">
        <v>674</v>
      </c>
      <c r="P165" t="s">
        <v>756</v>
      </c>
      <c r="Q165" t="s">
        <v>763</v>
      </c>
      <c r="S165" t="s">
        <v>773</v>
      </c>
      <c r="T165" t="s">
        <v>671</v>
      </c>
      <c r="V165" t="s">
        <v>775</v>
      </c>
      <c r="W165" t="s">
        <v>780</v>
      </c>
      <c r="X165" t="s">
        <v>124</v>
      </c>
      <c r="Y165">
        <v>2085</v>
      </c>
      <c r="Z165" t="s">
        <v>791</v>
      </c>
      <c r="AA165" t="s">
        <v>798</v>
      </c>
      <c r="AC165" t="s">
        <v>973</v>
      </c>
      <c r="AE165" t="s">
        <v>1140</v>
      </c>
      <c r="AF165">
        <v>21</v>
      </c>
      <c r="AG165" t="s">
        <v>1146</v>
      </c>
      <c r="AH165" t="s">
        <v>676</v>
      </c>
      <c r="AI165">
        <v>2</v>
      </c>
      <c r="AJ165">
        <v>1</v>
      </c>
      <c r="AK165">
        <v>0</v>
      </c>
      <c r="AL165">
        <v>560.45</v>
      </c>
      <c r="AO165" t="s">
        <v>1167</v>
      </c>
      <c r="AU165" t="s">
        <v>1189</v>
      </c>
      <c r="AV165">
        <v>70000</v>
      </c>
    </row>
    <row r="166" spans="1:48">
      <c r="A166" s="1">
        <f>HYPERLINK("https://lsnyc.legalserver.org/matter/dynamic-profile/view/1904892","19-1904892")</f>
        <v>0</v>
      </c>
      <c r="B166" t="s">
        <v>70</v>
      </c>
      <c r="C166" t="s">
        <v>98</v>
      </c>
      <c r="D166" t="s">
        <v>112</v>
      </c>
      <c r="E166" t="s">
        <v>144</v>
      </c>
      <c r="F166" t="s">
        <v>289</v>
      </c>
      <c r="G166" t="s">
        <v>431</v>
      </c>
      <c r="H166" t="s">
        <v>564</v>
      </c>
      <c r="I166" t="s">
        <v>646</v>
      </c>
      <c r="J166" t="s">
        <v>651</v>
      </c>
      <c r="K166">
        <v>10033</v>
      </c>
      <c r="L166" t="s">
        <v>671</v>
      </c>
      <c r="M166" t="s">
        <v>672</v>
      </c>
      <c r="N166" t="s">
        <v>674</v>
      </c>
      <c r="P166" t="s">
        <v>754</v>
      </c>
      <c r="Q166" t="s">
        <v>762</v>
      </c>
      <c r="R166" t="s">
        <v>768</v>
      </c>
      <c r="S166" t="s">
        <v>773</v>
      </c>
      <c r="T166" t="s">
        <v>673</v>
      </c>
      <c r="V166" t="s">
        <v>775</v>
      </c>
      <c r="X166" t="s">
        <v>112</v>
      </c>
      <c r="Y166">
        <v>2100</v>
      </c>
      <c r="Z166" t="s">
        <v>791</v>
      </c>
      <c r="AA166" t="s">
        <v>797</v>
      </c>
      <c r="AB166" t="s">
        <v>810</v>
      </c>
      <c r="AC166" t="s">
        <v>974</v>
      </c>
      <c r="AE166" t="s">
        <v>1141</v>
      </c>
      <c r="AF166">
        <v>95</v>
      </c>
      <c r="AG166" t="s">
        <v>1146</v>
      </c>
      <c r="AH166" t="s">
        <v>676</v>
      </c>
      <c r="AI166">
        <v>2</v>
      </c>
      <c r="AJ166">
        <v>2</v>
      </c>
      <c r="AK166">
        <v>0</v>
      </c>
      <c r="AL166">
        <v>709.64</v>
      </c>
      <c r="AO166" t="s">
        <v>1167</v>
      </c>
      <c r="AU166" t="s">
        <v>1188</v>
      </c>
      <c r="AV166">
        <v>120000</v>
      </c>
    </row>
    <row r="167" spans="1:48">
      <c r="A167" s="1">
        <f>HYPERLINK("https://lsnyc.legalserver.org/matter/dynamic-profile/view/1906006","19-1906006")</f>
        <v>0</v>
      </c>
      <c r="B167" t="s">
        <v>54</v>
      </c>
      <c r="C167" t="s">
        <v>99</v>
      </c>
      <c r="D167" t="s">
        <v>102</v>
      </c>
      <c r="F167" t="s">
        <v>290</v>
      </c>
      <c r="G167" t="s">
        <v>432</v>
      </c>
      <c r="H167" t="s">
        <v>565</v>
      </c>
      <c r="I167" t="s">
        <v>575</v>
      </c>
      <c r="J167" t="s">
        <v>651</v>
      </c>
      <c r="K167">
        <v>10033</v>
      </c>
      <c r="L167" t="s">
        <v>671</v>
      </c>
      <c r="M167" t="s">
        <v>672</v>
      </c>
      <c r="N167" t="s">
        <v>674</v>
      </c>
      <c r="Q167" t="s">
        <v>763</v>
      </c>
      <c r="S167" t="s">
        <v>773</v>
      </c>
      <c r="T167" t="s">
        <v>673</v>
      </c>
      <c r="V167" t="s">
        <v>775</v>
      </c>
      <c r="X167" t="s">
        <v>102</v>
      </c>
      <c r="Y167">
        <v>2275</v>
      </c>
      <c r="Z167" t="s">
        <v>791</v>
      </c>
      <c r="AA167" t="s">
        <v>797</v>
      </c>
      <c r="AC167" t="s">
        <v>975</v>
      </c>
      <c r="AE167" t="s">
        <v>1142</v>
      </c>
      <c r="AF167">
        <v>49</v>
      </c>
      <c r="AG167" t="s">
        <v>1146</v>
      </c>
      <c r="AH167" t="s">
        <v>676</v>
      </c>
      <c r="AI167">
        <v>8</v>
      </c>
      <c r="AJ167">
        <v>3</v>
      </c>
      <c r="AK167">
        <v>0</v>
      </c>
      <c r="AL167">
        <v>825.13</v>
      </c>
      <c r="AO167" t="s">
        <v>1167</v>
      </c>
      <c r="AU167" t="s">
        <v>1188</v>
      </c>
      <c r="AV167">
        <v>176000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TRC Raw Case Data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2019-08-08T15:07:49Z</dcterms:created>
  <dcterms:modified xsi:type="dcterms:W3CDTF">2019-08-08T15:07:49Z</dcterms:modified>
</cp:coreProperties>
</file>