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<sst xmlns="http://schemas.openxmlformats.org/spreadsheetml/2006/main" count="6465" uniqueCount="1779">
  <si>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</si>
  <si>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</si>
  <si>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</si>
  <si>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</si>
  <si>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</si>
  <si>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</si>
  <si>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</si>
  <si>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</si>
  <si>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</si>
  <si>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</si>
  <si>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</si>
  <si>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</si>
  <si>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Housing Income Verification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</si>
  <si>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</si>
  <si>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</si>
  <si>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</si>
  <si>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</si>
  <si>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</si>
  <si>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</si>
  <si>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</si>
  <si>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</si>
  <si>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</si>
  <si>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</si>
  <si>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</si>
  <si>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</si>
  <si>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</si>
  <si>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</si>
  <si>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</si>
  <si>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</si>
  <si>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</si>
  <si>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</si>
  <si>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</si>
  <si>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</si>
  <si>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</si>
  <si>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</si>
  <si>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</si>
  <si>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</si>
  <si>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</si>
  <si>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</si>
  <si>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</si>
  <si>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</si>
  <si>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</si>
  <si>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</si>
  <si>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</si>
  <si>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</si>
  <si>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Watson, Michael</t>
  </si>
  <si>
    <t>Hong, Connie</t>
  </si>
  <si>
    <t>Corsaro, Veronica</t>
  </si>
  <si>
    <t>Pepe, Lailah</t>
  </si>
  <si>
    <t>Schiff, Logan</t>
  </si>
  <si>
    <t>DeLong, Sarah</t>
  </si>
  <si>
    <t>Vega, Rita</t>
  </si>
  <si>
    <t>Braudy, Erica</t>
  </si>
  <si>
    <t>Falco, Fara</t>
  </si>
  <si>
    <t>Latterner, Matt</t>
  </si>
  <si>
    <t>James, Lelia</t>
  </si>
  <si>
    <t>Xie, Vivian</t>
  </si>
  <si>
    <t>Barrett, Samantha</t>
  </si>
  <si>
    <t>McCormick, James</t>
  </si>
  <si>
    <t>Jacobs, Alex</t>
  </si>
  <si>
    <t>Hammond, Robert</t>
  </si>
  <si>
    <t>Santos, Marisol</t>
  </si>
  <si>
    <t>Kelly, Kitanya</t>
  </si>
  <si>
    <t>Lam, Kevin</t>
  </si>
  <si>
    <t>Hoque, Shatti</t>
  </si>
  <si>
    <t>Ross, Jasmine</t>
  </si>
  <si>
    <t>Briggs, John</t>
  </si>
  <si>
    <t>Puleo Jr, Michael</t>
  </si>
  <si>
    <t>Betances, Gabriella</t>
  </si>
  <si>
    <t>Heller, Steven</t>
  </si>
  <si>
    <t>Porcelli, Ronald</t>
  </si>
  <si>
    <t>Hecht-Felella, Laura</t>
  </si>
  <si>
    <t>Barreda, Catherine</t>
  </si>
  <si>
    <t>Yamasaki, Emily Woo</t>
  </si>
  <si>
    <t>Rhee, Bohee</t>
  </si>
  <si>
    <t>Englard, Rubin</t>
  </si>
  <si>
    <t>Gonzalez, Atenedoro</t>
  </si>
  <si>
    <t>Mottley, Darlene</t>
  </si>
  <si>
    <t>McCowen, Tamella</t>
  </si>
  <si>
    <t>Crisona, Kathryn</t>
  </si>
  <si>
    <t>Chen, Eugene</t>
  </si>
  <si>
    <t>Cowen, Lindsay</t>
  </si>
  <si>
    <t>Wong, Humbert</t>
  </si>
  <si>
    <t>Cappellini, Bianca</t>
  </si>
  <si>
    <t>Saywack, Priam</t>
  </si>
  <si>
    <t>Kelly, Dawn</t>
  </si>
  <si>
    <t>Cisneros, Marisol</t>
  </si>
  <si>
    <t>Sharma, Sagar</t>
  </si>
  <si>
    <t>Goncharov-Cruickshnk, Natalie</t>
  </si>
  <si>
    <t>Patel, Mona</t>
  </si>
  <si>
    <t>Roman, Melissa</t>
  </si>
  <si>
    <t>Rave, Helen</t>
  </si>
  <si>
    <t>Spencer, Eleanor</t>
  </si>
  <si>
    <t>Hardy, Le`Shera</t>
  </si>
  <si>
    <t>Costa, Stephanie</t>
  </si>
  <si>
    <t>Mui, Ernie</t>
  </si>
  <si>
    <t>Umoke, Jacob</t>
  </si>
  <si>
    <t>Honan, Thomas</t>
  </si>
  <si>
    <t>Farrell, Emily</t>
  </si>
  <si>
    <t>Diaz, Lino</t>
  </si>
  <si>
    <t>Delgadillo, Omar</t>
  </si>
  <si>
    <t>Ijaz, Kulsoom</t>
  </si>
  <si>
    <t>Tan, Andrea</t>
  </si>
  <si>
    <t>Frizell, Catherine</t>
  </si>
  <si>
    <t>Anunkor, Ifeoma</t>
  </si>
  <si>
    <t>Rubin, Jenn</t>
  </si>
  <si>
    <t>Allen, Sharette</t>
  </si>
  <si>
    <t>Miller, Thomas</t>
  </si>
  <si>
    <t>Carwin, Mikailla</t>
  </si>
  <si>
    <t>Taylor, Mark</t>
  </si>
  <si>
    <t>08/15/2019</t>
  </si>
  <si>
    <t>08/13/2019</t>
  </si>
  <si>
    <t>07/29/2019</t>
  </si>
  <si>
    <t>08/19/2019</t>
  </si>
  <si>
    <t>07/24/2019</t>
  </si>
  <si>
    <t>08/20/2019</t>
  </si>
  <si>
    <t>07/09/2019</t>
  </si>
  <si>
    <t>08/06/2019</t>
  </si>
  <si>
    <t>08/09/2019</t>
  </si>
  <si>
    <t>06/24/2019</t>
  </si>
  <si>
    <t>06/07/2019</t>
  </si>
  <si>
    <t>08/01/2019</t>
  </si>
  <si>
    <t>07/12/2019</t>
  </si>
  <si>
    <t>07/02/2019</t>
  </si>
  <si>
    <t>07/03/2019</t>
  </si>
  <si>
    <t>07/10/2019</t>
  </si>
  <si>
    <t>07/17/2019</t>
  </si>
  <si>
    <t>07/26/2019</t>
  </si>
  <si>
    <t>07/05/2019</t>
  </si>
  <si>
    <t>06/28/2019</t>
  </si>
  <si>
    <t>07/30/2019</t>
  </si>
  <si>
    <t>07/16/2019</t>
  </si>
  <si>
    <t>07/11/2019</t>
  </si>
  <si>
    <t>06/06/2019</t>
  </si>
  <si>
    <t>08/14/2019</t>
  </si>
  <si>
    <t>06/13/2019</t>
  </si>
  <si>
    <t>08/08/2019</t>
  </si>
  <si>
    <t>07/08/2019</t>
  </si>
  <si>
    <t>08/02/2019</t>
  </si>
  <si>
    <t>07/19/2019</t>
  </si>
  <si>
    <t>02/01/2019</t>
  </si>
  <si>
    <t>04/05/2019</t>
  </si>
  <si>
    <t>06/04/2019</t>
  </si>
  <si>
    <t>07/18/2019</t>
  </si>
  <si>
    <t>07/01/2019</t>
  </si>
  <si>
    <t>08/16/2019</t>
  </si>
  <si>
    <t>07/31/2019</t>
  </si>
  <si>
    <t>06/03/2019</t>
  </si>
  <si>
    <t>04/20/2018</t>
  </si>
  <si>
    <t>10/16/2018</t>
  </si>
  <si>
    <t>07/23/2019</t>
  </si>
  <si>
    <t>04/12/2019</t>
  </si>
  <si>
    <t>04/22/2019</t>
  </si>
  <si>
    <t>04/11/2019</t>
  </si>
  <si>
    <t>02/13/2019</t>
  </si>
  <si>
    <t>02/22/2019</t>
  </si>
  <si>
    <t>08/07/2019</t>
  </si>
  <si>
    <t>08/05/2019</t>
  </si>
  <si>
    <t>06/27/2019</t>
  </si>
  <si>
    <t>04/08/2019</t>
  </si>
  <si>
    <t>02/19/2019</t>
  </si>
  <si>
    <t>08/11/2019</t>
  </si>
  <si>
    <t>05/02/2019</t>
  </si>
  <si>
    <t>07/22/2019</t>
  </si>
  <si>
    <t>09/26/2018</t>
  </si>
  <si>
    <t>05/15/2019</t>
  </si>
  <si>
    <t>05/30/2019</t>
  </si>
  <si>
    <t>08/03/2018</t>
  </si>
  <si>
    <t>05/27/2019</t>
  </si>
  <si>
    <t>03/27/2017</t>
  </si>
  <si>
    <t>06/05/2019</t>
  </si>
  <si>
    <t>06/20/2019</t>
  </si>
  <si>
    <t>08/04/2019</t>
  </si>
  <si>
    <t>07/25/2019</t>
  </si>
  <si>
    <t>Maria</t>
  </si>
  <si>
    <t>Dorothy</t>
  </si>
  <si>
    <t>Brette</t>
  </si>
  <si>
    <t>Selvyn</t>
  </si>
  <si>
    <t>Jae</t>
  </si>
  <si>
    <t>Viela</t>
  </si>
  <si>
    <t>Marie</t>
  </si>
  <si>
    <t>Jill</t>
  </si>
  <si>
    <t>Vincent</t>
  </si>
  <si>
    <t>Halima</t>
  </si>
  <si>
    <t>Maurenee</t>
  </si>
  <si>
    <t>Liautaud</t>
  </si>
  <si>
    <t>Cassandra</t>
  </si>
  <si>
    <t>Deidre</t>
  </si>
  <si>
    <t>Susana</t>
  </si>
  <si>
    <t>Soribel</t>
  </si>
  <si>
    <t>Laura</t>
  </si>
  <si>
    <t>Jennifer</t>
  </si>
  <si>
    <t>Gabriella</t>
  </si>
  <si>
    <t>Ana</t>
  </si>
  <si>
    <t>Gladys</t>
  </si>
  <si>
    <t>Lisa</t>
  </si>
  <si>
    <t>Desra</t>
  </si>
  <si>
    <t>John</t>
  </si>
  <si>
    <t>Dara</t>
  </si>
  <si>
    <t>Karen</t>
  </si>
  <si>
    <t>Lakisha</t>
  </si>
  <si>
    <t>Jessica</t>
  </si>
  <si>
    <t>Lorraine</t>
  </si>
  <si>
    <t>Bernadette</t>
  </si>
  <si>
    <t>Oumaima</t>
  </si>
  <si>
    <t>Erica Gomez</t>
  </si>
  <si>
    <t>Danielle</t>
  </si>
  <si>
    <t>Carmen</t>
  </si>
  <si>
    <t>Jade</t>
  </si>
  <si>
    <t>Digna</t>
  </si>
  <si>
    <t>Vera</t>
  </si>
  <si>
    <t>Andrew</t>
  </si>
  <si>
    <t>Zul-qarnain</t>
  </si>
  <si>
    <t>Temistocles</t>
  </si>
  <si>
    <t>Rachel</t>
  </si>
  <si>
    <t>Rosa</t>
  </si>
  <si>
    <t>Eugene</t>
  </si>
  <si>
    <t>Elizabeth</t>
  </si>
  <si>
    <t>Desmond</t>
  </si>
  <si>
    <t>Zulma</t>
  </si>
  <si>
    <t>Natacha</t>
  </si>
  <si>
    <t>Fatima</t>
  </si>
  <si>
    <t>Luisa</t>
  </si>
  <si>
    <t>Ramona</t>
  </si>
  <si>
    <t>Margarita</t>
  </si>
  <si>
    <t>Juan</t>
  </si>
  <si>
    <t>Hongjie</t>
  </si>
  <si>
    <t>Keith</t>
  </si>
  <si>
    <t>Candice</t>
  </si>
  <si>
    <t>Marina</t>
  </si>
  <si>
    <t>Caroline</t>
  </si>
  <si>
    <t>Jeannette</t>
  </si>
  <si>
    <t>Rosalia</t>
  </si>
  <si>
    <t>Marilyn</t>
  </si>
  <si>
    <t>Brandon</t>
  </si>
  <si>
    <t>Robert</t>
  </si>
  <si>
    <t>Grace</t>
  </si>
  <si>
    <t>Calvin</t>
  </si>
  <si>
    <t>Stefanie</t>
  </si>
  <si>
    <t>Leidy Yesenia Escandon</t>
  </si>
  <si>
    <t>Kimberly</t>
  </si>
  <si>
    <t>Isabel</t>
  </si>
  <si>
    <t>Marien</t>
  </si>
  <si>
    <t>Janice</t>
  </si>
  <si>
    <t>Joy</t>
  </si>
  <si>
    <t>Carol</t>
  </si>
  <si>
    <t>Rob</t>
  </si>
  <si>
    <t>Michael</t>
  </si>
  <si>
    <t>Roberta</t>
  </si>
  <si>
    <t>Avian</t>
  </si>
  <si>
    <t>Brooke</t>
  </si>
  <si>
    <t>Karyn</t>
  </si>
  <si>
    <t>Jacqueline</t>
  </si>
  <si>
    <t>Hanirka</t>
  </si>
  <si>
    <t>Anthony</t>
  </si>
  <si>
    <t>Wanda</t>
  </si>
  <si>
    <t>Raisa</t>
  </si>
  <si>
    <t>Mehira</t>
  </si>
  <si>
    <t>Migdalia</t>
  </si>
  <si>
    <t>Morris</t>
  </si>
  <si>
    <t>Johny</t>
  </si>
  <si>
    <t>Evita</t>
  </si>
  <si>
    <t>Esperanza</t>
  </si>
  <si>
    <t>Jean</t>
  </si>
  <si>
    <t>Luis</t>
  </si>
  <si>
    <t>Leslie</t>
  </si>
  <si>
    <t>Ernesto</t>
  </si>
  <si>
    <t>Tiara</t>
  </si>
  <si>
    <t>Tyrone</t>
  </si>
  <si>
    <t>Ralph</t>
  </si>
  <si>
    <t>Alexander</t>
  </si>
  <si>
    <t>Thomas</t>
  </si>
  <si>
    <t>Mahbub</t>
  </si>
  <si>
    <t>William</t>
  </si>
  <si>
    <t>Aquanetta</t>
  </si>
  <si>
    <t>Yomaira</t>
  </si>
  <si>
    <t>Tumininu</t>
  </si>
  <si>
    <t>Francisco</t>
  </si>
  <si>
    <t>Gautam</t>
  </si>
  <si>
    <t>Melissa</t>
  </si>
  <si>
    <t>Salisha</t>
  </si>
  <si>
    <t>Danesha</t>
  </si>
  <si>
    <t>Raphel</t>
  </si>
  <si>
    <t>Venice</t>
  </si>
  <si>
    <t>Mirely</t>
  </si>
  <si>
    <t>Erica</t>
  </si>
  <si>
    <t>Loretta</t>
  </si>
  <si>
    <t>Daisy</t>
  </si>
  <si>
    <t>Kieran</t>
  </si>
  <si>
    <t>Alyssa</t>
  </si>
  <si>
    <t>Jasmine</t>
  </si>
  <si>
    <t>Sarah</t>
  </si>
  <si>
    <t>Nicole</t>
  </si>
  <si>
    <t>Lola</t>
  </si>
  <si>
    <t>Clarice</t>
  </si>
  <si>
    <t>Ted</t>
  </si>
  <si>
    <t>Yvette</t>
  </si>
  <si>
    <t>Regina</t>
  </si>
  <si>
    <t>Richard</t>
  </si>
  <si>
    <t>Ferney</t>
  </si>
  <si>
    <t>Harry</t>
  </si>
  <si>
    <t>Dian</t>
  </si>
  <si>
    <t>Kevin</t>
  </si>
  <si>
    <t>Agnes</t>
  </si>
  <si>
    <t>Ryanna</t>
  </si>
  <si>
    <t>Yvonne</t>
  </si>
  <si>
    <t>Patricia</t>
  </si>
  <si>
    <t>Denise</t>
  </si>
  <si>
    <t>Lucy</t>
  </si>
  <si>
    <t>Magdalia</t>
  </si>
  <si>
    <t>Fossillon</t>
  </si>
  <si>
    <t>Magino</t>
  </si>
  <si>
    <t>Victoria</t>
  </si>
  <si>
    <t>Wilmer</t>
  </si>
  <si>
    <t>Vivian</t>
  </si>
  <si>
    <t>Roberto</t>
  </si>
  <si>
    <t>Norberto</t>
  </si>
  <si>
    <t>Monirul</t>
  </si>
  <si>
    <t>Heather</t>
  </si>
  <si>
    <t>Daewoo</t>
  </si>
  <si>
    <t>Gwendolyn</t>
  </si>
  <si>
    <t>Waquar</t>
  </si>
  <si>
    <t>Gregory</t>
  </si>
  <si>
    <t>Jorinda</t>
  </si>
  <si>
    <t>Adiel</t>
  </si>
  <si>
    <t>Jose</t>
  </si>
  <si>
    <t>Sonia</t>
  </si>
  <si>
    <t>Mayra</t>
  </si>
  <si>
    <t>Murris</t>
  </si>
  <si>
    <t>Ramesh</t>
  </si>
  <si>
    <t>David</t>
  </si>
  <si>
    <t>Kayla</t>
  </si>
  <si>
    <t>Ben</t>
  </si>
  <si>
    <t>Maleja</t>
  </si>
  <si>
    <t>Edith</t>
  </si>
  <si>
    <t>Frederica</t>
  </si>
  <si>
    <t>Natalie</t>
  </si>
  <si>
    <t>Valerine</t>
  </si>
  <si>
    <t>Saabirah</t>
  </si>
  <si>
    <t>Arinola</t>
  </si>
  <si>
    <t>Maritza</t>
  </si>
  <si>
    <t>Megnal</t>
  </si>
  <si>
    <t>Hope</t>
  </si>
  <si>
    <t>Norma</t>
  </si>
  <si>
    <t>Sherry</t>
  </si>
  <si>
    <t>Dania</t>
  </si>
  <si>
    <t>Rafael</t>
  </si>
  <si>
    <t>Govchlya</t>
  </si>
  <si>
    <t>Yesenia</t>
  </si>
  <si>
    <t>Diana</t>
  </si>
  <si>
    <t>Juana</t>
  </si>
  <si>
    <t>Socorro</t>
  </si>
  <si>
    <t>Kyianna</t>
  </si>
  <si>
    <t>Dulce</t>
  </si>
  <si>
    <t>Dazil</t>
  </si>
  <si>
    <t>Cesar</t>
  </si>
  <si>
    <t>Gail</t>
  </si>
  <si>
    <t>Clarence</t>
  </si>
  <si>
    <t>Kameeka</t>
  </si>
  <si>
    <t>Kin Sau</t>
  </si>
  <si>
    <t>Mark</t>
  </si>
  <si>
    <t>Felesha</t>
  </si>
  <si>
    <t>Betty</t>
  </si>
  <si>
    <t>Liza</t>
  </si>
  <si>
    <t>Mariano</t>
  </si>
  <si>
    <t>Krystyna</t>
  </si>
  <si>
    <t>Daina</t>
  </si>
  <si>
    <t>Marian Valdez</t>
  </si>
  <si>
    <t>Ronald</t>
  </si>
  <si>
    <t>Marisol</t>
  </si>
  <si>
    <t>Narcisa</t>
  </si>
  <si>
    <t>Edwin</t>
  </si>
  <si>
    <t>Tamika</t>
  </si>
  <si>
    <t>Ariel</t>
  </si>
  <si>
    <t>Nancy</t>
  </si>
  <si>
    <t>Johnathan</t>
  </si>
  <si>
    <t>Jessie</t>
  </si>
  <si>
    <t>Mireya</t>
  </si>
  <si>
    <t>Albert</t>
  </si>
  <si>
    <t>Aysha</t>
  </si>
  <si>
    <t>Hosnahara</t>
  </si>
  <si>
    <t>Antoinette</t>
  </si>
  <si>
    <t>Racquel</t>
  </si>
  <si>
    <t>Aquilina</t>
  </si>
  <si>
    <t>Maureen</t>
  </si>
  <si>
    <t>Carnie</t>
  </si>
  <si>
    <t>Beryl</t>
  </si>
  <si>
    <t>Timothy</t>
  </si>
  <si>
    <t>Sara</t>
  </si>
  <si>
    <t>Carla</t>
  </si>
  <si>
    <t>Inocencio</t>
  </si>
  <si>
    <t>Marcia</t>
  </si>
  <si>
    <t>Andrej</t>
  </si>
  <si>
    <t>Trilbie</t>
  </si>
  <si>
    <t>Manuelita</t>
  </si>
  <si>
    <t>Nikita</t>
  </si>
  <si>
    <t>Milagro</t>
  </si>
  <si>
    <t>De Rojas</t>
  </si>
  <si>
    <t>Romain</t>
  </si>
  <si>
    <t>Morningstar</t>
  </si>
  <si>
    <t>Allen</t>
  </si>
  <si>
    <t>Santos</t>
  </si>
  <si>
    <t>Fenton</t>
  </si>
  <si>
    <t>Justin</t>
  </si>
  <si>
    <t>Stephenson</t>
  </si>
  <si>
    <t>Gorham</t>
  </si>
  <si>
    <t>Pierre</t>
  </si>
  <si>
    <t>Fuller</t>
  </si>
  <si>
    <t>Cousins</t>
  </si>
  <si>
    <t>Joseph</t>
  </si>
  <si>
    <t>Cousin</t>
  </si>
  <si>
    <t>Hinds</t>
  </si>
  <si>
    <t>Bossa -Venecia</t>
  </si>
  <si>
    <t>Murphy</t>
  </si>
  <si>
    <t>Rodriguez Rodado</t>
  </si>
  <si>
    <t>Leibowitz</t>
  </si>
  <si>
    <t>Mancuso</t>
  </si>
  <si>
    <t>Santana</t>
  </si>
  <si>
    <t>Lemelin</t>
  </si>
  <si>
    <t>Lynch</t>
  </si>
  <si>
    <t>Lawrence</t>
  </si>
  <si>
    <t>Sykes</t>
  </si>
  <si>
    <t>Soukamneuth</t>
  </si>
  <si>
    <t>Williams</t>
  </si>
  <si>
    <t>Stubs</t>
  </si>
  <si>
    <t>Bethea</t>
  </si>
  <si>
    <t>Foster</t>
  </si>
  <si>
    <t>Gaston-Alaoui</t>
  </si>
  <si>
    <t>Adams</t>
  </si>
  <si>
    <t>Uriel</t>
  </si>
  <si>
    <t>Laroche</t>
  </si>
  <si>
    <t>Mitchell</t>
  </si>
  <si>
    <t>Tejada</t>
  </si>
  <si>
    <t>Briggs</t>
  </si>
  <si>
    <t>Colon</t>
  </si>
  <si>
    <t>Burnett</t>
  </si>
  <si>
    <t>Weiner</t>
  </si>
  <si>
    <t>Abdu-Shahid</t>
  </si>
  <si>
    <t>Gil Abreu</t>
  </si>
  <si>
    <t>Joakim</t>
  </si>
  <si>
    <t>Perez</t>
  </si>
  <si>
    <t>Korostyshevskiy</t>
  </si>
  <si>
    <t>Sankar</t>
  </si>
  <si>
    <t>Chavez</t>
  </si>
  <si>
    <t>Gonzalez</t>
  </si>
  <si>
    <t>Morales</t>
  </si>
  <si>
    <t>Solano</t>
  </si>
  <si>
    <t>Rodriguez</t>
  </si>
  <si>
    <t>Montano</t>
  </si>
  <si>
    <t>Martinez</t>
  </si>
  <si>
    <t>Benitez</t>
  </si>
  <si>
    <t>Zou</t>
  </si>
  <si>
    <t>Banks</t>
  </si>
  <si>
    <t>Dejesus</t>
  </si>
  <si>
    <t>Miller</t>
  </si>
  <si>
    <t>Samios</t>
  </si>
  <si>
    <t>Porro</t>
  </si>
  <si>
    <t>Rosas-Mejia</t>
  </si>
  <si>
    <t>Haft</t>
  </si>
  <si>
    <t>Ciancimino</t>
  </si>
  <si>
    <t>Carter</t>
  </si>
  <si>
    <t>Fields</t>
  </si>
  <si>
    <t>Wright</t>
  </si>
  <si>
    <t>Hill</t>
  </si>
  <si>
    <t>Suarez</t>
  </si>
  <si>
    <t>Medrano</t>
  </si>
  <si>
    <t>Robinson</t>
  </si>
  <si>
    <t>Hooks</t>
  </si>
  <si>
    <t>Maillard</t>
  </si>
  <si>
    <t>Edwards</t>
  </si>
  <si>
    <t>England</t>
  </si>
  <si>
    <t>Rivera</t>
  </si>
  <si>
    <t>Butler</t>
  </si>
  <si>
    <t>Bailey</t>
  </si>
  <si>
    <t>Dowdell</t>
  </si>
  <si>
    <t>Garcia</t>
  </si>
  <si>
    <t>Jones</t>
  </si>
  <si>
    <t>Veras</t>
  </si>
  <si>
    <t>Segura</t>
  </si>
  <si>
    <t>Mojica</t>
  </si>
  <si>
    <t>Bagdanov</t>
  </si>
  <si>
    <t>Quinones</t>
  </si>
  <si>
    <t>Lane</t>
  </si>
  <si>
    <t>Saint Louis</t>
  </si>
  <si>
    <t>Bestman</t>
  </si>
  <si>
    <t>Pena</t>
  </si>
  <si>
    <t>Colinet</t>
  </si>
  <si>
    <t>Robateau</t>
  </si>
  <si>
    <t>McGhee</t>
  </si>
  <si>
    <t>Tlatelpa</t>
  </si>
  <si>
    <t>McClendon</t>
  </si>
  <si>
    <t>Walsh</t>
  </si>
  <si>
    <t>Zollo</t>
  </si>
  <si>
    <t>Ortiz</t>
  </si>
  <si>
    <t>Maura</t>
  </si>
  <si>
    <t>Khan</t>
  </si>
  <si>
    <t>Sneddon</t>
  </si>
  <si>
    <t>Hartley</t>
  </si>
  <si>
    <t>Taylor</t>
  </si>
  <si>
    <t>Soriano</t>
  </si>
  <si>
    <t>Adesanya</t>
  </si>
  <si>
    <t>Acevedo</t>
  </si>
  <si>
    <t>Choudhury</t>
  </si>
  <si>
    <t>Almonor</t>
  </si>
  <si>
    <t>Ali</t>
  </si>
  <si>
    <t>Francis</t>
  </si>
  <si>
    <t>Faison</t>
  </si>
  <si>
    <t>Sepulveda</t>
  </si>
  <si>
    <t>Thompson-Dean Bailey</t>
  </si>
  <si>
    <t>Carbonell</t>
  </si>
  <si>
    <t>Shaw</t>
  </si>
  <si>
    <t>Romero</t>
  </si>
  <si>
    <t>Newton</t>
  </si>
  <si>
    <t>Carlucci</t>
  </si>
  <si>
    <t>Ross</t>
  </si>
  <si>
    <t>Prescott</t>
  </si>
  <si>
    <t>Doolen</t>
  </si>
  <si>
    <t>Despinosse</t>
  </si>
  <si>
    <t>Weinstein</t>
  </si>
  <si>
    <t>Sidorovich</t>
  </si>
  <si>
    <t>Augustus</t>
  </si>
  <si>
    <t>Hailstalk</t>
  </si>
  <si>
    <t>Piper</t>
  </si>
  <si>
    <t>Herrera</t>
  </si>
  <si>
    <t>Werts</t>
  </si>
  <si>
    <t>Holder</t>
  </si>
  <si>
    <t>Glenn</t>
  </si>
  <si>
    <t>Fallah</t>
  </si>
  <si>
    <t>McDowell-Butts</t>
  </si>
  <si>
    <t>Stackhouse</t>
  </si>
  <si>
    <t>Collins</t>
  </si>
  <si>
    <t>Romano</t>
  </si>
  <si>
    <t>Davis</t>
  </si>
  <si>
    <t>Lopez</t>
  </si>
  <si>
    <t>Rotger</t>
  </si>
  <si>
    <t>Durandisse</t>
  </si>
  <si>
    <t>Acosta-De la Cruz</t>
  </si>
  <si>
    <t>Boyko</t>
  </si>
  <si>
    <t>Reyes</t>
  </si>
  <si>
    <t>Roche</t>
  </si>
  <si>
    <t>Guzman</t>
  </si>
  <si>
    <t>Coronel</t>
  </si>
  <si>
    <t>Andujar</t>
  </si>
  <si>
    <t>Islam</t>
  </si>
  <si>
    <t>Curley</t>
  </si>
  <si>
    <t>Kim</t>
  </si>
  <si>
    <t>Franco-Delawrence</t>
  </si>
  <si>
    <t>Chowdhury</t>
  </si>
  <si>
    <t>Delaine</t>
  </si>
  <si>
    <t>Silverstein</t>
  </si>
  <si>
    <t>Eshkenazi</t>
  </si>
  <si>
    <t>Solis Verdesoto</t>
  </si>
  <si>
    <t>Fernandez</t>
  </si>
  <si>
    <t>Abreu</t>
  </si>
  <si>
    <t>Swartzon</t>
  </si>
  <si>
    <t>Herrera Avalos</t>
  </si>
  <si>
    <t>Shrestha</t>
  </si>
  <si>
    <t>Gutierrez</t>
  </si>
  <si>
    <t>Shifrin</t>
  </si>
  <si>
    <t>Del Pilar Cabrera</t>
  </si>
  <si>
    <t>Santiago</t>
  </si>
  <si>
    <t>Campbell</t>
  </si>
  <si>
    <t>Serby</t>
  </si>
  <si>
    <t>Brooks</t>
  </si>
  <si>
    <t>Chase</t>
  </si>
  <si>
    <t>Clare</t>
  </si>
  <si>
    <t>Lewis</t>
  </si>
  <si>
    <t>Lara</t>
  </si>
  <si>
    <t>Cruz</t>
  </si>
  <si>
    <t>Emanuel</t>
  </si>
  <si>
    <t>Clemencia</t>
  </si>
  <si>
    <t>Taveras</t>
  </si>
  <si>
    <t>Paulino</t>
  </si>
  <si>
    <t>Cochran</t>
  </si>
  <si>
    <t>Vanwagoner</t>
  </si>
  <si>
    <t>Tatum</t>
  </si>
  <si>
    <t>Wynns</t>
  </si>
  <si>
    <t>Javier</t>
  </si>
  <si>
    <t>Lumchan</t>
  </si>
  <si>
    <t>Bedoya</t>
  </si>
  <si>
    <t>Velez</t>
  </si>
  <si>
    <t>Espinal</t>
  </si>
  <si>
    <t>Nelson</t>
  </si>
  <si>
    <t>Portuondo</t>
  </si>
  <si>
    <t>Ithier</t>
  </si>
  <si>
    <t>Murray</t>
  </si>
  <si>
    <t>Tavarez</t>
  </si>
  <si>
    <t>George</t>
  </si>
  <si>
    <t>Marte</t>
  </si>
  <si>
    <t>Price</t>
  </si>
  <si>
    <t>Pope</t>
  </si>
  <si>
    <t>Wong</t>
  </si>
  <si>
    <t>Handy</t>
  </si>
  <si>
    <t>Elmore</t>
  </si>
  <si>
    <t>Suru</t>
  </si>
  <si>
    <t>Hernandez</t>
  </si>
  <si>
    <t>Engesser</t>
  </si>
  <si>
    <t>Moreno</t>
  </si>
  <si>
    <t>Bozek</t>
  </si>
  <si>
    <t>Marrero</t>
  </si>
  <si>
    <t>Flores</t>
  </si>
  <si>
    <t>Rosario</t>
  </si>
  <si>
    <t>Adames</t>
  </si>
  <si>
    <t>Medina</t>
  </si>
  <si>
    <t>Vega</t>
  </si>
  <si>
    <t>Torres</t>
  </si>
  <si>
    <t>Tuitt</t>
  </si>
  <si>
    <t>Munzer</t>
  </si>
  <si>
    <t>Manosalvas</t>
  </si>
  <si>
    <t>Manoslavas</t>
  </si>
  <si>
    <t>Levandov</t>
  </si>
  <si>
    <t>Reynoso</t>
  </si>
  <si>
    <t>Guerrero</t>
  </si>
  <si>
    <t>Coleman</t>
  </si>
  <si>
    <t>Fortuna</t>
  </si>
  <si>
    <t>Khanam</t>
  </si>
  <si>
    <t>Akter</t>
  </si>
  <si>
    <t>Buchanan</t>
  </si>
  <si>
    <t>Burgess</t>
  </si>
  <si>
    <t>Paca</t>
  </si>
  <si>
    <t>Nicholas</t>
  </si>
  <si>
    <t>Tucker</t>
  </si>
  <si>
    <t>Jeffrey</t>
  </si>
  <si>
    <t>Stewart</t>
  </si>
  <si>
    <t>Dennis</t>
  </si>
  <si>
    <t>Jackson</t>
  </si>
  <si>
    <t>Lowery</t>
  </si>
  <si>
    <t>Saravia</t>
  </si>
  <si>
    <t>Hargrove</t>
  </si>
  <si>
    <t>Arias</t>
  </si>
  <si>
    <t>Vaca</t>
  </si>
  <si>
    <t>Klewicki</t>
  </si>
  <si>
    <t>Deoleo</t>
  </si>
  <si>
    <t>Mercado</t>
  </si>
  <si>
    <t>1030 Carroll St</t>
  </si>
  <si>
    <t>180 Broad St</t>
  </si>
  <si>
    <t>180 E 18th St</t>
  </si>
  <si>
    <t>210 Clinton Ave</t>
  </si>
  <si>
    <t>232 Stuyvesant Ave</t>
  </si>
  <si>
    <t>2511 Newkirk Ave</t>
  </si>
  <si>
    <t>285 Schenectady Ave</t>
  </si>
  <si>
    <t>168 E 93rd St</t>
  </si>
  <si>
    <t>1940 Pacific St</t>
  </si>
  <si>
    <t>251 Fort Washington Ave</t>
  </si>
  <si>
    <t>1 Jacobus Pl</t>
  </si>
  <si>
    <t>100 Belmont Pl</t>
  </si>
  <si>
    <t>100 W 83rd St</t>
  </si>
  <si>
    <t>101 Post Ave</t>
  </si>
  <si>
    <t>1018 Eastern Pkwy</t>
  </si>
  <si>
    <t>10306 Remington St</t>
  </si>
  <si>
    <t>1036 President St</t>
  </si>
  <si>
    <t>107-04 Liverpool Street</t>
  </si>
  <si>
    <t>10921 Van Wyck Expy</t>
  </si>
  <si>
    <t>10934 221st St</t>
  </si>
  <si>
    <t>113 Nassau St</t>
  </si>
  <si>
    <t>1130 Grassmere Ter</t>
  </si>
  <si>
    <t>11539 135th St</t>
  </si>
  <si>
    <t>1155 E 35th St</t>
  </si>
  <si>
    <t>11560 204th St</t>
  </si>
  <si>
    <t>11609 Francis Lewis Blvd</t>
  </si>
  <si>
    <t>11618 147th St</t>
  </si>
  <si>
    <t>117 Sherman Ave</t>
  </si>
  <si>
    <t>1176 President St</t>
  </si>
  <si>
    <t>11814 83rd Ave</t>
  </si>
  <si>
    <t>119 Clark Ln</t>
  </si>
  <si>
    <t>119 Vermilyea Ave</t>
  </si>
  <si>
    <t>121 Seaman Ave</t>
  </si>
  <si>
    <t>121 Sherman Ave</t>
  </si>
  <si>
    <t>124 Pelican Cir</t>
  </si>
  <si>
    <t>125 Beach 17th St</t>
  </si>
  <si>
    <t>12514 Jamaica Ave</t>
  </si>
  <si>
    <t>1269 Grand Concourse</t>
  </si>
  <si>
    <t>127 E 107th St</t>
  </si>
  <si>
    <t>129 Sherman Ave</t>
  </si>
  <si>
    <t>13324 Sanford Ave</t>
  </si>
  <si>
    <t>1336 Herkimer St</t>
  </si>
  <si>
    <t>13418 133rd Ave</t>
  </si>
  <si>
    <t>1370 Saint Nicholas Ave</t>
  </si>
  <si>
    <t>1381 Linden Blvd</t>
  </si>
  <si>
    <t>13912 34th Rd</t>
  </si>
  <si>
    <t>14 Thayer St</t>
  </si>
  <si>
    <t>140 Riverside dr</t>
  </si>
  <si>
    <t>14070 Ash Ave</t>
  </si>
  <si>
    <t>14435 37th Ave</t>
  </si>
  <si>
    <t>14445 35th Ave</t>
  </si>
  <si>
    <t>1468 5th Ave</t>
  </si>
  <si>
    <t>1490 Boone Ave</t>
  </si>
  <si>
    <t>14920 124th St</t>
  </si>
  <si>
    <t>150 Hendricks Ave</t>
  </si>
  <si>
    <t>160 Vermilyea Ave</t>
  </si>
  <si>
    <t>1617 Eastern Pkwy</t>
  </si>
  <si>
    <t>167 W 83rd St</t>
  </si>
  <si>
    <t>168 1st Ave</t>
  </si>
  <si>
    <t>1705 Stanhope St</t>
  </si>
  <si>
    <t>1711 Fulton St</t>
  </si>
  <si>
    <t>174 Riverdale Ave</t>
  </si>
  <si>
    <t>1740 Prospect Pl</t>
  </si>
  <si>
    <t>1760 Madison Ave</t>
  </si>
  <si>
    <t>177 Sheffield Ave</t>
  </si>
  <si>
    <t>1777 Grand Concourse</t>
  </si>
  <si>
    <t>1781 Riverside Dr</t>
  </si>
  <si>
    <t>1795 Riverside Dr</t>
  </si>
  <si>
    <t>1857 Coney Island Ave</t>
  </si>
  <si>
    <t>1873 Park Pl</t>
  </si>
  <si>
    <t>1880 Valentine Ave</t>
  </si>
  <si>
    <t>1933 Fulton St</t>
  </si>
  <si>
    <t>19619 Jamaica Ave</t>
  </si>
  <si>
    <t>1967 Bergen St</t>
  </si>
  <si>
    <t>20 Sky Ln</t>
  </si>
  <si>
    <t>200 Haven Ave</t>
  </si>
  <si>
    <t>200 Haven ave</t>
  </si>
  <si>
    <t>20916 86th drive</t>
  </si>
  <si>
    <t>2092 Dean St</t>
  </si>
  <si>
    <t>21 Truxton St</t>
  </si>
  <si>
    <t>210 Sherman Ave</t>
  </si>
  <si>
    <t>216 Rockaway Ave</t>
  </si>
  <si>
    <t>22 Post Ave</t>
  </si>
  <si>
    <t>22 W 25th St</t>
  </si>
  <si>
    <t>226 Naples Ter</t>
  </si>
  <si>
    <t>2273 Adam Clayton Powell Jr Blvd</t>
  </si>
  <si>
    <t>231 Steuben St</t>
  </si>
  <si>
    <t>232 Schenectady Ave</t>
  </si>
  <si>
    <t>2351 Pacific St</t>
  </si>
  <si>
    <t>24207 149th Ave</t>
  </si>
  <si>
    <t>246 Bainbridge St</t>
  </si>
  <si>
    <t>248 Audubon Ave</t>
  </si>
  <si>
    <t>249 Thomas S Boyland St</t>
  </si>
  <si>
    <t>2510 Collier Ave</t>
  </si>
  <si>
    <t>254 Seaman Ave</t>
  </si>
  <si>
    <t>2714 Frederick Douglass Blvd</t>
  </si>
  <si>
    <t>284 Eastern Pkwy</t>
  </si>
  <si>
    <t>2860 Ocean Ave</t>
  </si>
  <si>
    <t>2919 Lewmay Rd</t>
  </si>
  <si>
    <t>292 Westervelt Ave</t>
  </si>
  <si>
    <t>293 Martense St</t>
  </si>
  <si>
    <t>30 Dongan Hills Ave</t>
  </si>
  <si>
    <t>30 E 95th St</t>
  </si>
  <si>
    <t>30 Sickles St</t>
  </si>
  <si>
    <t>304 W 148th St</t>
  </si>
  <si>
    <t>310 E 25th St</t>
  </si>
  <si>
    <t>315 Pulaski St</t>
  </si>
  <si>
    <t>320 Vanderbilt Ave</t>
  </si>
  <si>
    <t>327 Franklin Ave</t>
  </si>
  <si>
    <t>331 Beach 31st St</t>
  </si>
  <si>
    <t>333 Beach 32nd St</t>
  </si>
  <si>
    <t>336 E 117th St</t>
  </si>
  <si>
    <t>3405 Putnam Pl</t>
  </si>
  <si>
    <t>3413 Avenue H</t>
  </si>
  <si>
    <t>3432 43rd ST</t>
  </si>
  <si>
    <t>3433 30th St</t>
  </si>
  <si>
    <t>356 Arlington Ave</t>
  </si>
  <si>
    <t>3706 107th St</t>
  </si>
  <si>
    <t>3721 80th St</t>
  </si>
  <si>
    <t>3750 81st St</t>
  </si>
  <si>
    <t>38 Post Avenue</t>
  </si>
  <si>
    <t>385 Chestnut St</t>
  </si>
  <si>
    <t>393 Montauk Ave</t>
  </si>
  <si>
    <t>4011 149th St</t>
  </si>
  <si>
    <t>408 Lincoln Ave</t>
  </si>
  <si>
    <t>4308 40th St</t>
  </si>
  <si>
    <t>435 Grand Ave</t>
  </si>
  <si>
    <t>436 Fort Washington Ave</t>
  </si>
  <si>
    <t>4410 30th Ave</t>
  </si>
  <si>
    <t>449 W 206th St</t>
  </si>
  <si>
    <t>45 Pinehurst Ave</t>
  </si>
  <si>
    <t>4513 10th Ave</t>
  </si>
  <si>
    <t>4516 49th St</t>
  </si>
  <si>
    <t>4530 Broadway</t>
  </si>
  <si>
    <t>4536 49th St</t>
  </si>
  <si>
    <t>454 E 119th St</t>
  </si>
  <si>
    <t>4706 49th St</t>
  </si>
  <si>
    <t>478 Herzl St</t>
  </si>
  <si>
    <t>482 Prospect pl</t>
  </si>
  <si>
    <t>49 Curtis Pl</t>
  </si>
  <si>
    <t>490 Ocean Parkway</t>
  </si>
  <si>
    <t>490 Ocean Pkwy</t>
  </si>
  <si>
    <t>5 Saint Marks Pl</t>
  </si>
  <si>
    <t>50 Linden Blvd</t>
  </si>
  <si>
    <t>500 W 213th St</t>
  </si>
  <si>
    <t>501 Hegeman Ave</t>
  </si>
  <si>
    <t>5024 31st Ave</t>
  </si>
  <si>
    <t>5124 Beach Channel Dr</t>
  </si>
  <si>
    <t>516 W 156th St</t>
  </si>
  <si>
    <t>517 W 160th St</t>
  </si>
  <si>
    <t>520 Isham St</t>
  </si>
  <si>
    <t>536 E 96th St</t>
  </si>
  <si>
    <t>554 W 181st St</t>
  </si>
  <si>
    <t>555 Lincoln Ave</t>
  </si>
  <si>
    <t>568 Cleveland St</t>
  </si>
  <si>
    <t>580 Academy St</t>
  </si>
  <si>
    <t>595 W 207th St</t>
  </si>
  <si>
    <t>60 Thayer St</t>
  </si>
  <si>
    <t>600 W 186th St</t>
  </si>
  <si>
    <t>6115 163rd St</t>
  </si>
  <si>
    <t>615 W 164th St</t>
  </si>
  <si>
    <t>615 W 184th St</t>
  </si>
  <si>
    <t>620 Baychester Ave</t>
  </si>
  <si>
    <t>620 W 189th St</t>
  </si>
  <si>
    <t>621 W 171st St</t>
  </si>
  <si>
    <t>63 Rockaway Pkwy</t>
  </si>
  <si>
    <t>631 W 207th St</t>
  </si>
  <si>
    <t>642 Eldert Ln</t>
  </si>
  <si>
    <t>66 Vermilyea Ave</t>
  </si>
  <si>
    <t>662 6th Ave</t>
  </si>
  <si>
    <t>664 W 161st St</t>
  </si>
  <si>
    <t>666 Dumont Ave</t>
  </si>
  <si>
    <t>67 Manhattan Ave</t>
  </si>
  <si>
    <t>67 W 107th St</t>
  </si>
  <si>
    <t>674 Academy St</t>
  </si>
  <si>
    <t>675 Lincoln Ave</t>
  </si>
  <si>
    <t>68 MacDougal St</t>
  </si>
  <si>
    <t>7002 Parsons Blvd</t>
  </si>
  <si>
    <t>701 Bay St</t>
  </si>
  <si>
    <t>702 44th St</t>
  </si>
  <si>
    <t>711 Herkimer St</t>
  </si>
  <si>
    <t>711 W 180th St</t>
  </si>
  <si>
    <t>727 6th Ave</t>
  </si>
  <si>
    <t>779 4th Ave</t>
  </si>
  <si>
    <t>790 Eldert Ln</t>
  </si>
  <si>
    <t>792 Sterling Pl</t>
  </si>
  <si>
    <t>8 Rutland Rd</t>
  </si>
  <si>
    <t>8 W 169th St</t>
  </si>
  <si>
    <t>803 W 180th St</t>
  </si>
  <si>
    <t>8607 101st St</t>
  </si>
  <si>
    <t>87 Taft Ave</t>
  </si>
  <si>
    <t>879 Cypress Ave</t>
  </si>
  <si>
    <t>88 Seaman Ave</t>
  </si>
  <si>
    <t>89 Seaman Ave</t>
  </si>
  <si>
    <t>8903 146th St</t>
  </si>
  <si>
    <t>8912 183rd St</t>
  </si>
  <si>
    <t>904 Winthrop St</t>
  </si>
  <si>
    <t>91 Brook St</t>
  </si>
  <si>
    <t>941 Jerome ave</t>
  </si>
  <si>
    <t>9427 Kings Hwy</t>
  </si>
  <si>
    <t>9428 86th Rd</t>
  </si>
  <si>
    <t>95 Seaman Ave</t>
  </si>
  <si>
    <t>9608 57th Ave</t>
  </si>
  <si>
    <t>9724 93rd St</t>
  </si>
  <si>
    <t>975 42nd St</t>
  </si>
  <si>
    <t>9838 57th Ave</t>
  </si>
  <si>
    <t>9863 Corona Ave</t>
  </si>
  <si>
    <t>997 Summit Ave</t>
  </si>
  <si>
    <t>Tompkins Square 244 East 3rd Row Street</t>
  </si>
  <si>
    <t># 2B</t>
  </si>
  <si>
    <t>4-G</t>
  </si>
  <si>
    <t>4D</t>
  </si>
  <si>
    <t>2-F</t>
  </si>
  <si>
    <t>1c</t>
  </si>
  <si>
    <t>1D</t>
  </si>
  <si>
    <t>5-G</t>
  </si>
  <si>
    <t>B</t>
  </si>
  <si>
    <t>B7</t>
  </si>
  <si>
    <t>1G</t>
  </si>
  <si>
    <t>2nd Floor</t>
  </si>
  <si>
    <t>2E</t>
  </si>
  <si>
    <t>3A</t>
  </si>
  <si>
    <t>A4</t>
  </si>
  <si>
    <t>2J</t>
  </si>
  <si>
    <t>4A</t>
  </si>
  <si>
    <t>4B</t>
  </si>
  <si>
    <t>7R</t>
  </si>
  <si>
    <t>17L</t>
  </si>
  <si>
    <t>10L</t>
  </si>
  <si>
    <t>4-C</t>
  </si>
  <si>
    <t>4-H</t>
  </si>
  <si>
    <t>2nd fl</t>
  </si>
  <si>
    <t>3B</t>
  </si>
  <si>
    <t>23C</t>
  </si>
  <si>
    <t>Fl 1</t>
  </si>
  <si>
    <t>B-2</t>
  </si>
  <si>
    <t>1st Floor</t>
  </si>
  <si>
    <t>1st fl</t>
  </si>
  <si>
    <t>1st floor apt 3</t>
  </si>
  <si>
    <t>2D</t>
  </si>
  <si>
    <t>3rd Floor</t>
  </si>
  <si>
    <t>11D</t>
  </si>
  <si>
    <t>Apt. 6S</t>
  </si>
  <si>
    <t>20J</t>
  </si>
  <si>
    <t>12H</t>
  </si>
  <si>
    <t>E5</t>
  </si>
  <si>
    <t>2B</t>
  </si>
  <si>
    <t>5H</t>
  </si>
  <si>
    <t>20B</t>
  </si>
  <si>
    <t>3rd FL</t>
  </si>
  <si>
    <t>5M</t>
  </si>
  <si>
    <t>1K</t>
  </si>
  <si>
    <t>2A</t>
  </si>
  <si>
    <t>1A</t>
  </si>
  <si>
    <t>1B</t>
  </si>
  <si>
    <t>3R</t>
  </si>
  <si>
    <t>6R</t>
  </si>
  <si>
    <t>1R</t>
  </si>
  <si>
    <t>10M</t>
  </si>
  <si>
    <t>9F</t>
  </si>
  <si>
    <t>3E</t>
  </si>
  <si>
    <t>1E</t>
  </si>
  <si>
    <t>4i</t>
  </si>
  <si>
    <t>1F</t>
  </si>
  <si>
    <t>6H</t>
  </si>
  <si>
    <t>5C</t>
  </si>
  <si>
    <t>3D</t>
  </si>
  <si>
    <t>4C</t>
  </si>
  <si>
    <t>4E</t>
  </si>
  <si>
    <t>5D</t>
  </si>
  <si>
    <t>3 FL</t>
  </si>
  <si>
    <t>1st floor</t>
  </si>
  <si>
    <t>6A</t>
  </si>
  <si>
    <t>Apt A4</t>
  </si>
  <si>
    <t>8H</t>
  </si>
  <si>
    <t>18G</t>
  </si>
  <si>
    <t>bsmnt</t>
  </si>
  <si>
    <t>3C</t>
  </si>
  <si>
    <t>1L</t>
  </si>
  <si>
    <t>3L</t>
  </si>
  <si>
    <t>17K</t>
  </si>
  <si>
    <t>22K</t>
  </si>
  <si>
    <t>F2</t>
  </si>
  <si>
    <t>5B</t>
  </si>
  <si>
    <t>4H</t>
  </si>
  <si>
    <t>B5</t>
  </si>
  <si>
    <t>Basement</t>
  </si>
  <si>
    <t>3F</t>
  </si>
  <si>
    <t>6C</t>
  </si>
  <si>
    <t>7F</t>
  </si>
  <si>
    <t>3i</t>
  </si>
  <si>
    <t>4R</t>
  </si>
  <si>
    <t>20H</t>
  </si>
  <si>
    <t>13A</t>
  </si>
  <si>
    <t>6G</t>
  </si>
  <si>
    <t>5A</t>
  </si>
  <si>
    <t>3H</t>
  </si>
  <si>
    <t>2R</t>
  </si>
  <si>
    <t>2 Floor</t>
  </si>
  <si>
    <t>6I</t>
  </si>
  <si>
    <t>1h</t>
  </si>
  <si>
    <t>2L</t>
  </si>
  <si>
    <t>1b</t>
  </si>
  <si>
    <t>5F</t>
  </si>
  <si>
    <t>4T</t>
  </si>
  <si>
    <t>2H</t>
  </si>
  <si>
    <t>4F</t>
  </si>
  <si>
    <t>2F</t>
  </si>
  <si>
    <t>Bw</t>
  </si>
  <si>
    <t>K</t>
  </si>
  <si>
    <t>BSMT</t>
  </si>
  <si>
    <t>2d</t>
  </si>
  <si>
    <t>41A</t>
  </si>
  <si>
    <t>7H</t>
  </si>
  <si>
    <t>9C</t>
  </si>
  <si>
    <t>5E</t>
  </si>
  <si>
    <t>Apt 4</t>
  </si>
  <si>
    <t>6D</t>
  </si>
  <si>
    <t>D5</t>
  </si>
  <si>
    <t>13G</t>
  </si>
  <si>
    <t>3G</t>
  </si>
  <si>
    <t>#2H</t>
  </si>
  <si>
    <t>5K</t>
  </si>
  <si>
    <t>8D</t>
  </si>
  <si>
    <t>8A</t>
  </si>
  <si>
    <t>8C</t>
  </si>
  <si>
    <t>D4</t>
  </si>
  <si>
    <t>#1</t>
  </si>
  <si>
    <t>5T</t>
  </si>
  <si>
    <t>8N</t>
  </si>
  <si>
    <t>12L</t>
  </si>
  <si>
    <t>1St Floor</t>
  </si>
  <si>
    <t>Brooklyn</t>
  </si>
  <si>
    <t>Staten Island</t>
  </si>
  <si>
    <t>New York</t>
  </si>
  <si>
    <t>Bronx</t>
  </si>
  <si>
    <t>Jamaica</t>
  </si>
  <si>
    <t>Queens Village</t>
  </si>
  <si>
    <t>Far Rockaway</t>
  </si>
  <si>
    <t>South Ozone Park</t>
  </si>
  <si>
    <t>Saint Albans</t>
  </si>
  <si>
    <t>Cambria Heights</t>
  </si>
  <si>
    <t>Kew Gardens</t>
  </si>
  <si>
    <t>Richmond Hill</t>
  </si>
  <si>
    <t>Flushing</t>
  </si>
  <si>
    <t>Ridgewood</t>
  </si>
  <si>
    <t>Hollis</t>
  </si>
  <si>
    <t>Rosedale</t>
  </si>
  <si>
    <t>Long Island City</t>
  </si>
  <si>
    <t>Astoria</t>
  </si>
  <si>
    <t>Corona</t>
  </si>
  <si>
    <t>Jackson Hts</t>
  </si>
  <si>
    <t>Jackson Heights</t>
  </si>
  <si>
    <t>Sunnyside</t>
  </si>
  <si>
    <t>Woodside</t>
  </si>
  <si>
    <t>Fresh Meadows</t>
  </si>
  <si>
    <t>Woodhaven</t>
  </si>
  <si>
    <t>Ozone Park</t>
  </si>
  <si>
    <t xml:space="preserve"> </t>
  </si>
  <si>
    <t>No</t>
  </si>
  <si>
    <t>Yes</t>
  </si>
  <si>
    <t>None</t>
  </si>
  <si>
    <t>DHCI Form</t>
  </si>
  <si>
    <t>Active CA/SNAP</t>
  </si>
  <si>
    <t>LT-051788-19/RI</t>
  </si>
  <si>
    <t>LT-073946-19/KI</t>
  </si>
  <si>
    <t>LT-065317-19/KI</t>
  </si>
  <si>
    <t>LT-057621-19/NY</t>
  </si>
  <si>
    <t>LT-051527-19/RI</t>
  </si>
  <si>
    <t>LT-69320-19/KI</t>
  </si>
  <si>
    <t>No case</t>
  </si>
  <si>
    <t>LT-063416-19/QU</t>
  </si>
  <si>
    <t>LT-061783-19/KI</t>
  </si>
  <si>
    <t>LT-063334-19/QU</t>
  </si>
  <si>
    <t>LT-063916-19/QU</t>
  </si>
  <si>
    <t>LT-077528-18/QU</t>
  </si>
  <si>
    <t>no case</t>
  </si>
  <si>
    <t>LT-064297-19/QU</t>
  </si>
  <si>
    <t>LT-053104-19/QU</t>
  </si>
  <si>
    <t>LT-063867-19/QU</t>
  </si>
  <si>
    <t>LT-060626-19/QU</t>
  </si>
  <si>
    <t>LT-76161-18/QU</t>
  </si>
  <si>
    <t>LT-057444-19/NY</t>
  </si>
  <si>
    <t>LT-051320-19/RI</t>
  </si>
  <si>
    <t>LT-062052-19/QU</t>
  </si>
  <si>
    <t>LT-063791-19/QU</t>
  </si>
  <si>
    <t>none</t>
  </si>
  <si>
    <t>LT-096258-18/KI</t>
  </si>
  <si>
    <t>LT-059162-19/QU</t>
  </si>
  <si>
    <t>LT-000422-19/KI</t>
  </si>
  <si>
    <t>HM-130106-OM</t>
  </si>
  <si>
    <t>LT-056804-19/QU</t>
  </si>
  <si>
    <t>LT-053861-19/QU</t>
  </si>
  <si>
    <t>LT-028805-19/BX</t>
  </si>
  <si>
    <t>LT-051480-19/RI</t>
  </si>
  <si>
    <t>LT-062103-19/NY</t>
  </si>
  <si>
    <t>CV-024411-15/QU</t>
  </si>
  <si>
    <t>LT-067539-19/KI</t>
  </si>
  <si>
    <t>LT-094957-18/KI</t>
  </si>
  <si>
    <t>No Case</t>
  </si>
  <si>
    <t>GQ-610075-OR</t>
  </si>
  <si>
    <t>LT-051840-19/RI</t>
  </si>
  <si>
    <t>LT-071393-19/KI</t>
  </si>
  <si>
    <t>LT-023429-18/BX</t>
  </si>
  <si>
    <t>LT-056474-19/KI</t>
  </si>
  <si>
    <t>LT-00322-19/QU</t>
  </si>
  <si>
    <t>LT-057620-19/KI</t>
  </si>
  <si>
    <t>LT-051516-19/RI</t>
  </si>
  <si>
    <t>LT-57210-17/QU</t>
  </si>
  <si>
    <t>LT-074634-18/KI</t>
  </si>
  <si>
    <t>LT-067366-19/KI</t>
  </si>
  <si>
    <t>LT-60876-19/NY</t>
  </si>
  <si>
    <t>LT-061550-19/NY</t>
  </si>
  <si>
    <t>LT-051757-19/RI</t>
  </si>
  <si>
    <t>LT-063716-19/QU</t>
  </si>
  <si>
    <t>LT-050184-19/NY</t>
  </si>
  <si>
    <t>LT-64089/19-NY</t>
  </si>
  <si>
    <t>LT-059740-19/NY</t>
  </si>
  <si>
    <t>LT-062081-19/QU</t>
  </si>
  <si>
    <t>LT-051492-19/RI</t>
  </si>
  <si>
    <t>HS 210129 S</t>
  </si>
  <si>
    <t>LT-011313-18/RI</t>
  </si>
  <si>
    <t>LT-064064-19/NY</t>
  </si>
  <si>
    <t>LT-063545-19/NY</t>
  </si>
  <si>
    <t>LT-70294-18/QU</t>
  </si>
  <si>
    <t>LT-077777-18/QU</t>
  </si>
  <si>
    <t>LT-50232-17/QU</t>
  </si>
  <si>
    <t>LT-062870-19/QU</t>
  </si>
  <si>
    <t>ER 410056 RT</t>
  </si>
  <si>
    <t>LT-020164-19/BX</t>
  </si>
  <si>
    <t>LT-062856-19/QU</t>
  </si>
  <si>
    <t>LT-062947-19/QU</t>
  </si>
  <si>
    <t>LT-63688/19-KI</t>
  </si>
  <si>
    <t>LT-052792-19/QU</t>
  </si>
  <si>
    <t>LT-62630-19/QU</t>
  </si>
  <si>
    <t>LT-075052-18/QU</t>
  </si>
  <si>
    <t>LT-071995-19/KI</t>
  </si>
  <si>
    <t>M-H-Z-19-71808</t>
  </si>
  <si>
    <t>LT-051834-19/RI</t>
  </si>
  <si>
    <t>LT-051366-19/QU</t>
  </si>
  <si>
    <t>LT-071824-19/KI</t>
  </si>
  <si>
    <t>LT-063289-19/QU</t>
  </si>
  <si>
    <t>LT-070975-19/KI</t>
  </si>
  <si>
    <t>LT-051737-19/RI</t>
  </si>
  <si>
    <t>LT-057814-19/NY</t>
  </si>
  <si>
    <t>LT-54693-19/QU</t>
  </si>
  <si>
    <t>LT-077282-18/NY</t>
  </si>
  <si>
    <t>GW 430022 OM</t>
  </si>
  <si>
    <t>LT-059792-19/NY</t>
  </si>
  <si>
    <t>LT-063530-19/NY</t>
  </si>
  <si>
    <t>LT-059617-19/QU</t>
  </si>
  <si>
    <t>LT-1137/19-NY</t>
  </si>
  <si>
    <t>LT-64690/19-NY</t>
  </si>
  <si>
    <t>LT-066319-19/KI</t>
  </si>
  <si>
    <t>LT-069112-19/KI</t>
  </si>
  <si>
    <t>LT-058093-19/KI</t>
  </si>
  <si>
    <t>LT-075409-18/KI</t>
  </si>
  <si>
    <t>LT-059006-19/KI</t>
  </si>
  <si>
    <t>LT-063667-19/KI</t>
  </si>
  <si>
    <t>LT-062805-19/QU</t>
  </si>
  <si>
    <t>LT-069790-19/KI</t>
  </si>
  <si>
    <t>LT-060758-18/KI</t>
  </si>
  <si>
    <t>LT-071742-19/KI</t>
  </si>
  <si>
    <t>LT-093193-18/KI</t>
  </si>
  <si>
    <t>LT-002704-18/KI</t>
  </si>
  <si>
    <t>LT-064502-19/QU</t>
  </si>
  <si>
    <t>LT-051689-19/RI</t>
  </si>
  <si>
    <t>LT-062661-19/QU</t>
  </si>
  <si>
    <t>LT-000600-19/QU</t>
  </si>
  <si>
    <t>LT-62604-19/QU</t>
  </si>
  <si>
    <t>LT-074838-18/QU</t>
  </si>
  <si>
    <t>GX-110104-OM</t>
  </si>
  <si>
    <t>LT-063534-19/QU</t>
  </si>
  <si>
    <t>LT-051247-17/KI</t>
  </si>
  <si>
    <t>GX-110098-OM</t>
  </si>
  <si>
    <t>LT-060978-19/QU</t>
  </si>
  <si>
    <t>LT-017132-19/BX</t>
  </si>
  <si>
    <t>Non-Litigation Advocacy</t>
  </si>
  <si>
    <t>Holdover</t>
  </si>
  <si>
    <t>DHCR Administrative Action</t>
  </si>
  <si>
    <t>HP Action</t>
  </si>
  <si>
    <t>Non-payment</t>
  </si>
  <si>
    <t>Tenant Rights</t>
  </si>
  <si>
    <t>Sec. 8 Termination</t>
  </si>
  <si>
    <t>SCRIE/DRIE</t>
  </si>
  <si>
    <t>Other Civil Court</t>
  </si>
  <si>
    <t>PA Issue: FEPS</t>
  </si>
  <si>
    <t>Appeal-Appellate Term</t>
  </si>
  <si>
    <t>Article 78</t>
  </si>
  <si>
    <t>Other Administrative Proceeding</t>
  </si>
  <si>
    <t>Human Rights Complaint</t>
  </si>
  <si>
    <t>PA Issue: Other</t>
  </si>
  <si>
    <t>PA Issue: RAU</t>
  </si>
  <si>
    <t>Affirmative Litigation Supreme</t>
  </si>
  <si>
    <t>Section 8 other</t>
  </si>
  <si>
    <t>Out-of-Court Advocacy</t>
  </si>
  <si>
    <t>Representation - Admin. Agency</t>
  </si>
  <si>
    <t>Representation - State Court</t>
  </si>
  <si>
    <t>Hold For Review</t>
  </si>
  <si>
    <t>Advice</t>
  </si>
  <si>
    <t>Brief Service</t>
  </si>
  <si>
    <t>G - Negotiated Settlement with Litigation</t>
  </si>
  <si>
    <t>A - Counsel and Advice</t>
  </si>
  <si>
    <t>B - Limited Action (Brief Service)</t>
  </si>
  <si>
    <t>H - Administrative Agency Decision</t>
  </si>
  <si>
    <t>3018 Tenant Rights Coalition (TRC)</t>
  </si>
  <si>
    <t>3011 TRC FJC Initiative</t>
  </si>
  <si>
    <t>Prefer Not To Answer</t>
  </si>
  <si>
    <t>63 Private Landlord/Tenant</t>
  </si>
  <si>
    <t>69 Other Housing</t>
  </si>
  <si>
    <t>71 TANF</t>
  </si>
  <si>
    <t>64 Public Housing</t>
  </si>
  <si>
    <t>02 Collect/Repo/Def/Garnsh</t>
  </si>
  <si>
    <t>61 Federally Subsidized Housing</t>
  </si>
  <si>
    <t>No Stipulation; No Judgment</t>
  </si>
  <si>
    <t>Post-Judgment, Tenant in Possession-Judgment Due to Other</t>
  </si>
  <si>
    <t>Post-Stipulation, No Judgment</t>
  </si>
  <si>
    <t>On for Trial</t>
  </si>
  <si>
    <t>Post-Judgment, Tenant Out of Possession</t>
  </si>
  <si>
    <t>Post-Judgment, Tenant in Possession-Judgment Due to Default</t>
  </si>
  <si>
    <t>07/28/2019</t>
  </si>
  <si>
    <t>08/31/2019</t>
  </si>
  <si>
    <t>08/22/2019</t>
  </si>
  <si>
    <t>07/15/2019</t>
  </si>
  <si>
    <t>08/03/2019</t>
  </si>
  <si>
    <t>Brooklyn Legal Services</t>
  </si>
  <si>
    <t>Staten Island Legal Services</t>
  </si>
  <si>
    <t>Manhattan Legal Services</t>
  </si>
  <si>
    <t>Queens Legal Services</t>
  </si>
  <si>
    <t>Bronx Legal Services</t>
  </si>
  <si>
    <t>Returning Client</t>
  </si>
  <si>
    <t>Self-referred</t>
  </si>
  <si>
    <t>Other</t>
  </si>
  <si>
    <t>HRA</t>
  </si>
  <si>
    <t>Community Organization</t>
  </si>
  <si>
    <t>Elected Official</t>
  </si>
  <si>
    <t>FJC Housing Intake</t>
  </si>
  <si>
    <t>Court Referral-NON HRA</t>
  </si>
  <si>
    <t>Outreach</t>
  </si>
  <si>
    <t>Tenant Support Unit</t>
  </si>
  <si>
    <t>Other City Agency</t>
  </si>
  <si>
    <t>Word of mouth</t>
  </si>
  <si>
    <t>ADP Hotline</t>
  </si>
  <si>
    <t>3-1-1</t>
  </si>
  <si>
    <t>In-House</t>
  </si>
  <si>
    <t>HRA ELS Part F Brooklyn</t>
  </si>
  <si>
    <t>HRA ELS (Assigned Counsel)</t>
  </si>
  <si>
    <t>6014-Obtained advice and counsel on a Housing matter</t>
  </si>
  <si>
    <t>6002-Prevented eviction from private housing</t>
  </si>
  <si>
    <t>6017-Obtained other benefit on a Housing matter</t>
  </si>
  <si>
    <t>6007-Avoided, or obtained redress for charges by landlord</t>
  </si>
  <si>
    <t>1013-Obtained advice and counsel  on Consumer matter</t>
  </si>
  <si>
    <t>6009-Obtained repairs, Improved housing conditions or otherwise enforced rights to decent, habitable housing</t>
  </si>
  <si>
    <t>10/25/1944</t>
  </si>
  <si>
    <t>06/12/1972</t>
  </si>
  <si>
    <t>11/10/1988</t>
  </si>
  <si>
    <t>02/06/1944</t>
  </si>
  <si>
    <t>08/19/1986</t>
  </si>
  <si>
    <t>08/05/1956</t>
  </si>
  <si>
    <t>04/14/1945</t>
  </si>
  <si>
    <t>04/06/1988</t>
  </si>
  <si>
    <t>12/13/1964</t>
  </si>
  <si>
    <t>03/15/1955</t>
  </si>
  <si>
    <t>05/30/1980</t>
  </si>
  <si>
    <t>08/20/1948</t>
  </si>
  <si>
    <t>08/26/1945</t>
  </si>
  <si>
    <t>02/08/1967</t>
  </si>
  <si>
    <t>09/15/1969</t>
  </si>
  <si>
    <t>04/30/1968</t>
  </si>
  <si>
    <t>10/01/1986</t>
  </si>
  <si>
    <t>04/02/1970</t>
  </si>
  <si>
    <t>04/26/1989</t>
  </si>
  <si>
    <t>05/10/1995</t>
  </si>
  <si>
    <t>05/15/1961</t>
  </si>
  <si>
    <t>05/28/1933</t>
  </si>
  <si>
    <t>09/05/1972</t>
  </si>
  <si>
    <t>10/28/1975</t>
  </si>
  <si>
    <t>01/01/1978</t>
  </si>
  <si>
    <t>06/19/1981</t>
  </si>
  <si>
    <t>05/22/1965</t>
  </si>
  <si>
    <t>08/13/1975</t>
  </si>
  <si>
    <t>12/14/1989</t>
  </si>
  <si>
    <t>11/26/1976</t>
  </si>
  <si>
    <t>03/25/1984</t>
  </si>
  <si>
    <t>02/11/1990</t>
  </si>
  <si>
    <t>02/24/1993</t>
  </si>
  <si>
    <t>09/29/1971</t>
  </si>
  <si>
    <t>09/17/1952</t>
  </si>
  <si>
    <t>05/14/1986</t>
  </si>
  <si>
    <t>09/22/1980</t>
  </si>
  <si>
    <t>07/09/1986</t>
  </si>
  <si>
    <t>09/22/1937</t>
  </si>
  <si>
    <t>10/30/1929</t>
  </si>
  <si>
    <t>12/09/1969</t>
  </si>
  <si>
    <t>06/24/1951</t>
  </si>
  <si>
    <t>08/10/1957</t>
  </si>
  <si>
    <t>02/10/1987</t>
  </si>
  <si>
    <t>01/31/1968</t>
  </si>
  <si>
    <t>02/25/1989</t>
  </si>
  <si>
    <t>11/04/1969</t>
  </si>
  <si>
    <t>08/23/1968</t>
  </si>
  <si>
    <t>04/08/1942</t>
  </si>
  <si>
    <t>12/28/1951</t>
  </si>
  <si>
    <t>06/26/1968</t>
  </si>
  <si>
    <t>05/13/1961</t>
  </si>
  <si>
    <t>09/03/1961</t>
  </si>
  <si>
    <t>08/10/1962</t>
  </si>
  <si>
    <t>01/03/1972</t>
  </si>
  <si>
    <t>06/24/1954</t>
  </si>
  <si>
    <t>11/01/1954</t>
  </si>
  <si>
    <t>12/30/1971</t>
  </si>
  <si>
    <t>04/28/1959</t>
  </si>
  <si>
    <t>02/27/1983</t>
  </si>
  <si>
    <t>01/17/1950</t>
  </si>
  <si>
    <t>09/17/1968</t>
  </si>
  <si>
    <t>07/09/1972</t>
  </si>
  <si>
    <t>09/27/1957</t>
  </si>
  <si>
    <t>11/15/1969</t>
  </si>
  <si>
    <t>08/01/1943</t>
  </si>
  <si>
    <t>09/25/1981</t>
  </si>
  <si>
    <t>05/14/1952</t>
  </si>
  <si>
    <t>05/27/1953</t>
  </si>
  <si>
    <t>09/11/1959</t>
  </si>
  <si>
    <t>09/19/1959</t>
  </si>
  <si>
    <t>04/19/1985</t>
  </si>
  <si>
    <t>09/03/1983</t>
  </si>
  <si>
    <t>09/21/1978</t>
  </si>
  <si>
    <t>03/16/1983</t>
  </si>
  <si>
    <t>02/04/1983</t>
  </si>
  <si>
    <t>11/01/1951</t>
  </si>
  <si>
    <t>03/04/1951</t>
  </si>
  <si>
    <t>12/13/1971</t>
  </si>
  <si>
    <t>04/02/1966</t>
  </si>
  <si>
    <t>06/02/1982</t>
  </si>
  <si>
    <t>07/10/1960</t>
  </si>
  <si>
    <t>04/29/1974</t>
  </si>
  <si>
    <t>03/07/1981</t>
  </si>
  <si>
    <t>11/08/1967</t>
  </si>
  <si>
    <t>08/21/1990</t>
  </si>
  <si>
    <t>11/23/1977</t>
  </si>
  <si>
    <t>10/05/1978</t>
  </si>
  <si>
    <t>07/04/1945</t>
  </si>
  <si>
    <t>04/25/1967</t>
  </si>
  <si>
    <t>01/19/1936</t>
  </si>
  <si>
    <t>12/04/1973</t>
  </si>
  <si>
    <t>08/08/1955</t>
  </si>
  <si>
    <t>01/19/1954</t>
  </si>
  <si>
    <t>04/19/1953</t>
  </si>
  <si>
    <t>12/20/1948</t>
  </si>
  <si>
    <t>06/08/1960</t>
  </si>
  <si>
    <t>10/29/1943</t>
  </si>
  <si>
    <t>06/21/1961</t>
  </si>
  <si>
    <t>07/21/1984</t>
  </si>
  <si>
    <t>11/07/1956</t>
  </si>
  <si>
    <t>09/08/1977</t>
  </si>
  <si>
    <t>02/17/1986</t>
  </si>
  <si>
    <t>06/05/1965</t>
  </si>
  <si>
    <t>09/14/1956</t>
  </si>
  <si>
    <t>08/19/1969</t>
  </si>
  <si>
    <t>06/27/1966</t>
  </si>
  <si>
    <t>11/26/1970</t>
  </si>
  <si>
    <t>01/14/1971</t>
  </si>
  <si>
    <t>12/27/1946</t>
  </si>
  <si>
    <t>02/23/1967</t>
  </si>
  <si>
    <t>12/25/1979</t>
  </si>
  <si>
    <t>09/22/1963</t>
  </si>
  <si>
    <t>01/01/1964</t>
  </si>
  <si>
    <t>12/03/1960</t>
  </si>
  <si>
    <t>08/25/1962</t>
  </si>
  <si>
    <t>12/17/1984</t>
  </si>
  <si>
    <t>04/30/1979</t>
  </si>
  <si>
    <t>08/15/1981</t>
  </si>
  <si>
    <t>01/22/1993</t>
  </si>
  <si>
    <t>11/11/1962</t>
  </si>
  <si>
    <t>10/01/1950</t>
  </si>
  <si>
    <t>08/03/1969</t>
  </si>
  <si>
    <t>12/28/1980</t>
  </si>
  <si>
    <t>03/02/1957</t>
  </si>
  <si>
    <t>02/20/1977</t>
  </si>
  <si>
    <t>10/20/1961</t>
  </si>
  <si>
    <t>01/06/1979</t>
  </si>
  <si>
    <t>11/08/1993</t>
  </si>
  <si>
    <t>06/29/1991</t>
  </si>
  <si>
    <t>01/09/1988</t>
  </si>
  <si>
    <t>07/29/1963</t>
  </si>
  <si>
    <t>04/15/1983</t>
  </si>
  <si>
    <t>10/17/1961</t>
  </si>
  <si>
    <t>05/25/1936</t>
  </si>
  <si>
    <t>06/04/1967</t>
  </si>
  <si>
    <t>04/02/1956</t>
  </si>
  <si>
    <t>09/29/1968</t>
  </si>
  <si>
    <t>09/06/1993</t>
  </si>
  <si>
    <t>05/08/1959</t>
  </si>
  <si>
    <t>10/01/1962</t>
  </si>
  <si>
    <t>04/30/1953</t>
  </si>
  <si>
    <t>12/29/1962</t>
  </si>
  <si>
    <t>04/07/1970</t>
  </si>
  <si>
    <t>10/02/1967</t>
  </si>
  <si>
    <t>03/08/1993</t>
  </si>
  <si>
    <t>09/20/1959</t>
  </si>
  <si>
    <t>08/23/1976</t>
  </si>
  <si>
    <t>01/05/1966</t>
  </si>
  <si>
    <t>10/23/1958</t>
  </si>
  <si>
    <t>04/14/1975</t>
  </si>
  <si>
    <t>02/10/1944</t>
  </si>
  <si>
    <t>05/07/1946</t>
  </si>
  <si>
    <t>08/19/1949</t>
  </si>
  <si>
    <t>06/08/1977</t>
  </si>
  <si>
    <t>11/17/1936</t>
  </si>
  <si>
    <t>08/18/1967</t>
  </si>
  <si>
    <t>06/21/1986</t>
  </si>
  <si>
    <t>08/23/1965</t>
  </si>
  <si>
    <t>12/29/1989</t>
  </si>
  <si>
    <t>06/06/1965</t>
  </si>
  <si>
    <t>05/05/1983</t>
  </si>
  <si>
    <t>03/19/1989</t>
  </si>
  <si>
    <t>02/28/1978</t>
  </si>
  <si>
    <t>08/24/1973</t>
  </si>
  <si>
    <t>12/31/1967</t>
  </si>
  <si>
    <t>07/30/1962</t>
  </si>
  <si>
    <t>04/16/1967</t>
  </si>
  <si>
    <t>11/23/1967</t>
  </si>
  <si>
    <t>10/30/1954</t>
  </si>
  <si>
    <t>01/26/1944</t>
  </si>
  <si>
    <t>02/15/1962</t>
  </si>
  <si>
    <t>02/20/1958</t>
  </si>
  <si>
    <t>10/02/1955</t>
  </si>
  <si>
    <t>07/13/1959</t>
  </si>
  <si>
    <t>06/09/1965</t>
  </si>
  <si>
    <t>10/11/1958</t>
  </si>
  <si>
    <t>03/31/1985</t>
  </si>
  <si>
    <t>09/22/1973</t>
  </si>
  <si>
    <t>03/04/1958</t>
  </si>
  <si>
    <t>03/19/1960</t>
  </si>
  <si>
    <t>08/19/1988</t>
  </si>
  <si>
    <t>01/20/1999</t>
  </si>
  <si>
    <t>11/01/1968</t>
  </si>
  <si>
    <t>09/25/1946</t>
  </si>
  <si>
    <t>11/25/1968</t>
  </si>
  <si>
    <t>01/29/1968</t>
  </si>
  <si>
    <t>08/13/1973</t>
  </si>
  <si>
    <t>01/08/1981</t>
  </si>
  <si>
    <t>01/28/1960</t>
  </si>
  <si>
    <t>02/08/1939</t>
  </si>
  <si>
    <t>06/06/1968</t>
  </si>
  <si>
    <t>04/10/1958</t>
  </si>
  <si>
    <t>04/24/1950</t>
  </si>
  <si>
    <t>05/07/1978</t>
  </si>
  <si>
    <t>09/19/1967</t>
  </si>
  <si>
    <t>03/30/1960</t>
  </si>
  <si>
    <t>10/11/1956</t>
  </si>
  <si>
    <t>09/04/1954</t>
  </si>
  <si>
    <t>04/06/1973</t>
  </si>
  <si>
    <t>02/07/1958</t>
  </si>
  <si>
    <t>06/23/1974</t>
  </si>
  <si>
    <t>06/16/1941</t>
  </si>
  <si>
    <t>08/20/1943</t>
  </si>
  <si>
    <t>02/06/1941</t>
  </si>
  <si>
    <t>08/01/1975</t>
  </si>
  <si>
    <t>07/01/1994</t>
  </si>
  <si>
    <t>03/20/1963</t>
  </si>
  <si>
    <t>06/06/1971</t>
  </si>
  <si>
    <t>07/14/1966</t>
  </si>
  <si>
    <t>03/05/1952</t>
  </si>
  <si>
    <t>09/05/1934</t>
  </si>
  <si>
    <t>03/21/1989</t>
  </si>
  <si>
    <t>07/17/1959</t>
  </si>
  <si>
    <t>08/14/1955</t>
  </si>
  <si>
    <t>06/14/1968</t>
  </si>
  <si>
    <t>07/29/1977</t>
  </si>
  <si>
    <t>08/02/1978</t>
  </si>
  <si>
    <t>06/23/1984</t>
  </si>
  <si>
    <t>10/02/1979</t>
  </si>
  <si>
    <t>05/14/1982</t>
  </si>
  <si>
    <t>07/24/1957</t>
  </si>
  <si>
    <t>07/09/1979</t>
  </si>
  <si>
    <t>09/15/1948</t>
  </si>
  <si>
    <t>05/31/1962</t>
  </si>
  <si>
    <t>05/03/1956</t>
  </si>
  <si>
    <t>05/03/1968</t>
  </si>
  <si>
    <t>09/04/1986</t>
  </si>
  <si>
    <t>09/08/1974</t>
  </si>
  <si>
    <t>07/10/1968</t>
  </si>
  <si>
    <t>03/12/1978</t>
  </si>
  <si>
    <t>06/26/1988</t>
  </si>
  <si>
    <t>06/03/1987</t>
  </si>
  <si>
    <t>11/18/1989</t>
  </si>
  <si>
    <t>04/19/1987</t>
  </si>
  <si>
    <t>07/19/1964</t>
  </si>
  <si>
    <t>03/20/1947</t>
  </si>
  <si>
    <t>02/12/1973</t>
  </si>
  <si>
    <t>06/08/1964</t>
  </si>
  <si>
    <t>10/16/1979</t>
  </si>
  <si>
    <t>02/13/1971</t>
  </si>
  <si>
    <t>09/17/1981</t>
  </si>
  <si>
    <t>09/12/1981</t>
  </si>
  <si>
    <t>02/16/1992</t>
  </si>
  <si>
    <t>01/01/1986</t>
  </si>
  <si>
    <t>02/05/1985</t>
  </si>
  <si>
    <t>05/21/1970</t>
  </si>
  <si>
    <t>09/27/1969</t>
  </si>
  <si>
    <t>05/16/1957</t>
  </si>
  <si>
    <t>12/18/1963</t>
  </si>
  <si>
    <t>10/26/1957</t>
  </si>
  <si>
    <t>03/02/1937</t>
  </si>
  <si>
    <t>11/03/1966</t>
  </si>
  <si>
    <t>12/24/1954</t>
  </si>
  <si>
    <t>10/02/1956</t>
  </si>
  <si>
    <t>05/16/1982</t>
  </si>
  <si>
    <t>09/22/1969</t>
  </si>
  <si>
    <t>08/08/1946</t>
  </si>
  <si>
    <t>02/01/1954</t>
  </si>
  <si>
    <t>02/29/1960</t>
  </si>
  <si>
    <t>11/13/1951</t>
  </si>
  <si>
    <t>06/03/1963</t>
  </si>
  <si>
    <t>01/07/1957</t>
  </si>
  <si>
    <t>06/10/1957</t>
  </si>
  <si>
    <t>Will Provide</t>
  </si>
  <si>
    <t>023267533A</t>
  </si>
  <si>
    <t>not available</t>
  </si>
  <si>
    <t>006265154C</t>
  </si>
  <si>
    <t>035358990G</t>
  </si>
  <si>
    <t>009912518J</t>
  </si>
  <si>
    <t>000-00-0000</t>
  </si>
  <si>
    <t>4791837 A</t>
  </si>
  <si>
    <t>006427687G</t>
  </si>
  <si>
    <t>00030632229 I</t>
  </si>
  <si>
    <t>034725982C</t>
  </si>
  <si>
    <t>006976669J</t>
  </si>
  <si>
    <t>010018822G</t>
  </si>
  <si>
    <t>37572302A</t>
  </si>
  <si>
    <t>00033547058J</t>
  </si>
  <si>
    <t>036754541F</t>
  </si>
  <si>
    <t>zk82756v</t>
  </si>
  <si>
    <t>03645232E</t>
  </si>
  <si>
    <t>004184233H</t>
  </si>
  <si>
    <t>037048355E</t>
  </si>
  <si>
    <t>2822854-C</t>
  </si>
  <si>
    <t>37713934A</t>
  </si>
  <si>
    <t>005566824I</t>
  </si>
  <si>
    <t>015114542C</t>
  </si>
  <si>
    <t>0036982304-01-02</t>
  </si>
  <si>
    <t>Unknown</t>
  </si>
  <si>
    <t>9833470-1</t>
  </si>
  <si>
    <t>010750702C</t>
  </si>
  <si>
    <t>038095875B</t>
  </si>
  <si>
    <t>035624995D</t>
  </si>
  <si>
    <t>00037540753D</t>
  </si>
  <si>
    <t>008414814H</t>
  </si>
  <si>
    <t>018155124D</t>
  </si>
  <si>
    <t>018865918J</t>
  </si>
  <si>
    <t>00011517556E</t>
  </si>
  <si>
    <t>012975213F</t>
  </si>
  <si>
    <t>005423328D</t>
  </si>
  <si>
    <t>146-35-7950</t>
  </si>
  <si>
    <t>074-78-2751</t>
  </si>
  <si>
    <t>120-74-5250</t>
  </si>
  <si>
    <t>052-70-0892</t>
  </si>
  <si>
    <t>075-74-5840</t>
  </si>
  <si>
    <t>128-48-3275</t>
  </si>
  <si>
    <t>068-68-6129</t>
  </si>
  <si>
    <t>156-72-1990</t>
  </si>
  <si>
    <t>076-58-8477</t>
  </si>
  <si>
    <t>117-62-7802</t>
  </si>
  <si>
    <t>134-96-3516</t>
  </si>
  <si>
    <t>093-82-9730</t>
  </si>
  <si>
    <t>126-62-9928</t>
  </si>
  <si>
    <t>069-76-7824</t>
  </si>
  <si>
    <t>492-11-8787</t>
  </si>
  <si>
    <t>117-56-9577</t>
  </si>
  <si>
    <t>581-46-3019</t>
  </si>
  <si>
    <t>088-94-2041</t>
  </si>
  <si>
    <t>057-68-2109</t>
  </si>
  <si>
    <t>078-74-7343</t>
  </si>
  <si>
    <t>085-58-9145</t>
  </si>
  <si>
    <t>064-72-9983</t>
  </si>
  <si>
    <t>083-60-3258</t>
  </si>
  <si>
    <t>214-87-7100</t>
  </si>
  <si>
    <t>758-37-0163</t>
  </si>
  <si>
    <t>093-70-5767</t>
  </si>
  <si>
    <t>121-70-1371</t>
  </si>
  <si>
    <t>583-20-9056</t>
  </si>
  <si>
    <t>070-60-1058</t>
  </si>
  <si>
    <t>081-68-8799</t>
  </si>
  <si>
    <t>071-40-6716</t>
  </si>
  <si>
    <t>127-42-5246</t>
  </si>
  <si>
    <t>100-76-6561</t>
  </si>
  <si>
    <t>131-70-9663</t>
  </si>
  <si>
    <t>478-21-9172</t>
  </si>
  <si>
    <t>087-92-8800</t>
  </si>
  <si>
    <t>053-96-7708</t>
  </si>
  <si>
    <t>052-46-5357</t>
  </si>
  <si>
    <t>583-54-9823</t>
  </si>
  <si>
    <t>081-56-5874</t>
  </si>
  <si>
    <t>102-52-7374</t>
  </si>
  <si>
    <t>082-56-6937</t>
  </si>
  <si>
    <t>121-98-2773</t>
  </si>
  <si>
    <t>099-58-7158</t>
  </si>
  <si>
    <t>576-31-9499</t>
  </si>
  <si>
    <t>124-82-2769</t>
  </si>
  <si>
    <t>051-74-0395</t>
  </si>
  <si>
    <t>004-72-8629</t>
  </si>
  <si>
    <t>058-50-5191</t>
  </si>
  <si>
    <t>112-92-4236</t>
  </si>
  <si>
    <t>088-40-4774</t>
  </si>
  <si>
    <t>000-00-4473</t>
  </si>
  <si>
    <t>129-50-5338</t>
  </si>
  <si>
    <t>101-50-5332</t>
  </si>
  <si>
    <t>052-54-5396</t>
  </si>
  <si>
    <t>485-95-1075</t>
  </si>
  <si>
    <t>069-68-4613</t>
  </si>
  <si>
    <t>130-98-8445</t>
  </si>
  <si>
    <t>580-27-5785</t>
  </si>
  <si>
    <t>227-72-1230</t>
  </si>
  <si>
    <t>578-72-1205</t>
  </si>
  <si>
    <t>209-40-2166</t>
  </si>
  <si>
    <t>105-30-4113</t>
  </si>
  <si>
    <t>255-21-1421</t>
  </si>
  <si>
    <t>108-54-3993</t>
  </si>
  <si>
    <t>000-00-4219</t>
  </si>
  <si>
    <t>260-39-2242</t>
  </si>
  <si>
    <t>126-50-9074</t>
  </si>
  <si>
    <t>084-78-2051</t>
  </si>
  <si>
    <t>040-04-2795</t>
  </si>
  <si>
    <t>076-86-9957</t>
  </si>
  <si>
    <t>025-64-6550</t>
  </si>
  <si>
    <t>584-47-4471</t>
  </si>
  <si>
    <t>068-48-5106</t>
  </si>
  <si>
    <t>279-52-0987</t>
  </si>
  <si>
    <t>592-33-4514</t>
  </si>
  <si>
    <t>119-52-5006</t>
  </si>
  <si>
    <t>073-62-7777</t>
  </si>
  <si>
    <t>591-01-4055</t>
  </si>
  <si>
    <t>043-52-2819</t>
  </si>
  <si>
    <t>249-81-5160</t>
  </si>
  <si>
    <t>116-72-8003</t>
  </si>
  <si>
    <t>000-00-8902</t>
  </si>
  <si>
    <t>113-70-8725</t>
  </si>
  <si>
    <t>057-50-8883</t>
  </si>
  <si>
    <t>085-52-2717</t>
  </si>
  <si>
    <t>300-56-3275</t>
  </si>
  <si>
    <t>109-88-3339</t>
  </si>
  <si>
    <t>100-68-0083</t>
  </si>
  <si>
    <t>055-40-0059</t>
  </si>
  <si>
    <t>116-56-9672</t>
  </si>
  <si>
    <t>584-73-2683</t>
  </si>
  <si>
    <t>097-70-5274</t>
  </si>
  <si>
    <t>127-84-1342</t>
  </si>
  <si>
    <t>141-68-6532</t>
  </si>
  <si>
    <t>088-98-0666</t>
  </si>
  <si>
    <t>111-64-6730</t>
  </si>
  <si>
    <t>107-66-1627</t>
  </si>
  <si>
    <t>064-58-7548</t>
  </si>
  <si>
    <t>584-22-5295</t>
  </si>
  <si>
    <t>174-95-0848</t>
  </si>
  <si>
    <t>000-00-7429</t>
  </si>
  <si>
    <t>056-88-6442</t>
  </si>
  <si>
    <t>134-62-9568</t>
  </si>
  <si>
    <t>603-70-6655</t>
  </si>
  <si>
    <t>198-72-0111</t>
  </si>
  <si>
    <t>076-64-4349</t>
  </si>
  <si>
    <t>377-04-0695</t>
  </si>
  <si>
    <t>072-54-9330</t>
  </si>
  <si>
    <t>134-28-7924</t>
  </si>
  <si>
    <t>093-58-6703</t>
  </si>
  <si>
    <t>070-42-5556</t>
  </si>
  <si>
    <t>090-82-4511</t>
  </si>
  <si>
    <t>082-56-4010</t>
  </si>
  <si>
    <t>127-68-2900</t>
  </si>
  <si>
    <t>250-04-4650</t>
  </si>
  <si>
    <t>000-00-5025</t>
  </si>
  <si>
    <t>085-58-3440</t>
  </si>
  <si>
    <t>102-98-2065</t>
  </si>
  <si>
    <t>243-75-7400</t>
  </si>
  <si>
    <t>233-02-0051</t>
  </si>
  <si>
    <t>056-60-8341</t>
  </si>
  <si>
    <t>096-58-6839</t>
  </si>
  <si>
    <t>129-50-1474</t>
  </si>
  <si>
    <t>129-90-2688</t>
  </si>
  <si>
    <t>581-88-8112</t>
  </si>
  <si>
    <t>081-80-6178</t>
  </si>
  <si>
    <t>582-53-0401</t>
  </si>
  <si>
    <t>581-64-4634</t>
  </si>
  <si>
    <t>072-58-6750</t>
  </si>
  <si>
    <t>145-13-2292</t>
  </si>
  <si>
    <t>093-84-9934</t>
  </si>
  <si>
    <t>068-80-4361</t>
  </si>
  <si>
    <t>070-02-3583</t>
  </si>
  <si>
    <t>057-86-3392</t>
  </si>
  <si>
    <t>066-76-5444</t>
  </si>
  <si>
    <t>000-00-5760</t>
  </si>
  <si>
    <t>051-60-7216</t>
  </si>
  <si>
    <t>670-51-1002</t>
  </si>
  <si>
    <t>057-58-8387</t>
  </si>
  <si>
    <t>029-64-3712</t>
  </si>
  <si>
    <t>120-54-2166</t>
  </si>
  <si>
    <t>110-82-2652</t>
  </si>
  <si>
    <t>114-78-5084</t>
  </si>
  <si>
    <t>067-70-6245</t>
  </si>
  <si>
    <t>078-70-5975</t>
  </si>
  <si>
    <t>079-50-0331</t>
  </si>
  <si>
    <t>080-74-0099</t>
  </si>
  <si>
    <t>858-94-6918</t>
  </si>
  <si>
    <t>117-86-6544</t>
  </si>
  <si>
    <t>366-96-3121</t>
  </si>
  <si>
    <t>095-64-3185</t>
  </si>
  <si>
    <t>057-56-7231</t>
  </si>
  <si>
    <t>087-88-1015</t>
  </si>
  <si>
    <t>058-62-1216</t>
  </si>
  <si>
    <t>000-00-1216</t>
  </si>
  <si>
    <t>112-36-5156</t>
  </si>
  <si>
    <t>132-88-0017</t>
  </si>
  <si>
    <t>086-72-8728</t>
  </si>
  <si>
    <t>072-74-4734</t>
  </si>
  <si>
    <t>398-88-4174</t>
  </si>
  <si>
    <t>117-82-4105</t>
  </si>
  <si>
    <t>051-82-3570</t>
  </si>
  <si>
    <t>085-50-2719</t>
  </si>
  <si>
    <t>067-72-0783</t>
  </si>
  <si>
    <t>372-84-5289</t>
  </si>
  <si>
    <t>050-70-5504</t>
  </si>
  <si>
    <t>129-64-2047</t>
  </si>
  <si>
    <t>097-56-3138</t>
  </si>
  <si>
    <t>128-92-0344</t>
  </si>
  <si>
    <t>130-58-8477</t>
  </si>
  <si>
    <t>125-46-3667</t>
  </si>
  <si>
    <t>729-18-7560</t>
  </si>
  <si>
    <t>077-70-4462</t>
  </si>
  <si>
    <t>134-32-0118</t>
  </si>
  <si>
    <t>127-84-5060</t>
  </si>
  <si>
    <t>059-58-9571</t>
  </si>
  <si>
    <t>050-84-9419</t>
  </si>
  <si>
    <t>073-70-5097</t>
  </si>
  <si>
    <t>187-70-7024</t>
  </si>
  <si>
    <t>070-88-7611</t>
  </si>
  <si>
    <t>065-40-7700</t>
  </si>
  <si>
    <t>050-28-0673</t>
  </si>
  <si>
    <t>059-76-5877</t>
  </si>
  <si>
    <t>070-78-1970</t>
  </si>
  <si>
    <t>059-54-9523</t>
  </si>
  <si>
    <t>216-90-2648</t>
  </si>
  <si>
    <t>119-76-9003</t>
  </si>
  <si>
    <t>127-96-7620</t>
  </si>
  <si>
    <t>107-68-4705</t>
  </si>
  <si>
    <t>085-64-7147</t>
  </si>
  <si>
    <t>134-70-7159</t>
  </si>
  <si>
    <t>069-72-5393</t>
  </si>
  <si>
    <t>065-64-9016</t>
  </si>
  <si>
    <t>092-40-7625</t>
  </si>
  <si>
    <t>133-76-2262</t>
  </si>
  <si>
    <t>128-50-3227</t>
  </si>
  <si>
    <t>099-72-5450</t>
  </si>
  <si>
    <t>126-70-9635</t>
  </si>
  <si>
    <t>583-31-5312</t>
  </si>
  <si>
    <t>000-00-8022</t>
  </si>
  <si>
    <t>106-80-1752</t>
  </si>
  <si>
    <t>041-84-6055</t>
  </si>
  <si>
    <t>000-00-1788</t>
  </si>
  <si>
    <t>017-70-7033</t>
  </si>
  <si>
    <t>582-27-2529</t>
  </si>
  <si>
    <t>121-62-9499</t>
  </si>
  <si>
    <t>589-23-4399</t>
  </si>
  <si>
    <t>148-60-1760</t>
  </si>
  <si>
    <t>069-64-3494</t>
  </si>
  <si>
    <t>141-78-4009</t>
  </si>
  <si>
    <t>143-97-7751</t>
  </si>
  <si>
    <t>064-68-6086</t>
  </si>
  <si>
    <t>255-83-0669</t>
  </si>
  <si>
    <t>126-13-7947</t>
  </si>
  <si>
    <t>658-29-4649</t>
  </si>
  <si>
    <t>132-80-0224</t>
  </si>
  <si>
    <t>118-66-9945</t>
  </si>
  <si>
    <t>058-66-2147</t>
  </si>
  <si>
    <t>000-00-9201</t>
  </si>
  <si>
    <t>104-40-9953</t>
  </si>
  <si>
    <t>126-48-0614</t>
  </si>
  <si>
    <t>154-72-0727</t>
  </si>
  <si>
    <t>069-56-4280</t>
  </si>
  <si>
    <t>069-46-7647</t>
  </si>
  <si>
    <t>054-48-0009</t>
  </si>
  <si>
    <t>025-46-5873</t>
  </si>
  <si>
    <t>123-88-2249</t>
  </si>
  <si>
    <t>208-58-9688</t>
  </si>
  <si>
    <t>106-48-9252</t>
  </si>
  <si>
    <t>074-46-1890</t>
  </si>
  <si>
    <t>045-04-0378</t>
  </si>
  <si>
    <t>000-00-4565</t>
  </si>
  <si>
    <t>053-68-6319</t>
  </si>
  <si>
    <t>085-48-7962</t>
  </si>
  <si>
    <t>128-48-8728</t>
  </si>
  <si>
    <t>Rent Stabilized</t>
  </si>
  <si>
    <t>Unregulated</t>
  </si>
  <si>
    <t>Rent Controlled</t>
  </si>
  <si>
    <t>Other Subsidized Housing</t>
  </si>
  <si>
    <t>Unregulated – Other</t>
  </si>
  <si>
    <t>Project-based Sec. 8</t>
  </si>
  <si>
    <t>Supportive Housing</t>
  </si>
  <si>
    <t>Low Income Tax Credit</t>
  </si>
  <si>
    <t>HDFC</t>
  </si>
  <si>
    <t>Public Housing/NYCHA</t>
  </si>
  <si>
    <t>Mitchell-Lama</t>
  </si>
  <si>
    <t>FEPS</t>
  </si>
  <si>
    <t>SEPS</t>
  </si>
  <si>
    <t>HUD VASH</t>
  </si>
  <si>
    <t>Section 8</t>
  </si>
  <si>
    <t>DRIE/SCRIE</t>
  </si>
  <si>
    <t>City FEPS</t>
  </si>
  <si>
    <t>LINC</t>
  </si>
  <si>
    <t>HASA</t>
  </si>
  <si>
    <t>11/28/2016</t>
  </si>
  <si>
    <t>Zip Code Waiver</t>
  </si>
  <si>
    <t>FJC Waiver</t>
  </si>
  <si>
    <t>Income Waiver</t>
  </si>
  <si>
    <t>Spanish</t>
  </si>
  <si>
    <t>English</t>
  </si>
  <si>
    <t>Creole</t>
  </si>
  <si>
    <t>French Creole</t>
  </si>
  <si>
    <t>Chinese/Mandarin</t>
  </si>
  <si>
    <t>Russian</t>
  </si>
  <si>
    <t>Korean</t>
  </si>
  <si>
    <t>Bengali</t>
  </si>
  <si>
    <t>Chinese/Cantonese</t>
  </si>
  <si>
    <t>Polish</t>
  </si>
  <si>
    <t>Releases are in the attestation folder</t>
  </si>
  <si>
    <t>Compliance forms are in 19-1896778</t>
  </si>
  <si>
    <t>SCRIE</t>
  </si>
  <si>
    <t>overincome but will be part of group loft law case once bill is passed</t>
  </si>
  <si>
    <t>duplicate</t>
  </si>
  <si>
    <t>Counsel Assisted in Filing or Refiling of Answer</t>
  </si>
  <si>
    <t>Filed/Argued/Supplemented Dispositive or other Substantive Motion</t>
  </si>
  <si>
    <t>Filed for an Emergency Order to Show Cause</t>
  </si>
  <si>
    <t>Case Resolved without Judgment of Eviction Against Client, Secured Order or Agreement for Repairs in Apartment/Building, Secured Rent Abatement</t>
  </si>
  <si>
    <t>Case Discontinued/Dismissed/Landlord Fails to Prosecute</t>
  </si>
  <si>
    <t>Case Discontinued/Dismissed/Landlord Fails to Prosecute, Case Resolved without Judgment of Eviction Against Client</t>
  </si>
  <si>
    <t>Restored Access to Personal Property</t>
  </si>
  <si>
    <t>Client Allowed to Remain in Residence</t>
  </si>
  <si>
    <t>Client Required to be Displaced from Residence</t>
  </si>
  <si>
    <t>2019-07-25</t>
  </si>
  <si>
    <t>2019-07-17</t>
  </si>
  <si>
    <t>2019-08-06</t>
  </si>
  <si>
    <t>2019-06-03</t>
  </si>
  <si>
    <t>2019-07-16</t>
  </si>
  <si>
    <t>2019-07-19</t>
  </si>
  <si>
    <t>2019-08-13</t>
  </si>
  <si>
    <t>2019-08-08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</si>
</sst>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277"/>
  <sheetViews>
    <sheetView tabSelected="1" workbookViewId="0"/>
  </sheetViews>
  <sheetFormatPr defaultRowHeight="15"/>
  <cols>
    <col min="1" max="1" width="20.7109375" style="1" customWidth="1"/>
  </cols>
  <sheetData>
    <row r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>
      <c r="A2" s="1">
        <f>HYPERLINK("https://lsnyc.legalserver.org/matter/dynamic-profile/view/1907304","19-1907304")</f>
        <v>0</v>
      </c>
      <c r="B2" t="s">
        <v>45</v>
      </c>
      <c r="C2" t="s">
        <v>110</v>
      </c>
      <c r="E2" t="s">
        <v>174</v>
      </c>
      <c r="F2" t="s">
        <v>397</v>
      </c>
      <c r="G2" t="s">
        <v>634</v>
      </c>
      <c r="H2" t="s">
        <v>843</v>
      </c>
      <c r="I2" t="s">
        <v>966</v>
      </c>
      <c r="J2">
        <v>11225</v>
      </c>
      <c r="K2" t="s">
        <v>992</v>
      </c>
      <c r="L2" t="s">
        <v>992</v>
      </c>
      <c r="P2" t="s">
        <v>1129</v>
      </c>
      <c r="R2" t="s">
        <v>1139</v>
      </c>
      <c r="S2" t="s">
        <v>994</v>
      </c>
      <c r="T2" t="s">
        <v>1142</v>
      </c>
      <c r="V2" t="s">
        <v>110</v>
      </c>
      <c r="W2">
        <v>0</v>
      </c>
      <c r="X2" t="s">
        <v>1159</v>
      </c>
      <c r="AA2" t="s">
        <v>1187</v>
      </c>
      <c r="AC2" t="s">
        <v>1488</v>
      </c>
      <c r="AD2">
        <v>0</v>
      </c>
      <c r="AG2">
        <v>0</v>
      </c>
      <c r="AH2">
        <v>3</v>
      </c>
      <c r="AI2">
        <v>0</v>
      </c>
      <c r="AJ2">
        <v>16.37</v>
      </c>
      <c r="AM2" t="s">
        <v>1747</v>
      </c>
      <c r="AN2">
        <v>3492</v>
      </c>
    </row>
    <row r="3" spans="1:45">
      <c r="A3" s="1">
        <f>HYPERLINK("https://lsnyc.legalserver.org/matter/dynamic-profile/view/1907469","19-1907469")</f>
        <v>0</v>
      </c>
      <c r="B3" t="s">
        <v>45</v>
      </c>
      <c r="C3" t="s">
        <v>110</v>
      </c>
      <c r="E3" t="s">
        <v>175</v>
      </c>
      <c r="F3" t="s">
        <v>398</v>
      </c>
      <c r="G3" t="s">
        <v>634</v>
      </c>
      <c r="H3" t="s">
        <v>844</v>
      </c>
      <c r="I3" t="s">
        <v>966</v>
      </c>
      <c r="J3">
        <v>11225</v>
      </c>
      <c r="K3" t="s">
        <v>992</v>
      </c>
      <c r="L3" t="s">
        <v>992</v>
      </c>
      <c r="O3" t="s">
        <v>1111</v>
      </c>
      <c r="P3" t="s">
        <v>1129</v>
      </c>
      <c r="R3" t="s">
        <v>1139</v>
      </c>
      <c r="T3" t="s">
        <v>1142</v>
      </c>
      <c r="V3" t="s">
        <v>110</v>
      </c>
      <c r="W3">
        <v>0</v>
      </c>
      <c r="X3" t="s">
        <v>1159</v>
      </c>
      <c r="AA3" t="s">
        <v>1188</v>
      </c>
      <c r="AD3">
        <v>0</v>
      </c>
      <c r="AG3">
        <v>0</v>
      </c>
      <c r="AH3">
        <v>3</v>
      </c>
      <c r="AI3">
        <v>0</v>
      </c>
      <c r="AJ3">
        <v>90.01000000000001</v>
      </c>
      <c r="AM3" t="s">
        <v>1748</v>
      </c>
      <c r="AN3">
        <v>19200</v>
      </c>
    </row>
    <row r="4" spans="1:45">
      <c r="A4" s="1">
        <f>HYPERLINK("https://lsnyc.legalserver.org/matter/dynamic-profile/view/1907460","19-1907460")</f>
        <v>0</v>
      </c>
      <c r="B4" t="s">
        <v>45</v>
      </c>
      <c r="C4" t="s">
        <v>110</v>
      </c>
      <c r="E4" t="s">
        <v>176</v>
      </c>
      <c r="F4" t="s">
        <v>399</v>
      </c>
      <c r="G4" t="s">
        <v>634</v>
      </c>
      <c r="H4" t="s">
        <v>845</v>
      </c>
      <c r="I4" t="s">
        <v>966</v>
      </c>
      <c r="J4">
        <v>11225</v>
      </c>
      <c r="K4" t="s">
        <v>992</v>
      </c>
      <c r="L4" t="s">
        <v>992</v>
      </c>
      <c r="O4" t="s">
        <v>1111</v>
      </c>
      <c r="P4" t="s">
        <v>1129</v>
      </c>
      <c r="R4" t="s">
        <v>1139</v>
      </c>
      <c r="S4" t="s">
        <v>994</v>
      </c>
      <c r="T4" t="s">
        <v>1142</v>
      </c>
      <c r="V4" t="s">
        <v>110</v>
      </c>
      <c r="W4">
        <v>0</v>
      </c>
      <c r="X4" t="s">
        <v>1159</v>
      </c>
      <c r="AA4" t="s">
        <v>1189</v>
      </c>
      <c r="AC4" t="s">
        <v>1489</v>
      </c>
      <c r="AD4">
        <v>0</v>
      </c>
      <c r="AG4">
        <v>0</v>
      </c>
      <c r="AH4">
        <v>2</v>
      </c>
      <c r="AI4">
        <v>0</v>
      </c>
      <c r="AJ4">
        <v>124.19</v>
      </c>
      <c r="AM4" t="s">
        <v>1748</v>
      </c>
      <c r="AN4">
        <v>21000</v>
      </c>
    </row>
    <row r="5" spans="1:45">
      <c r="A5" s="1">
        <f>HYPERLINK("https://lsnyc.legalserver.org/matter/dynamic-profile/view/1907259","19-1907259")</f>
        <v>0</v>
      </c>
      <c r="B5" t="s">
        <v>45</v>
      </c>
      <c r="C5" t="s">
        <v>111</v>
      </c>
      <c r="E5" t="s">
        <v>177</v>
      </c>
      <c r="F5" t="s">
        <v>400</v>
      </c>
      <c r="G5" t="s">
        <v>634</v>
      </c>
      <c r="H5" t="s">
        <v>846</v>
      </c>
      <c r="I5" t="s">
        <v>966</v>
      </c>
      <c r="J5">
        <v>11225</v>
      </c>
      <c r="K5" t="s">
        <v>992</v>
      </c>
      <c r="L5" t="s">
        <v>992</v>
      </c>
      <c r="O5" t="s">
        <v>1111</v>
      </c>
      <c r="P5" t="s">
        <v>1129</v>
      </c>
      <c r="R5" t="s">
        <v>1139</v>
      </c>
      <c r="S5" t="s">
        <v>994</v>
      </c>
      <c r="T5" t="s">
        <v>1142</v>
      </c>
      <c r="V5" t="s">
        <v>111</v>
      </c>
      <c r="W5">
        <v>0</v>
      </c>
      <c r="X5" t="s">
        <v>1159</v>
      </c>
      <c r="AA5" t="s">
        <v>1190</v>
      </c>
      <c r="AD5">
        <v>0</v>
      </c>
      <c r="AG5">
        <v>0</v>
      </c>
      <c r="AH5">
        <v>2</v>
      </c>
      <c r="AI5">
        <v>0</v>
      </c>
      <c r="AJ5">
        <v>215.26</v>
      </c>
      <c r="AM5" t="s">
        <v>1748</v>
      </c>
      <c r="AN5">
        <v>36400</v>
      </c>
    </row>
    <row r="6" spans="1:45">
      <c r="A6" s="1">
        <f>HYPERLINK("https://lsnyc.legalserver.org/matter/dynamic-profile/view/1905739","19-1905739")</f>
        <v>0</v>
      </c>
      <c r="B6" t="s">
        <v>46</v>
      </c>
      <c r="C6" t="s">
        <v>112</v>
      </c>
      <c r="E6" t="s">
        <v>178</v>
      </c>
      <c r="F6" t="s">
        <v>401</v>
      </c>
      <c r="G6" t="s">
        <v>635</v>
      </c>
      <c r="H6">
        <v>305</v>
      </c>
      <c r="I6" t="s">
        <v>967</v>
      </c>
      <c r="J6">
        <v>10304</v>
      </c>
      <c r="K6" t="s">
        <v>992</v>
      </c>
      <c r="L6" t="s">
        <v>992</v>
      </c>
      <c r="N6" t="s">
        <v>998</v>
      </c>
      <c r="O6" t="s">
        <v>1112</v>
      </c>
      <c r="R6" t="s">
        <v>1139</v>
      </c>
      <c r="S6" t="s">
        <v>993</v>
      </c>
      <c r="T6" t="s">
        <v>1142</v>
      </c>
      <c r="U6" t="s">
        <v>1148</v>
      </c>
      <c r="V6" t="s">
        <v>112</v>
      </c>
      <c r="W6">
        <v>1245</v>
      </c>
      <c r="X6" t="s">
        <v>1160</v>
      </c>
      <c r="Y6" t="s">
        <v>1164</v>
      </c>
      <c r="AA6" t="s">
        <v>1191</v>
      </c>
      <c r="AC6" t="s">
        <v>1490</v>
      </c>
      <c r="AD6">
        <v>0</v>
      </c>
      <c r="AE6" t="s">
        <v>1724</v>
      </c>
      <c r="AF6" t="s">
        <v>1735</v>
      </c>
      <c r="AG6">
        <v>2</v>
      </c>
      <c r="AH6">
        <v>1</v>
      </c>
      <c r="AI6">
        <v>2</v>
      </c>
      <c r="AJ6">
        <v>56.43</v>
      </c>
      <c r="AM6" t="s">
        <v>1748</v>
      </c>
      <c r="AN6">
        <v>12036</v>
      </c>
    </row>
    <row r="7" spans="1:45">
      <c r="A7" s="1">
        <f>HYPERLINK("https://lsnyc.legalserver.org/matter/dynamic-profile/view/1907666","19-1907666")</f>
        <v>0</v>
      </c>
      <c r="B7" t="s">
        <v>47</v>
      </c>
      <c r="C7" t="s">
        <v>113</v>
      </c>
      <c r="E7" t="s">
        <v>179</v>
      </c>
      <c r="F7" t="s">
        <v>402</v>
      </c>
      <c r="G7" t="s">
        <v>636</v>
      </c>
      <c r="H7" t="s">
        <v>847</v>
      </c>
      <c r="I7" t="s">
        <v>966</v>
      </c>
      <c r="J7">
        <v>11226</v>
      </c>
      <c r="K7" t="s">
        <v>992</v>
      </c>
      <c r="L7" t="s">
        <v>992</v>
      </c>
      <c r="P7" t="s">
        <v>1130</v>
      </c>
      <c r="R7" t="s">
        <v>1139</v>
      </c>
      <c r="T7" t="s">
        <v>1142</v>
      </c>
      <c r="V7" t="s">
        <v>113</v>
      </c>
      <c r="W7">
        <v>0</v>
      </c>
      <c r="X7" t="s">
        <v>1159</v>
      </c>
      <c r="AA7" t="s">
        <v>1192</v>
      </c>
      <c r="AD7">
        <v>0</v>
      </c>
      <c r="AG7">
        <v>0</v>
      </c>
      <c r="AH7">
        <v>2</v>
      </c>
      <c r="AI7">
        <v>1</v>
      </c>
      <c r="AJ7">
        <v>48.76</v>
      </c>
      <c r="AM7" t="s">
        <v>1747</v>
      </c>
      <c r="AN7">
        <v>10400</v>
      </c>
    </row>
    <row r="8" spans="1:45">
      <c r="A8" s="1">
        <f>HYPERLINK("https://lsnyc.legalserver.org/matter/dynamic-profile/view/1905676","19-1905676")</f>
        <v>0</v>
      </c>
      <c r="B8" t="s">
        <v>47</v>
      </c>
      <c r="C8" t="s">
        <v>114</v>
      </c>
      <c r="E8" t="s">
        <v>180</v>
      </c>
      <c r="F8" t="s">
        <v>403</v>
      </c>
      <c r="G8" t="s">
        <v>636</v>
      </c>
      <c r="H8" t="s">
        <v>848</v>
      </c>
      <c r="I8" t="s">
        <v>966</v>
      </c>
      <c r="J8">
        <v>11226</v>
      </c>
      <c r="K8" t="s">
        <v>992</v>
      </c>
      <c r="L8" t="s">
        <v>992</v>
      </c>
      <c r="O8" t="s">
        <v>1113</v>
      </c>
      <c r="P8" t="s">
        <v>1130</v>
      </c>
      <c r="R8" t="s">
        <v>1139</v>
      </c>
      <c r="S8" t="s">
        <v>994</v>
      </c>
      <c r="T8" t="s">
        <v>1142</v>
      </c>
      <c r="V8" t="s">
        <v>114</v>
      </c>
      <c r="W8">
        <v>0</v>
      </c>
      <c r="X8" t="s">
        <v>1159</v>
      </c>
      <c r="AA8" t="s">
        <v>1193</v>
      </c>
      <c r="AC8" t="s">
        <v>1491</v>
      </c>
      <c r="AD8">
        <v>0</v>
      </c>
      <c r="AG8">
        <v>0</v>
      </c>
      <c r="AH8">
        <v>1</v>
      </c>
      <c r="AI8">
        <v>0</v>
      </c>
      <c r="AJ8">
        <v>96.08</v>
      </c>
      <c r="AM8" t="s">
        <v>1749</v>
      </c>
      <c r="AN8">
        <v>12000</v>
      </c>
    </row>
    <row r="9" spans="1:45">
      <c r="A9" s="1">
        <f>HYPERLINK("https://lsnyc.legalserver.org/matter/dynamic-profile/view/1907756","19-1907756")</f>
        <v>0</v>
      </c>
      <c r="B9" t="s">
        <v>48</v>
      </c>
      <c r="C9" t="s">
        <v>115</v>
      </c>
      <c r="E9" t="s">
        <v>181</v>
      </c>
      <c r="F9" t="s">
        <v>404</v>
      </c>
      <c r="G9" t="s">
        <v>637</v>
      </c>
      <c r="H9" t="s">
        <v>849</v>
      </c>
      <c r="I9" t="s">
        <v>966</v>
      </c>
      <c r="J9">
        <v>11205</v>
      </c>
      <c r="K9" t="s">
        <v>992</v>
      </c>
      <c r="L9" t="s">
        <v>992</v>
      </c>
      <c r="O9" t="s">
        <v>1114</v>
      </c>
      <c r="P9" t="s">
        <v>1131</v>
      </c>
      <c r="R9" t="s">
        <v>1139</v>
      </c>
      <c r="T9" t="s">
        <v>1142</v>
      </c>
      <c r="V9" t="s">
        <v>115</v>
      </c>
      <c r="W9">
        <v>0</v>
      </c>
      <c r="X9" t="s">
        <v>1159</v>
      </c>
      <c r="AA9" t="s">
        <v>1194</v>
      </c>
      <c r="AC9" t="s">
        <v>1492</v>
      </c>
      <c r="AD9">
        <v>0</v>
      </c>
      <c r="AG9">
        <v>0</v>
      </c>
      <c r="AH9">
        <v>1</v>
      </c>
      <c r="AI9">
        <v>1</v>
      </c>
      <c r="AJ9">
        <v>192.03</v>
      </c>
      <c r="AM9" t="s">
        <v>1748</v>
      </c>
      <c r="AN9">
        <v>32472</v>
      </c>
    </row>
    <row r="10" spans="1:45">
      <c r="A10" s="1">
        <f>HYPERLINK("https://lsnyc.legalserver.org/matter/dynamic-profile/view/1904324","19-1904324")</f>
        <v>0</v>
      </c>
      <c r="B10" t="s">
        <v>45</v>
      </c>
      <c r="C10" t="s">
        <v>116</v>
      </c>
      <c r="E10" t="s">
        <v>182</v>
      </c>
      <c r="F10" t="s">
        <v>405</v>
      </c>
      <c r="G10" t="s">
        <v>638</v>
      </c>
      <c r="H10" t="s">
        <v>850</v>
      </c>
      <c r="I10" t="s">
        <v>966</v>
      </c>
      <c r="J10">
        <v>11221</v>
      </c>
      <c r="K10" t="s">
        <v>992</v>
      </c>
      <c r="L10" t="s">
        <v>992</v>
      </c>
      <c r="P10" t="s">
        <v>1129</v>
      </c>
      <c r="R10" t="s">
        <v>1139</v>
      </c>
      <c r="T10" t="s">
        <v>1142</v>
      </c>
      <c r="V10" t="s">
        <v>116</v>
      </c>
      <c r="W10">
        <v>0</v>
      </c>
      <c r="X10" t="s">
        <v>1159</v>
      </c>
      <c r="AA10" t="s">
        <v>1195</v>
      </c>
      <c r="AD10">
        <v>0</v>
      </c>
      <c r="AG10">
        <v>0</v>
      </c>
      <c r="AH10">
        <v>1</v>
      </c>
      <c r="AI10">
        <v>0</v>
      </c>
      <c r="AJ10">
        <v>0</v>
      </c>
      <c r="AM10" t="s">
        <v>1748</v>
      </c>
      <c r="AN10">
        <v>0</v>
      </c>
    </row>
    <row r="11" spans="1:45">
      <c r="A11" s="1">
        <f>HYPERLINK("https://lsnyc.legalserver.org/matter/dynamic-profile/view/1906057","19-1906057")</f>
        <v>0</v>
      </c>
      <c r="B11" t="s">
        <v>49</v>
      </c>
      <c r="C11" t="s">
        <v>117</v>
      </c>
      <c r="E11" t="s">
        <v>180</v>
      </c>
      <c r="F11" t="s">
        <v>406</v>
      </c>
      <c r="G11" t="s">
        <v>639</v>
      </c>
      <c r="H11" t="s">
        <v>851</v>
      </c>
      <c r="I11" t="s">
        <v>966</v>
      </c>
      <c r="J11">
        <v>11226</v>
      </c>
      <c r="K11" t="s">
        <v>992</v>
      </c>
      <c r="L11" t="s">
        <v>992</v>
      </c>
      <c r="P11" t="s">
        <v>1129</v>
      </c>
      <c r="R11" t="s">
        <v>1139</v>
      </c>
      <c r="T11" t="s">
        <v>1142</v>
      </c>
      <c r="V11" t="s">
        <v>138</v>
      </c>
      <c r="W11">
        <v>0</v>
      </c>
      <c r="X11" t="s">
        <v>1159</v>
      </c>
      <c r="AA11" t="s">
        <v>1196</v>
      </c>
      <c r="AC11" t="s">
        <v>1493</v>
      </c>
      <c r="AD11">
        <v>0</v>
      </c>
      <c r="AG11">
        <v>0</v>
      </c>
      <c r="AH11">
        <v>3</v>
      </c>
      <c r="AI11">
        <v>0</v>
      </c>
      <c r="AJ11">
        <v>56.26</v>
      </c>
      <c r="AM11" t="s">
        <v>1749</v>
      </c>
      <c r="AN11">
        <v>12000</v>
      </c>
    </row>
    <row r="12" spans="1:45">
      <c r="A12" s="1">
        <f>HYPERLINK("https://lsnyc.legalserver.org/matter/dynamic-profile/view/1907063","19-1907063")</f>
        <v>0</v>
      </c>
      <c r="B12" t="s">
        <v>49</v>
      </c>
      <c r="C12" t="s">
        <v>118</v>
      </c>
      <c r="E12" t="s">
        <v>183</v>
      </c>
      <c r="F12" t="s">
        <v>407</v>
      </c>
      <c r="G12" t="s">
        <v>640</v>
      </c>
      <c r="H12" t="s">
        <v>852</v>
      </c>
      <c r="I12" t="s">
        <v>966</v>
      </c>
      <c r="J12">
        <v>11213</v>
      </c>
      <c r="K12" t="s">
        <v>992</v>
      </c>
      <c r="L12" t="s">
        <v>992</v>
      </c>
      <c r="R12" t="s">
        <v>1139</v>
      </c>
      <c r="T12" t="s">
        <v>1142</v>
      </c>
      <c r="V12" t="s">
        <v>136</v>
      </c>
      <c r="W12">
        <v>0</v>
      </c>
      <c r="X12" t="s">
        <v>1159</v>
      </c>
      <c r="AA12" t="s">
        <v>1197</v>
      </c>
      <c r="AC12" t="s">
        <v>1494</v>
      </c>
      <c r="AD12">
        <v>0</v>
      </c>
      <c r="AG12">
        <v>0</v>
      </c>
      <c r="AH12">
        <v>2</v>
      </c>
      <c r="AI12">
        <v>0</v>
      </c>
      <c r="AJ12">
        <v>839.15</v>
      </c>
      <c r="AM12" t="s">
        <v>1748</v>
      </c>
      <c r="AN12">
        <v>141900</v>
      </c>
    </row>
    <row r="13" spans="1:45">
      <c r="A13" s="1">
        <f>HYPERLINK("https://lsnyc.legalserver.org/matter/dynamic-profile/view/1903131","19-1903131")</f>
        <v>0</v>
      </c>
      <c r="B13" t="s">
        <v>50</v>
      </c>
      <c r="C13" t="s">
        <v>119</v>
      </c>
      <c r="E13" t="s">
        <v>184</v>
      </c>
      <c r="F13" t="s">
        <v>408</v>
      </c>
      <c r="G13" t="s">
        <v>641</v>
      </c>
      <c r="H13" t="s">
        <v>853</v>
      </c>
      <c r="I13" t="s">
        <v>966</v>
      </c>
      <c r="J13">
        <v>11212</v>
      </c>
      <c r="K13" t="s">
        <v>993</v>
      </c>
      <c r="L13" t="s">
        <v>992</v>
      </c>
      <c r="M13" t="s">
        <v>995</v>
      </c>
      <c r="N13" t="s">
        <v>999</v>
      </c>
      <c r="O13" t="s">
        <v>1115</v>
      </c>
      <c r="P13" t="s">
        <v>1132</v>
      </c>
      <c r="R13" t="s">
        <v>1139</v>
      </c>
      <c r="S13" t="s">
        <v>993</v>
      </c>
      <c r="T13" t="s">
        <v>1142</v>
      </c>
      <c r="U13" t="s">
        <v>1148</v>
      </c>
      <c r="V13" t="s">
        <v>123</v>
      </c>
      <c r="W13">
        <v>1235</v>
      </c>
      <c r="X13" t="s">
        <v>1159</v>
      </c>
      <c r="Y13" t="s">
        <v>1165</v>
      </c>
      <c r="Z13" t="s">
        <v>1181</v>
      </c>
      <c r="AA13" t="s">
        <v>1198</v>
      </c>
      <c r="AB13" t="s">
        <v>1451</v>
      </c>
      <c r="AD13">
        <v>4</v>
      </c>
      <c r="AE13" t="s">
        <v>1725</v>
      </c>
      <c r="AF13" t="s">
        <v>1736</v>
      </c>
      <c r="AG13">
        <v>30</v>
      </c>
      <c r="AH13">
        <v>1</v>
      </c>
      <c r="AI13">
        <v>0</v>
      </c>
      <c r="AJ13">
        <v>151.8</v>
      </c>
      <c r="AM13" t="s">
        <v>1748</v>
      </c>
      <c r="AN13">
        <v>18960</v>
      </c>
    </row>
    <row r="14" spans="1:45">
      <c r="A14" s="1">
        <f>HYPERLINK("https://lsnyc.legalserver.org/matter/dynamic-profile/view/1907664","19-1907664")</f>
        <v>0</v>
      </c>
      <c r="B14" t="s">
        <v>47</v>
      </c>
      <c r="C14" t="s">
        <v>113</v>
      </c>
      <c r="E14" t="s">
        <v>185</v>
      </c>
      <c r="F14" t="s">
        <v>409</v>
      </c>
      <c r="G14" t="s">
        <v>636</v>
      </c>
      <c r="H14" t="s">
        <v>854</v>
      </c>
      <c r="I14" t="s">
        <v>966</v>
      </c>
      <c r="J14">
        <v>11226</v>
      </c>
      <c r="K14" t="s">
        <v>993</v>
      </c>
      <c r="L14" t="s">
        <v>992</v>
      </c>
      <c r="P14" t="s">
        <v>1130</v>
      </c>
      <c r="R14" t="s">
        <v>1139</v>
      </c>
      <c r="T14" t="s">
        <v>1142</v>
      </c>
      <c r="V14" t="s">
        <v>113</v>
      </c>
      <c r="W14">
        <v>0</v>
      </c>
      <c r="X14" t="s">
        <v>1159</v>
      </c>
      <c r="AA14" t="s">
        <v>1199</v>
      </c>
      <c r="AC14" t="s">
        <v>1495</v>
      </c>
      <c r="AD14">
        <v>0</v>
      </c>
      <c r="AG14">
        <v>0</v>
      </c>
      <c r="AH14">
        <v>3</v>
      </c>
      <c r="AI14">
        <v>0</v>
      </c>
      <c r="AJ14">
        <v>85.33</v>
      </c>
      <c r="AM14" t="s">
        <v>1750</v>
      </c>
      <c r="AN14">
        <v>18200</v>
      </c>
    </row>
    <row r="15" spans="1:45">
      <c r="A15" s="1">
        <f>HYPERLINK("https://lsnyc.legalserver.org/matter/dynamic-profile/view/1901929","19-1901929")</f>
        <v>0</v>
      </c>
      <c r="B15" t="s">
        <v>50</v>
      </c>
      <c r="C15" t="s">
        <v>120</v>
      </c>
      <c r="E15" t="s">
        <v>186</v>
      </c>
      <c r="F15" t="s">
        <v>410</v>
      </c>
      <c r="G15" t="s">
        <v>642</v>
      </c>
      <c r="H15" t="s">
        <v>855</v>
      </c>
      <c r="I15" t="s">
        <v>966</v>
      </c>
      <c r="J15">
        <v>11233</v>
      </c>
      <c r="K15" t="s">
        <v>993</v>
      </c>
      <c r="L15" t="s">
        <v>992</v>
      </c>
      <c r="M15" t="s">
        <v>995</v>
      </c>
      <c r="N15" t="s">
        <v>1000</v>
      </c>
      <c r="O15" t="s">
        <v>1115</v>
      </c>
      <c r="P15" t="s">
        <v>1131</v>
      </c>
      <c r="R15" t="s">
        <v>1139</v>
      </c>
      <c r="S15" t="s">
        <v>993</v>
      </c>
      <c r="T15" t="s">
        <v>1142</v>
      </c>
      <c r="U15" t="s">
        <v>1148</v>
      </c>
      <c r="V15" t="s">
        <v>144</v>
      </c>
      <c r="W15">
        <v>1052</v>
      </c>
      <c r="X15" t="s">
        <v>1159</v>
      </c>
      <c r="Y15" t="s">
        <v>1164</v>
      </c>
      <c r="AA15" t="s">
        <v>1200</v>
      </c>
      <c r="AB15" t="s">
        <v>995</v>
      </c>
      <c r="AC15" t="s">
        <v>1496</v>
      </c>
      <c r="AD15">
        <v>12</v>
      </c>
      <c r="AE15" t="s">
        <v>1724</v>
      </c>
      <c r="AF15" t="s">
        <v>995</v>
      </c>
      <c r="AG15">
        <v>8</v>
      </c>
      <c r="AH15">
        <v>2</v>
      </c>
      <c r="AI15">
        <v>0</v>
      </c>
      <c r="AJ15">
        <v>153.76</v>
      </c>
      <c r="AM15" t="s">
        <v>1748</v>
      </c>
      <c r="AN15">
        <v>26000</v>
      </c>
    </row>
    <row r="16" spans="1:45">
      <c r="A16" s="1">
        <f>HYPERLINK("https://lsnyc.legalserver.org/matter/dynamic-profile/view/1906404","19-1906404")</f>
        <v>0</v>
      </c>
      <c r="B16" t="s">
        <v>51</v>
      </c>
      <c r="C16" t="s">
        <v>121</v>
      </c>
      <c r="E16" t="s">
        <v>187</v>
      </c>
      <c r="F16" t="s">
        <v>411</v>
      </c>
      <c r="G16" t="s">
        <v>643</v>
      </c>
      <c r="H16">
        <v>5</v>
      </c>
      <c r="I16" t="s">
        <v>968</v>
      </c>
      <c r="J16">
        <v>10032</v>
      </c>
      <c r="K16" t="s">
        <v>993</v>
      </c>
      <c r="L16" t="s">
        <v>992</v>
      </c>
      <c r="M16" t="s">
        <v>996</v>
      </c>
      <c r="P16" t="s">
        <v>1132</v>
      </c>
      <c r="R16" t="s">
        <v>1139</v>
      </c>
      <c r="S16" t="s">
        <v>994</v>
      </c>
      <c r="T16" t="s">
        <v>1142</v>
      </c>
      <c r="V16" t="s">
        <v>121</v>
      </c>
      <c r="W16">
        <v>2250</v>
      </c>
      <c r="X16" t="s">
        <v>1161</v>
      </c>
      <c r="Y16" t="s">
        <v>1165</v>
      </c>
      <c r="AA16" t="s">
        <v>1201</v>
      </c>
      <c r="AC16" t="s">
        <v>1497</v>
      </c>
      <c r="AD16">
        <v>46</v>
      </c>
      <c r="AE16" t="s">
        <v>1724</v>
      </c>
      <c r="AF16" t="s">
        <v>995</v>
      </c>
      <c r="AG16">
        <v>6</v>
      </c>
      <c r="AH16">
        <v>1</v>
      </c>
      <c r="AI16">
        <v>0</v>
      </c>
      <c r="AJ16">
        <v>490.39</v>
      </c>
      <c r="AM16" t="s">
        <v>1748</v>
      </c>
      <c r="AN16">
        <v>61250</v>
      </c>
    </row>
    <row r="17" spans="1:45">
      <c r="A17" s="1">
        <f>HYPERLINK("https://lsnyc.legalserver.org/matter/dynamic-profile/view/1904678","19-1904678")</f>
        <v>0</v>
      </c>
      <c r="B17" t="s">
        <v>52</v>
      </c>
      <c r="C17" t="s">
        <v>122</v>
      </c>
      <c r="E17" t="s">
        <v>188</v>
      </c>
      <c r="F17" t="s">
        <v>412</v>
      </c>
      <c r="G17" t="s">
        <v>644</v>
      </c>
      <c r="H17" t="s">
        <v>856</v>
      </c>
      <c r="I17" t="s">
        <v>969</v>
      </c>
      <c r="J17">
        <v>10463</v>
      </c>
      <c r="K17" t="s">
        <v>994</v>
      </c>
      <c r="L17" t="s">
        <v>992</v>
      </c>
      <c r="M17" t="s">
        <v>997</v>
      </c>
      <c r="N17" t="s">
        <v>1001</v>
      </c>
      <c r="O17" t="s">
        <v>1115</v>
      </c>
      <c r="P17" t="s">
        <v>1132</v>
      </c>
      <c r="R17" t="s">
        <v>1139</v>
      </c>
      <c r="S17" t="s">
        <v>993</v>
      </c>
      <c r="T17" t="s">
        <v>1142</v>
      </c>
      <c r="V17" t="s">
        <v>122</v>
      </c>
      <c r="W17">
        <v>1133</v>
      </c>
      <c r="X17" t="s">
        <v>1161</v>
      </c>
      <c r="Y17" t="s">
        <v>1166</v>
      </c>
      <c r="AA17" t="s">
        <v>1202</v>
      </c>
      <c r="AB17" t="s">
        <v>1452</v>
      </c>
      <c r="AC17" t="s">
        <v>1498</v>
      </c>
      <c r="AD17">
        <v>0</v>
      </c>
      <c r="AE17" t="s">
        <v>1724</v>
      </c>
      <c r="AF17" t="s">
        <v>995</v>
      </c>
      <c r="AG17">
        <v>5</v>
      </c>
      <c r="AH17">
        <v>1</v>
      </c>
      <c r="AI17">
        <v>1</v>
      </c>
      <c r="AJ17">
        <v>60.86</v>
      </c>
      <c r="AM17" t="s">
        <v>1747</v>
      </c>
      <c r="AN17">
        <v>10292.04</v>
      </c>
    </row>
    <row r="18" spans="1:45">
      <c r="A18" s="1">
        <f>HYPERLINK("https://lsnyc.legalserver.org/matter/dynamic-profile/view/1903827","19-1903827")</f>
        <v>0</v>
      </c>
      <c r="B18" t="s">
        <v>53</v>
      </c>
      <c r="C18" t="s">
        <v>123</v>
      </c>
      <c r="D18" t="s">
        <v>115</v>
      </c>
      <c r="E18" t="s">
        <v>189</v>
      </c>
      <c r="F18" t="s">
        <v>413</v>
      </c>
      <c r="G18" t="s">
        <v>645</v>
      </c>
      <c r="H18" t="s">
        <v>857</v>
      </c>
      <c r="I18" t="s">
        <v>967</v>
      </c>
      <c r="J18">
        <v>10301</v>
      </c>
      <c r="K18" t="s">
        <v>994</v>
      </c>
      <c r="L18" t="s">
        <v>992</v>
      </c>
      <c r="M18" t="s">
        <v>996</v>
      </c>
      <c r="N18" t="s">
        <v>1002</v>
      </c>
      <c r="O18" t="s">
        <v>1115</v>
      </c>
      <c r="P18" t="s">
        <v>1131</v>
      </c>
      <c r="Q18" t="s">
        <v>1135</v>
      </c>
      <c r="R18" t="s">
        <v>1139</v>
      </c>
      <c r="S18" t="s">
        <v>993</v>
      </c>
      <c r="T18" t="s">
        <v>1142</v>
      </c>
      <c r="U18" t="s">
        <v>1148</v>
      </c>
      <c r="V18" t="s">
        <v>123</v>
      </c>
      <c r="W18">
        <v>1250</v>
      </c>
      <c r="X18" t="s">
        <v>1160</v>
      </c>
      <c r="Y18" t="s">
        <v>1167</v>
      </c>
      <c r="Z18" t="s">
        <v>1182</v>
      </c>
      <c r="AA18" t="s">
        <v>1203</v>
      </c>
      <c r="AC18" t="s">
        <v>1499</v>
      </c>
      <c r="AD18">
        <v>48</v>
      </c>
      <c r="AE18" t="s">
        <v>1725</v>
      </c>
      <c r="AF18" t="s">
        <v>995</v>
      </c>
      <c r="AG18">
        <v>4</v>
      </c>
      <c r="AH18">
        <v>2</v>
      </c>
      <c r="AI18">
        <v>2</v>
      </c>
      <c r="AJ18">
        <v>81.79000000000001</v>
      </c>
      <c r="AM18" t="s">
        <v>1748</v>
      </c>
      <c r="AN18">
        <v>21060</v>
      </c>
      <c r="AP18" t="s">
        <v>1762</v>
      </c>
      <c r="AQ18" t="s">
        <v>1765</v>
      </c>
      <c r="AR18" t="s">
        <v>1769</v>
      </c>
      <c r="AS18" t="s">
        <v>1771</v>
      </c>
    </row>
    <row r="19" spans="1:45">
      <c r="A19" s="1">
        <f>HYPERLINK("https://lsnyc.legalserver.org/matter/dynamic-profile/view/1904010","19-1904010")</f>
        <v>0</v>
      </c>
      <c r="B19" t="s">
        <v>54</v>
      </c>
      <c r="C19" t="s">
        <v>124</v>
      </c>
      <c r="E19" t="s">
        <v>190</v>
      </c>
      <c r="F19" t="s">
        <v>414</v>
      </c>
      <c r="G19" t="s">
        <v>646</v>
      </c>
      <c r="H19" t="s">
        <v>855</v>
      </c>
      <c r="I19" t="s">
        <v>968</v>
      </c>
      <c r="J19">
        <v>10024</v>
      </c>
      <c r="K19" t="s">
        <v>994</v>
      </c>
      <c r="L19" t="s">
        <v>992</v>
      </c>
      <c r="M19" t="s">
        <v>996</v>
      </c>
      <c r="O19" t="s">
        <v>1114</v>
      </c>
      <c r="P19" t="s">
        <v>1132</v>
      </c>
      <c r="R19" t="s">
        <v>1139</v>
      </c>
      <c r="S19" t="s">
        <v>994</v>
      </c>
      <c r="T19" t="s">
        <v>1142</v>
      </c>
      <c r="U19" t="s">
        <v>1148</v>
      </c>
      <c r="V19" t="s">
        <v>124</v>
      </c>
      <c r="W19">
        <v>495</v>
      </c>
      <c r="X19" t="s">
        <v>1161</v>
      </c>
      <c r="Y19" t="s">
        <v>1168</v>
      </c>
      <c r="AA19" t="s">
        <v>1204</v>
      </c>
      <c r="AC19" t="s">
        <v>1500</v>
      </c>
      <c r="AD19">
        <v>24</v>
      </c>
      <c r="AE19" t="s">
        <v>1726</v>
      </c>
      <c r="AF19" t="s">
        <v>995</v>
      </c>
      <c r="AG19">
        <v>31</v>
      </c>
      <c r="AH19">
        <v>4</v>
      </c>
      <c r="AI19">
        <v>0</v>
      </c>
      <c r="AJ19">
        <v>166.99</v>
      </c>
      <c r="AM19" t="s">
        <v>1748</v>
      </c>
      <c r="AN19">
        <v>43000</v>
      </c>
    </row>
    <row r="20" spans="1:45">
      <c r="A20" s="1">
        <f>HYPERLINK("https://lsnyc.legalserver.org/matter/dynamic-profile/view/1904379","19-1904379")</f>
        <v>0</v>
      </c>
      <c r="B20" t="s">
        <v>54</v>
      </c>
      <c r="C20" t="s">
        <v>125</v>
      </c>
      <c r="E20" t="s">
        <v>191</v>
      </c>
      <c r="F20" t="s">
        <v>415</v>
      </c>
      <c r="G20" t="s">
        <v>646</v>
      </c>
      <c r="H20" t="s">
        <v>858</v>
      </c>
      <c r="I20" t="s">
        <v>968</v>
      </c>
      <c r="J20">
        <v>10024</v>
      </c>
      <c r="K20" t="s">
        <v>994</v>
      </c>
      <c r="L20" t="s">
        <v>992</v>
      </c>
      <c r="M20" t="s">
        <v>996</v>
      </c>
      <c r="O20" t="s">
        <v>1114</v>
      </c>
      <c r="P20" t="s">
        <v>1132</v>
      </c>
      <c r="R20" t="s">
        <v>1139</v>
      </c>
      <c r="S20" t="s">
        <v>994</v>
      </c>
      <c r="T20" t="s">
        <v>1142</v>
      </c>
      <c r="U20" t="s">
        <v>1148</v>
      </c>
      <c r="V20" t="s">
        <v>116</v>
      </c>
      <c r="W20">
        <v>2300</v>
      </c>
      <c r="X20" t="s">
        <v>1161</v>
      </c>
      <c r="Y20" t="s">
        <v>1169</v>
      </c>
      <c r="AA20" t="s">
        <v>1205</v>
      </c>
      <c r="AC20" t="s">
        <v>1501</v>
      </c>
      <c r="AD20">
        <v>12</v>
      </c>
      <c r="AE20" t="s">
        <v>1727</v>
      </c>
      <c r="AF20" t="s">
        <v>995</v>
      </c>
      <c r="AG20">
        <v>7</v>
      </c>
      <c r="AH20">
        <v>1</v>
      </c>
      <c r="AI20">
        <v>0</v>
      </c>
      <c r="AJ20">
        <v>468.37</v>
      </c>
      <c r="AM20" t="s">
        <v>1748</v>
      </c>
      <c r="AN20">
        <v>58500</v>
      </c>
    </row>
    <row r="21" spans="1:45">
      <c r="A21" s="1">
        <f>HYPERLINK("https://lsnyc.legalserver.org/matter/dynamic-profile/view/1905028","19-1905028")</f>
        <v>0</v>
      </c>
      <c r="B21" t="s">
        <v>54</v>
      </c>
      <c r="C21" t="s">
        <v>126</v>
      </c>
      <c r="E21" t="s">
        <v>192</v>
      </c>
      <c r="F21" t="s">
        <v>416</v>
      </c>
      <c r="G21" t="s">
        <v>646</v>
      </c>
      <c r="H21" t="s">
        <v>859</v>
      </c>
      <c r="I21" t="s">
        <v>968</v>
      </c>
      <c r="J21">
        <v>10024</v>
      </c>
      <c r="K21" t="s">
        <v>994</v>
      </c>
      <c r="L21" t="s">
        <v>992</v>
      </c>
      <c r="M21" t="s">
        <v>996</v>
      </c>
      <c r="O21" t="s">
        <v>1114</v>
      </c>
      <c r="P21" t="s">
        <v>1132</v>
      </c>
      <c r="R21" t="s">
        <v>1139</v>
      </c>
      <c r="S21" t="s">
        <v>994</v>
      </c>
      <c r="T21" t="s">
        <v>1142</v>
      </c>
      <c r="U21" t="s">
        <v>1148</v>
      </c>
      <c r="V21" t="s">
        <v>144</v>
      </c>
      <c r="W21">
        <v>2085</v>
      </c>
      <c r="X21" t="s">
        <v>1161</v>
      </c>
      <c r="Y21" t="s">
        <v>1169</v>
      </c>
      <c r="AA21" t="s">
        <v>1206</v>
      </c>
      <c r="AC21" t="s">
        <v>1502</v>
      </c>
      <c r="AD21">
        <v>21</v>
      </c>
      <c r="AE21" t="s">
        <v>1724</v>
      </c>
      <c r="AF21" t="s">
        <v>995</v>
      </c>
      <c r="AG21">
        <v>2</v>
      </c>
      <c r="AH21">
        <v>1</v>
      </c>
      <c r="AI21">
        <v>0</v>
      </c>
      <c r="AJ21">
        <v>560.45</v>
      </c>
      <c r="AM21" t="s">
        <v>1748</v>
      </c>
      <c r="AN21">
        <v>70000</v>
      </c>
    </row>
    <row r="22" spans="1:45">
      <c r="A22" s="1">
        <f>HYPERLINK("https://lsnyc.legalserver.org/matter/dynamic-profile/view/1907074","19-1907074")</f>
        <v>0</v>
      </c>
      <c r="B22" t="s">
        <v>55</v>
      </c>
      <c r="C22" t="s">
        <v>118</v>
      </c>
      <c r="E22" t="s">
        <v>193</v>
      </c>
      <c r="F22" t="s">
        <v>417</v>
      </c>
      <c r="G22" t="s">
        <v>647</v>
      </c>
      <c r="H22" t="s">
        <v>845</v>
      </c>
      <c r="I22" t="s">
        <v>968</v>
      </c>
      <c r="J22">
        <v>10034</v>
      </c>
      <c r="K22" t="s">
        <v>994</v>
      </c>
      <c r="L22" t="s">
        <v>992</v>
      </c>
      <c r="M22" t="s">
        <v>996</v>
      </c>
      <c r="O22" t="s">
        <v>1115</v>
      </c>
      <c r="P22" t="s">
        <v>1130</v>
      </c>
      <c r="R22" t="s">
        <v>1139</v>
      </c>
      <c r="S22" t="s">
        <v>993</v>
      </c>
      <c r="T22" t="s">
        <v>1142</v>
      </c>
      <c r="V22" t="s">
        <v>118</v>
      </c>
      <c r="W22">
        <v>972.72</v>
      </c>
      <c r="X22" t="s">
        <v>1161</v>
      </c>
      <c r="Y22" t="s">
        <v>1164</v>
      </c>
      <c r="AA22" t="s">
        <v>1207</v>
      </c>
      <c r="AC22" t="s">
        <v>1503</v>
      </c>
      <c r="AD22">
        <v>121</v>
      </c>
      <c r="AE22" t="s">
        <v>1724</v>
      </c>
      <c r="AF22" t="s">
        <v>995</v>
      </c>
      <c r="AG22">
        <v>32</v>
      </c>
      <c r="AH22">
        <v>1</v>
      </c>
      <c r="AI22">
        <v>0</v>
      </c>
      <c r="AJ22">
        <v>20.66</v>
      </c>
      <c r="AM22" t="s">
        <v>1747</v>
      </c>
      <c r="AN22">
        <v>2580</v>
      </c>
    </row>
    <row r="23" spans="1:45">
      <c r="A23" s="1">
        <f>HYPERLINK("https://lsnyc.legalserver.org/matter/dynamic-profile/view/1907072","19-1907072")</f>
        <v>0</v>
      </c>
      <c r="B23" t="s">
        <v>55</v>
      </c>
      <c r="C23" t="s">
        <v>118</v>
      </c>
      <c r="E23" t="s">
        <v>193</v>
      </c>
      <c r="F23" t="s">
        <v>417</v>
      </c>
      <c r="G23" t="s">
        <v>647</v>
      </c>
      <c r="H23" t="s">
        <v>845</v>
      </c>
      <c r="I23" t="s">
        <v>968</v>
      </c>
      <c r="J23">
        <v>10034</v>
      </c>
      <c r="K23" t="s">
        <v>994</v>
      </c>
      <c r="L23" t="s">
        <v>992</v>
      </c>
      <c r="M23" t="s">
        <v>996</v>
      </c>
      <c r="O23" t="s">
        <v>1116</v>
      </c>
      <c r="P23" t="s">
        <v>1130</v>
      </c>
      <c r="R23" t="s">
        <v>1139</v>
      </c>
      <c r="S23" t="s">
        <v>993</v>
      </c>
      <c r="T23" t="s">
        <v>1142</v>
      </c>
      <c r="V23" t="s">
        <v>118</v>
      </c>
      <c r="W23">
        <v>972.72</v>
      </c>
      <c r="X23" t="s">
        <v>1161</v>
      </c>
      <c r="Y23" t="s">
        <v>1164</v>
      </c>
      <c r="AA23" t="s">
        <v>1207</v>
      </c>
      <c r="AC23" t="s">
        <v>1503</v>
      </c>
      <c r="AD23">
        <v>121</v>
      </c>
      <c r="AE23" t="s">
        <v>1724</v>
      </c>
      <c r="AF23" t="s">
        <v>995</v>
      </c>
      <c r="AG23">
        <v>32</v>
      </c>
      <c r="AH23">
        <v>1</v>
      </c>
      <c r="AI23">
        <v>0</v>
      </c>
      <c r="AJ23">
        <v>20.66</v>
      </c>
      <c r="AM23" t="s">
        <v>1747</v>
      </c>
      <c r="AN23">
        <v>2580</v>
      </c>
    </row>
    <row r="24" spans="1:45">
      <c r="A24" s="1">
        <f>HYPERLINK("https://lsnyc.legalserver.org/matter/dynamic-profile/view/1904298","19-1904298")</f>
        <v>0</v>
      </c>
      <c r="B24" t="s">
        <v>56</v>
      </c>
      <c r="C24" t="s">
        <v>116</v>
      </c>
      <c r="E24" t="s">
        <v>194</v>
      </c>
      <c r="F24" t="s">
        <v>418</v>
      </c>
      <c r="G24" t="s">
        <v>648</v>
      </c>
      <c r="H24" t="s">
        <v>860</v>
      </c>
      <c r="I24" t="s">
        <v>966</v>
      </c>
      <c r="J24">
        <v>11213</v>
      </c>
      <c r="K24" t="s">
        <v>994</v>
      </c>
      <c r="L24" t="s">
        <v>992</v>
      </c>
      <c r="M24" t="s">
        <v>996</v>
      </c>
      <c r="N24" t="s">
        <v>1003</v>
      </c>
      <c r="O24" t="s">
        <v>1112</v>
      </c>
      <c r="P24" t="s">
        <v>1132</v>
      </c>
      <c r="R24" t="s">
        <v>1139</v>
      </c>
      <c r="S24" t="s">
        <v>993</v>
      </c>
      <c r="T24" t="s">
        <v>1142</v>
      </c>
      <c r="U24" t="s">
        <v>1148</v>
      </c>
      <c r="V24" t="s">
        <v>137</v>
      </c>
      <c r="W24">
        <v>300</v>
      </c>
      <c r="X24" t="s">
        <v>1159</v>
      </c>
      <c r="Y24" t="s">
        <v>1168</v>
      </c>
      <c r="AA24" t="s">
        <v>1208</v>
      </c>
      <c r="AB24" t="s">
        <v>1453</v>
      </c>
      <c r="AC24" t="s">
        <v>1504</v>
      </c>
      <c r="AD24">
        <v>34</v>
      </c>
      <c r="AE24" t="s">
        <v>1726</v>
      </c>
      <c r="AF24" t="s">
        <v>995</v>
      </c>
      <c r="AG24">
        <v>44</v>
      </c>
      <c r="AH24">
        <v>1</v>
      </c>
      <c r="AI24">
        <v>0</v>
      </c>
      <c r="AJ24">
        <v>86.47</v>
      </c>
      <c r="AM24" t="s">
        <v>1748</v>
      </c>
      <c r="AN24">
        <v>10800</v>
      </c>
    </row>
    <row r="25" spans="1:45">
      <c r="A25" s="1">
        <f>HYPERLINK("https://lsnyc.legalserver.org/matter/dynamic-profile/view/1905941","19-1905941")</f>
        <v>0</v>
      </c>
      <c r="B25" t="s">
        <v>56</v>
      </c>
      <c r="C25" t="s">
        <v>127</v>
      </c>
      <c r="E25" t="s">
        <v>195</v>
      </c>
      <c r="F25" t="s">
        <v>419</v>
      </c>
      <c r="G25" t="s">
        <v>648</v>
      </c>
      <c r="H25" t="s">
        <v>861</v>
      </c>
      <c r="I25" t="s">
        <v>966</v>
      </c>
      <c r="J25">
        <v>11213</v>
      </c>
      <c r="K25" t="s">
        <v>994</v>
      </c>
      <c r="L25" t="s">
        <v>992</v>
      </c>
      <c r="M25" t="s">
        <v>996</v>
      </c>
      <c r="N25" t="s">
        <v>1004</v>
      </c>
      <c r="O25" t="s">
        <v>1033</v>
      </c>
      <c r="P25" t="s">
        <v>1132</v>
      </c>
      <c r="R25" t="s">
        <v>1139</v>
      </c>
      <c r="S25" t="s">
        <v>993</v>
      </c>
      <c r="T25" t="s">
        <v>1142</v>
      </c>
      <c r="U25" t="s">
        <v>1148</v>
      </c>
      <c r="V25" t="s">
        <v>114</v>
      </c>
      <c r="W25">
        <v>1139.5</v>
      </c>
      <c r="X25" t="s">
        <v>1159</v>
      </c>
      <c r="Y25" t="s">
        <v>1168</v>
      </c>
      <c r="AA25" t="s">
        <v>1209</v>
      </c>
      <c r="AB25" t="s">
        <v>1020</v>
      </c>
      <c r="AC25" t="s">
        <v>1505</v>
      </c>
      <c r="AD25">
        <v>34</v>
      </c>
      <c r="AE25" t="s">
        <v>1724</v>
      </c>
      <c r="AF25" t="s">
        <v>995</v>
      </c>
      <c r="AG25">
        <v>1</v>
      </c>
      <c r="AH25">
        <v>1</v>
      </c>
      <c r="AI25">
        <v>1</v>
      </c>
      <c r="AJ25">
        <v>130.1</v>
      </c>
      <c r="AM25" t="s">
        <v>1748</v>
      </c>
      <c r="AN25">
        <v>22000</v>
      </c>
    </row>
    <row r="26" spans="1:45">
      <c r="A26" s="1">
        <f>HYPERLINK("https://lsnyc.legalserver.org/matter/dynamic-profile/view/1905948","19-1905948")</f>
        <v>0</v>
      </c>
      <c r="B26" t="s">
        <v>56</v>
      </c>
      <c r="C26" t="s">
        <v>127</v>
      </c>
      <c r="E26" t="s">
        <v>196</v>
      </c>
      <c r="F26" t="s">
        <v>420</v>
      </c>
      <c r="G26" t="s">
        <v>648</v>
      </c>
      <c r="H26" t="s">
        <v>862</v>
      </c>
      <c r="I26" t="s">
        <v>966</v>
      </c>
      <c r="J26">
        <v>11213</v>
      </c>
      <c r="K26" t="s">
        <v>994</v>
      </c>
      <c r="L26" t="s">
        <v>992</v>
      </c>
      <c r="M26" t="s">
        <v>996</v>
      </c>
      <c r="N26" t="s">
        <v>1004</v>
      </c>
      <c r="O26" t="s">
        <v>1033</v>
      </c>
      <c r="P26" t="s">
        <v>1132</v>
      </c>
      <c r="R26" t="s">
        <v>1139</v>
      </c>
      <c r="S26" t="s">
        <v>993</v>
      </c>
      <c r="T26" t="s">
        <v>1142</v>
      </c>
      <c r="U26" t="s">
        <v>1148</v>
      </c>
      <c r="V26" t="s">
        <v>114</v>
      </c>
      <c r="W26">
        <v>1025.26</v>
      </c>
      <c r="X26" t="s">
        <v>1159</v>
      </c>
      <c r="Y26" t="s">
        <v>1168</v>
      </c>
      <c r="AA26" t="s">
        <v>1210</v>
      </c>
      <c r="AB26" t="s">
        <v>1020</v>
      </c>
      <c r="AD26">
        <v>34</v>
      </c>
      <c r="AE26" t="s">
        <v>1724</v>
      </c>
      <c r="AF26" t="s">
        <v>995</v>
      </c>
      <c r="AG26">
        <v>9</v>
      </c>
      <c r="AH26">
        <v>1</v>
      </c>
      <c r="AI26">
        <v>0</v>
      </c>
      <c r="AJ26">
        <v>286.63</v>
      </c>
      <c r="AM26" t="s">
        <v>1748</v>
      </c>
      <c r="AN26">
        <v>35800</v>
      </c>
    </row>
    <row r="27" spans="1:45">
      <c r="A27" s="1">
        <f>HYPERLINK("https://lsnyc.legalserver.org/matter/dynamic-profile/view/1907514","19-1907514")</f>
        <v>0</v>
      </c>
      <c r="B27" t="s">
        <v>45</v>
      </c>
      <c r="C27" t="s">
        <v>110</v>
      </c>
      <c r="E27" t="s">
        <v>197</v>
      </c>
      <c r="F27" t="s">
        <v>421</v>
      </c>
      <c r="G27" t="s">
        <v>634</v>
      </c>
      <c r="H27" t="s">
        <v>863</v>
      </c>
      <c r="I27" t="s">
        <v>966</v>
      </c>
      <c r="J27">
        <v>11225</v>
      </c>
      <c r="K27" t="s">
        <v>994</v>
      </c>
      <c r="L27" t="s">
        <v>992</v>
      </c>
      <c r="M27" t="s">
        <v>996</v>
      </c>
      <c r="O27" t="s">
        <v>1111</v>
      </c>
      <c r="P27" t="s">
        <v>1129</v>
      </c>
      <c r="R27" t="s">
        <v>1139</v>
      </c>
      <c r="S27" t="s">
        <v>994</v>
      </c>
      <c r="T27" t="s">
        <v>1142</v>
      </c>
      <c r="V27" t="s">
        <v>110</v>
      </c>
      <c r="W27">
        <v>0</v>
      </c>
      <c r="X27" t="s">
        <v>1159</v>
      </c>
      <c r="AA27" t="s">
        <v>1211</v>
      </c>
      <c r="AD27">
        <v>0</v>
      </c>
      <c r="AG27">
        <v>0</v>
      </c>
      <c r="AH27">
        <v>3</v>
      </c>
      <c r="AI27">
        <v>2</v>
      </c>
      <c r="AJ27">
        <v>0</v>
      </c>
      <c r="AM27" t="s">
        <v>1748</v>
      </c>
      <c r="AN27">
        <v>0</v>
      </c>
    </row>
    <row r="28" spans="1:45">
      <c r="A28" s="1">
        <f>HYPERLINK("https://lsnyc.legalserver.org/matter/dynamic-profile/view/1907507","19-1907507")</f>
        <v>0</v>
      </c>
      <c r="B28" t="s">
        <v>45</v>
      </c>
      <c r="C28" t="s">
        <v>110</v>
      </c>
      <c r="E28" t="s">
        <v>198</v>
      </c>
      <c r="F28" t="s">
        <v>422</v>
      </c>
      <c r="G28" t="s">
        <v>634</v>
      </c>
      <c r="H28" t="s">
        <v>864</v>
      </c>
      <c r="I28" t="s">
        <v>966</v>
      </c>
      <c r="J28">
        <v>11225</v>
      </c>
      <c r="K28" t="s">
        <v>994</v>
      </c>
      <c r="L28" t="s">
        <v>992</v>
      </c>
      <c r="M28" t="s">
        <v>996</v>
      </c>
      <c r="O28" t="s">
        <v>1111</v>
      </c>
      <c r="P28" t="s">
        <v>1129</v>
      </c>
      <c r="R28" t="s">
        <v>1139</v>
      </c>
      <c r="S28" t="s">
        <v>994</v>
      </c>
      <c r="T28" t="s">
        <v>1142</v>
      </c>
      <c r="V28" t="s">
        <v>110</v>
      </c>
      <c r="W28">
        <v>0</v>
      </c>
      <c r="X28" t="s">
        <v>1159</v>
      </c>
      <c r="AA28" t="s">
        <v>1212</v>
      </c>
      <c r="AC28" t="s">
        <v>1506</v>
      </c>
      <c r="AD28">
        <v>0</v>
      </c>
      <c r="AG28">
        <v>0</v>
      </c>
      <c r="AH28">
        <v>1</v>
      </c>
      <c r="AI28">
        <v>0</v>
      </c>
      <c r="AJ28">
        <v>1136.91</v>
      </c>
      <c r="AM28" t="s">
        <v>1748</v>
      </c>
      <c r="AN28">
        <v>142000</v>
      </c>
    </row>
    <row r="29" spans="1:45">
      <c r="A29" s="1">
        <f>HYPERLINK("https://lsnyc.legalserver.org/matter/dynamic-profile/view/1904043","19-1904043")</f>
        <v>0</v>
      </c>
      <c r="B29" t="s">
        <v>57</v>
      </c>
      <c r="C29" t="s">
        <v>128</v>
      </c>
      <c r="E29" t="s">
        <v>199</v>
      </c>
      <c r="F29" t="s">
        <v>423</v>
      </c>
      <c r="G29" t="s">
        <v>649</v>
      </c>
      <c r="H29" t="s">
        <v>865</v>
      </c>
      <c r="I29" t="s">
        <v>970</v>
      </c>
      <c r="J29">
        <v>11435</v>
      </c>
      <c r="K29" t="s">
        <v>994</v>
      </c>
      <c r="L29" t="s">
        <v>992</v>
      </c>
      <c r="M29" t="s">
        <v>996</v>
      </c>
      <c r="N29" t="s">
        <v>1005</v>
      </c>
      <c r="O29" t="s">
        <v>1112</v>
      </c>
      <c r="P29" t="s">
        <v>1133</v>
      </c>
      <c r="R29" t="s">
        <v>1139</v>
      </c>
      <c r="S29" t="s">
        <v>993</v>
      </c>
      <c r="T29" t="s">
        <v>1142</v>
      </c>
      <c r="U29" t="s">
        <v>1148</v>
      </c>
      <c r="V29" t="s">
        <v>128</v>
      </c>
      <c r="W29">
        <v>2200</v>
      </c>
      <c r="X29" t="s">
        <v>1162</v>
      </c>
      <c r="Y29" t="s">
        <v>1167</v>
      </c>
      <c r="AA29" t="s">
        <v>1213</v>
      </c>
      <c r="AC29" t="s">
        <v>1507</v>
      </c>
      <c r="AD29">
        <v>2</v>
      </c>
      <c r="AE29" t="s">
        <v>1476</v>
      </c>
      <c r="AF29" t="s">
        <v>995</v>
      </c>
      <c r="AG29">
        <v>1</v>
      </c>
      <c r="AH29">
        <v>2</v>
      </c>
      <c r="AI29">
        <v>0</v>
      </c>
      <c r="AJ29">
        <v>0</v>
      </c>
      <c r="AM29" t="s">
        <v>1748</v>
      </c>
      <c r="AN29">
        <v>0</v>
      </c>
    </row>
    <row r="30" spans="1:45">
      <c r="A30" s="1">
        <f>HYPERLINK("https://lsnyc.legalserver.org/matter/dynamic-profile/view/1903654","19-1903654")</f>
        <v>0</v>
      </c>
      <c r="B30" t="s">
        <v>58</v>
      </c>
      <c r="C30" t="s">
        <v>129</v>
      </c>
      <c r="E30" t="s">
        <v>200</v>
      </c>
      <c r="F30" t="s">
        <v>424</v>
      </c>
      <c r="G30" t="s">
        <v>650</v>
      </c>
      <c r="H30" t="s">
        <v>866</v>
      </c>
      <c r="I30" t="s">
        <v>966</v>
      </c>
      <c r="J30">
        <v>11225</v>
      </c>
      <c r="K30" t="s">
        <v>994</v>
      </c>
      <c r="L30" t="s">
        <v>992</v>
      </c>
      <c r="M30" t="s">
        <v>996</v>
      </c>
      <c r="N30" t="s">
        <v>1006</v>
      </c>
      <c r="O30" t="s">
        <v>1115</v>
      </c>
      <c r="P30" t="s">
        <v>1131</v>
      </c>
      <c r="R30" t="s">
        <v>1139</v>
      </c>
      <c r="S30" t="s">
        <v>993</v>
      </c>
      <c r="T30" t="s">
        <v>1142</v>
      </c>
      <c r="U30" t="s">
        <v>1149</v>
      </c>
      <c r="V30" t="s">
        <v>125</v>
      </c>
      <c r="W30">
        <v>678</v>
      </c>
      <c r="X30" t="s">
        <v>1159</v>
      </c>
      <c r="Y30" t="s">
        <v>1164</v>
      </c>
      <c r="AA30" t="s">
        <v>1214</v>
      </c>
      <c r="AB30" t="s">
        <v>995</v>
      </c>
      <c r="AC30" t="s">
        <v>1508</v>
      </c>
      <c r="AD30">
        <v>26</v>
      </c>
      <c r="AF30" t="s">
        <v>1737</v>
      </c>
      <c r="AG30">
        <v>19</v>
      </c>
      <c r="AH30">
        <v>2</v>
      </c>
      <c r="AI30">
        <v>3</v>
      </c>
      <c r="AJ30">
        <v>95.66</v>
      </c>
      <c r="AL30" t="s">
        <v>1744</v>
      </c>
      <c r="AM30" t="s">
        <v>1748</v>
      </c>
      <c r="AN30">
        <v>28860</v>
      </c>
    </row>
    <row r="31" spans="1:45">
      <c r="A31" s="1">
        <f>HYPERLINK("https://lsnyc.legalserver.org/matter/dynamic-profile/view/1907457","19-1907457")</f>
        <v>0</v>
      </c>
      <c r="B31" t="s">
        <v>59</v>
      </c>
      <c r="C31" t="s">
        <v>110</v>
      </c>
      <c r="E31" t="s">
        <v>201</v>
      </c>
      <c r="F31" t="s">
        <v>298</v>
      </c>
      <c r="G31" t="s">
        <v>651</v>
      </c>
      <c r="I31" t="s">
        <v>970</v>
      </c>
      <c r="J31">
        <v>11435</v>
      </c>
      <c r="K31" t="s">
        <v>994</v>
      </c>
      <c r="L31" t="s">
        <v>992</v>
      </c>
      <c r="N31" t="s">
        <v>1007</v>
      </c>
      <c r="O31" t="s">
        <v>1115</v>
      </c>
      <c r="P31" t="s">
        <v>1131</v>
      </c>
      <c r="R31" t="s">
        <v>1139</v>
      </c>
      <c r="S31" t="s">
        <v>993</v>
      </c>
      <c r="T31" t="s">
        <v>1142</v>
      </c>
      <c r="U31" t="s">
        <v>1148</v>
      </c>
      <c r="V31" t="s">
        <v>110</v>
      </c>
      <c r="W31">
        <v>1650</v>
      </c>
      <c r="X31" t="s">
        <v>1162</v>
      </c>
      <c r="Y31" t="s">
        <v>1167</v>
      </c>
      <c r="AA31" t="s">
        <v>1215</v>
      </c>
      <c r="AC31" t="s">
        <v>1509</v>
      </c>
      <c r="AD31">
        <v>2</v>
      </c>
      <c r="AE31" t="s">
        <v>1725</v>
      </c>
      <c r="AG31">
        <v>2</v>
      </c>
      <c r="AH31">
        <v>1</v>
      </c>
      <c r="AI31">
        <v>3</v>
      </c>
      <c r="AJ31">
        <v>0</v>
      </c>
      <c r="AM31" t="s">
        <v>1748</v>
      </c>
      <c r="AN31">
        <v>0</v>
      </c>
    </row>
    <row r="32" spans="1:45">
      <c r="A32" s="1">
        <f>HYPERLINK("https://lsnyc.legalserver.org/matter/dynamic-profile/view/1906180","19-1906180")</f>
        <v>0</v>
      </c>
      <c r="B32" t="s">
        <v>60</v>
      </c>
      <c r="C32" t="s">
        <v>130</v>
      </c>
      <c r="E32" t="s">
        <v>202</v>
      </c>
      <c r="F32" t="s">
        <v>425</v>
      </c>
      <c r="G32" t="s">
        <v>652</v>
      </c>
      <c r="I32" t="s">
        <v>970</v>
      </c>
      <c r="J32">
        <v>11435</v>
      </c>
      <c r="K32" t="s">
        <v>994</v>
      </c>
      <c r="L32" t="s">
        <v>992</v>
      </c>
      <c r="M32" t="s">
        <v>996</v>
      </c>
      <c r="N32" t="s">
        <v>1008</v>
      </c>
      <c r="O32" t="s">
        <v>1112</v>
      </c>
      <c r="P32" t="s">
        <v>1133</v>
      </c>
      <c r="R32" t="s">
        <v>1139</v>
      </c>
      <c r="S32" t="s">
        <v>993</v>
      </c>
      <c r="T32" t="s">
        <v>1142</v>
      </c>
      <c r="U32" t="s">
        <v>1148</v>
      </c>
      <c r="V32" t="s">
        <v>130</v>
      </c>
      <c r="W32">
        <v>3100</v>
      </c>
      <c r="X32" t="s">
        <v>1162</v>
      </c>
      <c r="Y32" t="s">
        <v>1167</v>
      </c>
      <c r="AA32" t="s">
        <v>1216</v>
      </c>
      <c r="AC32" t="s">
        <v>1510</v>
      </c>
      <c r="AD32">
        <v>1</v>
      </c>
      <c r="AE32" t="s">
        <v>1476</v>
      </c>
      <c r="AF32" t="s">
        <v>995</v>
      </c>
      <c r="AG32">
        <v>-1</v>
      </c>
      <c r="AH32">
        <v>4</v>
      </c>
      <c r="AI32">
        <v>3</v>
      </c>
      <c r="AJ32">
        <v>97.26000000000001</v>
      </c>
      <c r="AM32" t="s">
        <v>1748</v>
      </c>
      <c r="AN32">
        <v>37940</v>
      </c>
    </row>
    <row r="33" spans="1:45">
      <c r="A33" s="1">
        <f>HYPERLINK("https://lsnyc.legalserver.org/matter/dynamic-profile/view/1907462","19-1907462")</f>
        <v>0</v>
      </c>
      <c r="B33" t="s">
        <v>61</v>
      </c>
      <c r="C33" t="s">
        <v>110</v>
      </c>
      <c r="E33" t="s">
        <v>203</v>
      </c>
      <c r="F33" t="s">
        <v>426</v>
      </c>
      <c r="G33" t="s">
        <v>653</v>
      </c>
      <c r="I33" t="s">
        <v>971</v>
      </c>
      <c r="J33">
        <v>11429</v>
      </c>
      <c r="K33" t="s">
        <v>994</v>
      </c>
      <c r="L33" t="s">
        <v>992</v>
      </c>
      <c r="M33" t="s">
        <v>996</v>
      </c>
      <c r="N33" t="s">
        <v>1009</v>
      </c>
      <c r="O33" t="s">
        <v>1112</v>
      </c>
      <c r="P33" t="s">
        <v>1132</v>
      </c>
      <c r="R33" t="s">
        <v>1139</v>
      </c>
      <c r="S33" t="s">
        <v>993</v>
      </c>
      <c r="T33" t="s">
        <v>1142</v>
      </c>
      <c r="V33" t="s">
        <v>110</v>
      </c>
      <c r="W33">
        <v>450</v>
      </c>
      <c r="X33" t="s">
        <v>1162</v>
      </c>
      <c r="Y33" t="s">
        <v>1167</v>
      </c>
      <c r="AA33" t="s">
        <v>1217</v>
      </c>
      <c r="AC33" t="s">
        <v>1457</v>
      </c>
      <c r="AD33">
        <v>2</v>
      </c>
      <c r="AE33" t="s">
        <v>1476</v>
      </c>
      <c r="AF33" t="s">
        <v>995</v>
      </c>
      <c r="AG33">
        <v>2</v>
      </c>
      <c r="AH33">
        <v>1</v>
      </c>
      <c r="AI33">
        <v>2</v>
      </c>
      <c r="AJ33">
        <v>93.76000000000001</v>
      </c>
      <c r="AM33" t="s">
        <v>1748</v>
      </c>
      <c r="AN33">
        <v>20000</v>
      </c>
    </row>
    <row r="34" spans="1:45">
      <c r="A34" s="1">
        <f>HYPERLINK("https://lsnyc.legalserver.org/matter/dynamic-profile/view/1906412","19-1906412")</f>
        <v>0</v>
      </c>
      <c r="B34" t="s">
        <v>62</v>
      </c>
      <c r="C34" t="s">
        <v>121</v>
      </c>
      <c r="E34" t="s">
        <v>204</v>
      </c>
      <c r="F34" t="s">
        <v>427</v>
      </c>
      <c r="G34" t="s">
        <v>654</v>
      </c>
      <c r="H34" t="s">
        <v>867</v>
      </c>
      <c r="I34" t="s">
        <v>968</v>
      </c>
      <c r="J34">
        <v>10038</v>
      </c>
      <c r="K34" t="s">
        <v>994</v>
      </c>
      <c r="L34" t="s">
        <v>992</v>
      </c>
      <c r="M34" t="s">
        <v>996</v>
      </c>
      <c r="O34" t="s">
        <v>1033</v>
      </c>
      <c r="P34" t="s">
        <v>1133</v>
      </c>
      <c r="R34" t="s">
        <v>1139</v>
      </c>
      <c r="S34" t="s">
        <v>993</v>
      </c>
      <c r="T34" t="s">
        <v>1142</v>
      </c>
      <c r="V34" t="s">
        <v>121</v>
      </c>
      <c r="W34">
        <v>3200</v>
      </c>
      <c r="X34" t="s">
        <v>1161</v>
      </c>
      <c r="Y34" t="s">
        <v>1170</v>
      </c>
      <c r="AA34" t="s">
        <v>1218</v>
      </c>
      <c r="AC34" t="s">
        <v>1511</v>
      </c>
      <c r="AD34">
        <v>168</v>
      </c>
      <c r="AE34" t="s">
        <v>1724</v>
      </c>
      <c r="AF34" t="s">
        <v>995</v>
      </c>
      <c r="AG34">
        <v>1</v>
      </c>
      <c r="AH34">
        <v>1</v>
      </c>
      <c r="AI34">
        <v>0</v>
      </c>
      <c r="AJ34">
        <v>0</v>
      </c>
      <c r="AM34" t="s">
        <v>1748</v>
      </c>
      <c r="AN34">
        <v>0</v>
      </c>
    </row>
    <row r="35" spans="1:45">
      <c r="A35" s="1">
        <f>HYPERLINK("https://lsnyc.legalserver.org/matter/dynamic-profile/view/1904337","19-1904337")</f>
        <v>0</v>
      </c>
      <c r="B35" t="s">
        <v>63</v>
      </c>
      <c r="C35" t="s">
        <v>116</v>
      </c>
      <c r="D35" t="s">
        <v>125</v>
      </c>
      <c r="E35" t="s">
        <v>195</v>
      </c>
      <c r="F35" t="s">
        <v>428</v>
      </c>
      <c r="G35" t="s">
        <v>655</v>
      </c>
      <c r="I35" t="s">
        <v>972</v>
      </c>
      <c r="J35">
        <v>11691</v>
      </c>
      <c r="K35" t="s">
        <v>994</v>
      </c>
      <c r="L35" t="s">
        <v>992</v>
      </c>
      <c r="M35" t="s">
        <v>996</v>
      </c>
      <c r="N35" t="s">
        <v>1010</v>
      </c>
      <c r="O35" t="s">
        <v>1033</v>
      </c>
      <c r="P35" t="s">
        <v>1133</v>
      </c>
      <c r="Q35" t="s">
        <v>1136</v>
      </c>
      <c r="R35" t="s">
        <v>1140</v>
      </c>
      <c r="S35" t="s">
        <v>993</v>
      </c>
      <c r="T35" t="s">
        <v>1142</v>
      </c>
      <c r="U35" t="s">
        <v>1148</v>
      </c>
      <c r="V35" t="s">
        <v>125</v>
      </c>
      <c r="W35">
        <v>600</v>
      </c>
      <c r="X35" t="s">
        <v>1162</v>
      </c>
      <c r="Y35" t="s">
        <v>1170</v>
      </c>
      <c r="Z35" t="s">
        <v>1181</v>
      </c>
      <c r="AA35" t="s">
        <v>1219</v>
      </c>
      <c r="AB35" t="s">
        <v>995</v>
      </c>
      <c r="AC35" t="s">
        <v>1457</v>
      </c>
      <c r="AD35">
        <v>2</v>
      </c>
      <c r="AE35" t="s">
        <v>1725</v>
      </c>
      <c r="AF35" t="s">
        <v>995</v>
      </c>
      <c r="AG35">
        <v>5</v>
      </c>
      <c r="AH35">
        <v>1</v>
      </c>
      <c r="AI35">
        <v>2</v>
      </c>
      <c r="AJ35">
        <v>0</v>
      </c>
      <c r="AK35" t="s">
        <v>1743</v>
      </c>
      <c r="AL35" t="s">
        <v>1745</v>
      </c>
      <c r="AM35" t="s">
        <v>1748</v>
      </c>
      <c r="AN35">
        <v>0</v>
      </c>
    </row>
    <row r="36" spans="1:45">
      <c r="A36" s="1">
        <f>HYPERLINK("https://lsnyc.legalserver.org/matter/dynamic-profile/view/1906143","19-1906143")</f>
        <v>0</v>
      </c>
      <c r="B36" t="s">
        <v>64</v>
      </c>
      <c r="C36" t="s">
        <v>127</v>
      </c>
      <c r="E36" t="s">
        <v>205</v>
      </c>
      <c r="F36" t="s">
        <v>429</v>
      </c>
      <c r="G36" t="s">
        <v>656</v>
      </c>
      <c r="H36" t="s">
        <v>868</v>
      </c>
      <c r="I36" t="s">
        <v>973</v>
      </c>
      <c r="J36">
        <v>11420</v>
      </c>
      <c r="K36" t="s">
        <v>994</v>
      </c>
      <c r="L36" t="s">
        <v>992</v>
      </c>
      <c r="N36" t="s">
        <v>1011</v>
      </c>
      <c r="O36" t="s">
        <v>1112</v>
      </c>
      <c r="P36" t="s">
        <v>1132</v>
      </c>
      <c r="R36" t="s">
        <v>1140</v>
      </c>
      <c r="S36" t="s">
        <v>993</v>
      </c>
      <c r="T36" t="s">
        <v>1142</v>
      </c>
      <c r="U36" t="s">
        <v>1148</v>
      </c>
      <c r="V36" t="s">
        <v>127</v>
      </c>
      <c r="W36">
        <v>0.01</v>
      </c>
      <c r="X36" t="s">
        <v>1162</v>
      </c>
      <c r="Y36" t="s">
        <v>1170</v>
      </c>
      <c r="AA36" t="s">
        <v>1220</v>
      </c>
      <c r="AC36" t="s">
        <v>1512</v>
      </c>
      <c r="AD36">
        <v>2</v>
      </c>
      <c r="AE36" t="s">
        <v>1725</v>
      </c>
      <c r="AF36" t="s">
        <v>995</v>
      </c>
      <c r="AG36">
        <v>2</v>
      </c>
      <c r="AH36">
        <v>2</v>
      </c>
      <c r="AI36">
        <v>0</v>
      </c>
      <c r="AJ36">
        <v>98.40000000000001</v>
      </c>
      <c r="AK36" t="s">
        <v>1743</v>
      </c>
      <c r="AL36" t="s">
        <v>1745</v>
      </c>
      <c r="AM36" t="s">
        <v>1747</v>
      </c>
      <c r="AN36">
        <v>16640</v>
      </c>
    </row>
    <row r="37" spans="1:45">
      <c r="A37" s="1">
        <f>HYPERLINK("https://lsnyc.legalserver.org/matter/dynamic-profile/view/1903879","19-1903879")</f>
        <v>0</v>
      </c>
      <c r="B37" t="s">
        <v>65</v>
      </c>
      <c r="C37" t="s">
        <v>123</v>
      </c>
      <c r="E37" t="s">
        <v>180</v>
      </c>
      <c r="F37" t="s">
        <v>430</v>
      </c>
      <c r="G37" t="s">
        <v>657</v>
      </c>
      <c r="H37" t="s">
        <v>869</v>
      </c>
      <c r="I37" t="s">
        <v>966</v>
      </c>
      <c r="J37">
        <v>11210</v>
      </c>
      <c r="K37" t="s">
        <v>994</v>
      </c>
      <c r="L37" t="s">
        <v>992</v>
      </c>
      <c r="M37" t="s">
        <v>996</v>
      </c>
      <c r="R37" t="s">
        <v>1139</v>
      </c>
      <c r="T37" t="s">
        <v>1142</v>
      </c>
      <c r="V37" t="s">
        <v>123</v>
      </c>
      <c r="W37">
        <v>0</v>
      </c>
      <c r="X37" t="s">
        <v>1159</v>
      </c>
      <c r="AA37" t="s">
        <v>1221</v>
      </c>
      <c r="AD37">
        <v>0</v>
      </c>
      <c r="AG37">
        <v>0</v>
      </c>
      <c r="AH37">
        <v>5</v>
      </c>
      <c r="AI37">
        <v>0</v>
      </c>
      <c r="AJ37">
        <v>195.56</v>
      </c>
      <c r="AM37" t="s">
        <v>1748</v>
      </c>
      <c r="AN37">
        <v>59000</v>
      </c>
    </row>
    <row r="38" spans="1:45">
      <c r="A38" s="1">
        <f>HYPERLINK("https://lsnyc.legalserver.org/matter/dynamic-profile/view/1904898","19-1904898")</f>
        <v>0</v>
      </c>
      <c r="B38" t="s">
        <v>64</v>
      </c>
      <c r="C38" t="s">
        <v>131</v>
      </c>
      <c r="E38" t="s">
        <v>206</v>
      </c>
      <c r="F38" t="s">
        <v>431</v>
      </c>
      <c r="G38" t="s">
        <v>658</v>
      </c>
      <c r="H38" t="s">
        <v>870</v>
      </c>
      <c r="I38" t="s">
        <v>974</v>
      </c>
      <c r="J38">
        <v>11412</v>
      </c>
      <c r="K38" t="s">
        <v>994</v>
      </c>
      <c r="L38" t="s">
        <v>992</v>
      </c>
      <c r="N38" t="s">
        <v>1012</v>
      </c>
      <c r="O38" t="s">
        <v>1112</v>
      </c>
      <c r="P38" t="s">
        <v>1131</v>
      </c>
      <c r="R38" t="s">
        <v>1140</v>
      </c>
      <c r="S38" t="s">
        <v>993</v>
      </c>
      <c r="T38" t="s">
        <v>1142</v>
      </c>
      <c r="U38" t="s">
        <v>1149</v>
      </c>
      <c r="V38" t="s">
        <v>131</v>
      </c>
      <c r="W38">
        <v>1488.5</v>
      </c>
      <c r="X38" t="s">
        <v>1162</v>
      </c>
      <c r="Y38" t="s">
        <v>1170</v>
      </c>
      <c r="AA38" t="s">
        <v>1222</v>
      </c>
      <c r="AD38">
        <v>3</v>
      </c>
      <c r="AE38" t="s">
        <v>1728</v>
      </c>
      <c r="AF38" t="s">
        <v>1735</v>
      </c>
      <c r="AG38">
        <v>2</v>
      </c>
      <c r="AH38">
        <v>1</v>
      </c>
      <c r="AI38">
        <v>2</v>
      </c>
      <c r="AJ38">
        <v>43.38</v>
      </c>
      <c r="AK38" t="s">
        <v>1743</v>
      </c>
      <c r="AL38" t="s">
        <v>1745</v>
      </c>
      <c r="AM38" t="s">
        <v>1748</v>
      </c>
      <c r="AN38">
        <v>9252</v>
      </c>
    </row>
    <row r="39" spans="1:45">
      <c r="A39" s="1">
        <f>HYPERLINK("https://lsnyc.legalserver.org/matter/dynamic-profile/view/1904963","19-1904963")</f>
        <v>0</v>
      </c>
      <c r="B39" t="s">
        <v>63</v>
      </c>
      <c r="C39" t="s">
        <v>131</v>
      </c>
      <c r="E39" t="s">
        <v>207</v>
      </c>
      <c r="F39" t="s">
        <v>432</v>
      </c>
      <c r="G39" t="s">
        <v>659</v>
      </c>
      <c r="H39" t="s">
        <v>871</v>
      </c>
      <c r="I39" t="s">
        <v>975</v>
      </c>
      <c r="J39">
        <v>11411</v>
      </c>
      <c r="K39" t="s">
        <v>994</v>
      </c>
      <c r="L39" t="s">
        <v>992</v>
      </c>
      <c r="M39" t="s">
        <v>996</v>
      </c>
      <c r="N39" t="s">
        <v>1013</v>
      </c>
      <c r="O39" t="s">
        <v>1112</v>
      </c>
      <c r="P39" t="s">
        <v>1131</v>
      </c>
      <c r="R39" t="s">
        <v>1139</v>
      </c>
      <c r="S39" t="s">
        <v>993</v>
      </c>
      <c r="T39" t="s">
        <v>1142</v>
      </c>
      <c r="U39" t="s">
        <v>1148</v>
      </c>
      <c r="V39" t="s">
        <v>127</v>
      </c>
      <c r="W39">
        <v>1122</v>
      </c>
      <c r="X39" t="s">
        <v>1162</v>
      </c>
      <c r="Y39" t="s">
        <v>1167</v>
      </c>
      <c r="AA39" t="s">
        <v>1223</v>
      </c>
      <c r="AC39" t="s">
        <v>1513</v>
      </c>
      <c r="AD39">
        <v>2</v>
      </c>
      <c r="AE39" t="s">
        <v>1725</v>
      </c>
      <c r="AF39" t="s">
        <v>1738</v>
      </c>
      <c r="AG39">
        <v>10</v>
      </c>
      <c r="AH39">
        <v>2</v>
      </c>
      <c r="AI39">
        <v>1</v>
      </c>
      <c r="AJ39">
        <v>33.76</v>
      </c>
      <c r="AM39" t="s">
        <v>1748</v>
      </c>
      <c r="AN39">
        <v>7200</v>
      </c>
    </row>
    <row r="40" spans="1:45">
      <c r="A40" s="1">
        <f>HYPERLINK("https://lsnyc.legalserver.org/matter/dynamic-profile/view/1907242","19-1907242")</f>
        <v>0</v>
      </c>
      <c r="B40" t="s">
        <v>59</v>
      </c>
      <c r="C40" t="s">
        <v>111</v>
      </c>
      <c r="E40" t="s">
        <v>208</v>
      </c>
      <c r="F40" t="s">
        <v>433</v>
      </c>
      <c r="G40" t="s">
        <v>660</v>
      </c>
      <c r="I40" t="s">
        <v>970</v>
      </c>
      <c r="J40">
        <v>11436</v>
      </c>
      <c r="K40" t="s">
        <v>994</v>
      </c>
      <c r="L40" t="s">
        <v>992</v>
      </c>
      <c r="M40" t="s">
        <v>996</v>
      </c>
      <c r="N40" t="s">
        <v>1014</v>
      </c>
      <c r="O40" t="s">
        <v>1115</v>
      </c>
      <c r="P40" t="s">
        <v>1131</v>
      </c>
      <c r="R40" t="s">
        <v>1139</v>
      </c>
      <c r="S40" t="s">
        <v>993</v>
      </c>
      <c r="T40" t="s">
        <v>1142</v>
      </c>
      <c r="U40" t="s">
        <v>1148</v>
      </c>
      <c r="V40" t="s">
        <v>111</v>
      </c>
      <c r="W40">
        <v>1554</v>
      </c>
      <c r="X40" t="s">
        <v>1162</v>
      </c>
      <c r="Y40" t="s">
        <v>1167</v>
      </c>
      <c r="AA40" t="s">
        <v>1224</v>
      </c>
      <c r="AB40" t="s">
        <v>1454</v>
      </c>
      <c r="AC40" t="s">
        <v>1514</v>
      </c>
      <c r="AD40">
        <v>3</v>
      </c>
      <c r="AE40" t="s">
        <v>1476</v>
      </c>
      <c r="AF40" t="s">
        <v>1735</v>
      </c>
      <c r="AG40">
        <v>-1</v>
      </c>
      <c r="AH40">
        <v>1</v>
      </c>
      <c r="AI40">
        <v>0</v>
      </c>
      <c r="AJ40">
        <v>37.28</v>
      </c>
      <c r="AM40" t="s">
        <v>1748</v>
      </c>
      <c r="AN40">
        <v>4656</v>
      </c>
    </row>
    <row r="41" spans="1:45">
      <c r="A41" s="1">
        <f>HYPERLINK("https://lsnyc.legalserver.org/matter/dynamic-profile/view/1904523","19-1904523")</f>
        <v>0</v>
      </c>
      <c r="B41" t="s">
        <v>66</v>
      </c>
      <c r="C41" t="s">
        <v>132</v>
      </c>
      <c r="E41" t="s">
        <v>209</v>
      </c>
      <c r="F41" t="s">
        <v>434</v>
      </c>
      <c r="G41" t="s">
        <v>661</v>
      </c>
      <c r="H41">
        <v>31</v>
      </c>
      <c r="I41" t="s">
        <v>968</v>
      </c>
      <c r="J41">
        <v>10034</v>
      </c>
      <c r="K41" t="s">
        <v>994</v>
      </c>
      <c r="L41" t="s">
        <v>992</v>
      </c>
      <c r="M41" t="s">
        <v>996</v>
      </c>
      <c r="O41" t="s">
        <v>1117</v>
      </c>
      <c r="P41" t="s">
        <v>1129</v>
      </c>
      <c r="R41" t="s">
        <v>1139</v>
      </c>
      <c r="T41" t="s">
        <v>1142</v>
      </c>
      <c r="V41" t="s">
        <v>132</v>
      </c>
      <c r="W41">
        <v>1013.58</v>
      </c>
      <c r="X41" t="s">
        <v>1161</v>
      </c>
      <c r="Y41" t="s">
        <v>1164</v>
      </c>
      <c r="AA41" t="s">
        <v>1225</v>
      </c>
      <c r="AC41" t="s">
        <v>1515</v>
      </c>
      <c r="AD41">
        <v>25</v>
      </c>
      <c r="AE41" t="s">
        <v>1724</v>
      </c>
      <c r="AF41" t="s">
        <v>1738</v>
      </c>
      <c r="AG41">
        <v>50</v>
      </c>
      <c r="AH41">
        <v>2</v>
      </c>
      <c r="AI41">
        <v>0</v>
      </c>
      <c r="AJ41">
        <v>105.38</v>
      </c>
      <c r="AL41" t="s">
        <v>1744</v>
      </c>
      <c r="AM41" t="s">
        <v>1747</v>
      </c>
      <c r="AN41">
        <v>17820</v>
      </c>
    </row>
    <row r="42" spans="1:45">
      <c r="A42" s="1">
        <f>HYPERLINK("https://lsnyc.legalserver.org/matter/dynamic-profile/view/1901828","19-1901828")</f>
        <v>0</v>
      </c>
      <c r="B42" t="s">
        <v>48</v>
      </c>
      <c r="C42" t="s">
        <v>133</v>
      </c>
      <c r="E42" t="s">
        <v>210</v>
      </c>
      <c r="F42" t="s">
        <v>435</v>
      </c>
      <c r="G42" t="s">
        <v>662</v>
      </c>
      <c r="H42" t="s">
        <v>872</v>
      </c>
      <c r="I42" t="s">
        <v>966</v>
      </c>
      <c r="J42">
        <v>11225</v>
      </c>
      <c r="K42" t="s">
        <v>994</v>
      </c>
      <c r="L42" t="s">
        <v>992</v>
      </c>
      <c r="M42" t="s">
        <v>996</v>
      </c>
      <c r="O42" t="s">
        <v>1118</v>
      </c>
      <c r="P42" t="s">
        <v>1129</v>
      </c>
      <c r="R42" t="s">
        <v>1139</v>
      </c>
      <c r="T42" t="s">
        <v>1142</v>
      </c>
      <c r="V42" t="s">
        <v>144</v>
      </c>
      <c r="W42">
        <v>0</v>
      </c>
      <c r="X42" t="s">
        <v>1159</v>
      </c>
      <c r="AA42" t="s">
        <v>1226</v>
      </c>
      <c r="AC42" t="s">
        <v>1516</v>
      </c>
      <c r="AD42">
        <v>0</v>
      </c>
      <c r="AG42">
        <v>0</v>
      </c>
      <c r="AH42">
        <v>2</v>
      </c>
      <c r="AI42">
        <v>0</v>
      </c>
      <c r="AJ42">
        <v>214.67</v>
      </c>
      <c r="AM42" t="s">
        <v>1748</v>
      </c>
      <c r="AN42">
        <v>36300</v>
      </c>
      <c r="AQ42" t="s">
        <v>1166</v>
      </c>
      <c r="AR42" t="s">
        <v>1769</v>
      </c>
      <c r="AS42" t="s">
        <v>1772</v>
      </c>
    </row>
    <row r="43" spans="1:45">
      <c r="A43" s="1">
        <f>HYPERLINK("https://lsnyc.legalserver.org/matter/dynamic-profile/view/1904455","19-1904455")</f>
        <v>0</v>
      </c>
      <c r="B43" t="s">
        <v>59</v>
      </c>
      <c r="C43" t="s">
        <v>125</v>
      </c>
      <c r="E43" t="s">
        <v>211</v>
      </c>
      <c r="F43" t="s">
        <v>436</v>
      </c>
      <c r="G43" t="s">
        <v>663</v>
      </c>
      <c r="H43" t="s">
        <v>873</v>
      </c>
      <c r="I43" t="s">
        <v>976</v>
      </c>
      <c r="J43">
        <v>11415</v>
      </c>
      <c r="K43" t="s">
        <v>994</v>
      </c>
      <c r="L43" t="s">
        <v>992</v>
      </c>
      <c r="M43" t="s">
        <v>996</v>
      </c>
      <c r="N43" t="s">
        <v>1015</v>
      </c>
      <c r="O43" t="s">
        <v>1115</v>
      </c>
      <c r="P43" t="s">
        <v>1131</v>
      </c>
      <c r="R43" t="s">
        <v>1139</v>
      </c>
      <c r="S43" t="s">
        <v>993</v>
      </c>
      <c r="T43" t="s">
        <v>1142</v>
      </c>
      <c r="U43" t="s">
        <v>1149</v>
      </c>
      <c r="V43" t="s">
        <v>125</v>
      </c>
      <c r="W43">
        <v>1650</v>
      </c>
      <c r="X43" t="s">
        <v>1162</v>
      </c>
      <c r="Y43" t="s">
        <v>1171</v>
      </c>
      <c r="AA43" t="s">
        <v>1227</v>
      </c>
      <c r="AC43" t="s">
        <v>1517</v>
      </c>
      <c r="AD43">
        <v>70</v>
      </c>
      <c r="AE43" t="s">
        <v>1724</v>
      </c>
      <c r="AF43" t="s">
        <v>995</v>
      </c>
      <c r="AG43">
        <v>1</v>
      </c>
      <c r="AH43">
        <v>1</v>
      </c>
      <c r="AI43">
        <v>0</v>
      </c>
      <c r="AJ43">
        <v>134.03</v>
      </c>
      <c r="AM43" t="s">
        <v>1748</v>
      </c>
      <c r="AN43">
        <v>16740</v>
      </c>
    </row>
    <row r="44" spans="1:45">
      <c r="A44" s="1">
        <f>HYPERLINK("https://lsnyc.legalserver.org/matter/dynamic-profile/view/1906981","19-1906981")</f>
        <v>0</v>
      </c>
      <c r="B44" t="s">
        <v>67</v>
      </c>
      <c r="C44" t="s">
        <v>134</v>
      </c>
      <c r="E44" t="s">
        <v>212</v>
      </c>
      <c r="F44" t="s">
        <v>437</v>
      </c>
      <c r="G44" t="s">
        <v>664</v>
      </c>
      <c r="I44" t="s">
        <v>967</v>
      </c>
      <c r="J44">
        <v>10304</v>
      </c>
      <c r="K44" t="s">
        <v>994</v>
      </c>
      <c r="L44" t="s">
        <v>992</v>
      </c>
      <c r="M44" t="s">
        <v>996</v>
      </c>
      <c r="N44" t="s">
        <v>1004</v>
      </c>
      <c r="O44" t="s">
        <v>1033</v>
      </c>
      <c r="P44" t="s">
        <v>1134</v>
      </c>
      <c r="R44" t="s">
        <v>1139</v>
      </c>
      <c r="S44" t="s">
        <v>993</v>
      </c>
      <c r="T44" t="s">
        <v>1142</v>
      </c>
      <c r="U44" t="s">
        <v>1148</v>
      </c>
      <c r="V44" t="s">
        <v>134</v>
      </c>
      <c r="W44">
        <v>1750</v>
      </c>
      <c r="X44" t="s">
        <v>1160</v>
      </c>
      <c r="Y44" t="s">
        <v>1167</v>
      </c>
      <c r="AA44" t="s">
        <v>1228</v>
      </c>
      <c r="AC44" t="s">
        <v>1518</v>
      </c>
      <c r="AD44">
        <v>1</v>
      </c>
      <c r="AE44" t="s">
        <v>1725</v>
      </c>
      <c r="AF44" t="s">
        <v>995</v>
      </c>
      <c r="AG44">
        <v>5</v>
      </c>
      <c r="AH44">
        <v>2</v>
      </c>
      <c r="AI44">
        <v>2</v>
      </c>
      <c r="AJ44">
        <v>91.67</v>
      </c>
      <c r="AM44" t="s">
        <v>1748</v>
      </c>
      <c r="AN44">
        <v>23604</v>
      </c>
    </row>
    <row r="45" spans="1:45">
      <c r="A45" s="1">
        <f>HYPERLINK("https://lsnyc.legalserver.org/matter/dynamic-profile/view/1906099","19-1906099")</f>
        <v>0</v>
      </c>
      <c r="B45" t="s">
        <v>66</v>
      </c>
      <c r="C45" t="s">
        <v>112</v>
      </c>
      <c r="E45" t="s">
        <v>213</v>
      </c>
      <c r="F45" t="s">
        <v>438</v>
      </c>
      <c r="G45" t="s">
        <v>665</v>
      </c>
      <c r="H45" t="s">
        <v>859</v>
      </c>
      <c r="I45" t="s">
        <v>968</v>
      </c>
      <c r="J45">
        <v>10034</v>
      </c>
      <c r="K45" t="s">
        <v>994</v>
      </c>
      <c r="L45" t="s">
        <v>992</v>
      </c>
      <c r="M45" t="s">
        <v>996</v>
      </c>
      <c r="O45" t="s">
        <v>1116</v>
      </c>
      <c r="P45" t="s">
        <v>1132</v>
      </c>
      <c r="R45" t="s">
        <v>1139</v>
      </c>
      <c r="S45" t="s">
        <v>993</v>
      </c>
      <c r="T45" t="s">
        <v>1142</v>
      </c>
      <c r="V45" t="s">
        <v>112</v>
      </c>
      <c r="W45">
        <v>175</v>
      </c>
      <c r="X45" t="s">
        <v>1161</v>
      </c>
      <c r="AA45" t="s">
        <v>1229</v>
      </c>
      <c r="AC45" t="s">
        <v>1519</v>
      </c>
      <c r="AD45">
        <v>30</v>
      </c>
      <c r="AE45" t="s">
        <v>1724</v>
      </c>
      <c r="AF45" t="s">
        <v>995</v>
      </c>
      <c r="AG45">
        <v>6</v>
      </c>
      <c r="AH45">
        <v>1</v>
      </c>
      <c r="AI45">
        <v>0</v>
      </c>
      <c r="AJ45">
        <v>69.97</v>
      </c>
      <c r="AM45" t="s">
        <v>1748</v>
      </c>
      <c r="AN45">
        <v>8739</v>
      </c>
    </row>
    <row r="46" spans="1:45">
      <c r="A46" s="1">
        <f>HYPERLINK("https://lsnyc.legalserver.org/matter/dynamic-profile/view/1904895","19-1904895")</f>
        <v>0</v>
      </c>
      <c r="B46" t="s">
        <v>66</v>
      </c>
      <c r="C46" t="s">
        <v>131</v>
      </c>
      <c r="E46" t="s">
        <v>214</v>
      </c>
      <c r="F46" t="s">
        <v>439</v>
      </c>
      <c r="G46" t="s">
        <v>666</v>
      </c>
      <c r="H46" t="s">
        <v>858</v>
      </c>
      <c r="I46" t="s">
        <v>968</v>
      </c>
      <c r="J46">
        <v>10034</v>
      </c>
      <c r="K46" t="s">
        <v>994</v>
      </c>
      <c r="L46" t="s">
        <v>992</v>
      </c>
      <c r="M46" t="s">
        <v>996</v>
      </c>
      <c r="P46" t="s">
        <v>1134</v>
      </c>
      <c r="R46" t="s">
        <v>1139</v>
      </c>
      <c r="S46" t="s">
        <v>993</v>
      </c>
      <c r="T46" t="s">
        <v>1142</v>
      </c>
      <c r="V46" t="s">
        <v>131</v>
      </c>
      <c r="W46">
        <v>2350</v>
      </c>
      <c r="X46" t="s">
        <v>1161</v>
      </c>
      <c r="Y46" t="s">
        <v>1165</v>
      </c>
      <c r="AA46" t="s">
        <v>1230</v>
      </c>
      <c r="AC46" t="s">
        <v>1520</v>
      </c>
      <c r="AD46">
        <v>41</v>
      </c>
      <c r="AE46" t="s">
        <v>1725</v>
      </c>
      <c r="AF46" t="s">
        <v>995</v>
      </c>
      <c r="AG46">
        <v>3</v>
      </c>
      <c r="AH46">
        <v>1</v>
      </c>
      <c r="AI46">
        <v>0</v>
      </c>
      <c r="AJ46">
        <v>192.15</v>
      </c>
      <c r="AM46" t="s">
        <v>1748</v>
      </c>
      <c r="AN46">
        <v>24000</v>
      </c>
    </row>
    <row r="47" spans="1:45">
      <c r="A47" s="1">
        <f>HYPERLINK("https://lsnyc.legalserver.org/matter/dynamic-profile/view/1904303","19-1904303")</f>
        <v>0</v>
      </c>
      <c r="B47" t="s">
        <v>51</v>
      </c>
      <c r="C47" t="s">
        <v>116</v>
      </c>
      <c r="E47" t="s">
        <v>215</v>
      </c>
      <c r="F47" t="s">
        <v>440</v>
      </c>
      <c r="G47" t="s">
        <v>667</v>
      </c>
      <c r="H47">
        <v>33</v>
      </c>
      <c r="I47" t="s">
        <v>968</v>
      </c>
      <c r="J47">
        <v>10034</v>
      </c>
      <c r="K47" t="s">
        <v>994</v>
      </c>
      <c r="L47" t="s">
        <v>992</v>
      </c>
      <c r="M47" t="s">
        <v>996</v>
      </c>
      <c r="N47" t="s">
        <v>1016</v>
      </c>
      <c r="O47" t="s">
        <v>1115</v>
      </c>
      <c r="P47" t="s">
        <v>1131</v>
      </c>
      <c r="R47" t="s">
        <v>1139</v>
      </c>
      <c r="S47" t="s">
        <v>993</v>
      </c>
      <c r="T47" t="s">
        <v>1142</v>
      </c>
      <c r="V47" t="s">
        <v>116</v>
      </c>
      <c r="W47">
        <v>818</v>
      </c>
      <c r="X47" t="s">
        <v>1161</v>
      </c>
      <c r="Y47" t="s">
        <v>1164</v>
      </c>
      <c r="AA47" t="s">
        <v>1231</v>
      </c>
      <c r="AC47" t="s">
        <v>1521</v>
      </c>
      <c r="AD47">
        <v>25</v>
      </c>
      <c r="AE47" t="s">
        <v>1724</v>
      </c>
      <c r="AF47" t="s">
        <v>995</v>
      </c>
      <c r="AG47">
        <v>18</v>
      </c>
      <c r="AH47">
        <v>3</v>
      </c>
      <c r="AI47">
        <v>0</v>
      </c>
      <c r="AJ47">
        <v>166.9</v>
      </c>
      <c r="AM47" t="s">
        <v>1747</v>
      </c>
      <c r="AN47">
        <v>35600</v>
      </c>
    </row>
    <row r="48" spans="1:45">
      <c r="A48" s="1">
        <f>HYPERLINK("https://lsnyc.legalserver.org/matter/dynamic-profile/view/1904433","19-1904433")</f>
        <v>0</v>
      </c>
      <c r="B48" t="s">
        <v>67</v>
      </c>
      <c r="C48" t="s">
        <v>125</v>
      </c>
      <c r="E48" t="s">
        <v>216</v>
      </c>
      <c r="F48" t="s">
        <v>441</v>
      </c>
      <c r="G48" t="s">
        <v>668</v>
      </c>
      <c r="I48" t="s">
        <v>967</v>
      </c>
      <c r="J48">
        <v>10306</v>
      </c>
      <c r="K48" t="s">
        <v>994</v>
      </c>
      <c r="L48" t="s">
        <v>992</v>
      </c>
      <c r="M48" t="s">
        <v>996</v>
      </c>
      <c r="N48" t="s">
        <v>1017</v>
      </c>
      <c r="O48" t="s">
        <v>1112</v>
      </c>
      <c r="P48" t="s">
        <v>1131</v>
      </c>
      <c r="R48" t="s">
        <v>1139</v>
      </c>
      <c r="S48" t="s">
        <v>993</v>
      </c>
      <c r="T48" t="s">
        <v>1142</v>
      </c>
      <c r="U48" t="s">
        <v>1148</v>
      </c>
      <c r="V48" t="s">
        <v>131</v>
      </c>
      <c r="W48">
        <v>0</v>
      </c>
      <c r="X48" t="s">
        <v>1160</v>
      </c>
      <c r="Y48" t="s">
        <v>1165</v>
      </c>
      <c r="AA48" t="s">
        <v>1232</v>
      </c>
      <c r="AC48" t="s">
        <v>1522</v>
      </c>
      <c r="AD48">
        <v>1</v>
      </c>
      <c r="AE48" t="s">
        <v>1725</v>
      </c>
      <c r="AG48">
        <v>15</v>
      </c>
      <c r="AH48">
        <v>3</v>
      </c>
      <c r="AI48">
        <v>0</v>
      </c>
      <c r="AJ48">
        <v>148.86</v>
      </c>
      <c r="AM48" t="s">
        <v>1748</v>
      </c>
      <c r="AN48">
        <v>31752</v>
      </c>
    </row>
    <row r="49" spans="1:45">
      <c r="A49" s="1">
        <f>HYPERLINK("https://lsnyc.legalserver.org/matter/dynamic-profile/view/1902338","19-1902338")</f>
        <v>0</v>
      </c>
      <c r="B49" t="s">
        <v>59</v>
      </c>
      <c r="C49" t="s">
        <v>135</v>
      </c>
      <c r="E49" t="s">
        <v>217</v>
      </c>
      <c r="F49" t="s">
        <v>432</v>
      </c>
      <c r="G49" t="s">
        <v>669</v>
      </c>
      <c r="I49" t="s">
        <v>972</v>
      </c>
      <c r="J49">
        <v>11691</v>
      </c>
      <c r="K49" t="s">
        <v>994</v>
      </c>
      <c r="L49" t="s">
        <v>992</v>
      </c>
      <c r="M49" t="s">
        <v>996</v>
      </c>
      <c r="N49" t="s">
        <v>1018</v>
      </c>
      <c r="O49" t="s">
        <v>1115</v>
      </c>
      <c r="P49" t="s">
        <v>1131</v>
      </c>
      <c r="R49" t="s">
        <v>1139</v>
      </c>
      <c r="S49" t="s">
        <v>993</v>
      </c>
      <c r="T49" t="s">
        <v>1142</v>
      </c>
      <c r="U49" t="s">
        <v>1148</v>
      </c>
      <c r="V49" t="s">
        <v>125</v>
      </c>
      <c r="W49">
        <v>1075</v>
      </c>
      <c r="X49" t="s">
        <v>1162</v>
      </c>
      <c r="Y49" t="s">
        <v>1166</v>
      </c>
      <c r="AA49" t="s">
        <v>1233</v>
      </c>
      <c r="AC49" t="s">
        <v>1523</v>
      </c>
      <c r="AD49">
        <v>602</v>
      </c>
      <c r="AE49" t="s">
        <v>1476</v>
      </c>
      <c r="AF49" t="s">
        <v>1166</v>
      </c>
      <c r="AG49">
        <v>3</v>
      </c>
      <c r="AH49">
        <v>1</v>
      </c>
      <c r="AI49">
        <v>0</v>
      </c>
      <c r="AJ49">
        <v>258.54</v>
      </c>
      <c r="AM49" t="s">
        <v>1747</v>
      </c>
      <c r="AN49">
        <v>32292</v>
      </c>
    </row>
    <row r="50" spans="1:45">
      <c r="A50" s="1">
        <f>HYPERLINK("https://lsnyc.legalserver.org/matter/dynamic-profile/view/1905014","19-1905014")</f>
        <v>0</v>
      </c>
      <c r="B50" t="s">
        <v>59</v>
      </c>
      <c r="C50" t="s">
        <v>131</v>
      </c>
      <c r="E50" t="s">
        <v>218</v>
      </c>
      <c r="F50" t="s">
        <v>442</v>
      </c>
      <c r="G50" t="s">
        <v>670</v>
      </c>
      <c r="H50" t="s">
        <v>874</v>
      </c>
      <c r="I50" t="s">
        <v>977</v>
      </c>
      <c r="J50">
        <v>11418</v>
      </c>
      <c r="K50" t="s">
        <v>994</v>
      </c>
      <c r="L50" t="s">
        <v>992</v>
      </c>
      <c r="M50" t="s">
        <v>996</v>
      </c>
      <c r="N50" t="s">
        <v>1019</v>
      </c>
      <c r="O50" t="s">
        <v>1112</v>
      </c>
      <c r="P50" t="s">
        <v>1131</v>
      </c>
      <c r="R50" t="s">
        <v>1139</v>
      </c>
      <c r="S50" t="s">
        <v>994</v>
      </c>
      <c r="T50" t="s">
        <v>1142</v>
      </c>
      <c r="U50" t="s">
        <v>1148</v>
      </c>
      <c r="V50" t="s">
        <v>131</v>
      </c>
      <c r="W50">
        <v>850</v>
      </c>
      <c r="X50" t="s">
        <v>1162</v>
      </c>
      <c r="Y50" t="s">
        <v>1167</v>
      </c>
      <c r="AA50" t="s">
        <v>1234</v>
      </c>
      <c r="AB50" t="s">
        <v>1455</v>
      </c>
      <c r="AC50" t="s">
        <v>1524</v>
      </c>
      <c r="AD50">
        <v>3</v>
      </c>
      <c r="AE50" t="s">
        <v>1726</v>
      </c>
      <c r="AF50" t="s">
        <v>1166</v>
      </c>
      <c r="AG50">
        <v>25</v>
      </c>
      <c r="AH50">
        <v>2</v>
      </c>
      <c r="AI50">
        <v>0</v>
      </c>
      <c r="AJ50">
        <v>143.06</v>
      </c>
      <c r="AM50" t="s">
        <v>1748</v>
      </c>
      <c r="AN50">
        <v>24192</v>
      </c>
    </row>
    <row r="51" spans="1:45">
      <c r="A51" s="1">
        <f>HYPERLINK("https://lsnyc.legalserver.org/matter/dynamic-profile/view/1906917","19-1906917")</f>
        <v>0</v>
      </c>
      <c r="B51" t="s">
        <v>68</v>
      </c>
      <c r="C51" t="s">
        <v>136</v>
      </c>
      <c r="E51" t="s">
        <v>174</v>
      </c>
      <c r="F51" t="s">
        <v>443</v>
      </c>
      <c r="G51" t="s">
        <v>671</v>
      </c>
      <c r="H51" t="s">
        <v>875</v>
      </c>
      <c r="I51" t="s">
        <v>969</v>
      </c>
      <c r="J51">
        <v>10452</v>
      </c>
      <c r="K51" t="s">
        <v>994</v>
      </c>
      <c r="L51" t="s">
        <v>992</v>
      </c>
      <c r="M51" t="s">
        <v>996</v>
      </c>
      <c r="O51" t="s">
        <v>1033</v>
      </c>
      <c r="P51" t="s">
        <v>1134</v>
      </c>
      <c r="R51" t="s">
        <v>1139</v>
      </c>
      <c r="S51" t="s">
        <v>993</v>
      </c>
      <c r="T51" t="s">
        <v>1142</v>
      </c>
      <c r="V51" t="s">
        <v>115</v>
      </c>
      <c r="W51">
        <v>422.23</v>
      </c>
      <c r="X51" t="s">
        <v>1163</v>
      </c>
      <c r="Y51" t="s">
        <v>1168</v>
      </c>
      <c r="AA51" t="s">
        <v>1235</v>
      </c>
      <c r="AC51" t="s">
        <v>1525</v>
      </c>
      <c r="AD51">
        <v>60</v>
      </c>
      <c r="AE51" t="s">
        <v>1726</v>
      </c>
      <c r="AF51" t="s">
        <v>1739</v>
      </c>
      <c r="AG51">
        <v>0</v>
      </c>
      <c r="AH51">
        <v>1</v>
      </c>
      <c r="AI51">
        <v>0</v>
      </c>
      <c r="AJ51">
        <v>79.06999999999999</v>
      </c>
      <c r="AM51" t="s">
        <v>1747</v>
      </c>
      <c r="AN51">
        <v>9876</v>
      </c>
    </row>
    <row r="52" spans="1:45">
      <c r="A52" s="1">
        <f>HYPERLINK("https://lsnyc.legalserver.org/matter/dynamic-profile/view/1904190","19-1904190")</f>
        <v>0</v>
      </c>
      <c r="B52" t="s">
        <v>69</v>
      </c>
      <c r="C52" t="s">
        <v>137</v>
      </c>
      <c r="E52" t="s">
        <v>219</v>
      </c>
      <c r="F52" t="s">
        <v>444</v>
      </c>
      <c r="G52" t="s">
        <v>672</v>
      </c>
      <c r="H52">
        <v>309</v>
      </c>
      <c r="I52" t="s">
        <v>968</v>
      </c>
      <c r="J52">
        <v>10029</v>
      </c>
      <c r="K52" t="s">
        <v>994</v>
      </c>
      <c r="L52" t="s">
        <v>992</v>
      </c>
      <c r="M52" t="s">
        <v>996</v>
      </c>
      <c r="O52" t="s">
        <v>1114</v>
      </c>
      <c r="P52" t="s">
        <v>1132</v>
      </c>
      <c r="R52" t="s">
        <v>1139</v>
      </c>
      <c r="S52" t="s">
        <v>994</v>
      </c>
      <c r="T52" t="s">
        <v>1142</v>
      </c>
      <c r="U52" t="s">
        <v>1148</v>
      </c>
      <c r="V52" t="s">
        <v>128</v>
      </c>
      <c r="W52">
        <v>274</v>
      </c>
      <c r="X52" t="s">
        <v>1161</v>
      </c>
      <c r="Y52" t="s">
        <v>1172</v>
      </c>
      <c r="AA52" t="s">
        <v>1236</v>
      </c>
      <c r="AC52" t="s">
        <v>1526</v>
      </c>
      <c r="AD52">
        <v>108</v>
      </c>
      <c r="AE52" t="s">
        <v>1729</v>
      </c>
      <c r="AF52" t="s">
        <v>995</v>
      </c>
      <c r="AG52">
        <v>29</v>
      </c>
      <c r="AH52">
        <v>2</v>
      </c>
      <c r="AI52">
        <v>0</v>
      </c>
      <c r="AJ52">
        <v>79.91</v>
      </c>
      <c r="AM52" t="s">
        <v>1748</v>
      </c>
      <c r="AN52">
        <v>13512</v>
      </c>
    </row>
    <row r="53" spans="1:45">
      <c r="A53" s="1">
        <f>HYPERLINK("https://lsnyc.legalserver.org/matter/dynamic-profile/view/1904691","19-1904691")</f>
        <v>0</v>
      </c>
      <c r="B53" t="s">
        <v>70</v>
      </c>
      <c r="C53" t="s">
        <v>122</v>
      </c>
      <c r="E53" t="s">
        <v>220</v>
      </c>
      <c r="F53" t="s">
        <v>445</v>
      </c>
      <c r="G53" t="s">
        <v>673</v>
      </c>
      <c r="H53">
        <v>5</v>
      </c>
      <c r="I53" t="s">
        <v>968</v>
      </c>
      <c r="J53">
        <v>10034</v>
      </c>
      <c r="K53" t="s">
        <v>994</v>
      </c>
      <c r="L53" t="s">
        <v>992</v>
      </c>
      <c r="M53" t="s">
        <v>996</v>
      </c>
      <c r="P53" t="s">
        <v>1132</v>
      </c>
      <c r="R53" t="s">
        <v>1139</v>
      </c>
      <c r="S53" t="s">
        <v>994</v>
      </c>
      <c r="T53" t="s">
        <v>1142</v>
      </c>
      <c r="V53" t="s">
        <v>122</v>
      </c>
      <c r="W53">
        <v>961.8200000000001</v>
      </c>
      <c r="X53" t="s">
        <v>1161</v>
      </c>
      <c r="Y53" t="s">
        <v>1165</v>
      </c>
      <c r="AA53" t="s">
        <v>1237</v>
      </c>
      <c r="AD53">
        <v>25</v>
      </c>
      <c r="AE53" t="s">
        <v>1724</v>
      </c>
      <c r="AF53" t="s">
        <v>995</v>
      </c>
      <c r="AG53">
        <v>30</v>
      </c>
      <c r="AH53">
        <v>1</v>
      </c>
      <c r="AI53">
        <v>0</v>
      </c>
      <c r="AJ53">
        <v>0</v>
      </c>
      <c r="AM53" t="s">
        <v>1748</v>
      </c>
      <c r="AN53">
        <v>0</v>
      </c>
    </row>
    <row r="54" spans="1:45">
      <c r="A54" s="1">
        <f>HYPERLINK("https://lsnyc.legalserver.org/matter/dynamic-profile/view/1904716","19-1904716")</f>
        <v>0</v>
      </c>
      <c r="B54" t="s">
        <v>70</v>
      </c>
      <c r="C54" t="s">
        <v>122</v>
      </c>
      <c r="E54" t="s">
        <v>221</v>
      </c>
      <c r="F54" t="s">
        <v>446</v>
      </c>
      <c r="G54" t="s">
        <v>673</v>
      </c>
      <c r="H54">
        <v>41</v>
      </c>
      <c r="I54" t="s">
        <v>968</v>
      </c>
      <c r="J54">
        <v>10034</v>
      </c>
      <c r="K54" t="s">
        <v>994</v>
      </c>
      <c r="L54" t="s">
        <v>992</v>
      </c>
      <c r="M54" t="s">
        <v>996</v>
      </c>
      <c r="P54" t="s">
        <v>1132</v>
      </c>
      <c r="R54" t="s">
        <v>1139</v>
      </c>
      <c r="S54" t="s">
        <v>994</v>
      </c>
      <c r="T54" t="s">
        <v>1142</v>
      </c>
      <c r="V54" t="s">
        <v>122</v>
      </c>
      <c r="W54">
        <v>910</v>
      </c>
      <c r="X54" t="s">
        <v>1161</v>
      </c>
      <c r="Y54" t="s">
        <v>1165</v>
      </c>
      <c r="AA54" t="s">
        <v>1238</v>
      </c>
      <c r="AD54">
        <v>25</v>
      </c>
      <c r="AE54" t="s">
        <v>1724</v>
      </c>
      <c r="AF54" t="s">
        <v>1735</v>
      </c>
      <c r="AG54">
        <v>40</v>
      </c>
      <c r="AH54">
        <v>6</v>
      </c>
      <c r="AI54">
        <v>0</v>
      </c>
      <c r="AJ54">
        <v>0</v>
      </c>
      <c r="AM54" t="s">
        <v>1748</v>
      </c>
      <c r="AN54">
        <v>0</v>
      </c>
    </row>
    <row r="55" spans="1:45">
      <c r="A55" s="1">
        <f>HYPERLINK("https://lsnyc.legalserver.org/matter/dynamic-profile/view/1904701","19-1904701")</f>
        <v>0</v>
      </c>
      <c r="B55" t="s">
        <v>70</v>
      </c>
      <c r="C55" t="s">
        <v>122</v>
      </c>
      <c r="E55" t="s">
        <v>222</v>
      </c>
      <c r="F55" t="s">
        <v>447</v>
      </c>
      <c r="G55" t="s">
        <v>673</v>
      </c>
      <c r="H55">
        <v>34</v>
      </c>
      <c r="I55" t="s">
        <v>968</v>
      </c>
      <c r="J55">
        <v>10034</v>
      </c>
      <c r="K55" t="s">
        <v>994</v>
      </c>
      <c r="L55" t="s">
        <v>992</v>
      </c>
      <c r="M55" t="s">
        <v>996</v>
      </c>
      <c r="P55" t="s">
        <v>1132</v>
      </c>
      <c r="R55" t="s">
        <v>1139</v>
      </c>
      <c r="S55" t="s">
        <v>994</v>
      </c>
      <c r="T55" t="s">
        <v>1142</v>
      </c>
      <c r="V55" t="s">
        <v>122</v>
      </c>
      <c r="W55">
        <v>812.02</v>
      </c>
      <c r="X55" t="s">
        <v>1161</v>
      </c>
      <c r="Y55" t="s">
        <v>1165</v>
      </c>
      <c r="AA55" t="s">
        <v>1239</v>
      </c>
      <c r="AC55" t="s">
        <v>1527</v>
      </c>
      <c r="AD55">
        <v>25</v>
      </c>
      <c r="AE55" t="s">
        <v>1724</v>
      </c>
      <c r="AF55" t="s">
        <v>1739</v>
      </c>
      <c r="AG55">
        <v>38</v>
      </c>
      <c r="AH55">
        <v>1</v>
      </c>
      <c r="AI55">
        <v>0</v>
      </c>
      <c r="AJ55">
        <v>64.05</v>
      </c>
      <c r="AM55" t="s">
        <v>1748</v>
      </c>
      <c r="AN55">
        <v>8000</v>
      </c>
    </row>
    <row r="56" spans="1:45">
      <c r="A56" s="1">
        <f>HYPERLINK("https://lsnyc.legalserver.org/matter/dynamic-profile/view/1904693","19-1904693")</f>
        <v>0</v>
      </c>
      <c r="B56" t="s">
        <v>70</v>
      </c>
      <c r="C56" t="s">
        <v>122</v>
      </c>
      <c r="E56" t="s">
        <v>223</v>
      </c>
      <c r="F56" t="s">
        <v>448</v>
      </c>
      <c r="G56" t="s">
        <v>673</v>
      </c>
      <c r="H56">
        <v>31</v>
      </c>
      <c r="I56" t="s">
        <v>968</v>
      </c>
      <c r="J56">
        <v>10034</v>
      </c>
      <c r="K56" t="s">
        <v>994</v>
      </c>
      <c r="L56" t="s">
        <v>992</v>
      </c>
      <c r="M56" t="s">
        <v>996</v>
      </c>
      <c r="P56" t="s">
        <v>1132</v>
      </c>
      <c r="R56" t="s">
        <v>1139</v>
      </c>
      <c r="S56" t="s">
        <v>994</v>
      </c>
      <c r="T56" t="s">
        <v>1142</v>
      </c>
      <c r="V56" t="s">
        <v>122</v>
      </c>
      <c r="W56">
        <v>997</v>
      </c>
      <c r="X56" t="s">
        <v>1161</v>
      </c>
      <c r="Y56" t="s">
        <v>1165</v>
      </c>
      <c r="AA56" t="s">
        <v>1240</v>
      </c>
      <c r="AD56">
        <v>25</v>
      </c>
      <c r="AE56" t="s">
        <v>1724</v>
      </c>
      <c r="AF56" t="s">
        <v>995</v>
      </c>
      <c r="AG56">
        <v>5</v>
      </c>
      <c r="AH56">
        <v>3</v>
      </c>
      <c r="AI56">
        <v>2</v>
      </c>
      <c r="AJ56">
        <v>77.56</v>
      </c>
      <c r="AM56" t="s">
        <v>1747</v>
      </c>
      <c r="AN56">
        <v>23400</v>
      </c>
    </row>
    <row r="57" spans="1:45">
      <c r="A57" s="1">
        <f>HYPERLINK("https://lsnyc.legalserver.org/matter/dynamic-profile/view/1904712","19-1904712")</f>
        <v>0</v>
      </c>
      <c r="B57" t="s">
        <v>70</v>
      </c>
      <c r="C57" t="s">
        <v>122</v>
      </c>
      <c r="E57" t="s">
        <v>224</v>
      </c>
      <c r="F57" t="s">
        <v>449</v>
      </c>
      <c r="G57" t="s">
        <v>673</v>
      </c>
      <c r="H57">
        <v>44</v>
      </c>
      <c r="I57" t="s">
        <v>968</v>
      </c>
      <c r="J57">
        <v>10034</v>
      </c>
      <c r="K57" t="s">
        <v>994</v>
      </c>
      <c r="L57" t="s">
        <v>992</v>
      </c>
      <c r="M57" t="s">
        <v>996</v>
      </c>
      <c r="P57" t="s">
        <v>1132</v>
      </c>
      <c r="R57" t="s">
        <v>1139</v>
      </c>
      <c r="S57" t="s">
        <v>994</v>
      </c>
      <c r="T57" t="s">
        <v>1142</v>
      </c>
      <c r="V57" t="s">
        <v>122</v>
      </c>
      <c r="W57">
        <v>1180.21</v>
      </c>
      <c r="X57" t="s">
        <v>1161</v>
      </c>
      <c r="Y57" t="s">
        <v>1165</v>
      </c>
      <c r="AA57" t="s">
        <v>1241</v>
      </c>
      <c r="AD57">
        <v>25</v>
      </c>
      <c r="AE57" t="s">
        <v>1724</v>
      </c>
      <c r="AF57" t="s">
        <v>995</v>
      </c>
      <c r="AG57">
        <v>14</v>
      </c>
      <c r="AH57">
        <v>2</v>
      </c>
      <c r="AI57">
        <v>3</v>
      </c>
      <c r="AJ57">
        <v>96.12</v>
      </c>
      <c r="AM57" t="s">
        <v>1747</v>
      </c>
      <c r="AN57">
        <v>29000</v>
      </c>
    </row>
    <row r="58" spans="1:45">
      <c r="A58" s="1">
        <f>HYPERLINK("https://lsnyc.legalserver.org/matter/dynamic-profile/view/1904599","19-1904599")</f>
        <v>0</v>
      </c>
      <c r="B58" t="s">
        <v>70</v>
      </c>
      <c r="C58" t="s">
        <v>132</v>
      </c>
      <c r="E58" t="s">
        <v>225</v>
      </c>
      <c r="F58" t="s">
        <v>450</v>
      </c>
      <c r="G58" t="s">
        <v>673</v>
      </c>
      <c r="H58">
        <v>1</v>
      </c>
      <c r="I58" t="s">
        <v>968</v>
      </c>
      <c r="J58">
        <v>10034</v>
      </c>
      <c r="K58" t="s">
        <v>994</v>
      </c>
      <c r="L58" t="s">
        <v>992</v>
      </c>
      <c r="M58" t="s">
        <v>996</v>
      </c>
      <c r="P58" t="s">
        <v>1132</v>
      </c>
      <c r="R58" t="s">
        <v>1139</v>
      </c>
      <c r="S58" t="s">
        <v>994</v>
      </c>
      <c r="T58" t="s">
        <v>1142</v>
      </c>
      <c r="V58" t="s">
        <v>132</v>
      </c>
      <c r="W58">
        <v>868.24</v>
      </c>
      <c r="X58" t="s">
        <v>1161</v>
      </c>
      <c r="Y58" t="s">
        <v>1165</v>
      </c>
      <c r="AA58" t="s">
        <v>1242</v>
      </c>
      <c r="AC58" t="s">
        <v>1528</v>
      </c>
      <c r="AD58">
        <v>25</v>
      </c>
      <c r="AE58" t="s">
        <v>1724</v>
      </c>
      <c r="AG58">
        <v>34</v>
      </c>
      <c r="AH58">
        <v>2</v>
      </c>
      <c r="AI58">
        <v>0</v>
      </c>
      <c r="AJ58">
        <v>110.85</v>
      </c>
      <c r="AM58" t="s">
        <v>1748</v>
      </c>
      <c r="AN58">
        <v>18744</v>
      </c>
    </row>
    <row r="59" spans="1:45">
      <c r="A59" s="1">
        <f>HYPERLINK("https://lsnyc.legalserver.org/matter/dynamic-profile/view/1904601","19-1904601")</f>
        <v>0</v>
      </c>
      <c r="B59" t="s">
        <v>70</v>
      </c>
      <c r="C59" t="s">
        <v>132</v>
      </c>
      <c r="E59" t="s">
        <v>174</v>
      </c>
      <c r="F59" t="s">
        <v>215</v>
      </c>
      <c r="G59" t="s">
        <v>673</v>
      </c>
      <c r="H59">
        <v>4</v>
      </c>
      <c r="I59" t="s">
        <v>968</v>
      </c>
      <c r="J59">
        <v>10034</v>
      </c>
      <c r="K59" t="s">
        <v>994</v>
      </c>
      <c r="L59" t="s">
        <v>992</v>
      </c>
      <c r="M59" t="s">
        <v>996</v>
      </c>
      <c r="P59" t="s">
        <v>1132</v>
      </c>
      <c r="R59" t="s">
        <v>1139</v>
      </c>
      <c r="S59" t="s">
        <v>994</v>
      </c>
      <c r="T59" t="s">
        <v>1142</v>
      </c>
      <c r="V59" t="s">
        <v>132</v>
      </c>
      <c r="W59">
        <v>893</v>
      </c>
      <c r="X59" t="s">
        <v>1161</v>
      </c>
      <c r="Y59" t="s">
        <v>1165</v>
      </c>
      <c r="AA59" t="s">
        <v>1243</v>
      </c>
      <c r="AC59" t="s">
        <v>1529</v>
      </c>
      <c r="AD59">
        <v>25</v>
      </c>
      <c r="AE59" t="s">
        <v>1724</v>
      </c>
      <c r="AF59" t="s">
        <v>995</v>
      </c>
      <c r="AG59">
        <v>38</v>
      </c>
      <c r="AH59">
        <v>1</v>
      </c>
      <c r="AI59">
        <v>0</v>
      </c>
      <c r="AJ59">
        <v>352.28</v>
      </c>
      <c r="AM59" t="s">
        <v>1747</v>
      </c>
      <c r="AN59">
        <v>44000</v>
      </c>
    </row>
    <row r="60" spans="1:45">
      <c r="A60" s="1">
        <f>HYPERLINK("https://lsnyc.legalserver.org/matter/dynamic-profile/view/1906488","19-1906488")</f>
        <v>0</v>
      </c>
      <c r="B60" t="s">
        <v>63</v>
      </c>
      <c r="C60" t="s">
        <v>138</v>
      </c>
      <c r="E60" t="s">
        <v>226</v>
      </c>
      <c r="F60" t="s">
        <v>451</v>
      </c>
      <c r="G60" t="s">
        <v>674</v>
      </c>
      <c r="H60" t="s">
        <v>876</v>
      </c>
      <c r="I60" t="s">
        <v>978</v>
      </c>
      <c r="J60">
        <v>11355</v>
      </c>
      <c r="K60" t="s">
        <v>994</v>
      </c>
      <c r="L60" t="s">
        <v>992</v>
      </c>
      <c r="M60" t="s">
        <v>996</v>
      </c>
      <c r="N60" t="s">
        <v>1020</v>
      </c>
      <c r="O60" t="s">
        <v>1033</v>
      </c>
      <c r="P60" t="s">
        <v>1134</v>
      </c>
      <c r="R60" t="s">
        <v>1139</v>
      </c>
      <c r="S60" t="s">
        <v>993</v>
      </c>
      <c r="T60" t="s">
        <v>1142</v>
      </c>
      <c r="U60" t="s">
        <v>1148</v>
      </c>
      <c r="V60" t="s">
        <v>138</v>
      </c>
      <c r="W60">
        <v>1750</v>
      </c>
      <c r="X60" t="s">
        <v>1162</v>
      </c>
      <c r="Y60" t="s">
        <v>1169</v>
      </c>
      <c r="AA60" t="s">
        <v>1244</v>
      </c>
      <c r="AB60" t="s">
        <v>995</v>
      </c>
      <c r="AC60" t="s">
        <v>1530</v>
      </c>
      <c r="AD60">
        <v>146</v>
      </c>
      <c r="AE60" t="s">
        <v>1724</v>
      </c>
      <c r="AF60" t="s">
        <v>995</v>
      </c>
      <c r="AG60">
        <v>4</v>
      </c>
      <c r="AH60">
        <v>2</v>
      </c>
      <c r="AI60">
        <v>1</v>
      </c>
      <c r="AJ60">
        <v>93.76000000000001</v>
      </c>
      <c r="AM60" t="s">
        <v>1751</v>
      </c>
      <c r="AN60">
        <v>20000</v>
      </c>
    </row>
    <row r="61" spans="1:45">
      <c r="A61" s="1">
        <f>HYPERLINK("https://lsnyc.legalserver.org/matter/dynamic-profile/view/1903853","19-1903853")</f>
        <v>0</v>
      </c>
      <c r="B61" t="s">
        <v>71</v>
      </c>
      <c r="C61" t="s">
        <v>123</v>
      </c>
      <c r="D61" t="s">
        <v>117</v>
      </c>
      <c r="E61" t="s">
        <v>227</v>
      </c>
      <c r="F61" t="s">
        <v>452</v>
      </c>
      <c r="G61" t="s">
        <v>675</v>
      </c>
      <c r="H61">
        <v>1</v>
      </c>
      <c r="I61" t="s">
        <v>966</v>
      </c>
      <c r="J61">
        <v>11233</v>
      </c>
      <c r="K61" t="s">
        <v>994</v>
      </c>
      <c r="L61" t="s">
        <v>992</v>
      </c>
      <c r="M61" t="s">
        <v>996</v>
      </c>
      <c r="N61" t="s">
        <v>1021</v>
      </c>
      <c r="O61" t="s">
        <v>1112</v>
      </c>
      <c r="P61" t="s">
        <v>1134</v>
      </c>
      <c r="Q61" t="s">
        <v>1137</v>
      </c>
      <c r="R61" t="s">
        <v>1139</v>
      </c>
      <c r="S61" t="s">
        <v>993</v>
      </c>
      <c r="T61" t="s">
        <v>1143</v>
      </c>
      <c r="U61" t="s">
        <v>1149</v>
      </c>
      <c r="V61" t="s">
        <v>124</v>
      </c>
      <c r="W61">
        <v>650</v>
      </c>
      <c r="X61" t="s">
        <v>1159</v>
      </c>
      <c r="Y61" t="s">
        <v>1164</v>
      </c>
      <c r="Z61" t="s">
        <v>1183</v>
      </c>
      <c r="AA61" t="s">
        <v>1245</v>
      </c>
      <c r="AC61" t="s">
        <v>1531</v>
      </c>
      <c r="AD61">
        <v>3</v>
      </c>
      <c r="AE61" t="s">
        <v>1725</v>
      </c>
      <c r="AF61" t="s">
        <v>995</v>
      </c>
      <c r="AG61">
        <v>4</v>
      </c>
      <c r="AH61">
        <v>2</v>
      </c>
      <c r="AI61">
        <v>0</v>
      </c>
      <c r="AJ61">
        <v>59.04</v>
      </c>
      <c r="AM61" t="s">
        <v>1748</v>
      </c>
      <c r="AN61">
        <v>9984</v>
      </c>
      <c r="AQ61" t="s">
        <v>1166</v>
      </c>
      <c r="AR61" t="s">
        <v>1770</v>
      </c>
      <c r="AS61" t="s">
        <v>1773</v>
      </c>
    </row>
    <row r="62" spans="1:45">
      <c r="A62" s="1">
        <f>HYPERLINK("https://lsnyc.legalserver.org/matter/dynamic-profile/view/1905377","19-1905377")</f>
        <v>0</v>
      </c>
      <c r="B62" t="s">
        <v>72</v>
      </c>
      <c r="C62" t="s">
        <v>139</v>
      </c>
      <c r="D62" t="s">
        <v>172</v>
      </c>
      <c r="E62" t="s">
        <v>228</v>
      </c>
      <c r="F62" t="s">
        <v>447</v>
      </c>
      <c r="G62" t="s">
        <v>676</v>
      </c>
      <c r="H62" t="s">
        <v>853</v>
      </c>
      <c r="I62" t="s">
        <v>973</v>
      </c>
      <c r="J62">
        <v>11420</v>
      </c>
      <c r="K62" t="s">
        <v>994</v>
      </c>
      <c r="L62" t="s">
        <v>992</v>
      </c>
      <c r="M62" t="s">
        <v>996</v>
      </c>
      <c r="N62" t="s">
        <v>1022</v>
      </c>
      <c r="O62" t="s">
        <v>1112</v>
      </c>
      <c r="P62" t="s">
        <v>1133</v>
      </c>
      <c r="Q62" t="s">
        <v>1136</v>
      </c>
      <c r="R62" t="s">
        <v>1139</v>
      </c>
      <c r="S62" t="s">
        <v>993</v>
      </c>
      <c r="T62" t="s">
        <v>1142</v>
      </c>
      <c r="U62" t="s">
        <v>1150</v>
      </c>
      <c r="V62" t="s">
        <v>139</v>
      </c>
      <c r="W62">
        <v>2000</v>
      </c>
      <c r="X62" t="s">
        <v>1162</v>
      </c>
      <c r="Y62" t="s">
        <v>1167</v>
      </c>
      <c r="Z62" t="s">
        <v>1181</v>
      </c>
      <c r="AA62" t="s">
        <v>1246</v>
      </c>
      <c r="AB62" t="s">
        <v>1456</v>
      </c>
      <c r="AC62" t="s">
        <v>1532</v>
      </c>
      <c r="AD62">
        <v>1</v>
      </c>
      <c r="AE62" t="s">
        <v>1725</v>
      </c>
      <c r="AF62" t="s">
        <v>1166</v>
      </c>
      <c r="AG62">
        <v>1</v>
      </c>
      <c r="AH62">
        <v>2</v>
      </c>
      <c r="AI62">
        <v>3</v>
      </c>
      <c r="AJ62">
        <v>23.86</v>
      </c>
      <c r="AM62" t="s">
        <v>1748</v>
      </c>
      <c r="AN62">
        <v>7200</v>
      </c>
    </row>
    <row r="63" spans="1:45">
      <c r="A63" s="1">
        <f>HYPERLINK("https://lsnyc.legalserver.org/matter/dynamic-profile/view/1906049","19-1906049")</f>
        <v>0</v>
      </c>
      <c r="B63" t="s">
        <v>66</v>
      </c>
      <c r="C63" t="s">
        <v>112</v>
      </c>
      <c r="E63" t="s">
        <v>229</v>
      </c>
      <c r="F63" t="s">
        <v>453</v>
      </c>
      <c r="G63" t="s">
        <v>677</v>
      </c>
      <c r="H63" t="s">
        <v>877</v>
      </c>
      <c r="I63" t="s">
        <v>968</v>
      </c>
      <c r="J63">
        <v>10033</v>
      </c>
      <c r="K63" t="s">
        <v>994</v>
      </c>
      <c r="L63" t="s">
        <v>992</v>
      </c>
      <c r="M63" t="s">
        <v>996</v>
      </c>
      <c r="P63" t="s">
        <v>1132</v>
      </c>
      <c r="R63" t="s">
        <v>1139</v>
      </c>
      <c r="S63" t="s">
        <v>993</v>
      </c>
      <c r="T63" t="s">
        <v>1142</v>
      </c>
      <c r="V63" t="s">
        <v>112</v>
      </c>
      <c r="W63">
        <v>2668</v>
      </c>
      <c r="X63" t="s">
        <v>1161</v>
      </c>
      <c r="Y63" t="s">
        <v>1164</v>
      </c>
      <c r="AA63" t="s">
        <v>1247</v>
      </c>
      <c r="AC63" t="s">
        <v>1533</v>
      </c>
      <c r="AD63">
        <v>480</v>
      </c>
      <c r="AE63" t="s">
        <v>1724</v>
      </c>
      <c r="AF63" t="s">
        <v>995</v>
      </c>
      <c r="AG63">
        <v>5</v>
      </c>
      <c r="AH63">
        <v>1</v>
      </c>
      <c r="AI63">
        <v>0</v>
      </c>
      <c r="AJ63">
        <v>60.53</v>
      </c>
      <c r="AM63" t="s">
        <v>1747</v>
      </c>
      <c r="AN63">
        <v>7560</v>
      </c>
    </row>
    <row r="64" spans="1:45">
      <c r="A64" s="1">
        <f>HYPERLINK("https://lsnyc.legalserver.org/matter/dynamic-profile/view/1889647","19-1889647")</f>
        <v>0</v>
      </c>
      <c r="B64" t="s">
        <v>58</v>
      </c>
      <c r="C64" t="s">
        <v>140</v>
      </c>
      <c r="E64" t="s">
        <v>230</v>
      </c>
      <c r="F64" t="s">
        <v>454</v>
      </c>
      <c r="G64" t="s">
        <v>678</v>
      </c>
      <c r="H64" t="s">
        <v>878</v>
      </c>
      <c r="I64" t="s">
        <v>966</v>
      </c>
      <c r="J64">
        <v>11212</v>
      </c>
      <c r="K64" t="s">
        <v>994</v>
      </c>
      <c r="L64" t="s">
        <v>994</v>
      </c>
      <c r="N64" t="s">
        <v>1023</v>
      </c>
      <c r="O64" t="s">
        <v>1114</v>
      </c>
      <c r="P64" t="s">
        <v>1133</v>
      </c>
      <c r="R64" t="s">
        <v>1139</v>
      </c>
      <c r="T64" t="s">
        <v>1142</v>
      </c>
      <c r="V64" t="s">
        <v>121</v>
      </c>
      <c r="W64">
        <v>1100</v>
      </c>
      <c r="X64" t="s">
        <v>1159</v>
      </c>
      <c r="Y64" t="s">
        <v>1167</v>
      </c>
      <c r="AA64" t="s">
        <v>1248</v>
      </c>
      <c r="AC64" t="s">
        <v>1534</v>
      </c>
      <c r="AD64">
        <v>170</v>
      </c>
      <c r="AF64" t="s">
        <v>1739</v>
      </c>
      <c r="AG64">
        <v>0</v>
      </c>
      <c r="AH64">
        <v>1</v>
      </c>
      <c r="AI64">
        <v>0</v>
      </c>
      <c r="AJ64">
        <v>105.68</v>
      </c>
      <c r="AM64" t="s">
        <v>1748</v>
      </c>
      <c r="AN64">
        <v>13200</v>
      </c>
    </row>
    <row r="65" spans="1:40">
      <c r="A65" s="1">
        <f>HYPERLINK("https://lsnyc.legalserver.org/matter/dynamic-profile/view/1906210","19-1906210")</f>
        <v>0</v>
      </c>
      <c r="B65" t="s">
        <v>72</v>
      </c>
      <c r="C65" t="s">
        <v>130</v>
      </c>
      <c r="E65" t="s">
        <v>191</v>
      </c>
      <c r="F65" t="s">
        <v>455</v>
      </c>
      <c r="G65" t="s">
        <v>679</v>
      </c>
      <c r="H65" t="s">
        <v>879</v>
      </c>
      <c r="I65" t="s">
        <v>978</v>
      </c>
      <c r="J65">
        <v>11354</v>
      </c>
      <c r="K65" t="s">
        <v>994</v>
      </c>
      <c r="L65" t="s">
        <v>992</v>
      </c>
      <c r="M65" t="s">
        <v>996</v>
      </c>
      <c r="N65" t="s">
        <v>1024</v>
      </c>
      <c r="O65" t="s">
        <v>1113</v>
      </c>
      <c r="P65" t="s">
        <v>1130</v>
      </c>
      <c r="R65" t="s">
        <v>1139</v>
      </c>
      <c r="S65" t="s">
        <v>994</v>
      </c>
      <c r="T65" t="s">
        <v>1142</v>
      </c>
      <c r="U65" t="s">
        <v>1148</v>
      </c>
      <c r="V65" t="s">
        <v>130</v>
      </c>
      <c r="W65">
        <v>1808</v>
      </c>
      <c r="X65" t="s">
        <v>1162</v>
      </c>
      <c r="Y65" t="s">
        <v>1173</v>
      </c>
      <c r="AA65" t="s">
        <v>1249</v>
      </c>
      <c r="AC65" t="s">
        <v>1535</v>
      </c>
      <c r="AD65">
        <v>91</v>
      </c>
      <c r="AE65" t="s">
        <v>1724</v>
      </c>
      <c r="AF65" t="s">
        <v>995</v>
      </c>
      <c r="AG65">
        <v>5</v>
      </c>
      <c r="AH65">
        <v>1</v>
      </c>
      <c r="AI65">
        <v>1</v>
      </c>
      <c r="AJ65">
        <v>392.67</v>
      </c>
      <c r="AM65" t="s">
        <v>1748</v>
      </c>
      <c r="AN65">
        <v>66400</v>
      </c>
    </row>
    <row r="66" spans="1:40">
      <c r="A66" s="1">
        <f>HYPERLINK("https://lsnyc.legalserver.org/matter/dynamic-profile/view/1906125","19-1906125")</f>
        <v>0</v>
      </c>
      <c r="B66" t="s">
        <v>66</v>
      </c>
      <c r="C66" t="s">
        <v>112</v>
      </c>
      <c r="E66" t="s">
        <v>231</v>
      </c>
      <c r="F66" t="s">
        <v>456</v>
      </c>
      <c r="G66" t="s">
        <v>680</v>
      </c>
      <c r="H66" t="s">
        <v>880</v>
      </c>
      <c r="I66" t="s">
        <v>968</v>
      </c>
      <c r="J66">
        <v>10040</v>
      </c>
      <c r="K66" t="s">
        <v>994</v>
      </c>
      <c r="L66" t="s">
        <v>992</v>
      </c>
      <c r="M66" t="s">
        <v>996</v>
      </c>
      <c r="O66" t="s">
        <v>1116</v>
      </c>
      <c r="P66" t="s">
        <v>1132</v>
      </c>
      <c r="R66" t="s">
        <v>1139</v>
      </c>
      <c r="S66" t="s">
        <v>993</v>
      </c>
      <c r="T66" t="s">
        <v>1142</v>
      </c>
      <c r="V66" t="s">
        <v>112</v>
      </c>
      <c r="W66">
        <v>1165.99</v>
      </c>
      <c r="X66" t="s">
        <v>1161</v>
      </c>
      <c r="Y66" t="s">
        <v>1164</v>
      </c>
      <c r="AA66" t="s">
        <v>1250</v>
      </c>
      <c r="AC66" t="s">
        <v>1536</v>
      </c>
      <c r="AD66">
        <v>42</v>
      </c>
      <c r="AE66" t="s">
        <v>1724</v>
      </c>
      <c r="AF66" t="s">
        <v>995</v>
      </c>
      <c r="AG66">
        <v>29</v>
      </c>
      <c r="AH66">
        <v>1</v>
      </c>
      <c r="AI66">
        <v>0</v>
      </c>
      <c r="AJ66">
        <v>72.06</v>
      </c>
      <c r="AM66" t="s">
        <v>1748</v>
      </c>
      <c r="AN66">
        <v>9000</v>
      </c>
    </row>
    <row r="67" spans="1:40">
      <c r="A67" s="1">
        <f>HYPERLINK("https://lsnyc.legalserver.org/matter/dynamic-profile/view/1904718","19-1904718")</f>
        <v>0</v>
      </c>
      <c r="B67" t="s">
        <v>73</v>
      </c>
      <c r="C67" t="s">
        <v>122</v>
      </c>
      <c r="E67" t="s">
        <v>232</v>
      </c>
      <c r="F67" t="s">
        <v>457</v>
      </c>
      <c r="G67" t="s">
        <v>680</v>
      </c>
      <c r="H67" t="s">
        <v>881</v>
      </c>
      <c r="I67" t="s">
        <v>968</v>
      </c>
      <c r="J67">
        <v>10040</v>
      </c>
      <c r="K67" t="s">
        <v>994</v>
      </c>
      <c r="L67" t="s">
        <v>992</v>
      </c>
      <c r="M67" t="s">
        <v>996</v>
      </c>
      <c r="P67" t="s">
        <v>1132</v>
      </c>
      <c r="R67" t="s">
        <v>1139</v>
      </c>
      <c r="S67" t="s">
        <v>993</v>
      </c>
      <c r="T67" t="s">
        <v>1142</v>
      </c>
      <c r="V67" t="s">
        <v>122</v>
      </c>
      <c r="W67">
        <v>1116.26</v>
      </c>
      <c r="X67" t="s">
        <v>1161</v>
      </c>
      <c r="Y67" t="s">
        <v>1165</v>
      </c>
      <c r="AA67" t="s">
        <v>1251</v>
      </c>
      <c r="AC67" t="s">
        <v>1537</v>
      </c>
      <c r="AD67">
        <v>42</v>
      </c>
      <c r="AE67" t="s">
        <v>1724</v>
      </c>
      <c r="AF67" t="s">
        <v>995</v>
      </c>
      <c r="AG67">
        <v>22</v>
      </c>
      <c r="AH67">
        <v>2</v>
      </c>
      <c r="AI67">
        <v>0</v>
      </c>
      <c r="AJ67">
        <v>161.44</v>
      </c>
      <c r="AM67" t="s">
        <v>1747</v>
      </c>
      <c r="AN67">
        <v>27300</v>
      </c>
    </row>
    <row r="68" spans="1:40">
      <c r="A68" s="1">
        <f>HYPERLINK("https://lsnyc.legalserver.org/matter/dynamic-profile/view/1906208","19-1906208")</f>
        <v>0</v>
      </c>
      <c r="B68" t="s">
        <v>70</v>
      </c>
      <c r="C68" t="s">
        <v>130</v>
      </c>
      <c r="E68" t="s">
        <v>233</v>
      </c>
      <c r="F68" t="s">
        <v>458</v>
      </c>
      <c r="G68" t="s">
        <v>681</v>
      </c>
      <c r="H68" t="s">
        <v>882</v>
      </c>
      <c r="I68" t="s">
        <v>968</v>
      </c>
      <c r="J68">
        <v>10024</v>
      </c>
      <c r="K68" t="s">
        <v>994</v>
      </c>
      <c r="L68" t="s">
        <v>992</v>
      </c>
      <c r="M68" t="s">
        <v>996</v>
      </c>
      <c r="P68" t="s">
        <v>1133</v>
      </c>
      <c r="R68" t="s">
        <v>1139</v>
      </c>
      <c r="S68" t="s">
        <v>993</v>
      </c>
      <c r="T68" t="s">
        <v>1142</v>
      </c>
      <c r="V68" t="s">
        <v>130</v>
      </c>
      <c r="W68">
        <v>3039.5</v>
      </c>
      <c r="X68" t="s">
        <v>1161</v>
      </c>
      <c r="Y68" t="s">
        <v>1165</v>
      </c>
      <c r="AA68" t="s">
        <v>1252</v>
      </c>
      <c r="AC68" t="s">
        <v>1538</v>
      </c>
      <c r="AD68">
        <v>249</v>
      </c>
      <c r="AE68" t="s">
        <v>1724</v>
      </c>
      <c r="AF68" t="s">
        <v>995</v>
      </c>
      <c r="AG68">
        <v>20</v>
      </c>
      <c r="AH68">
        <v>3</v>
      </c>
      <c r="AI68">
        <v>0</v>
      </c>
      <c r="AJ68">
        <v>482.89</v>
      </c>
      <c r="AM68" t="s">
        <v>1748</v>
      </c>
      <c r="AN68">
        <v>103000</v>
      </c>
    </row>
    <row r="69" spans="1:40">
      <c r="A69" s="1">
        <f>HYPERLINK("https://lsnyc.legalserver.org/matter/dynamic-profile/view/1907750","19-1907750")</f>
        <v>0</v>
      </c>
      <c r="B69" t="s">
        <v>74</v>
      </c>
      <c r="C69" t="s">
        <v>115</v>
      </c>
      <c r="E69" t="s">
        <v>234</v>
      </c>
      <c r="F69" t="s">
        <v>459</v>
      </c>
      <c r="G69" t="s">
        <v>682</v>
      </c>
      <c r="H69">
        <v>506</v>
      </c>
      <c r="I69" t="s">
        <v>978</v>
      </c>
      <c r="J69">
        <v>11355</v>
      </c>
      <c r="K69" t="s">
        <v>994</v>
      </c>
      <c r="L69" t="s">
        <v>992</v>
      </c>
      <c r="M69" t="s">
        <v>996</v>
      </c>
      <c r="N69" t="s">
        <v>1025</v>
      </c>
      <c r="O69" t="s">
        <v>1115</v>
      </c>
      <c r="P69" t="s">
        <v>1132</v>
      </c>
      <c r="R69" t="s">
        <v>1139</v>
      </c>
      <c r="S69" t="s">
        <v>993</v>
      </c>
      <c r="T69" t="s">
        <v>1142</v>
      </c>
      <c r="V69" t="s">
        <v>115</v>
      </c>
      <c r="W69">
        <v>1325</v>
      </c>
      <c r="X69" t="s">
        <v>1162</v>
      </c>
      <c r="Y69" t="s">
        <v>1164</v>
      </c>
      <c r="AA69" t="s">
        <v>1253</v>
      </c>
      <c r="AC69" t="s">
        <v>1457</v>
      </c>
      <c r="AD69">
        <v>47</v>
      </c>
      <c r="AE69" t="s">
        <v>1476</v>
      </c>
      <c r="AF69" t="s">
        <v>995</v>
      </c>
      <c r="AG69">
        <v>3</v>
      </c>
      <c r="AH69">
        <v>2</v>
      </c>
      <c r="AI69">
        <v>0</v>
      </c>
      <c r="AJ69">
        <v>211.71</v>
      </c>
      <c r="AM69" t="s">
        <v>1748</v>
      </c>
      <c r="AN69">
        <v>35800</v>
      </c>
    </row>
    <row r="70" spans="1:40">
      <c r="A70" s="1">
        <f>HYPERLINK("https://lsnyc.legalserver.org/matter/dynamic-profile/view/1906128","19-1906128")</f>
        <v>0</v>
      </c>
      <c r="B70" t="s">
        <v>72</v>
      </c>
      <c r="C70" t="s">
        <v>112</v>
      </c>
      <c r="D70" t="s">
        <v>117</v>
      </c>
      <c r="E70" t="s">
        <v>235</v>
      </c>
      <c r="F70" t="s">
        <v>460</v>
      </c>
      <c r="G70" t="s">
        <v>683</v>
      </c>
      <c r="H70" t="s">
        <v>883</v>
      </c>
      <c r="I70" t="s">
        <v>978</v>
      </c>
      <c r="J70">
        <v>11354</v>
      </c>
      <c r="K70" t="s">
        <v>994</v>
      </c>
      <c r="L70" t="s">
        <v>992</v>
      </c>
      <c r="M70" t="s">
        <v>996</v>
      </c>
      <c r="N70" t="s">
        <v>1010</v>
      </c>
      <c r="O70" t="s">
        <v>1116</v>
      </c>
      <c r="P70" t="s">
        <v>1133</v>
      </c>
      <c r="Q70" t="s">
        <v>1136</v>
      </c>
      <c r="R70" t="s">
        <v>1139</v>
      </c>
      <c r="S70" t="s">
        <v>993</v>
      </c>
      <c r="T70" t="s">
        <v>1142</v>
      </c>
      <c r="U70" t="s">
        <v>1148</v>
      </c>
      <c r="V70" t="s">
        <v>117</v>
      </c>
      <c r="W70">
        <v>1050</v>
      </c>
      <c r="X70" t="s">
        <v>1162</v>
      </c>
      <c r="Y70" t="s">
        <v>1165</v>
      </c>
      <c r="Z70" t="s">
        <v>1181</v>
      </c>
      <c r="AA70" t="s">
        <v>1254</v>
      </c>
      <c r="AB70" t="s">
        <v>1457</v>
      </c>
      <c r="AC70" t="s">
        <v>1539</v>
      </c>
      <c r="AD70">
        <v>10</v>
      </c>
      <c r="AF70" t="s">
        <v>995</v>
      </c>
      <c r="AG70">
        <v>1</v>
      </c>
      <c r="AH70">
        <v>2</v>
      </c>
      <c r="AI70">
        <v>0</v>
      </c>
      <c r="AJ70">
        <v>102.11</v>
      </c>
      <c r="AM70" t="s">
        <v>1748</v>
      </c>
      <c r="AN70">
        <v>17267.52</v>
      </c>
    </row>
    <row r="71" spans="1:40">
      <c r="A71" s="1">
        <f>HYPERLINK("https://lsnyc.legalserver.org/matter/dynamic-profile/view/1896083","19-1896083")</f>
        <v>0</v>
      </c>
      <c r="B71" t="s">
        <v>60</v>
      </c>
      <c r="C71" t="s">
        <v>141</v>
      </c>
      <c r="E71" t="s">
        <v>236</v>
      </c>
      <c r="F71" t="s">
        <v>461</v>
      </c>
      <c r="G71" t="s">
        <v>684</v>
      </c>
      <c r="H71" t="s">
        <v>884</v>
      </c>
      <c r="I71" t="s">
        <v>978</v>
      </c>
      <c r="J71">
        <v>11354</v>
      </c>
      <c r="K71" t="s">
        <v>994</v>
      </c>
      <c r="L71" t="s">
        <v>992</v>
      </c>
      <c r="M71" t="s">
        <v>996</v>
      </c>
      <c r="N71" t="s">
        <v>1026</v>
      </c>
      <c r="O71" t="s">
        <v>1112</v>
      </c>
      <c r="P71" t="s">
        <v>1131</v>
      </c>
      <c r="R71" t="s">
        <v>1139</v>
      </c>
      <c r="S71" t="s">
        <v>993</v>
      </c>
      <c r="T71" t="s">
        <v>1142</v>
      </c>
      <c r="U71" t="s">
        <v>1151</v>
      </c>
      <c r="V71" t="s">
        <v>1154</v>
      </c>
      <c r="W71">
        <v>774</v>
      </c>
      <c r="X71" t="s">
        <v>1162</v>
      </c>
      <c r="Y71" t="s">
        <v>1167</v>
      </c>
      <c r="AA71" t="s">
        <v>1255</v>
      </c>
      <c r="AB71" t="s">
        <v>1457</v>
      </c>
      <c r="AC71" t="s">
        <v>1540</v>
      </c>
      <c r="AD71">
        <v>6</v>
      </c>
      <c r="AE71" t="s">
        <v>1724</v>
      </c>
      <c r="AF71" t="s">
        <v>995</v>
      </c>
      <c r="AG71">
        <v>39</v>
      </c>
      <c r="AH71">
        <v>2</v>
      </c>
      <c r="AI71">
        <v>0</v>
      </c>
      <c r="AJ71">
        <v>276.76</v>
      </c>
      <c r="AM71" t="s">
        <v>1748</v>
      </c>
      <c r="AN71">
        <v>46800</v>
      </c>
    </row>
    <row r="72" spans="1:40">
      <c r="A72" s="1">
        <f>HYPERLINK("https://lsnyc.legalserver.org/matter/dynamic-profile/view/1904682","19-1904682")</f>
        <v>0</v>
      </c>
      <c r="B72" t="s">
        <v>75</v>
      </c>
      <c r="C72" t="s">
        <v>122</v>
      </c>
      <c r="D72" t="s">
        <v>111</v>
      </c>
      <c r="E72" t="s">
        <v>237</v>
      </c>
      <c r="F72" t="s">
        <v>462</v>
      </c>
      <c r="G72" t="s">
        <v>685</v>
      </c>
      <c r="H72" t="s">
        <v>885</v>
      </c>
      <c r="I72" t="s">
        <v>968</v>
      </c>
      <c r="J72">
        <v>10035</v>
      </c>
      <c r="K72" t="s">
        <v>994</v>
      </c>
      <c r="L72" t="s">
        <v>992</v>
      </c>
      <c r="M72" t="s">
        <v>996</v>
      </c>
      <c r="O72" t="s">
        <v>1033</v>
      </c>
      <c r="P72" t="s">
        <v>1133</v>
      </c>
      <c r="Q72" t="s">
        <v>1136</v>
      </c>
      <c r="R72" t="s">
        <v>1139</v>
      </c>
      <c r="S72" t="s">
        <v>993</v>
      </c>
      <c r="T72" t="s">
        <v>1142</v>
      </c>
      <c r="U72" t="s">
        <v>1148</v>
      </c>
      <c r="V72" t="s">
        <v>122</v>
      </c>
      <c r="W72">
        <v>215</v>
      </c>
      <c r="X72" t="s">
        <v>1161</v>
      </c>
      <c r="Y72" t="s">
        <v>1168</v>
      </c>
      <c r="Z72" t="s">
        <v>1181</v>
      </c>
      <c r="AA72" t="s">
        <v>1256</v>
      </c>
      <c r="AC72" t="s">
        <v>1541</v>
      </c>
      <c r="AD72">
        <v>100</v>
      </c>
      <c r="AE72" t="s">
        <v>1724</v>
      </c>
      <c r="AF72" t="s">
        <v>995</v>
      </c>
      <c r="AG72">
        <v>6</v>
      </c>
      <c r="AH72">
        <v>1</v>
      </c>
      <c r="AI72">
        <v>0</v>
      </c>
      <c r="AJ72">
        <v>392.31</v>
      </c>
      <c r="AM72" t="s">
        <v>1748</v>
      </c>
      <c r="AN72">
        <v>49000</v>
      </c>
    </row>
    <row r="73" spans="1:40">
      <c r="A73" s="1">
        <f>HYPERLINK("https://lsnyc.legalserver.org/matter/dynamic-profile/view/1904277","19-1904277")</f>
        <v>0</v>
      </c>
      <c r="B73" t="s">
        <v>76</v>
      </c>
      <c r="C73" t="s">
        <v>116</v>
      </c>
      <c r="E73" t="s">
        <v>238</v>
      </c>
      <c r="F73" t="s">
        <v>463</v>
      </c>
      <c r="G73" t="s">
        <v>686</v>
      </c>
      <c r="H73" t="s">
        <v>857</v>
      </c>
      <c r="I73" t="s">
        <v>969</v>
      </c>
      <c r="J73">
        <v>10460</v>
      </c>
      <c r="K73" t="s">
        <v>994</v>
      </c>
      <c r="L73" t="s">
        <v>992</v>
      </c>
      <c r="M73" t="s">
        <v>996</v>
      </c>
      <c r="N73" t="s">
        <v>1027</v>
      </c>
      <c r="O73" t="s">
        <v>1115</v>
      </c>
      <c r="P73" t="s">
        <v>1134</v>
      </c>
      <c r="R73" t="s">
        <v>1139</v>
      </c>
      <c r="T73" t="s">
        <v>1142</v>
      </c>
      <c r="V73" t="s">
        <v>125</v>
      </c>
      <c r="W73">
        <v>1723.03</v>
      </c>
      <c r="X73" t="s">
        <v>1163</v>
      </c>
      <c r="Y73" t="s">
        <v>1164</v>
      </c>
      <c r="AA73" t="s">
        <v>1257</v>
      </c>
      <c r="AC73" t="s">
        <v>1542</v>
      </c>
      <c r="AD73">
        <v>200</v>
      </c>
      <c r="AE73" t="s">
        <v>1730</v>
      </c>
      <c r="AF73" t="s">
        <v>1738</v>
      </c>
      <c r="AG73">
        <v>3</v>
      </c>
      <c r="AH73">
        <v>2</v>
      </c>
      <c r="AI73">
        <v>0</v>
      </c>
      <c r="AJ73">
        <v>83.73999999999999</v>
      </c>
      <c r="AM73" t="s">
        <v>1748</v>
      </c>
      <c r="AN73">
        <v>14160</v>
      </c>
    </row>
    <row r="74" spans="1:40">
      <c r="A74" s="1">
        <f>HYPERLINK("https://lsnyc.legalserver.org/matter/dynamic-profile/view/1906436","19-1906436")</f>
        <v>0</v>
      </c>
      <c r="B74" t="s">
        <v>64</v>
      </c>
      <c r="C74" t="s">
        <v>130</v>
      </c>
      <c r="E74" t="s">
        <v>239</v>
      </c>
      <c r="F74" t="s">
        <v>464</v>
      </c>
      <c r="G74" t="s">
        <v>687</v>
      </c>
      <c r="I74" t="s">
        <v>973</v>
      </c>
      <c r="J74">
        <v>11420</v>
      </c>
      <c r="K74" t="s">
        <v>994</v>
      </c>
      <c r="L74" t="s">
        <v>992</v>
      </c>
      <c r="M74" t="s">
        <v>996</v>
      </c>
      <c r="O74" t="s">
        <v>1033</v>
      </c>
      <c r="P74" t="s">
        <v>1132</v>
      </c>
      <c r="R74" t="s">
        <v>1140</v>
      </c>
      <c r="S74" t="s">
        <v>993</v>
      </c>
      <c r="T74" t="s">
        <v>1142</v>
      </c>
      <c r="V74" t="s">
        <v>130</v>
      </c>
      <c r="W74">
        <v>0.01</v>
      </c>
      <c r="X74" t="s">
        <v>1162</v>
      </c>
      <c r="Y74" t="s">
        <v>1170</v>
      </c>
      <c r="AA74" t="s">
        <v>1258</v>
      </c>
      <c r="AC74" t="s">
        <v>1543</v>
      </c>
      <c r="AD74">
        <v>3</v>
      </c>
      <c r="AE74" t="s">
        <v>1725</v>
      </c>
      <c r="AF74" t="s">
        <v>995</v>
      </c>
      <c r="AG74">
        <v>9</v>
      </c>
      <c r="AH74">
        <v>1</v>
      </c>
      <c r="AI74">
        <v>2</v>
      </c>
      <c r="AJ74">
        <v>0</v>
      </c>
      <c r="AK74" t="s">
        <v>1743</v>
      </c>
      <c r="AL74" t="s">
        <v>1745</v>
      </c>
      <c r="AM74" t="s">
        <v>1747</v>
      </c>
      <c r="AN74">
        <v>0</v>
      </c>
    </row>
    <row r="75" spans="1:40">
      <c r="A75" s="1">
        <f>HYPERLINK("https://lsnyc.legalserver.org/matter/dynamic-profile/view/1903677","19-1903677")</f>
        <v>0</v>
      </c>
      <c r="B75" t="s">
        <v>67</v>
      </c>
      <c r="C75" t="s">
        <v>123</v>
      </c>
      <c r="E75" t="s">
        <v>240</v>
      </c>
      <c r="F75" t="s">
        <v>423</v>
      </c>
      <c r="G75" t="s">
        <v>688</v>
      </c>
      <c r="H75" t="s">
        <v>880</v>
      </c>
      <c r="I75" t="s">
        <v>967</v>
      </c>
      <c r="J75">
        <v>10301</v>
      </c>
      <c r="K75" t="s">
        <v>994</v>
      </c>
      <c r="L75" t="s">
        <v>992</v>
      </c>
      <c r="M75" t="s">
        <v>996</v>
      </c>
      <c r="N75" t="s">
        <v>1028</v>
      </c>
      <c r="O75" t="s">
        <v>1115</v>
      </c>
      <c r="P75" t="s">
        <v>1131</v>
      </c>
      <c r="R75" t="s">
        <v>1139</v>
      </c>
      <c r="S75" t="s">
        <v>993</v>
      </c>
      <c r="T75" t="s">
        <v>1142</v>
      </c>
      <c r="U75" t="s">
        <v>1148</v>
      </c>
      <c r="V75" t="s">
        <v>123</v>
      </c>
      <c r="W75">
        <v>1515</v>
      </c>
      <c r="X75" t="s">
        <v>1160</v>
      </c>
      <c r="Y75" t="s">
        <v>1174</v>
      </c>
      <c r="AA75" t="s">
        <v>1259</v>
      </c>
      <c r="AC75" t="s">
        <v>1544</v>
      </c>
      <c r="AD75">
        <v>11</v>
      </c>
      <c r="AE75" t="s">
        <v>1724</v>
      </c>
      <c r="AF75" t="s">
        <v>1740</v>
      </c>
      <c r="AG75">
        <v>1</v>
      </c>
      <c r="AH75">
        <v>1</v>
      </c>
      <c r="AI75">
        <v>2</v>
      </c>
      <c r="AJ75">
        <v>70.31999999999999</v>
      </c>
      <c r="AM75" t="s">
        <v>1748</v>
      </c>
      <c r="AN75">
        <v>15000</v>
      </c>
    </row>
    <row r="76" spans="1:40">
      <c r="A76" s="1">
        <f>HYPERLINK("https://lsnyc.legalserver.org/matter/dynamic-profile/view/1904987","19-1904987")</f>
        <v>0</v>
      </c>
      <c r="B76" t="s">
        <v>77</v>
      </c>
      <c r="C76" t="s">
        <v>131</v>
      </c>
      <c r="E76" t="s">
        <v>241</v>
      </c>
      <c r="F76" t="s">
        <v>432</v>
      </c>
      <c r="G76" t="s">
        <v>689</v>
      </c>
      <c r="H76" t="s">
        <v>886</v>
      </c>
      <c r="I76" t="s">
        <v>968</v>
      </c>
      <c r="J76">
        <v>10034</v>
      </c>
      <c r="K76" t="s">
        <v>994</v>
      </c>
      <c r="L76" t="s">
        <v>992</v>
      </c>
      <c r="M76" t="s">
        <v>996</v>
      </c>
      <c r="O76" t="s">
        <v>1116</v>
      </c>
      <c r="P76" t="s">
        <v>1133</v>
      </c>
      <c r="R76" t="s">
        <v>1139</v>
      </c>
      <c r="S76" t="s">
        <v>993</v>
      </c>
      <c r="T76" t="s">
        <v>1142</v>
      </c>
      <c r="V76" t="s">
        <v>131</v>
      </c>
      <c r="W76">
        <v>980.67</v>
      </c>
      <c r="X76" t="s">
        <v>1161</v>
      </c>
      <c r="Y76" t="s">
        <v>1164</v>
      </c>
      <c r="AA76" t="s">
        <v>1260</v>
      </c>
      <c r="AC76" t="s">
        <v>1545</v>
      </c>
      <c r="AD76">
        <v>26</v>
      </c>
      <c r="AE76" t="s">
        <v>1724</v>
      </c>
      <c r="AF76" t="s">
        <v>1739</v>
      </c>
      <c r="AG76">
        <v>9</v>
      </c>
      <c r="AH76">
        <v>2</v>
      </c>
      <c r="AI76">
        <v>1</v>
      </c>
      <c r="AJ76">
        <v>45.34</v>
      </c>
      <c r="AM76" t="s">
        <v>1747</v>
      </c>
      <c r="AN76">
        <v>9672</v>
      </c>
    </row>
    <row r="77" spans="1:40">
      <c r="A77" s="1">
        <f>HYPERLINK("https://lsnyc.legalserver.org/matter/dynamic-profile/view/1901547","19-1901547")</f>
        <v>0</v>
      </c>
      <c r="B77" t="s">
        <v>78</v>
      </c>
      <c r="C77" t="s">
        <v>142</v>
      </c>
      <c r="D77" t="s">
        <v>137</v>
      </c>
      <c r="E77" t="s">
        <v>242</v>
      </c>
      <c r="F77" t="s">
        <v>465</v>
      </c>
      <c r="G77" t="s">
        <v>690</v>
      </c>
      <c r="H77" t="s">
        <v>887</v>
      </c>
      <c r="I77" t="s">
        <v>966</v>
      </c>
      <c r="J77">
        <v>11233</v>
      </c>
      <c r="K77" t="s">
        <v>994</v>
      </c>
      <c r="L77" t="s">
        <v>992</v>
      </c>
      <c r="M77" t="s">
        <v>996</v>
      </c>
      <c r="O77" t="s">
        <v>1033</v>
      </c>
      <c r="P77" t="s">
        <v>1133</v>
      </c>
      <c r="Q77" t="s">
        <v>1136</v>
      </c>
      <c r="R77" t="s">
        <v>1139</v>
      </c>
      <c r="S77" t="s">
        <v>993</v>
      </c>
      <c r="T77" t="s">
        <v>1142</v>
      </c>
      <c r="U77" t="s">
        <v>1148</v>
      </c>
      <c r="V77" t="s">
        <v>137</v>
      </c>
      <c r="W77">
        <v>1879.2</v>
      </c>
      <c r="X77" t="s">
        <v>1159</v>
      </c>
      <c r="Y77" t="s">
        <v>1165</v>
      </c>
      <c r="Z77" t="s">
        <v>1181</v>
      </c>
      <c r="AA77" t="s">
        <v>1261</v>
      </c>
      <c r="AB77" t="s">
        <v>1458</v>
      </c>
      <c r="AC77" t="s">
        <v>1546</v>
      </c>
      <c r="AD77">
        <v>13</v>
      </c>
      <c r="AE77" t="s">
        <v>1724</v>
      </c>
      <c r="AF77" t="s">
        <v>1740</v>
      </c>
      <c r="AG77">
        <v>0</v>
      </c>
      <c r="AH77">
        <v>3</v>
      </c>
      <c r="AI77">
        <v>2</v>
      </c>
      <c r="AJ77">
        <v>122.98</v>
      </c>
      <c r="AM77" t="s">
        <v>1748</v>
      </c>
      <c r="AN77">
        <v>37104</v>
      </c>
    </row>
    <row r="78" spans="1:40">
      <c r="A78" s="1">
        <f>HYPERLINK("https://lsnyc.legalserver.org/matter/dynamic-profile/view/1905196","19-1905196")</f>
        <v>0</v>
      </c>
      <c r="B78" t="s">
        <v>69</v>
      </c>
      <c r="C78" t="s">
        <v>143</v>
      </c>
      <c r="E78" t="s">
        <v>243</v>
      </c>
      <c r="F78" t="s">
        <v>466</v>
      </c>
      <c r="G78" t="s">
        <v>691</v>
      </c>
      <c r="H78" t="s">
        <v>866</v>
      </c>
      <c r="I78" t="s">
        <v>968</v>
      </c>
      <c r="J78">
        <v>10024</v>
      </c>
      <c r="K78" t="s">
        <v>994</v>
      </c>
      <c r="L78" t="s">
        <v>992</v>
      </c>
      <c r="M78" t="s">
        <v>996</v>
      </c>
      <c r="O78" t="s">
        <v>1113</v>
      </c>
      <c r="P78" t="s">
        <v>1132</v>
      </c>
      <c r="R78" t="s">
        <v>1139</v>
      </c>
      <c r="S78" t="s">
        <v>994</v>
      </c>
      <c r="T78" t="s">
        <v>1142</v>
      </c>
      <c r="U78" t="s">
        <v>1148</v>
      </c>
      <c r="V78" t="s">
        <v>126</v>
      </c>
      <c r="W78">
        <v>875</v>
      </c>
      <c r="X78" t="s">
        <v>1161</v>
      </c>
      <c r="Y78" t="s">
        <v>1169</v>
      </c>
      <c r="AA78" t="s">
        <v>1262</v>
      </c>
      <c r="AC78" t="s">
        <v>1547</v>
      </c>
      <c r="AD78">
        <v>10</v>
      </c>
      <c r="AE78" t="s">
        <v>1724</v>
      </c>
      <c r="AF78" t="s">
        <v>1739</v>
      </c>
      <c r="AG78">
        <v>48</v>
      </c>
      <c r="AH78">
        <v>2</v>
      </c>
      <c r="AI78">
        <v>0</v>
      </c>
      <c r="AJ78">
        <v>15.97</v>
      </c>
      <c r="AM78" t="s">
        <v>1748</v>
      </c>
      <c r="AN78">
        <v>2700</v>
      </c>
    </row>
    <row r="79" spans="1:40">
      <c r="A79" s="1">
        <f>HYPERLINK("https://lsnyc.legalserver.org/matter/dynamic-profile/view/1905248","19-1905248")</f>
        <v>0</v>
      </c>
      <c r="B79" t="s">
        <v>69</v>
      </c>
      <c r="C79" t="s">
        <v>143</v>
      </c>
      <c r="E79" t="s">
        <v>244</v>
      </c>
      <c r="F79" t="s">
        <v>467</v>
      </c>
      <c r="G79" t="s">
        <v>691</v>
      </c>
      <c r="H79" t="s">
        <v>855</v>
      </c>
      <c r="I79" t="s">
        <v>968</v>
      </c>
      <c r="J79">
        <v>10024</v>
      </c>
      <c r="K79" t="s">
        <v>994</v>
      </c>
      <c r="L79" t="s">
        <v>992</v>
      </c>
      <c r="M79" t="s">
        <v>996</v>
      </c>
      <c r="O79" t="s">
        <v>1113</v>
      </c>
      <c r="P79" t="s">
        <v>1130</v>
      </c>
      <c r="R79" t="s">
        <v>1139</v>
      </c>
      <c r="S79" t="s">
        <v>994</v>
      </c>
      <c r="T79" t="s">
        <v>1142</v>
      </c>
      <c r="U79" t="s">
        <v>1148</v>
      </c>
      <c r="V79" t="s">
        <v>143</v>
      </c>
      <c r="W79">
        <v>792.7</v>
      </c>
      <c r="X79" t="s">
        <v>1161</v>
      </c>
      <c r="Y79" t="s">
        <v>1169</v>
      </c>
      <c r="AA79" t="s">
        <v>1263</v>
      </c>
      <c r="AC79" t="s">
        <v>1548</v>
      </c>
      <c r="AD79">
        <v>10</v>
      </c>
      <c r="AE79" t="s">
        <v>1724</v>
      </c>
      <c r="AF79" t="s">
        <v>1739</v>
      </c>
      <c r="AG79">
        <v>39</v>
      </c>
      <c r="AH79">
        <v>1</v>
      </c>
      <c r="AI79">
        <v>0</v>
      </c>
      <c r="AJ79">
        <v>144.12</v>
      </c>
      <c r="AM79" t="s">
        <v>1748</v>
      </c>
      <c r="AN79">
        <v>18000</v>
      </c>
    </row>
    <row r="80" spans="1:40">
      <c r="A80" s="1">
        <f>HYPERLINK("https://lsnyc.legalserver.org/matter/dynamic-profile/view/1905257","19-1905257")</f>
        <v>0</v>
      </c>
      <c r="B80" t="s">
        <v>69</v>
      </c>
      <c r="C80" t="s">
        <v>143</v>
      </c>
      <c r="E80" t="s">
        <v>245</v>
      </c>
      <c r="F80" t="s">
        <v>468</v>
      </c>
      <c r="G80" t="s">
        <v>691</v>
      </c>
      <c r="H80" t="s">
        <v>888</v>
      </c>
      <c r="I80" t="s">
        <v>968</v>
      </c>
      <c r="J80">
        <v>10024</v>
      </c>
      <c r="K80" t="s">
        <v>994</v>
      </c>
      <c r="L80" t="s">
        <v>992</v>
      </c>
      <c r="M80" t="s">
        <v>996</v>
      </c>
      <c r="O80" t="s">
        <v>1113</v>
      </c>
      <c r="P80" t="s">
        <v>1130</v>
      </c>
      <c r="R80" t="s">
        <v>1139</v>
      </c>
      <c r="S80" t="s">
        <v>994</v>
      </c>
      <c r="T80" t="s">
        <v>1142</v>
      </c>
      <c r="U80" t="s">
        <v>1148</v>
      </c>
      <c r="V80" t="s">
        <v>143</v>
      </c>
      <c r="W80">
        <v>1009</v>
      </c>
      <c r="X80" t="s">
        <v>1161</v>
      </c>
      <c r="Y80" t="s">
        <v>1169</v>
      </c>
      <c r="AA80" t="s">
        <v>1264</v>
      </c>
      <c r="AC80" t="s">
        <v>1549</v>
      </c>
      <c r="AD80">
        <v>10</v>
      </c>
      <c r="AE80" t="s">
        <v>1724</v>
      </c>
      <c r="AF80" t="s">
        <v>995</v>
      </c>
      <c r="AG80">
        <v>42</v>
      </c>
      <c r="AH80">
        <v>1</v>
      </c>
      <c r="AI80">
        <v>0</v>
      </c>
      <c r="AJ80">
        <v>424.34</v>
      </c>
      <c r="AM80" t="s">
        <v>1748</v>
      </c>
      <c r="AN80">
        <v>53000</v>
      </c>
    </row>
    <row r="81" spans="1:40">
      <c r="A81" s="1">
        <f>HYPERLINK("https://lsnyc.legalserver.org/matter/dynamic-profile/view/1904206","19-1904206")</f>
        <v>0</v>
      </c>
      <c r="B81" t="s">
        <v>69</v>
      </c>
      <c r="C81" t="s">
        <v>137</v>
      </c>
      <c r="E81" t="s">
        <v>246</v>
      </c>
      <c r="F81" t="s">
        <v>469</v>
      </c>
      <c r="G81" t="s">
        <v>691</v>
      </c>
      <c r="H81" t="s">
        <v>859</v>
      </c>
      <c r="I81" t="s">
        <v>968</v>
      </c>
      <c r="J81">
        <v>10024</v>
      </c>
      <c r="K81" t="s">
        <v>994</v>
      </c>
      <c r="L81" t="s">
        <v>992</v>
      </c>
      <c r="M81" t="s">
        <v>996</v>
      </c>
      <c r="O81" t="s">
        <v>1033</v>
      </c>
      <c r="P81" t="s">
        <v>1134</v>
      </c>
      <c r="R81" t="s">
        <v>1139</v>
      </c>
      <c r="S81" t="s">
        <v>993</v>
      </c>
      <c r="T81" t="s">
        <v>1142</v>
      </c>
      <c r="U81" t="s">
        <v>1148</v>
      </c>
      <c r="V81" t="s">
        <v>137</v>
      </c>
      <c r="W81">
        <v>1300</v>
      </c>
      <c r="X81" t="s">
        <v>1161</v>
      </c>
      <c r="Y81" t="s">
        <v>1169</v>
      </c>
      <c r="AA81" t="s">
        <v>1265</v>
      </c>
      <c r="AC81" t="s">
        <v>1550</v>
      </c>
      <c r="AD81">
        <v>10</v>
      </c>
      <c r="AE81" t="s">
        <v>1724</v>
      </c>
      <c r="AF81" t="s">
        <v>995</v>
      </c>
      <c r="AG81">
        <v>30</v>
      </c>
      <c r="AH81">
        <v>2</v>
      </c>
      <c r="AI81">
        <v>0</v>
      </c>
      <c r="AJ81">
        <v>532.23</v>
      </c>
      <c r="AM81" t="s">
        <v>1748</v>
      </c>
      <c r="AN81">
        <v>90000</v>
      </c>
    </row>
    <row r="82" spans="1:40">
      <c r="A82" s="1">
        <f>HYPERLINK("https://lsnyc.legalserver.org/matter/dynamic-profile/view/1904623","19-1904623")</f>
        <v>0</v>
      </c>
      <c r="B82" t="s">
        <v>75</v>
      </c>
      <c r="C82" t="s">
        <v>122</v>
      </c>
      <c r="E82" t="s">
        <v>247</v>
      </c>
      <c r="F82" t="s">
        <v>470</v>
      </c>
      <c r="G82" t="s">
        <v>692</v>
      </c>
      <c r="H82">
        <v>5</v>
      </c>
      <c r="I82" t="s">
        <v>968</v>
      </c>
      <c r="J82">
        <v>10009</v>
      </c>
      <c r="K82" t="s">
        <v>994</v>
      </c>
      <c r="L82" t="s">
        <v>992</v>
      </c>
      <c r="M82" t="s">
        <v>997</v>
      </c>
      <c r="N82" t="s">
        <v>1029</v>
      </c>
      <c r="O82" t="s">
        <v>1115</v>
      </c>
      <c r="P82" t="s">
        <v>1132</v>
      </c>
      <c r="R82" t="s">
        <v>1139</v>
      </c>
      <c r="S82" t="s">
        <v>993</v>
      </c>
      <c r="T82" t="s">
        <v>1142</v>
      </c>
      <c r="U82" t="s">
        <v>1148</v>
      </c>
      <c r="V82" t="s">
        <v>122</v>
      </c>
      <c r="W82">
        <v>3000</v>
      </c>
      <c r="X82" t="s">
        <v>1161</v>
      </c>
      <c r="Y82" t="s">
        <v>1167</v>
      </c>
      <c r="AA82" t="s">
        <v>1266</v>
      </c>
      <c r="AB82" t="s">
        <v>1459</v>
      </c>
      <c r="AC82" t="s">
        <v>1551</v>
      </c>
      <c r="AD82">
        <v>4</v>
      </c>
      <c r="AE82" t="s">
        <v>1725</v>
      </c>
      <c r="AF82" t="s">
        <v>995</v>
      </c>
      <c r="AG82">
        <v>27</v>
      </c>
      <c r="AH82">
        <v>1</v>
      </c>
      <c r="AI82">
        <v>0</v>
      </c>
      <c r="AJ82">
        <v>138.11</v>
      </c>
      <c r="AM82" t="s">
        <v>1748</v>
      </c>
      <c r="AN82">
        <v>17250</v>
      </c>
    </row>
    <row r="83" spans="1:40">
      <c r="A83" s="1">
        <f>HYPERLINK("https://lsnyc.legalserver.org/matter/dynamic-profile/view/1907318","19-1907318")</f>
        <v>0</v>
      </c>
      <c r="B83" t="s">
        <v>64</v>
      </c>
      <c r="C83" t="s">
        <v>111</v>
      </c>
      <c r="E83" t="s">
        <v>174</v>
      </c>
      <c r="F83" t="s">
        <v>471</v>
      </c>
      <c r="G83" t="s">
        <v>693</v>
      </c>
      <c r="H83" t="s">
        <v>889</v>
      </c>
      <c r="I83" t="s">
        <v>979</v>
      </c>
      <c r="J83">
        <v>11385</v>
      </c>
      <c r="K83" t="s">
        <v>994</v>
      </c>
      <c r="L83" t="s">
        <v>992</v>
      </c>
      <c r="N83" t="s">
        <v>1030</v>
      </c>
      <c r="O83" t="s">
        <v>1119</v>
      </c>
      <c r="P83" t="s">
        <v>1132</v>
      </c>
      <c r="R83" t="s">
        <v>1140</v>
      </c>
      <c r="T83" t="s">
        <v>1142</v>
      </c>
      <c r="U83" t="s">
        <v>1152</v>
      </c>
      <c r="V83" t="s">
        <v>111</v>
      </c>
      <c r="W83">
        <v>1734</v>
      </c>
      <c r="X83" t="s">
        <v>1162</v>
      </c>
      <c r="Y83" t="s">
        <v>1170</v>
      </c>
      <c r="AA83" t="s">
        <v>1267</v>
      </c>
      <c r="AD83">
        <v>6</v>
      </c>
      <c r="AE83" t="s">
        <v>1724</v>
      </c>
      <c r="AG83">
        <v>4</v>
      </c>
      <c r="AH83">
        <v>1</v>
      </c>
      <c r="AI83">
        <v>3</v>
      </c>
      <c r="AJ83">
        <v>96.93000000000001</v>
      </c>
      <c r="AM83" t="s">
        <v>1747</v>
      </c>
      <c r="AN83">
        <v>24960</v>
      </c>
    </row>
    <row r="84" spans="1:40">
      <c r="A84" s="1">
        <f>HYPERLINK("https://lsnyc.legalserver.org/matter/dynamic-profile/view/1907358","19-1907358")</f>
        <v>0</v>
      </c>
      <c r="B84" t="s">
        <v>79</v>
      </c>
      <c r="C84" t="s">
        <v>134</v>
      </c>
      <c r="E84" t="s">
        <v>248</v>
      </c>
      <c r="F84" t="s">
        <v>472</v>
      </c>
      <c r="G84" t="s">
        <v>694</v>
      </c>
      <c r="H84" t="s">
        <v>890</v>
      </c>
      <c r="I84" t="s">
        <v>966</v>
      </c>
      <c r="J84">
        <v>11233</v>
      </c>
      <c r="K84" t="s">
        <v>994</v>
      </c>
      <c r="L84" t="s">
        <v>992</v>
      </c>
      <c r="M84" t="s">
        <v>996</v>
      </c>
      <c r="N84" t="s">
        <v>1031</v>
      </c>
      <c r="O84" t="s">
        <v>1115</v>
      </c>
      <c r="P84" t="s">
        <v>1132</v>
      </c>
      <c r="R84" t="s">
        <v>1139</v>
      </c>
      <c r="S84" t="s">
        <v>993</v>
      </c>
      <c r="T84" t="s">
        <v>1142</v>
      </c>
      <c r="V84" t="s">
        <v>110</v>
      </c>
      <c r="W84">
        <v>1542</v>
      </c>
      <c r="X84" t="s">
        <v>1159</v>
      </c>
      <c r="Y84" t="s">
        <v>1166</v>
      </c>
      <c r="AA84" t="s">
        <v>1268</v>
      </c>
      <c r="AC84" t="s">
        <v>1552</v>
      </c>
      <c r="AD84">
        <v>287</v>
      </c>
      <c r="AF84" t="s">
        <v>995</v>
      </c>
      <c r="AG84">
        <v>4</v>
      </c>
      <c r="AH84">
        <v>1</v>
      </c>
      <c r="AI84">
        <v>2</v>
      </c>
      <c r="AJ84">
        <v>0</v>
      </c>
      <c r="AM84" t="s">
        <v>1748</v>
      </c>
      <c r="AN84">
        <v>0</v>
      </c>
    </row>
    <row r="85" spans="1:40">
      <c r="A85" s="1">
        <f>HYPERLINK("https://lsnyc.legalserver.org/matter/dynamic-profile/view/1906523","19-1906523")</f>
        <v>0</v>
      </c>
      <c r="B85" t="s">
        <v>50</v>
      </c>
      <c r="C85" t="s">
        <v>138</v>
      </c>
      <c r="E85" t="s">
        <v>249</v>
      </c>
      <c r="F85" t="s">
        <v>473</v>
      </c>
      <c r="G85" t="s">
        <v>695</v>
      </c>
      <c r="H85" t="s">
        <v>850</v>
      </c>
      <c r="I85" t="s">
        <v>966</v>
      </c>
      <c r="J85">
        <v>11212</v>
      </c>
      <c r="K85" t="s">
        <v>994</v>
      </c>
      <c r="L85" t="s">
        <v>992</v>
      </c>
      <c r="M85" t="s">
        <v>996</v>
      </c>
      <c r="N85" t="s">
        <v>1032</v>
      </c>
      <c r="O85" t="s">
        <v>1115</v>
      </c>
      <c r="R85" t="s">
        <v>1139</v>
      </c>
      <c r="S85" t="s">
        <v>993</v>
      </c>
      <c r="T85" t="s">
        <v>1142</v>
      </c>
      <c r="U85" t="s">
        <v>1150</v>
      </c>
      <c r="V85" t="s">
        <v>110</v>
      </c>
      <c r="W85">
        <v>2001</v>
      </c>
      <c r="X85" t="s">
        <v>1159</v>
      </c>
      <c r="Y85" t="s">
        <v>1174</v>
      </c>
      <c r="AA85" t="s">
        <v>1269</v>
      </c>
      <c r="AB85" t="s">
        <v>1020</v>
      </c>
      <c r="AC85" t="s">
        <v>1553</v>
      </c>
      <c r="AD85">
        <v>74</v>
      </c>
      <c r="AE85" t="s">
        <v>1729</v>
      </c>
      <c r="AF85" t="s">
        <v>1737</v>
      </c>
      <c r="AG85">
        <v>11</v>
      </c>
      <c r="AH85">
        <v>2</v>
      </c>
      <c r="AI85">
        <v>1</v>
      </c>
      <c r="AJ85">
        <v>73.14</v>
      </c>
      <c r="AM85" t="s">
        <v>1748</v>
      </c>
      <c r="AN85">
        <v>15600</v>
      </c>
    </row>
    <row r="86" spans="1:40">
      <c r="A86" s="1">
        <f>HYPERLINK("https://lsnyc.legalserver.org/matter/dynamic-profile/view/1905343","19-1905343")</f>
        <v>0</v>
      </c>
      <c r="B86" t="s">
        <v>78</v>
      </c>
      <c r="C86" t="s">
        <v>139</v>
      </c>
      <c r="E86" t="s">
        <v>250</v>
      </c>
      <c r="F86" t="s">
        <v>474</v>
      </c>
      <c r="G86" t="s">
        <v>696</v>
      </c>
      <c r="H86" t="s">
        <v>858</v>
      </c>
      <c r="I86" t="s">
        <v>966</v>
      </c>
      <c r="J86">
        <v>11233</v>
      </c>
      <c r="K86" t="s">
        <v>994</v>
      </c>
      <c r="L86" t="s">
        <v>992</v>
      </c>
      <c r="M86" t="s">
        <v>997</v>
      </c>
      <c r="N86" t="s">
        <v>995</v>
      </c>
      <c r="O86" t="s">
        <v>1120</v>
      </c>
      <c r="P86" t="s">
        <v>1130</v>
      </c>
      <c r="R86" t="s">
        <v>1139</v>
      </c>
      <c r="S86" t="s">
        <v>993</v>
      </c>
      <c r="T86" t="s">
        <v>1144</v>
      </c>
      <c r="U86" t="s">
        <v>1148</v>
      </c>
      <c r="V86" t="s">
        <v>139</v>
      </c>
      <c r="W86">
        <v>1322</v>
      </c>
      <c r="X86" t="s">
        <v>1159</v>
      </c>
      <c r="Y86" t="s">
        <v>1174</v>
      </c>
      <c r="AA86" t="s">
        <v>1270</v>
      </c>
      <c r="AB86" t="s">
        <v>1460</v>
      </c>
      <c r="AC86" t="s">
        <v>1554</v>
      </c>
      <c r="AD86">
        <v>48</v>
      </c>
      <c r="AE86" t="s">
        <v>1724</v>
      </c>
      <c r="AF86" t="s">
        <v>1735</v>
      </c>
      <c r="AG86">
        <v>3</v>
      </c>
      <c r="AH86">
        <v>1</v>
      </c>
      <c r="AI86">
        <v>0</v>
      </c>
      <c r="AJ86">
        <v>53.77</v>
      </c>
      <c r="AM86" t="s">
        <v>1748</v>
      </c>
      <c r="AN86">
        <v>6715.8</v>
      </c>
    </row>
    <row r="87" spans="1:40">
      <c r="A87" s="1">
        <f>HYPERLINK("https://lsnyc.legalserver.org/matter/dynamic-profile/view/1905330","19-1905330")</f>
        <v>0</v>
      </c>
      <c r="B87" t="s">
        <v>69</v>
      </c>
      <c r="C87" t="s">
        <v>139</v>
      </c>
      <c r="E87" t="s">
        <v>207</v>
      </c>
      <c r="F87" t="s">
        <v>475</v>
      </c>
      <c r="G87" t="s">
        <v>697</v>
      </c>
      <c r="H87">
        <v>307</v>
      </c>
      <c r="I87" t="s">
        <v>968</v>
      </c>
      <c r="J87">
        <v>10029</v>
      </c>
      <c r="K87" t="s">
        <v>994</v>
      </c>
      <c r="L87" t="s">
        <v>992</v>
      </c>
      <c r="M87" t="s">
        <v>996</v>
      </c>
      <c r="O87" t="s">
        <v>1033</v>
      </c>
      <c r="P87" t="s">
        <v>1132</v>
      </c>
      <c r="R87" t="s">
        <v>1139</v>
      </c>
      <c r="S87" t="s">
        <v>993</v>
      </c>
      <c r="T87" t="s">
        <v>1142</v>
      </c>
      <c r="U87" t="s">
        <v>1148</v>
      </c>
      <c r="V87" t="s">
        <v>139</v>
      </c>
      <c r="W87">
        <v>3682</v>
      </c>
      <c r="X87" t="s">
        <v>1161</v>
      </c>
      <c r="Y87" t="s">
        <v>1165</v>
      </c>
      <c r="AA87" t="s">
        <v>1271</v>
      </c>
      <c r="AC87" t="s">
        <v>1555</v>
      </c>
      <c r="AD87">
        <v>78</v>
      </c>
      <c r="AE87" t="s">
        <v>1724</v>
      </c>
      <c r="AF87" t="s">
        <v>1738</v>
      </c>
      <c r="AG87">
        <v>24</v>
      </c>
      <c r="AH87">
        <v>3</v>
      </c>
      <c r="AI87">
        <v>0</v>
      </c>
      <c r="AJ87">
        <v>177.67</v>
      </c>
      <c r="AM87" t="s">
        <v>1748</v>
      </c>
      <c r="AN87">
        <v>37896</v>
      </c>
    </row>
    <row r="88" spans="1:40">
      <c r="A88" s="1">
        <f>HYPERLINK("https://lsnyc.legalserver.org/matter/dynamic-profile/view/1903768","19-1903768")</f>
        <v>0</v>
      </c>
      <c r="B88" t="s">
        <v>56</v>
      </c>
      <c r="C88" t="s">
        <v>144</v>
      </c>
      <c r="E88" t="s">
        <v>251</v>
      </c>
      <c r="F88" t="s">
        <v>476</v>
      </c>
      <c r="G88" t="s">
        <v>698</v>
      </c>
      <c r="H88" t="s">
        <v>891</v>
      </c>
      <c r="I88" t="s">
        <v>966</v>
      </c>
      <c r="J88">
        <v>11207</v>
      </c>
      <c r="K88" t="s">
        <v>994</v>
      </c>
      <c r="L88" t="s">
        <v>992</v>
      </c>
      <c r="M88" t="s">
        <v>997</v>
      </c>
      <c r="N88" t="s">
        <v>1033</v>
      </c>
      <c r="O88" t="s">
        <v>1033</v>
      </c>
      <c r="P88" t="s">
        <v>1134</v>
      </c>
      <c r="R88" t="s">
        <v>1139</v>
      </c>
      <c r="S88" t="s">
        <v>993</v>
      </c>
      <c r="T88" t="s">
        <v>1142</v>
      </c>
      <c r="U88" t="s">
        <v>1148</v>
      </c>
      <c r="V88" t="s">
        <v>144</v>
      </c>
      <c r="W88">
        <v>1515</v>
      </c>
      <c r="X88" t="s">
        <v>1159</v>
      </c>
      <c r="Y88" t="s">
        <v>1164</v>
      </c>
      <c r="AA88" t="s">
        <v>1272</v>
      </c>
      <c r="AB88" t="s">
        <v>1461</v>
      </c>
      <c r="AC88" t="s">
        <v>1556</v>
      </c>
      <c r="AD88">
        <v>4</v>
      </c>
      <c r="AE88" t="s">
        <v>1725</v>
      </c>
      <c r="AF88" t="s">
        <v>1741</v>
      </c>
      <c r="AG88">
        <v>1</v>
      </c>
      <c r="AH88">
        <v>1</v>
      </c>
      <c r="AI88">
        <v>2</v>
      </c>
      <c r="AJ88">
        <v>112.52</v>
      </c>
      <c r="AM88" t="s">
        <v>1748</v>
      </c>
      <c r="AN88">
        <v>24000</v>
      </c>
    </row>
    <row r="89" spans="1:40">
      <c r="A89" s="1">
        <f>HYPERLINK("https://lsnyc.legalserver.org/matter/dynamic-profile/view/1905034","19-1905034")</f>
        <v>0</v>
      </c>
      <c r="B89" t="s">
        <v>80</v>
      </c>
      <c r="C89" t="s">
        <v>126</v>
      </c>
      <c r="E89" t="s">
        <v>252</v>
      </c>
      <c r="F89" t="s">
        <v>477</v>
      </c>
      <c r="G89" t="s">
        <v>699</v>
      </c>
      <c r="H89" t="s">
        <v>892</v>
      </c>
      <c r="I89" t="s">
        <v>969</v>
      </c>
      <c r="J89">
        <v>10453</v>
      </c>
      <c r="K89" t="s">
        <v>994</v>
      </c>
      <c r="L89" t="s">
        <v>992</v>
      </c>
      <c r="M89" t="s">
        <v>996</v>
      </c>
      <c r="N89" t="s">
        <v>1034</v>
      </c>
      <c r="O89" t="s">
        <v>1113</v>
      </c>
      <c r="P89" t="s">
        <v>1130</v>
      </c>
      <c r="R89" t="s">
        <v>1139</v>
      </c>
      <c r="S89" t="s">
        <v>994</v>
      </c>
      <c r="T89" t="s">
        <v>1142</v>
      </c>
      <c r="V89" t="s">
        <v>1155</v>
      </c>
      <c r="W89">
        <v>1091</v>
      </c>
      <c r="X89" t="s">
        <v>1163</v>
      </c>
      <c r="Y89" t="s">
        <v>1168</v>
      </c>
      <c r="AA89" t="s">
        <v>1273</v>
      </c>
      <c r="AC89" t="s">
        <v>1557</v>
      </c>
      <c r="AD89">
        <v>167</v>
      </c>
      <c r="AE89" t="s">
        <v>1724</v>
      </c>
      <c r="AF89" t="s">
        <v>1735</v>
      </c>
      <c r="AG89">
        <v>12</v>
      </c>
      <c r="AH89">
        <v>1</v>
      </c>
      <c r="AI89">
        <v>2</v>
      </c>
      <c r="AJ89">
        <v>41.63</v>
      </c>
      <c r="AM89" t="s">
        <v>1747</v>
      </c>
      <c r="AN89">
        <v>8880</v>
      </c>
    </row>
    <row r="90" spans="1:40">
      <c r="A90" s="1">
        <f>HYPERLINK("https://lsnyc.legalserver.org/matter/dynamic-profile/view/1904906","19-1904906")</f>
        <v>0</v>
      </c>
      <c r="B90" t="s">
        <v>80</v>
      </c>
      <c r="C90" t="s">
        <v>131</v>
      </c>
      <c r="E90" t="s">
        <v>253</v>
      </c>
      <c r="F90" t="s">
        <v>478</v>
      </c>
      <c r="G90" t="s">
        <v>699</v>
      </c>
      <c r="H90" t="s">
        <v>893</v>
      </c>
      <c r="I90" t="s">
        <v>969</v>
      </c>
      <c r="J90">
        <v>10453</v>
      </c>
      <c r="K90" t="s">
        <v>994</v>
      </c>
      <c r="L90" t="s">
        <v>992</v>
      </c>
      <c r="M90" t="s">
        <v>996</v>
      </c>
      <c r="N90" t="s">
        <v>1034</v>
      </c>
      <c r="O90" t="s">
        <v>1113</v>
      </c>
      <c r="P90" t="s">
        <v>1130</v>
      </c>
      <c r="R90" t="s">
        <v>1139</v>
      </c>
      <c r="S90" t="s">
        <v>994</v>
      </c>
      <c r="T90" t="s">
        <v>1142</v>
      </c>
      <c r="V90" t="s">
        <v>1155</v>
      </c>
      <c r="W90">
        <v>1172</v>
      </c>
      <c r="X90" t="s">
        <v>1163</v>
      </c>
      <c r="Y90" t="s">
        <v>1168</v>
      </c>
      <c r="AA90" t="s">
        <v>1274</v>
      </c>
      <c r="AC90" t="s">
        <v>1558</v>
      </c>
      <c r="AD90">
        <v>167</v>
      </c>
      <c r="AE90" t="s">
        <v>1724</v>
      </c>
      <c r="AF90" t="s">
        <v>1735</v>
      </c>
      <c r="AG90">
        <v>16</v>
      </c>
      <c r="AH90">
        <v>2</v>
      </c>
      <c r="AI90">
        <v>3</v>
      </c>
      <c r="AJ90">
        <v>51.26</v>
      </c>
      <c r="AM90" t="s">
        <v>1747</v>
      </c>
      <c r="AN90">
        <v>15080</v>
      </c>
    </row>
    <row r="91" spans="1:40">
      <c r="A91" s="1">
        <f>HYPERLINK("https://lsnyc.legalserver.org/matter/dynamic-profile/view/1905201","19-1905201")</f>
        <v>0</v>
      </c>
      <c r="B91" t="s">
        <v>80</v>
      </c>
      <c r="C91" t="s">
        <v>143</v>
      </c>
      <c r="E91" t="s">
        <v>254</v>
      </c>
      <c r="F91" t="s">
        <v>259</v>
      </c>
      <c r="G91" t="s">
        <v>699</v>
      </c>
      <c r="H91" t="s">
        <v>894</v>
      </c>
      <c r="I91" t="s">
        <v>969</v>
      </c>
      <c r="J91">
        <v>10453</v>
      </c>
      <c r="K91" t="s">
        <v>994</v>
      </c>
      <c r="L91" t="s">
        <v>992</v>
      </c>
      <c r="M91" t="s">
        <v>996</v>
      </c>
      <c r="N91" t="s">
        <v>1034</v>
      </c>
      <c r="O91" t="s">
        <v>1113</v>
      </c>
      <c r="P91" t="s">
        <v>1130</v>
      </c>
      <c r="R91" t="s">
        <v>1139</v>
      </c>
      <c r="S91" t="s">
        <v>994</v>
      </c>
      <c r="T91" t="s">
        <v>1142</v>
      </c>
      <c r="V91" t="s">
        <v>1155</v>
      </c>
      <c r="W91">
        <v>880.27</v>
      </c>
      <c r="X91" t="s">
        <v>1163</v>
      </c>
      <c r="Y91" t="s">
        <v>1168</v>
      </c>
      <c r="AA91" t="s">
        <v>1275</v>
      </c>
      <c r="AC91" t="s">
        <v>1559</v>
      </c>
      <c r="AD91">
        <v>170</v>
      </c>
      <c r="AE91" t="s">
        <v>1724</v>
      </c>
      <c r="AF91" t="s">
        <v>995</v>
      </c>
      <c r="AG91">
        <v>20</v>
      </c>
      <c r="AH91">
        <v>2</v>
      </c>
      <c r="AI91">
        <v>4</v>
      </c>
      <c r="AJ91">
        <v>99.43000000000001</v>
      </c>
      <c r="AM91" t="s">
        <v>1748</v>
      </c>
      <c r="AN91">
        <v>34392</v>
      </c>
    </row>
    <row r="92" spans="1:40">
      <c r="A92" s="1">
        <f>HYPERLINK("https://lsnyc.legalserver.org/matter/dynamic-profile/view/1904977","19-1904977")</f>
        <v>0</v>
      </c>
      <c r="B92" t="s">
        <v>80</v>
      </c>
      <c r="C92" t="s">
        <v>131</v>
      </c>
      <c r="E92" t="s">
        <v>255</v>
      </c>
      <c r="F92" t="s">
        <v>479</v>
      </c>
      <c r="G92" t="s">
        <v>699</v>
      </c>
      <c r="H92" t="s">
        <v>895</v>
      </c>
      <c r="I92" t="s">
        <v>969</v>
      </c>
      <c r="J92">
        <v>10453</v>
      </c>
      <c r="K92" t="s">
        <v>994</v>
      </c>
      <c r="L92" t="s">
        <v>992</v>
      </c>
      <c r="M92" t="s">
        <v>996</v>
      </c>
      <c r="N92" t="s">
        <v>1034</v>
      </c>
      <c r="O92" t="s">
        <v>1113</v>
      </c>
      <c r="P92" t="s">
        <v>1130</v>
      </c>
      <c r="R92" t="s">
        <v>1139</v>
      </c>
      <c r="S92" t="s">
        <v>994</v>
      </c>
      <c r="T92" t="s">
        <v>1142</v>
      </c>
      <c r="V92" t="s">
        <v>1155</v>
      </c>
      <c r="W92">
        <v>1140</v>
      </c>
      <c r="X92" t="s">
        <v>1163</v>
      </c>
      <c r="Y92" t="s">
        <v>1168</v>
      </c>
      <c r="AA92" t="s">
        <v>1276</v>
      </c>
      <c r="AC92" t="s">
        <v>1560</v>
      </c>
      <c r="AD92">
        <v>170</v>
      </c>
      <c r="AE92" t="s">
        <v>1724</v>
      </c>
      <c r="AF92" t="s">
        <v>995</v>
      </c>
      <c r="AG92">
        <v>6</v>
      </c>
      <c r="AH92">
        <v>1</v>
      </c>
      <c r="AI92">
        <v>1</v>
      </c>
      <c r="AJ92">
        <v>187.89</v>
      </c>
      <c r="AM92" t="s">
        <v>1747</v>
      </c>
      <c r="AN92">
        <v>31772</v>
      </c>
    </row>
    <row r="93" spans="1:40">
      <c r="A93" s="1">
        <f>HYPERLINK("https://lsnyc.legalserver.org/matter/dynamic-profile/view/1907581","19-1907581")</f>
        <v>0</v>
      </c>
      <c r="B93" t="s">
        <v>66</v>
      </c>
      <c r="C93" t="s">
        <v>145</v>
      </c>
      <c r="E93" t="s">
        <v>256</v>
      </c>
      <c r="F93" t="s">
        <v>480</v>
      </c>
      <c r="G93" t="s">
        <v>700</v>
      </c>
      <c r="H93" t="s">
        <v>896</v>
      </c>
      <c r="I93" t="s">
        <v>968</v>
      </c>
      <c r="J93">
        <v>10034</v>
      </c>
      <c r="K93" t="s">
        <v>994</v>
      </c>
      <c r="L93" t="s">
        <v>992</v>
      </c>
      <c r="M93" t="s">
        <v>996</v>
      </c>
      <c r="O93" t="s">
        <v>1116</v>
      </c>
      <c r="P93" t="s">
        <v>1133</v>
      </c>
      <c r="R93" t="s">
        <v>1139</v>
      </c>
      <c r="S93" t="s">
        <v>993</v>
      </c>
      <c r="T93" t="s">
        <v>1142</v>
      </c>
      <c r="V93" t="s">
        <v>145</v>
      </c>
      <c r="W93">
        <v>2700</v>
      </c>
      <c r="X93" t="s">
        <v>1161</v>
      </c>
      <c r="Y93" t="s">
        <v>1165</v>
      </c>
      <c r="AA93" t="s">
        <v>1277</v>
      </c>
      <c r="AD93">
        <v>65</v>
      </c>
      <c r="AE93" t="s">
        <v>1724</v>
      </c>
      <c r="AF93" t="s">
        <v>995</v>
      </c>
      <c r="AG93">
        <v>25</v>
      </c>
      <c r="AH93">
        <v>2</v>
      </c>
      <c r="AI93">
        <v>0</v>
      </c>
      <c r="AJ93">
        <v>305.14</v>
      </c>
      <c r="AM93" t="s">
        <v>1752</v>
      </c>
      <c r="AN93">
        <v>51600</v>
      </c>
    </row>
    <row r="94" spans="1:40">
      <c r="A94" s="1">
        <f>HYPERLINK("https://lsnyc.legalserver.org/matter/dynamic-profile/view/1904308","19-1904308")</f>
        <v>0</v>
      </c>
      <c r="B94" t="s">
        <v>70</v>
      </c>
      <c r="C94" t="s">
        <v>116</v>
      </c>
      <c r="E94" t="s">
        <v>257</v>
      </c>
      <c r="F94" t="s">
        <v>447</v>
      </c>
      <c r="G94" t="s">
        <v>700</v>
      </c>
      <c r="H94" t="s">
        <v>897</v>
      </c>
      <c r="I94" t="s">
        <v>968</v>
      </c>
      <c r="J94">
        <v>10034</v>
      </c>
      <c r="K94" t="s">
        <v>994</v>
      </c>
      <c r="L94" t="s">
        <v>992</v>
      </c>
      <c r="M94" t="s">
        <v>996</v>
      </c>
      <c r="O94" t="s">
        <v>1116</v>
      </c>
      <c r="P94" t="s">
        <v>1132</v>
      </c>
      <c r="R94" t="s">
        <v>1139</v>
      </c>
      <c r="S94" t="s">
        <v>993</v>
      </c>
      <c r="T94" t="s">
        <v>1142</v>
      </c>
      <c r="V94" t="s">
        <v>116</v>
      </c>
      <c r="W94">
        <v>2100</v>
      </c>
      <c r="X94" t="s">
        <v>1161</v>
      </c>
      <c r="Y94" t="s">
        <v>1165</v>
      </c>
      <c r="AA94" t="s">
        <v>1278</v>
      </c>
      <c r="AD94">
        <v>65</v>
      </c>
      <c r="AE94" t="s">
        <v>1724</v>
      </c>
      <c r="AF94" t="s">
        <v>995</v>
      </c>
      <c r="AG94">
        <v>8</v>
      </c>
      <c r="AH94">
        <v>2</v>
      </c>
      <c r="AI94">
        <v>0</v>
      </c>
      <c r="AJ94">
        <v>354.82</v>
      </c>
      <c r="AM94" t="s">
        <v>1748</v>
      </c>
      <c r="AN94">
        <v>60000</v>
      </c>
    </row>
    <row r="95" spans="1:40">
      <c r="A95" s="1">
        <f>HYPERLINK("https://lsnyc.legalserver.org/matter/dynamic-profile/view/1907066","19-1907066")</f>
        <v>0</v>
      </c>
      <c r="B95" t="s">
        <v>55</v>
      </c>
      <c r="C95" t="s">
        <v>118</v>
      </c>
      <c r="E95" t="s">
        <v>258</v>
      </c>
      <c r="F95" t="s">
        <v>481</v>
      </c>
      <c r="G95" t="s">
        <v>701</v>
      </c>
      <c r="H95" t="s">
        <v>898</v>
      </c>
      <c r="I95" t="s">
        <v>968</v>
      </c>
      <c r="J95">
        <v>10034</v>
      </c>
      <c r="K95" t="s">
        <v>994</v>
      </c>
      <c r="L95" t="s">
        <v>992</v>
      </c>
      <c r="M95" t="s">
        <v>996</v>
      </c>
      <c r="P95" t="s">
        <v>1132</v>
      </c>
      <c r="R95" t="s">
        <v>1139</v>
      </c>
      <c r="S95" t="s">
        <v>993</v>
      </c>
      <c r="T95" t="s">
        <v>1142</v>
      </c>
      <c r="V95" t="s">
        <v>118</v>
      </c>
      <c r="W95">
        <v>1220</v>
      </c>
      <c r="X95" t="s">
        <v>1161</v>
      </c>
      <c r="Y95" t="s">
        <v>1164</v>
      </c>
      <c r="AA95" t="s">
        <v>1279</v>
      </c>
      <c r="AC95" t="s">
        <v>1561</v>
      </c>
      <c r="AD95">
        <v>70</v>
      </c>
      <c r="AE95" t="s">
        <v>1724</v>
      </c>
      <c r="AF95" t="s">
        <v>995</v>
      </c>
      <c r="AG95">
        <v>33</v>
      </c>
      <c r="AH95">
        <v>1</v>
      </c>
      <c r="AI95">
        <v>0</v>
      </c>
      <c r="AJ95">
        <v>163.33</v>
      </c>
      <c r="AM95" t="s">
        <v>1747</v>
      </c>
      <c r="AN95">
        <v>20400</v>
      </c>
    </row>
    <row r="96" spans="1:40">
      <c r="A96" s="1">
        <f>HYPERLINK("https://lsnyc.legalserver.org/matter/dynamic-profile/view/1904423","19-1904423")</f>
        <v>0</v>
      </c>
      <c r="B96" t="s">
        <v>67</v>
      </c>
      <c r="C96" t="s">
        <v>131</v>
      </c>
      <c r="E96" t="s">
        <v>259</v>
      </c>
      <c r="F96" t="s">
        <v>482</v>
      </c>
      <c r="G96" t="s">
        <v>635</v>
      </c>
      <c r="H96">
        <v>513</v>
      </c>
      <c r="I96" t="s">
        <v>967</v>
      </c>
      <c r="J96">
        <v>10304</v>
      </c>
      <c r="K96" t="s">
        <v>994</v>
      </c>
      <c r="L96" t="s">
        <v>992</v>
      </c>
      <c r="M96" t="s">
        <v>996</v>
      </c>
      <c r="N96" t="s">
        <v>1035</v>
      </c>
      <c r="O96" t="s">
        <v>1115</v>
      </c>
      <c r="P96" t="s">
        <v>1131</v>
      </c>
      <c r="R96" t="s">
        <v>1139</v>
      </c>
      <c r="S96" t="s">
        <v>993</v>
      </c>
      <c r="T96" t="s">
        <v>1142</v>
      </c>
      <c r="U96" t="s">
        <v>1148</v>
      </c>
      <c r="V96" t="s">
        <v>131</v>
      </c>
      <c r="W96">
        <v>1202.3</v>
      </c>
      <c r="X96" t="s">
        <v>1160</v>
      </c>
      <c r="Y96" t="s">
        <v>1175</v>
      </c>
      <c r="AA96" t="s">
        <v>1280</v>
      </c>
      <c r="AC96" t="s">
        <v>1562</v>
      </c>
      <c r="AD96">
        <v>105</v>
      </c>
      <c r="AE96" t="s">
        <v>1724</v>
      </c>
      <c r="AF96" t="s">
        <v>1742</v>
      </c>
      <c r="AG96">
        <v>8</v>
      </c>
      <c r="AH96">
        <v>1</v>
      </c>
      <c r="AI96">
        <v>0</v>
      </c>
      <c r="AJ96">
        <v>84.36</v>
      </c>
      <c r="AM96" t="s">
        <v>1748</v>
      </c>
      <c r="AN96">
        <v>10536</v>
      </c>
    </row>
    <row r="97" spans="1:45">
      <c r="A97" s="1">
        <f>HYPERLINK("https://lsnyc.legalserver.org/matter/dynamic-profile/view/1905743","19-1905743")</f>
        <v>0</v>
      </c>
      <c r="B97" t="s">
        <v>47</v>
      </c>
      <c r="C97" t="s">
        <v>114</v>
      </c>
      <c r="E97" t="s">
        <v>260</v>
      </c>
      <c r="F97" t="s">
        <v>483</v>
      </c>
      <c r="G97" t="s">
        <v>636</v>
      </c>
      <c r="H97" t="s">
        <v>873</v>
      </c>
      <c r="I97" t="s">
        <v>966</v>
      </c>
      <c r="J97">
        <v>11226</v>
      </c>
      <c r="K97" t="s">
        <v>994</v>
      </c>
      <c r="L97" t="s">
        <v>992</v>
      </c>
      <c r="O97" t="s">
        <v>1113</v>
      </c>
      <c r="P97" t="s">
        <v>1130</v>
      </c>
      <c r="R97" t="s">
        <v>1139</v>
      </c>
      <c r="S97" t="s">
        <v>994</v>
      </c>
      <c r="T97" t="s">
        <v>1142</v>
      </c>
      <c r="V97" t="s">
        <v>114</v>
      </c>
      <c r="W97">
        <v>0</v>
      </c>
      <c r="X97" t="s">
        <v>1159</v>
      </c>
      <c r="AA97" t="s">
        <v>1204</v>
      </c>
      <c r="AC97" t="s">
        <v>1563</v>
      </c>
      <c r="AD97">
        <v>0</v>
      </c>
      <c r="AG97">
        <v>0</v>
      </c>
      <c r="AH97">
        <v>2</v>
      </c>
      <c r="AI97">
        <v>0</v>
      </c>
      <c r="AJ97">
        <v>56.77</v>
      </c>
      <c r="AM97" t="s">
        <v>1749</v>
      </c>
      <c r="AN97">
        <v>9600</v>
      </c>
    </row>
    <row r="98" spans="1:45">
      <c r="A98" s="1">
        <f>HYPERLINK("https://lsnyc.legalserver.org/matter/dynamic-profile/view/1905689","19-1905689")</f>
        <v>0</v>
      </c>
      <c r="B98" t="s">
        <v>47</v>
      </c>
      <c r="C98" t="s">
        <v>113</v>
      </c>
      <c r="E98" t="s">
        <v>261</v>
      </c>
      <c r="F98" t="s">
        <v>484</v>
      </c>
      <c r="G98" t="s">
        <v>636</v>
      </c>
      <c r="H98" t="s">
        <v>894</v>
      </c>
      <c r="I98" t="s">
        <v>966</v>
      </c>
      <c r="J98">
        <v>11226</v>
      </c>
      <c r="K98" t="s">
        <v>994</v>
      </c>
      <c r="L98" t="s">
        <v>992</v>
      </c>
      <c r="P98" t="s">
        <v>1130</v>
      </c>
      <c r="R98" t="s">
        <v>1139</v>
      </c>
      <c r="T98" t="s">
        <v>1142</v>
      </c>
      <c r="V98" t="s">
        <v>114</v>
      </c>
      <c r="W98">
        <v>0</v>
      </c>
      <c r="X98" t="s">
        <v>1159</v>
      </c>
      <c r="AA98" t="s">
        <v>1281</v>
      </c>
      <c r="AC98" t="s">
        <v>1564</v>
      </c>
      <c r="AD98">
        <v>0</v>
      </c>
      <c r="AG98">
        <v>0</v>
      </c>
      <c r="AH98">
        <v>2</v>
      </c>
      <c r="AI98">
        <v>0</v>
      </c>
      <c r="AJ98">
        <v>85.16</v>
      </c>
      <c r="AM98" t="s">
        <v>1748</v>
      </c>
      <c r="AN98">
        <v>14400</v>
      </c>
    </row>
    <row r="99" spans="1:45">
      <c r="A99" s="1">
        <f>HYPERLINK("https://lsnyc.legalserver.org/matter/dynamic-profile/view/1905681","19-1905681")</f>
        <v>0</v>
      </c>
      <c r="B99" t="s">
        <v>47</v>
      </c>
      <c r="C99" t="s">
        <v>114</v>
      </c>
      <c r="E99" t="s">
        <v>262</v>
      </c>
      <c r="F99" t="s">
        <v>485</v>
      </c>
      <c r="G99" t="s">
        <v>636</v>
      </c>
      <c r="H99" t="s">
        <v>899</v>
      </c>
      <c r="I99" t="s">
        <v>966</v>
      </c>
      <c r="J99">
        <v>11226</v>
      </c>
      <c r="K99" t="s">
        <v>994</v>
      </c>
      <c r="L99" t="s">
        <v>992</v>
      </c>
      <c r="O99" t="s">
        <v>1113</v>
      </c>
      <c r="P99" t="s">
        <v>1130</v>
      </c>
      <c r="R99" t="s">
        <v>1139</v>
      </c>
      <c r="S99" t="s">
        <v>994</v>
      </c>
      <c r="T99" t="s">
        <v>1142</v>
      </c>
      <c r="V99" t="s">
        <v>114</v>
      </c>
      <c r="W99">
        <v>0</v>
      </c>
      <c r="X99" t="s">
        <v>1159</v>
      </c>
      <c r="AA99" t="s">
        <v>1282</v>
      </c>
      <c r="AC99" t="s">
        <v>1565</v>
      </c>
      <c r="AD99">
        <v>0</v>
      </c>
      <c r="AG99">
        <v>0</v>
      </c>
      <c r="AH99">
        <v>4</v>
      </c>
      <c r="AI99">
        <v>0</v>
      </c>
      <c r="AJ99">
        <v>100.97</v>
      </c>
      <c r="AM99" t="s">
        <v>1747</v>
      </c>
      <c r="AN99">
        <v>26000</v>
      </c>
    </row>
    <row r="100" spans="1:45">
      <c r="A100" s="1">
        <f>HYPERLINK("https://lsnyc.legalserver.org/matter/dynamic-profile/view/1905685","19-1905685")</f>
        <v>0</v>
      </c>
      <c r="B100" t="s">
        <v>47</v>
      </c>
      <c r="C100" t="s">
        <v>114</v>
      </c>
      <c r="E100" t="s">
        <v>263</v>
      </c>
      <c r="F100" t="s">
        <v>406</v>
      </c>
      <c r="G100" t="s">
        <v>636</v>
      </c>
      <c r="H100" t="s">
        <v>900</v>
      </c>
      <c r="I100" t="s">
        <v>966</v>
      </c>
      <c r="J100">
        <v>11226</v>
      </c>
      <c r="K100" t="s">
        <v>994</v>
      </c>
      <c r="L100" t="s">
        <v>992</v>
      </c>
      <c r="O100" t="s">
        <v>1113</v>
      </c>
      <c r="P100" t="s">
        <v>1130</v>
      </c>
      <c r="R100" t="s">
        <v>1139</v>
      </c>
      <c r="S100" t="s">
        <v>994</v>
      </c>
      <c r="T100" t="s">
        <v>1142</v>
      </c>
      <c r="V100" t="s">
        <v>114</v>
      </c>
      <c r="W100">
        <v>0</v>
      </c>
      <c r="X100" t="s">
        <v>1159</v>
      </c>
      <c r="AA100" t="s">
        <v>1283</v>
      </c>
      <c r="AC100" t="s">
        <v>1566</v>
      </c>
      <c r="AD100">
        <v>0</v>
      </c>
      <c r="AG100">
        <v>0</v>
      </c>
      <c r="AH100">
        <v>2</v>
      </c>
      <c r="AI100">
        <v>0</v>
      </c>
      <c r="AJ100">
        <v>123</v>
      </c>
      <c r="AM100" t="s">
        <v>1749</v>
      </c>
      <c r="AN100">
        <v>20800</v>
      </c>
    </row>
    <row r="101" spans="1:45">
      <c r="A101" s="1">
        <f>HYPERLINK("https://lsnyc.legalserver.org/matter/dynamic-profile/view/1907667","19-1907667")</f>
        <v>0</v>
      </c>
      <c r="B101" t="s">
        <v>47</v>
      </c>
      <c r="C101" t="s">
        <v>113</v>
      </c>
      <c r="E101" t="s">
        <v>180</v>
      </c>
      <c r="F101" t="s">
        <v>486</v>
      </c>
      <c r="G101" t="s">
        <v>636</v>
      </c>
      <c r="H101" t="s">
        <v>901</v>
      </c>
      <c r="I101" t="s">
        <v>966</v>
      </c>
      <c r="J101">
        <v>11226</v>
      </c>
      <c r="K101" t="s">
        <v>994</v>
      </c>
      <c r="L101" t="s">
        <v>992</v>
      </c>
      <c r="P101" t="s">
        <v>1130</v>
      </c>
      <c r="R101" t="s">
        <v>1139</v>
      </c>
      <c r="T101" t="s">
        <v>1142</v>
      </c>
      <c r="V101" t="s">
        <v>113</v>
      </c>
      <c r="W101">
        <v>0</v>
      </c>
      <c r="X101" t="s">
        <v>1159</v>
      </c>
      <c r="AA101" t="s">
        <v>1284</v>
      </c>
      <c r="AC101" t="s">
        <v>1567</v>
      </c>
      <c r="AD101">
        <v>0</v>
      </c>
      <c r="AG101">
        <v>0</v>
      </c>
      <c r="AH101">
        <v>1</v>
      </c>
      <c r="AI101">
        <v>0</v>
      </c>
      <c r="AJ101">
        <v>124.9</v>
      </c>
      <c r="AM101" t="s">
        <v>1750</v>
      </c>
      <c r="AN101">
        <v>15600</v>
      </c>
    </row>
    <row r="102" spans="1:45">
      <c r="A102" s="1">
        <f>HYPERLINK("https://lsnyc.legalserver.org/matter/dynamic-profile/view/1905687","19-1905687")</f>
        <v>0</v>
      </c>
      <c r="B102" t="s">
        <v>47</v>
      </c>
      <c r="C102" t="s">
        <v>114</v>
      </c>
      <c r="E102" t="s">
        <v>264</v>
      </c>
      <c r="F102" t="s">
        <v>487</v>
      </c>
      <c r="G102" t="s">
        <v>636</v>
      </c>
      <c r="H102" t="s">
        <v>902</v>
      </c>
      <c r="I102" t="s">
        <v>966</v>
      </c>
      <c r="J102">
        <v>11226</v>
      </c>
      <c r="K102" t="s">
        <v>994</v>
      </c>
      <c r="L102" t="s">
        <v>992</v>
      </c>
      <c r="O102" t="s">
        <v>1113</v>
      </c>
      <c r="P102" t="s">
        <v>1130</v>
      </c>
      <c r="R102" t="s">
        <v>1139</v>
      </c>
      <c r="S102" t="s">
        <v>994</v>
      </c>
      <c r="T102" t="s">
        <v>1142</v>
      </c>
      <c r="V102" t="s">
        <v>114</v>
      </c>
      <c r="W102">
        <v>0</v>
      </c>
      <c r="X102" t="s">
        <v>1159</v>
      </c>
      <c r="AA102" t="s">
        <v>1285</v>
      </c>
      <c r="AD102">
        <v>0</v>
      </c>
      <c r="AG102">
        <v>0</v>
      </c>
      <c r="AH102">
        <v>3</v>
      </c>
      <c r="AI102">
        <v>1</v>
      </c>
      <c r="AJ102">
        <v>194.17</v>
      </c>
      <c r="AM102" t="s">
        <v>1748</v>
      </c>
      <c r="AN102">
        <v>50000</v>
      </c>
    </row>
    <row r="103" spans="1:45">
      <c r="A103" s="1">
        <f>HYPERLINK("https://lsnyc.legalserver.org/matter/dynamic-profile/view/1905679","19-1905679")</f>
        <v>0</v>
      </c>
      <c r="B103" t="s">
        <v>47</v>
      </c>
      <c r="C103" t="s">
        <v>114</v>
      </c>
      <c r="E103" t="s">
        <v>265</v>
      </c>
      <c r="F103" t="s">
        <v>488</v>
      </c>
      <c r="G103" t="s">
        <v>636</v>
      </c>
      <c r="H103" t="s">
        <v>903</v>
      </c>
      <c r="I103" t="s">
        <v>966</v>
      </c>
      <c r="J103">
        <v>11226</v>
      </c>
      <c r="K103" t="s">
        <v>994</v>
      </c>
      <c r="L103" t="s">
        <v>992</v>
      </c>
      <c r="O103" t="s">
        <v>1113</v>
      </c>
      <c r="P103" t="s">
        <v>1130</v>
      </c>
      <c r="R103" t="s">
        <v>1139</v>
      </c>
      <c r="S103" t="s">
        <v>994</v>
      </c>
      <c r="T103" t="s">
        <v>1142</v>
      </c>
      <c r="V103" t="s">
        <v>114</v>
      </c>
      <c r="W103">
        <v>0</v>
      </c>
      <c r="X103" t="s">
        <v>1159</v>
      </c>
      <c r="AA103" t="s">
        <v>1286</v>
      </c>
      <c r="AC103" t="s">
        <v>1568</v>
      </c>
      <c r="AD103">
        <v>0</v>
      </c>
      <c r="AG103">
        <v>0</v>
      </c>
      <c r="AH103">
        <v>2</v>
      </c>
      <c r="AI103">
        <v>0</v>
      </c>
      <c r="AJ103">
        <v>532.23</v>
      </c>
      <c r="AM103" t="s">
        <v>1748</v>
      </c>
      <c r="AN103">
        <v>90000</v>
      </c>
    </row>
    <row r="104" spans="1:45">
      <c r="A104" s="1">
        <f>HYPERLINK("https://lsnyc.legalserver.org/matter/dynamic-profile/view/1906258","19-1906258")</f>
        <v>0</v>
      </c>
      <c r="B104" t="s">
        <v>81</v>
      </c>
      <c r="C104" t="s">
        <v>146</v>
      </c>
      <c r="E104" t="s">
        <v>266</v>
      </c>
      <c r="F104" t="s">
        <v>489</v>
      </c>
      <c r="G104" t="s">
        <v>702</v>
      </c>
      <c r="H104">
        <v>6</v>
      </c>
      <c r="I104" t="s">
        <v>966</v>
      </c>
      <c r="J104">
        <v>11230</v>
      </c>
      <c r="K104" t="s">
        <v>994</v>
      </c>
      <c r="L104" t="s">
        <v>992</v>
      </c>
      <c r="M104" t="s">
        <v>996</v>
      </c>
      <c r="O104" t="s">
        <v>1114</v>
      </c>
      <c r="P104" t="s">
        <v>1131</v>
      </c>
      <c r="R104" t="s">
        <v>1139</v>
      </c>
      <c r="S104" t="s">
        <v>993</v>
      </c>
      <c r="T104" t="s">
        <v>1142</v>
      </c>
      <c r="V104" t="s">
        <v>146</v>
      </c>
      <c r="W104">
        <v>0</v>
      </c>
      <c r="X104" t="s">
        <v>1159</v>
      </c>
      <c r="AA104" t="s">
        <v>1287</v>
      </c>
      <c r="AC104" t="s">
        <v>1569</v>
      </c>
      <c r="AD104">
        <v>0</v>
      </c>
      <c r="AG104">
        <v>0</v>
      </c>
      <c r="AH104">
        <v>2</v>
      </c>
      <c r="AI104">
        <v>1</v>
      </c>
      <c r="AJ104">
        <v>216.6</v>
      </c>
      <c r="AM104" t="s">
        <v>1747</v>
      </c>
      <c r="AN104">
        <v>46200</v>
      </c>
    </row>
    <row r="105" spans="1:45">
      <c r="A105" s="1">
        <f>HYPERLINK("https://lsnyc.legalserver.org/matter/dynamic-profile/view/1906273","19-1906273")</f>
        <v>0</v>
      </c>
      <c r="B105" t="s">
        <v>82</v>
      </c>
      <c r="C105" t="s">
        <v>146</v>
      </c>
      <c r="E105" t="s">
        <v>223</v>
      </c>
      <c r="F105" t="s">
        <v>490</v>
      </c>
      <c r="G105" t="s">
        <v>703</v>
      </c>
      <c r="H105" t="s">
        <v>904</v>
      </c>
      <c r="I105" t="s">
        <v>966</v>
      </c>
      <c r="J105">
        <v>11233</v>
      </c>
      <c r="K105" t="s">
        <v>994</v>
      </c>
      <c r="L105" t="s">
        <v>992</v>
      </c>
      <c r="M105" t="s">
        <v>996</v>
      </c>
      <c r="N105" t="s">
        <v>1036</v>
      </c>
      <c r="O105" t="s">
        <v>1112</v>
      </c>
      <c r="P105" t="s">
        <v>1132</v>
      </c>
      <c r="R105" t="s">
        <v>1139</v>
      </c>
      <c r="S105" t="s">
        <v>993</v>
      </c>
      <c r="T105" t="s">
        <v>1142</v>
      </c>
      <c r="U105" t="s">
        <v>1148</v>
      </c>
      <c r="V105" t="s">
        <v>130</v>
      </c>
      <c r="W105">
        <v>2300</v>
      </c>
      <c r="X105" t="s">
        <v>1159</v>
      </c>
      <c r="Y105" t="s">
        <v>1166</v>
      </c>
      <c r="AA105" t="s">
        <v>1288</v>
      </c>
      <c r="AC105" t="s">
        <v>1570</v>
      </c>
      <c r="AD105">
        <v>3</v>
      </c>
      <c r="AE105" t="s">
        <v>1725</v>
      </c>
      <c r="AF105" t="s">
        <v>1741</v>
      </c>
      <c r="AG105">
        <v>4</v>
      </c>
      <c r="AH105">
        <v>3</v>
      </c>
      <c r="AI105">
        <v>3</v>
      </c>
      <c r="AJ105">
        <v>75.17</v>
      </c>
      <c r="AM105" t="s">
        <v>1748</v>
      </c>
      <c r="AN105">
        <v>26000</v>
      </c>
    </row>
    <row r="106" spans="1:45">
      <c r="A106" s="1">
        <f>HYPERLINK("https://lsnyc.legalserver.org/matter/dynamic-profile/view/1904129","19-1904129")</f>
        <v>0</v>
      </c>
      <c r="B106" t="s">
        <v>83</v>
      </c>
      <c r="C106" t="s">
        <v>137</v>
      </c>
      <c r="D106" t="s">
        <v>137</v>
      </c>
      <c r="E106" t="s">
        <v>267</v>
      </c>
      <c r="F106" t="s">
        <v>420</v>
      </c>
      <c r="G106" t="s">
        <v>704</v>
      </c>
      <c r="H106">
        <v>614</v>
      </c>
      <c r="I106" t="s">
        <v>969</v>
      </c>
      <c r="J106">
        <v>10457</v>
      </c>
      <c r="K106" t="s">
        <v>994</v>
      </c>
      <c r="L106" t="s">
        <v>992</v>
      </c>
      <c r="M106" t="s">
        <v>996</v>
      </c>
      <c r="N106" t="s">
        <v>1037</v>
      </c>
      <c r="O106" t="s">
        <v>1115</v>
      </c>
      <c r="P106" t="s">
        <v>1134</v>
      </c>
      <c r="Q106" t="s">
        <v>1137</v>
      </c>
      <c r="R106" t="s">
        <v>1139</v>
      </c>
      <c r="S106" t="s">
        <v>993</v>
      </c>
      <c r="T106" t="s">
        <v>1142</v>
      </c>
      <c r="U106" t="s">
        <v>1148</v>
      </c>
      <c r="V106" t="s">
        <v>144</v>
      </c>
      <c r="W106">
        <v>1268</v>
      </c>
      <c r="X106" t="s">
        <v>1163</v>
      </c>
      <c r="Y106" t="s">
        <v>1164</v>
      </c>
      <c r="Z106" t="s">
        <v>1184</v>
      </c>
      <c r="AA106" t="s">
        <v>1289</v>
      </c>
      <c r="AB106" t="s">
        <v>1462</v>
      </c>
      <c r="AC106" t="s">
        <v>1571</v>
      </c>
      <c r="AD106">
        <v>99</v>
      </c>
      <c r="AE106" t="s">
        <v>1731</v>
      </c>
      <c r="AF106" t="s">
        <v>1735</v>
      </c>
      <c r="AG106">
        <v>1</v>
      </c>
      <c r="AH106">
        <v>1</v>
      </c>
      <c r="AI106">
        <v>1</v>
      </c>
      <c r="AJ106">
        <v>52.66</v>
      </c>
      <c r="AM106" t="s">
        <v>1748</v>
      </c>
      <c r="AN106">
        <v>8904</v>
      </c>
    </row>
    <row r="107" spans="1:45">
      <c r="A107" s="1">
        <f>HYPERLINK("https://lsnyc.legalserver.org/matter/dynamic-profile/view/1906893","19-1906893")</f>
        <v>0</v>
      </c>
      <c r="B107" t="s">
        <v>50</v>
      </c>
      <c r="C107" t="s">
        <v>136</v>
      </c>
      <c r="D107" t="s">
        <v>145</v>
      </c>
      <c r="E107" t="s">
        <v>268</v>
      </c>
      <c r="F107" t="s">
        <v>491</v>
      </c>
      <c r="G107" t="s">
        <v>705</v>
      </c>
      <c r="I107" t="s">
        <v>966</v>
      </c>
      <c r="J107">
        <v>11233</v>
      </c>
      <c r="K107" t="s">
        <v>994</v>
      </c>
      <c r="L107" t="s">
        <v>992</v>
      </c>
      <c r="M107" t="s">
        <v>996</v>
      </c>
      <c r="N107" t="s">
        <v>1038</v>
      </c>
      <c r="O107" t="s">
        <v>1115</v>
      </c>
      <c r="P107" t="s">
        <v>1133</v>
      </c>
      <c r="Q107" t="s">
        <v>1136</v>
      </c>
      <c r="R107" t="s">
        <v>1139</v>
      </c>
      <c r="S107" t="s">
        <v>993</v>
      </c>
      <c r="T107" t="s">
        <v>1142</v>
      </c>
      <c r="V107" t="s">
        <v>156</v>
      </c>
      <c r="W107">
        <v>0</v>
      </c>
      <c r="X107" t="s">
        <v>1159</v>
      </c>
      <c r="Z107" t="s">
        <v>1181</v>
      </c>
      <c r="AA107" t="s">
        <v>1290</v>
      </c>
      <c r="AD107">
        <v>0</v>
      </c>
      <c r="AG107">
        <v>0</v>
      </c>
      <c r="AH107">
        <v>2</v>
      </c>
      <c r="AI107">
        <v>2</v>
      </c>
      <c r="AJ107">
        <v>252.43</v>
      </c>
      <c r="AM107" t="s">
        <v>1748</v>
      </c>
      <c r="AN107">
        <v>65000</v>
      </c>
    </row>
    <row r="108" spans="1:45">
      <c r="A108" s="1">
        <f>HYPERLINK("https://lsnyc.legalserver.org/matter/dynamic-profile/view/1901339","19-1901339")</f>
        <v>0</v>
      </c>
      <c r="B108" t="s">
        <v>59</v>
      </c>
      <c r="C108" t="s">
        <v>147</v>
      </c>
      <c r="E108" t="s">
        <v>269</v>
      </c>
      <c r="F108" t="s">
        <v>492</v>
      </c>
      <c r="G108" t="s">
        <v>706</v>
      </c>
      <c r="I108" t="s">
        <v>980</v>
      </c>
      <c r="J108">
        <v>11423</v>
      </c>
      <c r="K108" t="s">
        <v>994</v>
      </c>
      <c r="L108" t="s">
        <v>992</v>
      </c>
      <c r="M108" t="s">
        <v>997</v>
      </c>
      <c r="N108" t="s">
        <v>1039</v>
      </c>
      <c r="O108" t="s">
        <v>1114</v>
      </c>
      <c r="P108" t="s">
        <v>1133</v>
      </c>
      <c r="R108" t="s">
        <v>1139</v>
      </c>
      <c r="S108" t="s">
        <v>993</v>
      </c>
      <c r="T108" t="s">
        <v>1142</v>
      </c>
      <c r="U108" t="s">
        <v>1148</v>
      </c>
      <c r="V108" t="s">
        <v>163</v>
      </c>
      <c r="W108">
        <v>700</v>
      </c>
      <c r="X108" t="s">
        <v>1162</v>
      </c>
      <c r="Y108" t="s">
        <v>1167</v>
      </c>
      <c r="AA108" t="s">
        <v>1291</v>
      </c>
      <c r="AB108" t="s">
        <v>1463</v>
      </c>
      <c r="AC108" t="s">
        <v>1572</v>
      </c>
      <c r="AD108">
        <v>2</v>
      </c>
      <c r="AE108" t="s">
        <v>1725</v>
      </c>
      <c r="AF108" t="s">
        <v>995</v>
      </c>
      <c r="AG108">
        <v>53</v>
      </c>
      <c r="AH108">
        <v>2</v>
      </c>
      <c r="AI108">
        <v>0</v>
      </c>
      <c r="AJ108">
        <v>59.61</v>
      </c>
      <c r="AM108" t="s">
        <v>1748</v>
      </c>
      <c r="AN108">
        <v>10080</v>
      </c>
      <c r="AR108" t="s">
        <v>1769</v>
      </c>
      <c r="AS108" t="s">
        <v>1774</v>
      </c>
    </row>
    <row r="109" spans="1:45">
      <c r="A109" s="1">
        <f>HYPERLINK("https://lsnyc.legalserver.org/matter/dynamic-profile/view/1903865","19-1903865")</f>
        <v>0</v>
      </c>
      <c r="B109" t="s">
        <v>82</v>
      </c>
      <c r="C109" t="s">
        <v>123</v>
      </c>
      <c r="E109" t="s">
        <v>270</v>
      </c>
      <c r="F109" t="s">
        <v>493</v>
      </c>
      <c r="G109" t="s">
        <v>707</v>
      </c>
      <c r="H109" t="s">
        <v>888</v>
      </c>
      <c r="I109" t="s">
        <v>966</v>
      </c>
      <c r="J109">
        <v>11233</v>
      </c>
      <c r="K109" t="s">
        <v>994</v>
      </c>
      <c r="L109" t="s">
        <v>992</v>
      </c>
      <c r="M109" t="s">
        <v>997</v>
      </c>
      <c r="N109" t="s">
        <v>1040</v>
      </c>
      <c r="O109" t="s">
        <v>1115</v>
      </c>
      <c r="P109" t="s">
        <v>1134</v>
      </c>
      <c r="R109" t="s">
        <v>1139</v>
      </c>
      <c r="S109" t="s">
        <v>993</v>
      </c>
      <c r="T109" t="s">
        <v>1142</v>
      </c>
      <c r="U109" t="s">
        <v>1149</v>
      </c>
      <c r="V109" t="s">
        <v>123</v>
      </c>
      <c r="W109">
        <v>1050</v>
      </c>
      <c r="X109" t="s">
        <v>1159</v>
      </c>
      <c r="Y109" t="s">
        <v>1165</v>
      </c>
      <c r="AA109" t="s">
        <v>1292</v>
      </c>
      <c r="AB109" t="s">
        <v>1464</v>
      </c>
      <c r="AC109" t="s">
        <v>1573</v>
      </c>
      <c r="AD109">
        <v>8</v>
      </c>
      <c r="AE109" t="s">
        <v>1724</v>
      </c>
      <c r="AF109" t="s">
        <v>995</v>
      </c>
      <c r="AG109">
        <v>17</v>
      </c>
      <c r="AH109">
        <v>2</v>
      </c>
      <c r="AI109">
        <v>2</v>
      </c>
      <c r="AJ109">
        <v>19.69</v>
      </c>
      <c r="AM109" t="s">
        <v>1748</v>
      </c>
      <c r="AN109">
        <v>5070</v>
      </c>
    </row>
    <row r="110" spans="1:45">
      <c r="A110" s="1">
        <f>HYPERLINK("https://lsnyc.legalserver.org/matter/dynamic-profile/view/1903468","19-1903468")</f>
        <v>0</v>
      </c>
      <c r="B110" t="s">
        <v>46</v>
      </c>
      <c r="C110" t="s">
        <v>114</v>
      </c>
      <c r="E110" t="s">
        <v>271</v>
      </c>
      <c r="F110" t="s">
        <v>494</v>
      </c>
      <c r="G110" t="s">
        <v>708</v>
      </c>
      <c r="H110" t="s">
        <v>905</v>
      </c>
      <c r="I110" t="s">
        <v>967</v>
      </c>
      <c r="J110">
        <v>10304</v>
      </c>
      <c r="K110" t="s">
        <v>994</v>
      </c>
      <c r="L110" t="s">
        <v>992</v>
      </c>
      <c r="M110" t="s">
        <v>996</v>
      </c>
      <c r="N110" t="s">
        <v>1041</v>
      </c>
      <c r="O110" t="s">
        <v>1112</v>
      </c>
      <c r="P110" t="s">
        <v>1131</v>
      </c>
      <c r="R110" t="s">
        <v>1139</v>
      </c>
      <c r="S110" t="s">
        <v>993</v>
      </c>
      <c r="T110" t="s">
        <v>1142</v>
      </c>
      <c r="U110" t="s">
        <v>1148</v>
      </c>
      <c r="V110" t="s">
        <v>114</v>
      </c>
      <c r="W110">
        <v>1200</v>
      </c>
      <c r="X110" t="s">
        <v>1160</v>
      </c>
      <c r="Y110" t="s">
        <v>1165</v>
      </c>
      <c r="AA110" t="s">
        <v>1293</v>
      </c>
      <c r="AC110" t="s">
        <v>1574</v>
      </c>
      <c r="AD110">
        <v>2</v>
      </c>
      <c r="AE110" t="s">
        <v>1725</v>
      </c>
      <c r="AF110" t="s">
        <v>995</v>
      </c>
      <c r="AG110">
        <v>2</v>
      </c>
      <c r="AH110">
        <v>1</v>
      </c>
      <c r="AI110">
        <v>0</v>
      </c>
      <c r="AJ110">
        <v>160.13</v>
      </c>
      <c r="AM110" t="s">
        <v>1748</v>
      </c>
      <c r="AN110">
        <v>20000</v>
      </c>
    </row>
    <row r="111" spans="1:45">
      <c r="A111" s="1">
        <f>HYPERLINK("https://lsnyc.legalserver.org/matter/dynamic-profile/view/1903996","19-1903996")</f>
        <v>0</v>
      </c>
      <c r="B111" t="s">
        <v>66</v>
      </c>
      <c r="C111" t="s">
        <v>124</v>
      </c>
      <c r="E111" t="s">
        <v>272</v>
      </c>
      <c r="F111" t="s">
        <v>495</v>
      </c>
      <c r="G111" t="s">
        <v>709</v>
      </c>
      <c r="H111" t="s">
        <v>906</v>
      </c>
      <c r="I111" t="s">
        <v>968</v>
      </c>
      <c r="J111">
        <v>10033</v>
      </c>
      <c r="K111" t="s">
        <v>994</v>
      </c>
      <c r="L111" t="s">
        <v>992</v>
      </c>
      <c r="M111" t="s">
        <v>996</v>
      </c>
      <c r="O111" t="s">
        <v>1119</v>
      </c>
      <c r="P111" t="s">
        <v>1134</v>
      </c>
      <c r="R111" t="s">
        <v>1139</v>
      </c>
      <c r="S111" t="s">
        <v>993</v>
      </c>
      <c r="T111" t="s">
        <v>1142</v>
      </c>
      <c r="U111" t="s">
        <v>1148</v>
      </c>
      <c r="V111" t="s">
        <v>144</v>
      </c>
      <c r="W111">
        <v>2500</v>
      </c>
      <c r="X111" t="s">
        <v>1161</v>
      </c>
      <c r="Y111" t="s">
        <v>1165</v>
      </c>
      <c r="AA111" t="s">
        <v>1294</v>
      </c>
      <c r="AC111" t="s">
        <v>1575</v>
      </c>
      <c r="AD111">
        <v>0</v>
      </c>
      <c r="AE111" t="s">
        <v>1725</v>
      </c>
      <c r="AF111" t="s">
        <v>995</v>
      </c>
      <c r="AG111">
        <v>7</v>
      </c>
      <c r="AH111">
        <v>2</v>
      </c>
      <c r="AI111">
        <v>1</v>
      </c>
      <c r="AJ111">
        <v>133.9</v>
      </c>
      <c r="AM111" t="s">
        <v>1748</v>
      </c>
      <c r="AN111">
        <v>28560</v>
      </c>
    </row>
    <row r="112" spans="1:45">
      <c r="A112" s="1">
        <f>HYPERLINK("https://lsnyc.legalserver.org/matter/dynamic-profile/view/1904892","19-1904892")</f>
        <v>0</v>
      </c>
      <c r="B112" t="s">
        <v>66</v>
      </c>
      <c r="C112" t="s">
        <v>131</v>
      </c>
      <c r="D112" t="s">
        <v>173</v>
      </c>
      <c r="E112" t="s">
        <v>273</v>
      </c>
      <c r="F112" t="s">
        <v>496</v>
      </c>
      <c r="G112" t="s">
        <v>710</v>
      </c>
      <c r="H112" t="s">
        <v>845</v>
      </c>
      <c r="I112" t="s">
        <v>968</v>
      </c>
      <c r="J112">
        <v>10033</v>
      </c>
      <c r="K112" t="s">
        <v>994</v>
      </c>
      <c r="L112" t="s">
        <v>992</v>
      </c>
      <c r="M112" t="s">
        <v>996</v>
      </c>
      <c r="O112" t="s">
        <v>1116</v>
      </c>
      <c r="P112" t="s">
        <v>1133</v>
      </c>
      <c r="Q112" t="s">
        <v>1136</v>
      </c>
      <c r="R112" t="s">
        <v>1139</v>
      </c>
      <c r="S112" t="s">
        <v>993</v>
      </c>
      <c r="T112" t="s">
        <v>1142</v>
      </c>
      <c r="V112" t="s">
        <v>131</v>
      </c>
      <c r="W112">
        <v>2100</v>
      </c>
      <c r="X112" t="s">
        <v>1161</v>
      </c>
      <c r="Y112" t="s">
        <v>1165</v>
      </c>
      <c r="Z112" t="s">
        <v>1181</v>
      </c>
      <c r="AA112" t="s">
        <v>1295</v>
      </c>
      <c r="AC112" t="s">
        <v>1576</v>
      </c>
      <c r="AD112">
        <v>95</v>
      </c>
      <c r="AE112" t="s">
        <v>1724</v>
      </c>
      <c r="AF112" t="s">
        <v>995</v>
      </c>
      <c r="AG112">
        <v>2</v>
      </c>
      <c r="AH112">
        <v>2</v>
      </c>
      <c r="AI112">
        <v>0</v>
      </c>
      <c r="AJ112">
        <v>709.64</v>
      </c>
      <c r="AM112" t="s">
        <v>1748</v>
      </c>
      <c r="AN112">
        <v>120000</v>
      </c>
    </row>
    <row r="113" spans="1:41">
      <c r="A113" s="1">
        <f>HYPERLINK("https://lsnyc.legalserver.org/matter/dynamic-profile/view/1865239","18-1865239")</f>
        <v>0</v>
      </c>
      <c r="B113" t="s">
        <v>84</v>
      </c>
      <c r="C113" t="s">
        <v>148</v>
      </c>
      <c r="D113" t="s">
        <v>173</v>
      </c>
      <c r="E113" t="s">
        <v>274</v>
      </c>
      <c r="F113" t="s">
        <v>497</v>
      </c>
      <c r="G113" t="s">
        <v>711</v>
      </c>
      <c r="H113" t="s">
        <v>887</v>
      </c>
      <c r="I113" t="s">
        <v>971</v>
      </c>
      <c r="J113">
        <v>11427</v>
      </c>
      <c r="K113" t="s">
        <v>994</v>
      </c>
      <c r="L113" t="s">
        <v>992</v>
      </c>
      <c r="M113" t="s">
        <v>996</v>
      </c>
      <c r="N113" t="s">
        <v>1042</v>
      </c>
      <c r="O113" t="s">
        <v>1115</v>
      </c>
      <c r="P113" t="s">
        <v>1133</v>
      </c>
      <c r="Q113" t="s">
        <v>1136</v>
      </c>
      <c r="R113" t="s">
        <v>1139</v>
      </c>
      <c r="S113" t="s">
        <v>993</v>
      </c>
      <c r="T113" t="s">
        <v>1142</v>
      </c>
      <c r="U113" t="s">
        <v>1148</v>
      </c>
      <c r="V113" t="s">
        <v>173</v>
      </c>
      <c r="W113">
        <v>1044</v>
      </c>
      <c r="X113" t="s">
        <v>1162</v>
      </c>
      <c r="Y113" t="s">
        <v>1166</v>
      </c>
      <c r="Z113" t="s">
        <v>1181</v>
      </c>
      <c r="AA113" t="s">
        <v>1296</v>
      </c>
      <c r="AC113" t="s">
        <v>1577</v>
      </c>
      <c r="AD113">
        <v>21</v>
      </c>
      <c r="AE113" t="s">
        <v>1724</v>
      </c>
      <c r="AF113" t="s">
        <v>1166</v>
      </c>
      <c r="AG113">
        <v>40</v>
      </c>
      <c r="AH113">
        <v>2</v>
      </c>
      <c r="AI113">
        <v>0</v>
      </c>
      <c r="AJ113">
        <v>482.93</v>
      </c>
      <c r="AM113" t="s">
        <v>1748</v>
      </c>
      <c r="AN113">
        <v>79490.05</v>
      </c>
    </row>
    <row r="114" spans="1:41">
      <c r="A114" s="1">
        <f>HYPERLINK("https://lsnyc.legalserver.org/matter/dynamic-profile/view/1880652","18-1880652")</f>
        <v>0</v>
      </c>
      <c r="B114" t="s">
        <v>85</v>
      </c>
      <c r="C114" t="s">
        <v>149</v>
      </c>
      <c r="E114" t="s">
        <v>268</v>
      </c>
      <c r="F114" t="s">
        <v>498</v>
      </c>
      <c r="G114" t="s">
        <v>712</v>
      </c>
      <c r="H114" t="s">
        <v>907</v>
      </c>
      <c r="I114" t="s">
        <v>966</v>
      </c>
      <c r="J114">
        <v>11233</v>
      </c>
      <c r="K114" t="s">
        <v>994</v>
      </c>
      <c r="L114" t="s">
        <v>994</v>
      </c>
      <c r="N114" t="s">
        <v>1043</v>
      </c>
      <c r="O114" t="s">
        <v>1112</v>
      </c>
      <c r="P114" t="s">
        <v>1131</v>
      </c>
      <c r="R114" t="s">
        <v>1139</v>
      </c>
      <c r="S114" t="s">
        <v>993</v>
      </c>
      <c r="T114" t="s">
        <v>1142</v>
      </c>
      <c r="U114" t="s">
        <v>1149</v>
      </c>
      <c r="V114" t="s">
        <v>121</v>
      </c>
      <c r="W114">
        <v>700</v>
      </c>
      <c r="X114" t="s">
        <v>1159</v>
      </c>
      <c r="Y114" t="s">
        <v>1171</v>
      </c>
      <c r="AA114" t="s">
        <v>1297</v>
      </c>
      <c r="AC114" t="s">
        <v>1578</v>
      </c>
      <c r="AD114">
        <v>27</v>
      </c>
      <c r="AG114">
        <v>10</v>
      </c>
      <c r="AH114">
        <v>1</v>
      </c>
      <c r="AI114">
        <v>0</v>
      </c>
      <c r="AJ114">
        <v>66.72</v>
      </c>
      <c r="AM114" t="s">
        <v>1748</v>
      </c>
      <c r="AN114">
        <v>8100</v>
      </c>
      <c r="AO114" t="s">
        <v>1757</v>
      </c>
    </row>
    <row r="115" spans="1:41">
      <c r="A115" s="1">
        <f>HYPERLINK("https://lsnyc.legalserver.org/matter/dynamic-profile/view/1905738","19-1905738")</f>
        <v>0</v>
      </c>
      <c r="B115" t="s">
        <v>86</v>
      </c>
      <c r="C115" t="s">
        <v>114</v>
      </c>
      <c r="E115" t="s">
        <v>264</v>
      </c>
      <c r="F115" t="s">
        <v>401</v>
      </c>
      <c r="G115" t="s">
        <v>713</v>
      </c>
      <c r="H115" t="s">
        <v>859</v>
      </c>
      <c r="I115" t="s">
        <v>966</v>
      </c>
      <c r="J115">
        <v>11233</v>
      </c>
      <c r="K115" t="s">
        <v>994</v>
      </c>
      <c r="L115" t="s">
        <v>992</v>
      </c>
      <c r="M115" t="s">
        <v>997</v>
      </c>
      <c r="N115" t="s">
        <v>1004</v>
      </c>
      <c r="O115" t="s">
        <v>1033</v>
      </c>
      <c r="P115" t="s">
        <v>1132</v>
      </c>
      <c r="R115" t="s">
        <v>1139</v>
      </c>
      <c r="S115" t="s">
        <v>993</v>
      </c>
      <c r="T115" t="s">
        <v>1142</v>
      </c>
      <c r="V115" t="s">
        <v>114</v>
      </c>
      <c r="W115">
        <v>215</v>
      </c>
      <c r="X115" t="s">
        <v>1159</v>
      </c>
      <c r="Y115" t="s">
        <v>1166</v>
      </c>
      <c r="AA115" t="s">
        <v>1298</v>
      </c>
      <c r="AB115" t="s">
        <v>1465</v>
      </c>
      <c r="AC115" t="s">
        <v>1579</v>
      </c>
      <c r="AD115">
        <v>48</v>
      </c>
      <c r="AE115" t="s">
        <v>1732</v>
      </c>
      <c r="AF115" t="s">
        <v>1166</v>
      </c>
      <c r="AG115">
        <v>4</v>
      </c>
      <c r="AH115">
        <v>1</v>
      </c>
      <c r="AI115">
        <v>0</v>
      </c>
      <c r="AJ115">
        <v>0</v>
      </c>
      <c r="AM115" t="s">
        <v>1748</v>
      </c>
      <c r="AN115">
        <v>0</v>
      </c>
    </row>
    <row r="116" spans="1:41">
      <c r="A116" s="1">
        <f>HYPERLINK("https://lsnyc.legalserver.org/matter/dynamic-profile/view/1904974","19-1904974")</f>
        <v>0</v>
      </c>
      <c r="B116" t="s">
        <v>77</v>
      </c>
      <c r="C116" t="s">
        <v>131</v>
      </c>
      <c r="E116" t="s">
        <v>275</v>
      </c>
      <c r="F116" t="s">
        <v>499</v>
      </c>
      <c r="G116" t="s">
        <v>714</v>
      </c>
      <c r="H116" t="s">
        <v>908</v>
      </c>
      <c r="I116" t="s">
        <v>968</v>
      </c>
      <c r="J116">
        <v>10034</v>
      </c>
      <c r="K116" t="s">
        <v>994</v>
      </c>
      <c r="L116" t="s">
        <v>992</v>
      </c>
      <c r="M116" t="s">
        <v>996</v>
      </c>
      <c r="P116" t="s">
        <v>1132</v>
      </c>
      <c r="R116" t="s">
        <v>1139</v>
      </c>
      <c r="S116" t="s">
        <v>993</v>
      </c>
      <c r="T116" t="s">
        <v>1142</v>
      </c>
      <c r="V116" t="s">
        <v>131</v>
      </c>
      <c r="W116">
        <v>640</v>
      </c>
      <c r="X116" t="s">
        <v>1161</v>
      </c>
      <c r="Y116" t="s">
        <v>1165</v>
      </c>
      <c r="AA116" t="s">
        <v>1299</v>
      </c>
      <c r="AC116" t="s">
        <v>1580</v>
      </c>
      <c r="AD116">
        <v>126</v>
      </c>
      <c r="AE116" t="s">
        <v>1724</v>
      </c>
      <c r="AF116" t="s">
        <v>1738</v>
      </c>
      <c r="AG116">
        <v>15</v>
      </c>
      <c r="AH116">
        <v>3</v>
      </c>
      <c r="AI116">
        <v>0</v>
      </c>
      <c r="AJ116">
        <v>120.68</v>
      </c>
      <c r="AM116" t="s">
        <v>1747</v>
      </c>
      <c r="AN116">
        <v>25740</v>
      </c>
    </row>
    <row r="117" spans="1:41">
      <c r="A117" s="1">
        <f>HYPERLINK("https://lsnyc.legalserver.org/matter/dynamic-profile/view/1907517","19-1907517")</f>
        <v>0</v>
      </c>
      <c r="B117" t="s">
        <v>50</v>
      </c>
      <c r="C117" t="s">
        <v>110</v>
      </c>
      <c r="E117" t="s">
        <v>276</v>
      </c>
      <c r="F117" t="s">
        <v>500</v>
      </c>
      <c r="G117" t="s">
        <v>715</v>
      </c>
      <c r="H117" t="s">
        <v>909</v>
      </c>
      <c r="I117" t="s">
        <v>966</v>
      </c>
      <c r="J117">
        <v>11233</v>
      </c>
      <c r="K117" t="s">
        <v>994</v>
      </c>
      <c r="L117" t="s">
        <v>992</v>
      </c>
      <c r="M117" t="s">
        <v>996</v>
      </c>
      <c r="N117" t="s">
        <v>1044</v>
      </c>
      <c r="O117" t="s">
        <v>1115</v>
      </c>
      <c r="P117" t="s">
        <v>1132</v>
      </c>
      <c r="R117" t="s">
        <v>1139</v>
      </c>
      <c r="S117" t="s">
        <v>993</v>
      </c>
      <c r="T117" t="s">
        <v>1142</v>
      </c>
      <c r="V117" t="s">
        <v>110</v>
      </c>
      <c r="W117">
        <v>997.45</v>
      </c>
      <c r="X117" t="s">
        <v>1159</v>
      </c>
      <c r="Y117" t="s">
        <v>1166</v>
      </c>
      <c r="AA117" t="s">
        <v>1300</v>
      </c>
      <c r="AD117">
        <v>359</v>
      </c>
      <c r="AE117" t="s">
        <v>1724</v>
      </c>
      <c r="AF117" t="s">
        <v>995</v>
      </c>
      <c r="AG117">
        <v>9</v>
      </c>
      <c r="AH117">
        <v>3</v>
      </c>
      <c r="AI117">
        <v>0</v>
      </c>
      <c r="AJ117">
        <v>0</v>
      </c>
      <c r="AM117" t="s">
        <v>1748</v>
      </c>
      <c r="AN117">
        <v>0</v>
      </c>
    </row>
    <row r="118" spans="1:41">
      <c r="A118" s="1">
        <f>HYPERLINK("https://lsnyc.legalserver.org/matter/dynamic-profile/view/1907576","19-1907576")</f>
        <v>0</v>
      </c>
      <c r="B118" t="s">
        <v>66</v>
      </c>
      <c r="C118" t="s">
        <v>145</v>
      </c>
      <c r="E118" t="s">
        <v>277</v>
      </c>
      <c r="F118" t="s">
        <v>501</v>
      </c>
      <c r="G118" t="s">
        <v>716</v>
      </c>
      <c r="H118" t="s">
        <v>910</v>
      </c>
      <c r="I118" t="s">
        <v>968</v>
      </c>
      <c r="J118">
        <v>10034</v>
      </c>
      <c r="K118" t="s">
        <v>994</v>
      </c>
      <c r="L118" t="s">
        <v>992</v>
      </c>
      <c r="M118" t="s">
        <v>996</v>
      </c>
      <c r="P118" t="s">
        <v>1134</v>
      </c>
      <c r="R118" t="s">
        <v>1139</v>
      </c>
      <c r="S118" t="s">
        <v>993</v>
      </c>
      <c r="T118" t="s">
        <v>1142</v>
      </c>
      <c r="V118" t="s">
        <v>145</v>
      </c>
      <c r="W118">
        <v>0</v>
      </c>
      <c r="X118" t="s">
        <v>1161</v>
      </c>
      <c r="Y118" t="s">
        <v>1165</v>
      </c>
      <c r="AA118" t="s">
        <v>1301</v>
      </c>
      <c r="AC118" t="s">
        <v>1581</v>
      </c>
      <c r="AD118">
        <v>25</v>
      </c>
      <c r="AE118" t="s">
        <v>1724</v>
      </c>
      <c r="AF118" t="s">
        <v>995</v>
      </c>
      <c r="AG118">
        <v>14</v>
      </c>
      <c r="AH118">
        <v>3</v>
      </c>
      <c r="AI118">
        <v>0</v>
      </c>
      <c r="AJ118">
        <v>141.77</v>
      </c>
      <c r="AM118" t="s">
        <v>1747</v>
      </c>
      <c r="AN118">
        <v>30240</v>
      </c>
    </row>
    <row r="119" spans="1:41">
      <c r="A119" s="1">
        <f>HYPERLINK("https://lsnyc.legalserver.org/matter/dynamic-profile/view/1904638","19-1904638")</f>
        <v>0</v>
      </c>
      <c r="B119" t="s">
        <v>75</v>
      </c>
      <c r="C119" t="s">
        <v>122</v>
      </c>
      <c r="E119" t="s">
        <v>278</v>
      </c>
      <c r="F119" t="s">
        <v>502</v>
      </c>
      <c r="G119" t="s">
        <v>717</v>
      </c>
      <c r="H119" t="s">
        <v>855</v>
      </c>
      <c r="I119" t="s">
        <v>968</v>
      </c>
      <c r="J119">
        <v>10010</v>
      </c>
      <c r="K119" t="s">
        <v>994</v>
      </c>
      <c r="L119" t="s">
        <v>992</v>
      </c>
      <c r="M119" t="s">
        <v>996</v>
      </c>
      <c r="N119" t="s">
        <v>1045</v>
      </c>
      <c r="O119" t="s">
        <v>1115</v>
      </c>
      <c r="P119" t="s">
        <v>1132</v>
      </c>
      <c r="R119" t="s">
        <v>1139</v>
      </c>
      <c r="S119" t="s">
        <v>993</v>
      </c>
      <c r="T119" t="s">
        <v>1142</v>
      </c>
      <c r="U119" t="s">
        <v>1148</v>
      </c>
      <c r="V119" t="s">
        <v>122</v>
      </c>
      <c r="W119">
        <v>1567.75</v>
      </c>
      <c r="X119" t="s">
        <v>1161</v>
      </c>
      <c r="Y119" t="s">
        <v>1168</v>
      </c>
      <c r="AA119" t="s">
        <v>1302</v>
      </c>
      <c r="AC119" t="s">
        <v>1582</v>
      </c>
      <c r="AD119">
        <v>16</v>
      </c>
      <c r="AE119" t="s">
        <v>1724</v>
      </c>
      <c r="AF119" t="s">
        <v>995</v>
      </c>
      <c r="AG119">
        <v>26</v>
      </c>
      <c r="AH119">
        <v>1</v>
      </c>
      <c r="AI119">
        <v>0</v>
      </c>
      <c r="AJ119">
        <v>240.19</v>
      </c>
      <c r="AM119" t="s">
        <v>1748</v>
      </c>
      <c r="AN119">
        <v>30000</v>
      </c>
    </row>
    <row r="120" spans="1:41">
      <c r="A120" s="1">
        <f>HYPERLINK("https://lsnyc.legalserver.org/matter/dynamic-profile/view/1905528","19-1905528")</f>
        <v>0</v>
      </c>
      <c r="B120" t="s">
        <v>55</v>
      </c>
      <c r="C120" t="s">
        <v>150</v>
      </c>
      <c r="E120" t="s">
        <v>193</v>
      </c>
      <c r="F120" t="s">
        <v>447</v>
      </c>
      <c r="G120" t="s">
        <v>718</v>
      </c>
      <c r="H120" t="s">
        <v>911</v>
      </c>
      <c r="I120" t="s">
        <v>969</v>
      </c>
      <c r="J120">
        <v>10463</v>
      </c>
      <c r="K120" t="s">
        <v>994</v>
      </c>
      <c r="L120" t="s">
        <v>992</v>
      </c>
      <c r="M120" t="s">
        <v>997</v>
      </c>
      <c r="O120" t="s">
        <v>1116</v>
      </c>
      <c r="P120" t="s">
        <v>1132</v>
      </c>
      <c r="R120" t="s">
        <v>1139</v>
      </c>
      <c r="S120" t="s">
        <v>993</v>
      </c>
      <c r="T120" t="s">
        <v>1142</v>
      </c>
      <c r="V120" t="s">
        <v>150</v>
      </c>
      <c r="W120">
        <v>1300</v>
      </c>
      <c r="X120" t="s">
        <v>1161</v>
      </c>
      <c r="Y120" t="s">
        <v>1165</v>
      </c>
      <c r="AA120" t="s">
        <v>1303</v>
      </c>
      <c r="AB120" t="s">
        <v>1466</v>
      </c>
      <c r="AC120" t="s">
        <v>1583</v>
      </c>
      <c r="AD120">
        <v>100</v>
      </c>
      <c r="AE120" t="s">
        <v>1724</v>
      </c>
      <c r="AF120" t="s">
        <v>995</v>
      </c>
      <c r="AG120">
        <v>8</v>
      </c>
      <c r="AH120">
        <v>1</v>
      </c>
      <c r="AI120">
        <v>0</v>
      </c>
      <c r="AJ120">
        <v>134.51</v>
      </c>
      <c r="AM120" t="s">
        <v>1747</v>
      </c>
      <c r="AN120">
        <v>16800</v>
      </c>
    </row>
    <row r="121" spans="1:41">
      <c r="A121" s="1">
        <f>HYPERLINK("https://lsnyc.legalserver.org/matter/dynamic-profile/view/1905964","19-1905964")</f>
        <v>0</v>
      </c>
      <c r="B121" t="s">
        <v>87</v>
      </c>
      <c r="C121" t="s">
        <v>127</v>
      </c>
      <c r="E121" t="s">
        <v>279</v>
      </c>
      <c r="F121" t="s">
        <v>503</v>
      </c>
      <c r="G121" t="s">
        <v>719</v>
      </c>
      <c r="H121" t="s">
        <v>880</v>
      </c>
      <c r="I121" t="s">
        <v>968</v>
      </c>
      <c r="J121">
        <v>10030</v>
      </c>
      <c r="K121" t="s">
        <v>994</v>
      </c>
      <c r="L121" t="s">
        <v>992</v>
      </c>
      <c r="M121" t="s">
        <v>996</v>
      </c>
      <c r="N121" t="s">
        <v>1046</v>
      </c>
      <c r="O121" t="s">
        <v>1112</v>
      </c>
      <c r="P121" t="s">
        <v>1132</v>
      </c>
      <c r="R121" t="s">
        <v>1139</v>
      </c>
      <c r="S121" t="s">
        <v>993</v>
      </c>
      <c r="T121" t="s">
        <v>1142</v>
      </c>
      <c r="V121" t="s">
        <v>127</v>
      </c>
      <c r="W121">
        <v>1130</v>
      </c>
      <c r="X121" t="s">
        <v>1161</v>
      </c>
      <c r="Y121" t="s">
        <v>1168</v>
      </c>
      <c r="AA121" t="s">
        <v>1304</v>
      </c>
      <c r="AC121" t="s">
        <v>1584</v>
      </c>
      <c r="AD121">
        <v>0</v>
      </c>
      <c r="AE121" t="s">
        <v>1724</v>
      </c>
      <c r="AF121" t="s">
        <v>995</v>
      </c>
      <c r="AG121">
        <v>10</v>
      </c>
      <c r="AH121">
        <v>1</v>
      </c>
      <c r="AI121">
        <v>0</v>
      </c>
      <c r="AJ121">
        <v>192.15</v>
      </c>
      <c r="AM121" t="s">
        <v>1748</v>
      </c>
      <c r="AN121">
        <v>24000</v>
      </c>
    </row>
    <row r="122" spans="1:41">
      <c r="A122" s="1">
        <f>HYPERLINK("https://lsnyc.legalserver.org/matter/dynamic-profile/view/1907746","19-1907746")</f>
        <v>0</v>
      </c>
      <c r="B122" t="s">
        <v>53</v>
      </c>
      <c r="C122" t="s">
        <v>115</v>
      </c>
      <c r="E122" t="s">
        <v>280</v>
      </c>
      <c r="F122" t="s">
        <v>504</v>
      </c>
      <c r="G122" t="s">
        <v>720</v>
      </c>
      <c r="H122" t="s">
        <v>912</v>
      </c>
      <c r="I122" t="s">
        <v>967</v>
      </c>
      <c r="J122">
        <v>10304</v>
      </c>
      <c r="K122" t="s">
        <v>994</v>
      </c>
      <c r="L122" t="s">
        <v>992</v>
      </c>
      <c r="M122" t="s">
        <v>996</v>
      </c>
      <c r="N122" t="s">
        <v>1047</v>
      </c>
      <c r="O122" t="s">
        <v>1115</v>
      </c>
      <c r="P122" t="s">
        <v>1131</v>
      </c>
      <c r="R122" t="s">
        <v>1139</v>
      </c>
      <c r="S122" t="s">
        <v>993</v>
      </c>
      <c r="T122" t="s">
        <v>1142</v>
      </c>
      <c r="U122" t="s">
        <v>1148</v>
      </c>
      <c r="V122" t="s">
        <v>115</v>
      </c>
      <c r="W122">
        <v>529</v>
      </c>
      <c r="X122" t="s">
        <v>1160</v>
      </c>
      <c r="Y122" t="s">
        <v>1171</v>
      </c>
      <c r="AA122" t="s">
        <v>1305</v>
      </c>
      <c r="AC122" t="s">
        <v>1585</v>
      </c>
      <c r="AD122">
        <v>0</v>
      </c>
      <c r="AE122" t="s">
        <v>1724</v>
      </c>
      <c r="AF122" t="s">
        <v>995</v>
      </c>
      <c r="AG122">
        <v>10</v>
      </c>
      <c r="AH122">
        <v>1</v>
      </c>
      <c r="AI122">
        <v>3</v>
      </c>
      <c r="AJ122">
        <v>0</v>
      </c>
      <c r="AM122" t="s">
        <v>1748</v>
      </c>
      <c r="AN122">
        <v>0</v>
      </c>
    </row>
    <row r="123" spans="1:41">
      <c r="A123" s="1">
        <f>HYPERLINK("https://lsnyc.legalserver.org/matter/dynamic-profile/view/1896798","19-1896798")</f>
        <v>0</v>
      </c>
      <c r="B123" t="s">
        <v>88</v>
      </c>
      <c r="C123" t="s">
        <v>151</v>
      </c>
      <c r="E123" t="s">
        <v>281</v>
      </c>
      <c r="F123" t="s">
        <v>505</v>
      </c>
      <c r="G123" t="s">
        <v>721</v>
      </c>
      <c r="H123" t="s">
        <v>912</v>
      </c>
      <c r="I123" t="s">
        <v>966</v>
      </c>
      <c r="J123">
        <v>11213</v>
      </c>
      <c r="K123" t="s">
        <v>994</v>
      </c>
      <c r="L123" t="s">
        <v>994</v>
      </c>
      <c r="M123" t="s">
        <v>996</v>
      </c>
      <c r="N123" t="s">
        <v>995</v>
      </c>
      <c r="O123" t="s">
        <v>1113</v>
      </c>
      <c r="P123" t="s">
        <v>1130</v>
      </c>
      <c r="R123" t="s">
        <v>1139</v>
      </c>
      <c r="S123" t="s">
        <v>994</v>
      </c>
      <c r="T123" t="s">
        <v>1142</v>
      </c>
      <c r="V123" t="s">
        <v>123</v>
      </c>
      <c r="W123">
        <v>855.86</v>
      </c>
      <c r="X123" t="s">
        <v>1159</v>
      </c>
      <c r="Y123" t="s">
        <v>1168</v>
      </c>
      <c r="AA123" t="s">
        <v>1306</v>
      </c>
      <c r="AD123">
        <v>6</v>
      </c>
      <c r="AE123" t="s">
        <v>1724</v>
      </c>
      <c r="AF123" t="s">
        <v>995</v>
      </c>
      <c r="AG123">
        <v>26</v>
      </c>
      <c r="AH123">
        <v>1</v>
      </c>
      <c r="AI123">
        <v>1</v>
      </c>
      <c r="AJ123">
        <v>52.58</v>
      </c>
      <c r="AM123" t="s">
        <v>1748</v>
      </c>
      <c r="AN123">
        <v>8892</v>
      </c>
      <c r="AO123" t="s">
        <v>1758</v>
      </c>
    </row>
    <row r="124" spans="1:41">
      <c r="A124" s="1">
        <f>HYPERLINK("https://lsnyc.legalserver.org/matter/dynamic-profile/view/1905064","19-1905064")</f>
        <v>0</v>
      </c>
      <c r="B124" t="s">
        <v>45</v>
      </c>
      <c r="C124" t="s">
        <v>126</v>
      </c>
      <c r="E124" t="s">
        <v>282</v>
      </c>
      <c r="F124" t="s">
        <v>506</v>
      </c>
      <c r="G124" t="s">
        <v>638</v>
      </c>
      <c r="H124">
        <v>1</v>
      </c>
      <c r="I124" t="s">
        <v>966</v>
      </c>
      <c r="J124">
        <v>11221</v>
      </c>
      <c r="K124" t="s">
        <v>994</v>
      </c>
      <c r="L124" t="s">
        <v>992</v>
      </c>
      <c r="P124" t="s">
        <v>1129</v>
      </c>
      <c r="R124" t="s">
        <v>1139</v>
      </c>
      <c r="T124" t="s">
        <v>1142</v>
      </c>
      <c r="V124" t="s">
        <v>144</v>
      </c>
      <c r="W124">
        <v>0</v>
      </c>
      <c r="X124" t="s">
        <v>1159</v>
      </c>
      <c r="AA124" t="s">
        <v>1307</v>
      </c>
      <c r="AC124" t="s">
        <v>1586</v>
      </c>
      <c r="AD124">
        <v>0</v>
      </c>
      <c r="AG124">
        <v>0</v>
      </c>
      <c r="AH124">
        <v>1</v>
      </c>
      <c r="AI124">
        <v>0</v>
      </c>
      <c r="AJ124">
        <v>0</v>
      </c>
      <c r="AM124" t="s">
        <v>1748</v>
      </c>
      <c r="AN124">
        <v>0</v>
      </c>
    </row>
    <row r="125" spans="1:41">
      <c r="A125" s="1">
        <f>HYPERLINK("https://lsnyc.legalserver.org/matter/dynamic-profile/view/1905375","19-1905375")</f>
        <v>0</v>
      </c>
      <c r="B125" t="s">
        <v>82</v>
      </c>
      <c r="C125" t="s">
        <v>139</v>
      </c>
      <c r="D125" t="s">
        <v>138</v>
      </c>
      <c r="E125" t="s">
        <v>207</v>
      </c>
      <c r="F125" t="s">
        <v>507</v>
      </c>
      <c r="G125" t="s">
        <v>722</v>
      </c>
      <c r="H125" t="s">
        <v>913</v>
      </c>
      <c r="I125" t="s">
        <v>966</v>
      </c>
      <c r="J125">
        <v>11233</v>
      </c>
      <c r="K125" t="s">
        <v>994</v>
      </c>
      <c r="L125" t="s">
        <v>992</v>
      </c>
      <c r="M125" t="s">
        <v>996</v>
      </c>
      <c r="N125" t="s">
        <v>1004</v>
      </c>
      <c r="O125" t="s">
        <v>1033</v>
      </c>
      <c r="P125" t="s">
        <v>1133</v>
      </c>
      <c r="Q125" t="s">
        <v>1136</v>
      </c>
      <c r="R125" t="s">
        <v>1139</v>
      </c>
      <c r="S125" t="s">
        <v>993</v>
      </c>
      <c r="T125" t="s">
        <v>1142</v>
      </c>
      <c r="U125" t="s">
        <v>1148</v>
      </c>
      <c r="V125" t="s">
        <v>139</v>
      </c>
      <c r="W125">
        <v>550</v>
      </c>
      <c r="X125" t="s">
        <v>1159</v>
      </c>
      <c r="Z125" t="s">
        <v>1181</v>
      </c>
      <c r="AA125" t="s">
        <v>1308</v>
      </c>
      <c r="AB125" t="s">
        <v>1467</v>
      </c>
      <c r="AC125" t="s">
        <v>1587</v>
      </c>
      <c r="AD125">
        <v>6</v>
      </c>
      <c r="AE125" t="s">
        <v>1724</v>
      </c>
      <c r="AF125" t="s">
        <v>995</v>
      </c>
      <c r="AG125">
        <v>44</v>
      </c>
      <c r="AH125">
        <v>1</v>
      </c>
      <c r="AI125">
        <v>0</v>
      </c>
      <c r="AJ125">
        <v>72.15000000000001</v>
      </c>
      <c r="AM125" t="s">
        <v>1747</v>
      </c>
      <c r="AN125">
        <v>9012</v>
      </c>
    </row>
    <row r="126" spans="1:41">
      <c r="A126" s="1">
        <f>HYPERLINK("https://lsnyc.legalserver.org/matter/dynamic-profile/view/1904923","19-1904923")</f>
        <v>0</v>
      </c>
      <c r="B126" t="s">
        <v>61</v>
      </c>
      <c r="C126" t="s">
        <v>131</v>
      </c>
      <c r="E126" t="s">
        <v>283</v>
      </c>
      <c r="F126" t="s">
        <v>508</v>
      </c>
      <c r="G126" t="s">
        <v>723</v>
      </c>
      <c r="H126" t="s">
        <v>865</v>
      </c>
      <c r="I126" t="s">
        <v>981</v>
      </c>
      <c r="J126">
        <v>11422</v>
      </c>
      <c r="K126" t="s">
        <v>994</v>
      </c>
      <c r="L126" t="s">
        <v>992</v>
      </c>
      <c r="M126" t="s">
        <v>996</v>
      </c>
      <c r="N126" t="s">
        <v>1048</v>
      </c>
      <c r="O126" t="s">
        <v>1112</v>
      </c>
      <c r="P126" t="s">
        <v>1133</v>
      </c>
      <c r="R126" t="s">
        <v>1139</v>
      </c>
      <c r="S126" t="s">
        <v>993</v>
      </c>
      <c r="T126" t="s">
        <v>1142</v>
      </c>
      <c r="U126" t="s">
        <v>1148</v>
      </c>
      <c r="V126" t="s">
        <v>131</v>
      </c>
      <c r="W126">
        <v>1800</v>
      </c>
      <c r="X126" t="s">
        <v>1162</v>
      </c>
      <c r="Y126" t="s">
        <v>1167</v>
      </c>
      <c r="AA126" t="s">
        <v>1309</v>
      </c>
      <c r="AC126" t="s">
        <v>1588</v>
      </c>
      <c r="AD126">
        <v>2</v>
      </c>
      <c r="AE126" t="s">
        <v>1476</v>
      </c>
      <c r="AF126" t="s">
        <v>995</v>
      </c>
      <c r="AG126">
        <v>7</v>
      </c>
      <c r="AH126">
        <v>2</v>
      </c>
      <c r="AI126">
        <v>3</v>
      </c>
      <c r="AJ126">
        <v>139.21</v>
      </c>
      <c r="AM126" t="s">
        <v>1748</v>
      </c>
      <c r="AN126">
        <v>42000</v>
      </c>
    </row>
    <row r="127" spans="1:41">
      <c r="A127" s="1">
        <f>HYPERLINK("https://lsnyc.legalserver.org/matter/dynamic-profile/view/1906126","19-1906126")</f>
        <v>0</v>
      </c>
      <c r="B127" t="s">
        <v>78</v>
      </c>
      <c r="C127" t="s">
        <v>112</v>
      </c>
      <c r="E127" t="s">
        <v>214</v>
      </c>
      <c r="F127" t="s">
        <v>509</v>
      </c>
      <c r="G127" t="s">
        <v>724</v>
      </c>
      <c r="H127">
        <v>4</v>
      </c>
      <c r="I127" t="s">
        <v>966</v>
      </c>
      <c r="J127">
        <v>11233</v>
      </c>
      <c r="K127" t="s">
        <v>994</v>
      </c>
      <c r="L127" t="s">
        <v>992</v>
      </c>
      <c r="M127" t="s">
        <v>996</v>
      </c>
      <c r="N127" t="s">
        <v>1033</v>
      </c>
      <c r="O127" t="s">
        <v>1033</v>
      </c>
      <c r="P127" t="s">
        <v>1133</v>
      </c>
      <c r="R127" t="s">
        <v>1139</v>
      </c>
      <c r="S127" t="s">
        <v>993</v>
      </c>
      <c r="T127" t="s">
        <v>1142</v>
      </c>
      <c r="V127" t="s">
        <v>130</v>
      </c>
      <c r="W127">
        <v>2500</v>
      </c>
      <c r="X127" t="s">
        <v>1159</v>
      </c>
      <c r="AA127" t="s">
        <v>1310</v>
      </c>
      <c r="AC127" t="s">
        <v>1589</v>
      </c>
      <c r="AD127">
        <v>8</v>
      </c>
      <c r="AG127">
        <v>1</v>
      </c>
      <c r="AH127">
        <v>1</v>
      </c>
      <c r="AI127">
        <v>0</v>
      </c>
      <c r="AJ127">
        <v>0</v>
      </c>
      <c r="AM127" t="s">
        <v>1748</v>
      </c>
      <c r="AN127">
        <v>0</v>
      </c>
    </row>
    <row r="128" spans="1:41">
      <c r="A128" s="1">
        <f>HYPERLINK("https://lsnyc.legalserver.org/matter/dynamic-profile/view/1897622","19-1897622")</f>
        <v>0</v>
      </c>
      <c r="B128" t="s">
        <v>66</v>
      </c>
      <c r="C128" t="s">
        <v>152</v>
      </c>
      <c r="E128" t="s">
        <v>284</v>
      </c>
      <c r="F128" t="s">
        <v>215</v>
      </c>
      <c r="G128" t="s">
        <v>725</v>
      </c>
      <c r="H128">
        <v>24</v>
      </c>
      <c r="I128" t="s">
        <v>968</v>
      </c>
      <c r="J128">
        <v>10033</v>
      </c>
      <c r="K128" t="s">
        <v>994</v>
      </c>
      <c r="L128" t="s">
        <v>994</v>
      </c>
      <c r="M128" t="s">
        <v>996</v>
      </c>
      <c r="N128" t="s">
        <v>1049</v>
      </c>
      <c r="O128" t="s">
        <v>1115</v>
      </c>
      <c r="P128" t="s">
        <v>1131</v>
      </c>
      <c r="R128" t="s">
        <v>1139</v>
      </c>
      <c r="S128" t="s">
        <v>993</v>
      </c>
      <c r="T128" t="s">
        <v>1142</v>
      </c>
      <c r="V128" t="s">
        <v>1156</v>
      </c>
      <c r="W128">
        <v>816.66</v>
      </c>
      <c r="X128" t="s">
        <v>1161</v>
      </c>
      <c r="Y128" t="s">
        <v>1165</v>
      </c>
      <c r="AA128" t="s">
        <v>1311</v>
      </c>
      <c r="AC128" t="s">
        <v>1590</v>
      </c>
      <c r="AD128">
        <v>20</v>
      </c>
      <c r="AE128" t="s">
        <v>1724</v>
      </c>
      <c r="AF128" t="s">
        <v>995</v>
      </c>
      <c r="AG128">
        <v>23</v>
      </c>
      <c r="AH128">
        <v>1</v>
      </c>
      <c r="AI128">
        <v>0</v>
      </c>
      <c r="AJ128">
        <v>38.24</v>
      </c>
      <c r="AM128" t="s">
        <v>1747</v>
      </c>
      <c r="AN128">
        <v>4776</v>
      </c>
    </row>
    <row r="129" spans="1:41">
      <c r="A129" s="1">
        <f>HYPERLINK("https://lsnyc.legalserver.org/matter/dynamic-profile/view/1896627","19-1896627")</f>
        <v>0</v>
      </c>
      <c r="B129" t="s">
        <v>89</v>
      </c>
      <c r="C129" t="s">
        <v>153</v>
      </c>
      <c r="E129" t="s">
        <v>285</v>
      </c>
      <c r="F129" t="s">
        <v>510</v>
      </c>
      <c r="G129" t="s">
        <v>726</v>
      </c>
      <c r="H129" t="s">
        <v>914</v>
      </c>
      <c r="I129" t="s">
        <v>966</v>
      </c>
      <c r="J129">
        <v>11233</v>
      </c>
      <c r="K129" t="s">
        <v>994</v>
      </c>
      <c r="L129" t="s">
        <v>993</v>
      </c>
      <c r="M129" t="s">
        <v>996</v>
      </c>
      <c r="O129" t="s">
        <v>1111</v>
      </c>
      <c r="P129" t="s">
        <v>1134</v>
      </c>
      <c r="R129" t="s">
        <v>1139</v>
      </c>
      <c r="S129" t="s">
        <v>994</v>
      </c>
      <c r="T129" t="s">
        <v>1142</v>
      </c>
      <c r="U129" t="s">
        <v>1148</v>
      </c>
      <c r="V129" t="s">
        <v>144</v>
      </c>
      <c r="W129">
        <v>1056</v>
      </c>
      <c r="X129" t="s">
        <v>1159</v>
      </c>
      <c r="AA129" t="s">
        <v>1312</v>
      </c>
      <c r="AD129">
        <v>359</v>
      </c>
      <c r="AE129" t="s">
        <v>1724</v>
      </c>
      <c r="AF129" t="s">
        <v>995</v>
      </c>
      <c r="AG129">
        <v>9</v>
      </c>
      <c r="AH129">
        <v>2</v>
      </c>
      <c r="AI129">
        <v>0</v>
      </c>
      <c r="AJ129">
        <v>37.21</v>
      </c>
      <c r="AM129" t="s">
        <v>1748</v>
      </c>
      <c r="AN129">
        <v>6292</v>
      </c>
    </row>
    <row r="130" spans="1:41">
      <c r="A130" s="1">
        <f>HYPERLINK("https://lsnyc.legalserver.org/matter/dynamic-profile/view/1905991","19-1905991")</f>
        <v>0</v>
      </c>
      <c r="B130" t="s">
        <v>90</v>
      </c>
      <c r="C130" t="s">
        <v>127</v>
      </c>
      <c r="E130" t="s">
        <v>286</v>
      </c>
      <c r="F130" t="s">
        <v>227</v>
      </c>
      <c r="G130" t="s">
        <v>726</v>
      </c>
      <c r="H130" t="s">
        <v>915</v>
      </c>
      <c r="I130" t="s">
        <v>966</v>
      </c>
      <c r="J130">
        <v>11233</v>
      </c>
      <c r="K130" t="s">
        <v>994</v>
      </c>
      <c r="L130" t="s">
        <v>992</v>
      </c>
      <c r="M130" t="s">
        <v>996</v>
      </c>
      <c r="N130" t="s">
        <v>1020</v>
      </c>
      <c r="O130" t="s">
        <v>1111</v>
      </c>
      <c r="P130" t="s">
        <v>1134</v>
      </c>
      <c r="R130" t="s">
        <v>1139</v>
      </c>
      <c r="S130" t="s">
        <v>993</v>
      </c>
      <c r="T130" t="s">
        <v>1142</v>
      </c>
      <c r="U130" t="s">
        <v>1148</v>
      </c>
      <c r="V130" t="s">
        <v>144</v>
      </c>
      <c r="W130">
        <v>1200</v>
      </c>
      <c r="X130" t="s">
        <v>1159</v>
      </c>
      <c r="AA130" t="s">
        <v>1313</v>
      </c>
      <c r="AB130" t="s">
        <v>1020</v>
      </c>
      <c r="AD130">
        <v>1117</v>
      </c>
      <c r="AE130" t="s">
        <v>1724</v>
      </c>
      <c r="AF130" t="s">
        <v>995</v>
      </c>
      <c r="AG130">
        <v>26</v>
      </c>
      <c r="AH130">
        <v>4</v>
      </c>
      <c r="AI130">
        <v>1</v>
      </c>
      <c r="AJ130">
        <v>99.44</v>
      </c>
      <c r="AM130" t="s">
        <v>1748</v>
      </c>
      <c r="AN130">
        <v>30000</v>
      </c>
    </row>
    <row r="131" spans="1:41">
      <c r="A131" s="1">
        <f>HYPERLINK("https://lsnyc.legalserver.org/matter/dynamic-profile/view/1906387","19-1906387")</f>
        <v>0</v>
      </c>
      <c r="B131" t="s">
        <v>51</v>
      </c>
      <c r="C131" t="s">
        <v>121</v>
      </c>
      <c r="E131" t="s">
        <v>287</v>
      </c>
      <c r="F131" t="s">
        <v>511</v>
      </c>
      <c r="G131" t="s">
        <v>643</v>
      </c>
      <c r="H131">
        <v>41</v>
      </c>
      <c r="I131" t="s">
        <v>968</v>
      </c>
      <c r="J131">
        <v>10032</v>
      </c>
      <c r="K131" t="s">
        <v>994</v>
      </c>
      <c r="L131" t="s">
        <v>992</v>
      </c>
      <c r="M131" t="s">
        <v>996</v>
      </c>
      <c r="P131" t="s">
        <v>1132</v>
      </c>
      <c r="R131" t="s">
        <v>1139</v>
      </c>
      <c r="S131" t="s">
        <v>994</v>
      </c>
      <c r="T131" t="s">
        <v>1142</v>
      </c>
      <c r="V131" t="s">
        <v>121</v>
      </c>
      <c r="W131">
        <v>1600</v>
      </c>
      <c r="X131" t="s">
        <v>1161</v>
      </c>
      <c r="Y131" t="s">
        <v>1165</v>
      </c>
      <c r="AA131" t="s">
        <v>1314</v>
      </c>
      <c r="AC131" t="s">
        <v>1591</v>
      </c>
      <c r="AD131">
        <v>46</v>
      </c>
      <c r="AE131" t="s">
        <v>1724</v>
      </c>
      <c r="AF131" t="s">
        <v>995</v>
      </c>
      <c r="AG131">
        <v>30</v>
      </c>
      <c r="AH131">
        <v>2</v>
      </c>
      <c r="AI131">
        <v>3</v>
      </c>
      <c r="AJ131">
        <v>265.16</v>
      </c>
      <c r="AM131" t="s">
        <v>1748</v>
      </c>
      <c r="AN131">
        <v>80000</v>
      </c>
    </row>
    <row r="132" spans="1:41">
      <c r="A132" s="1">
        <f>HYPERLINK("https://lsnyc.legalserver.org/matter/dynamic-profile/view/1906399","19-1906399")</f>
        <v>0</v>
      </c>
      <c r="B132" t="s">
        <v>51</v>
      </c>
      <c r="C132" t="s">
        <v>121</v>
      </c>
      <c r="E132" t="s">
        <v>288</v>
      </c>
      <c r="F132" t="s">
        <v>512</v>
      </c>
      <c r="G132" t="s">
        <v>643</v>
      </c>
      <c r="H132">
        <v>55</v>
      </c>
      <c r="I132" t="s">
        <v>968</v>
      </c>
      <c r="J132">
        <v>10032</v>
      </c>
      <c r="K132" t="s">
        <v>994</v>
      </c>
      <c r="L132" t="s">
        <v>992</v>
      </c>
      <c r="M132" t="s">
        <v>996</v>
      </c>
      <c r="P132" t="s">
        <v>1132</v>
      </c>
      <c r="R132" t="s">
        <v>1139</v>
      </c>
      <c r="S132" t="s">
        <v>994</v>
      </c>
      <c r="T132" t="s">
        <v>1142</v>
      </c>
      <c r="V132" t="s">
        <v>121</v>
      </c>
      <c r="W132">
        <v>2395</v>
      </c>
      <c r="X132" t="s">
        <v>1161</v>
      </c>
      <c r="Y132" t="s">
        <v>1165</v>
      </c>
      <c r="AA132" t="s">
        <v>1315</v>
      </c>
      <c r="AC132" t="s">
        <v>1592</v>
      </c>
      <c r="AD132">
        <v>46</v>
      </c>
      <c r="AE132" t="s">
        <v>1724</v>
      </c>
      <c r="AF132" t="s">
        <v>995</v>
      </c>
      <c r="AG132">
        <v>2</v>
      </c>
      <c r="AH132">
        <v>2</v>
      </c>
      <c r="AI132">
        <v>0</v>
      </c>
      <c r="AJ132">
        <v>354.82</v>
      </c>
      <c r="AM132" t="s">
        <v>1748</v>
      </c>
      <c r="AN132">
        <v>60000</v>
      </c>
    </row>
    <row r="133" spans="1:41">
      <c r="A133" s="1">
        <f>HYPERLINK("https://lsnyc.legalserver.org/matter/dynamic-profile/view/1906393","19-1906393")</f>
        <v>0</v>
      </c>
      <c r="B133" t="s">
        <v>51</v>
      </c>
      <c r="C133" t="s">
        <v>121</v>
      </c>
      <c r="E133" t="s">
        <v>289</v>
      </c>
      <c r="F133" t="s">
        <v>513</v>
      </c>
      <c r="G133" t="s">
        <v>643</v>
      </c>
      <c r="H133">
        <v>36</v>
      </c>
      <c r="I133" t="s">
        <v>968</v>
      </c>
      <c r="J133">
        <v>10032</v>
      </c>
      <c r="K133" t="s">
        <v>994</v>
      </c>
      <c r="L133" t="s">
        <v>992</v>
      </c>
      <c r="M133" t="s">
        <v>996</v>
      </c>
      <c r="P133" t="s">
        <v>1132</v>
      </c>
      <c r="R133" t="s">
        <v>1139</v>
      </c>
      <c r="S133" t="s">
        <v>994</v>
      </c>
      <c r="T133" t="s">
        <v>1142</v>
      </c>
      <c r="V133" t="s">
        <v>121</v>
      </c>
      <c r="W133">
        <v>0</v>
      </c>
      <c r="X133" t="s">
        <v>1161</v>
      </c>
      <c r="Y133" t="s">
        <v>1165</v>
      </c>
      <c r="AA133" t="s">
        <v>1316</v>
      </c>
      <c r="AC133" t="s">
        <v>1593</v>
      </c>
      <c r="AD133">
        <v>46</v>
      </c>
      <c r="AE133" t="s">
        <v>1724</v>
      </c>
      <c r="AF133" t="s">
        <v>995</v>
      </c>
      <c r="AG133">
        <v>4</v>
      </c>
      <c r="AH133">
        <v>1</v>
      </c>
      <c r="AI133">
        <v>0</v>
      </c>
      <c r="AJ133">
        <v>412.33</v>
      </c>
      <c r="AM133" t="s">
        <v>1748</v>
      </c>
      <c r="AN133">
        <v>51500</v>
      </c>
    </row>
    <row r="134" spans="1:41">
      <c r="A134" s="1">
        <f>HYPERLINK("https://lsnyc.legalserver.org/matter/dynamic-profile/view/1903861","19-1903861")</f>
        <v>0</v>
      </c>
      <c r="B134" t="s">
        <v>63</v>
      </c>
      <c r="C134" t="s">
        <v>123</v>
      </c>
      <c r="E134" t="s">
        <v>290</v>
      </c>
      <c r="F134" t="s">
        <v>514</v>
      </c>
      <c r="G134" t="s">
        <v>727</v>
      </c>
      <c r="I134" t="s">
        <v>972</v>
      </c>
      <c r="J134">
        <v>11691</v>
      </c>
      <c r="K134" t="s">
        <v>994</v>
      </c>
      <c r="L134" t="s">
        <v>992</v>
      </c>
      <c r="M134" t="s">
        <v>996</v>
      </c>
      <c r="N134" t="s">
        <v>1010</v>
      </c>
      <c r="O134" t="s">
        <v>1112</v>
      </c>
      <c r="P134" t="s">
        <v>1134</v>
      </c>
      <c r="R134" t="s">
        <v>1139</v>
      </c>
      <c r="S134" t="s">
        <v>993</v>
      </c>
      <c r="T134" t="s">
        <v>1142</v>
      </c>
      <c r="U134" t="s">
        <v>1148</v>
      </c>
      <c r="V134" t="s">
        <v>157</v>
      </c>
      <c r="W134">
        <v>1300</v>
      </c>
      <c r="X134" t="s">
        <v>1162</v>
      </c>
      <c r="Y134" t="s">
        <v>1165</v>
      </c>
      <c r="AA134" t="s">
        <v>1317</v>
      </c>
      <c r="AB134" t="s">
        <v>995</v>
      </c>
      <c r="AC134" t="s">
        <v>1457</v>
      </c>
      <c r="AD134">
        <v>2</v>
      </c>
      <c r="AE134" t="s">
        <v>1725</v>
      </c>
      <c r="AF134" t="s">
        <v>995</v>
      </c>
      <c r="AG134">
        <v>-1</v>
      </c>
      <c r="AH134">
        <v>1</v>
      </c>
      <c r="AI134">
        <v>1</v>
      </c>
      <c r="AJ134">
        <v>206.98</v>
      </c>
      <c r="AM134" t="s">
        <v>1748</v>
      </c>
      <c r="AN134">
        <v>35000</v>
      </c>
    </row>
    <row r="135" spans="1:41">
      <c r="A135" s="1">
        <f>HYPERLINK("https://lsnyc.legalserver.org/matter/dynamic-profile/view/1906747","19-1906747")</f>
        <v>0</v>
      </c>
      <c r="B135" t="s">
        <v>51</v>
      </c>
      <c r="C135" t="s">
        <v>117</v>
      </c>
      <c r="D135" t="s">
        <v>117</v>
      </c>
      <c r="E135" t="s">
        <v>235</v>
      </c>
      <c r="F135" t="s">
        <v>515</v>
      </c>
      <c r="G135" t="s">
        <v>728</v>
      </c>
      <c r="H135" t="s">
        <v>916</v>
      </c>
      <c r="I135" t="s">
        <v>968</v>
      </c>
      <c r="J135">
        <v>10034</v>
      </c>
      <c r="K135" t="s">
        <v>994</v>
      </c>
      <c r="L135" t="s">
        <v>992</v>
      </c>
      <c r="M135" t="s">
        <v>996</v>
      </c>
      <c r="N135" t="s">
        <v>1050</v>
      </c>
      <c r="O135" t="s">
        <v>1112</v>
      </c>
      <c r="P135" t="s">
        <v>1133</v>
      </c>
      <c r="Q135" t="s">
        <v>1136</v>
      </c>
      <c r="R135" t="s">
        <v>1139</v>
      </c>
      <c r="S135" t="s">
        <v>993</v>
      </c>
      <c r="T135" t="s">
        <v>1142</v>
      </c>
      <c r="V135" t="s">
        <v>117</v>
      </c>
      <c r="W135">
        <v>965.02</v>
      </c>
      <c r="X135" t="s">
        <v>1161</v>
      </c>
      <c r="Y135" t="s">
        <v>1169</v>
      </c>
      <c r="Z135" t="s">
        <v>1181</v>
      </c>
      <c r="AA135" t="s">
        <v>1318</v>
      </c>
      <c r="AC135" t="s">
        <v>1594</v>
      </c>
      <c r="AD135">
        <v>61</v>
      </c>
      <c r="AE135" t="s">
        <v>1724</v>
      </c>
      <c r="AF135" t="s">
        <v>995</v>
      </c>
      <c r="AG135">
        <v>45</v>
      </c>
      <c r="AH135">
        <v>2</v>
      </c>
      <c r="AI135">
        <v>2</v>
      </c>
      <c r="AJ135">
        <v>221.36</v>
      </c>
      <c r="AM135" t="s">
        <v>1748</v>
      </c>
      <c r="AN135">
        <v>57000</v>
      </c>
    </row>
    <row r="136" spans="1:41">
      <c r="A136" s="1">
        <f>HYPERLINK("https://lsnyc.legalserver.org/matter/dynamic-profile/view/1904660","19-1904660")</f>
        <v>0</v>
      </c>
      <c r="B136" t="s">
        <v>75</v>
      </c>
      <c r="C136" t="s">
        <v>122</v>
      </c>
      <c r="D136" t="s">
        <v>111</v>
      </c>
      <c r="E136" t="s">
        <v>291</v>
      </c>
      <c r="F136" t="s">
        <v>516</v>
      </c>
      <c r="G136" t="s">
        <v>729</v>
      </c>
      <c r="H136" t="s">
        <v>917</v>
      </c>
      <c r="I136" t="s">
        <v>968</v>
      </c>
      <c r="J136">
        <v>10030</v>
      </c>
      <c r="K136" t="s">
        <v>994</v>
      </c>
      <c r="L136" t="s">
        <v>992</v>
      </c>
      <c r="M136" t="s">
        <v>996</v>
      </c>
      <c r="N136" t="s">
        <v>1051</v>
      </c>
      <c r="O136" t="s">
        <v>1112</v>
      </c>
      <c r="P136" t="s">
        <v>1133</v>
      </c>
      <c r="Q136" t="s">
        <v>1136</v>
      </c>
      <c r="R136" t="s">
        <v>1139</v>
      </c>
      <c r="S136" t="s">
        <v>993</v>
      </c>
      <c r="T136" t="s">
        <v>1142</v>
      </c>
      <c r="U136" t="s">
        <v>1148</v>
      </c>
      <c r="V136" t="s">
        <v>122</v>
      </c>
      <c r="W136">
        <v>0</v>
      </c>
      <c r="X136" t="s">
        <v>1161</v>
      </c>
      <c r="Y136" t="s">
        <v>1167</v>
      </c>
      <c r="Z136" t="s">
        <v>1181</v>
      </c>
      <c r="AA136" t="s">
        <v>1319</v>
      </c>
      <c r="AC136" t="s">
        <v>1595</v>
      </c>
      <c r="AD136">
        <v>18</v>
      </c>
      <c r="AE136" t="s">
        <v>1724</v>
      </c>
      <c r="AF136" t="s">
        <v>995</v>
      </c>
      <c r="AG136">
        <v>8</v>
      </c>
      <c r="AH136">
        <v>1</v>
      </c>
      <c r="AI136">
        <v>0</v>
      </c>
      <c r="AJ136">
        <v>80.90000000000001</v>
      </c>
      <c r="AM136" t="s">
        <v>1748</v>
      </c>
      <c r="AN136">
        <v>10104</v>
      </c>
    </row>
    <row r="137" spans="1:41">
      <c r="A137" s="1">
        <f>HYPERLINK("https://lsnyc.legalserver.org/matter/dynamic-profile/view/1907025","19-1907025")</f>
        <v>0</v>
      </c>
      <c r="B137" t="s">
        <v>49</v>
      </c>
      <c r="C137" t="s">
        <v>118</v>
      </c>
      <c r="E137" t="s">
        <v>292</v>
      </c>
      <c r="F137" t="s">
        <v>517</v>
      </c>
      <c r="G137" t="s">
        <v>730</v>
      </c>
      <c r="H137" t="s">
        <v>918</v>
      </c>
      <c r="I137" t="s">
        <v>966</v>
      </c>
      <c r="J137">
        <v>11225</v>
      </c>
      <c r="K137" t="s">
        <v>994</v>
      </c>
      <c r="L137" t="s">
        <v>992</v>
      </c>
      <c r="M137" t="s">
        <v>996</v>
      </c>
      <c r="O137" t="s">
        <v>1121</v>
      </c>
      <c r="P137" t="s">
        <v>1131</v>
      </c>
      <c r="R137" t="s">
        <v>1139</v>
      </c>
      <c r="S137" t="s">
        <v>993</v>
      </c>
      <c r="T137" t="s">
        <v>1142</v>
      </c>
      <c r="V137" t="s">
        <v>118</v>
      </c>
      <c r="W137">
        <v>0</v>
      </c>
      <c r="X137" t="s">
        <v>1159</v>
      </c>
      <c r="AA137" t="s">
        <v>1320</v>
      </c>
      <c r="AC137" t="s">
        <v>1596</v>
      </c>
      <c r="AD137">
        <v>0</v>
      </c>
      <c r="AG137">
        <v>0</v>
      </c>
      <c r="AH137">
        <v>3</v>
      </c>
      <c r="AI137">
        <v>0</v>
      </c>
      <c r="AJ137">
        <v>70.31999999999999</v>
      </c>
      <c r="AM137" t="s">
        <v>1748</v>
      </c>
      <c r="AN137">
        <v>15000</v>
      </c>
    </row>
    <row r="138" spans="1:41">
      <c r="A138" s="1">
        <f>HYPERLINK("https://lsnyc.legalserver.org/matter/dynamic-profile/view/1890810","19-1890810")</f>
        <v>0</v>
      </c>
      <c r="B138" t="s">
        <v>45</v>
      </c>
      <c r="C138" t="s">
        <v>154</v>
      </c>
      <c r="E138" t="s">
        <v>293</v>
      </c>
      <c r="F138" t="s">
        <v>518</v>
      </c>
      <c r="G138" t="s">
        <v>731</v>
      </c>
      <c r="H138" t="s">
        <v>919</v>
      </c>
      <c r="I138" t="s">
        <v>966</v>
      </c>
      <c r="J138">
        <v>11235</v>
      </c>
      <c r="K138" t="s">
        <v>994</v>
      </c>
      <c r="L138" t="s">
        <v>994</v>
      </c>
      <c r="O138" t="s">
        <v>1118</v>
      </c>
      <c r="P138" t="s">
        <v>1129</v>
      </c>
      <c r="R138" t="s">
        <v>1139</v>
      </c>
      <c r="S138" t="s">
        <v>993</v>
      </c>
      <c r="T138" t="s">
        <v>1142</v>
      </c>
      <c r="V138" t="s">
        <v>122</v>
      </c>
      <c r="W138">
        <v>930</v>
      </c>
      <c r="X138" t="s">
        <v>1159</v>
      </c>
      <c r="AA138" t="s">
        <v>1321</v>
      </c>
      <c r="AC138" t="s">
        <v>1597</v>
      </c>
      <c r="AD138">
        <v>0</v>
      </c>
      <c r="AG138">
        <v>0</v>
      </c>
      <c r="AH138">
        <v>2</v>
      </c>
      <c r="AI138">
        <v>0</v>
      </c>
      <c r="AJ138">
        <v>113.54</v>
      </c>
      <c r="AM138" t="s">
        <v>1748</v>
      </c>
      <c r="AN138">
        <v>19200</v>
      </c>
      <c r="AO138" t="s">
        <v>1759</v>
      </c>
    </row>
    <row r="139" spans="1:41">
      <c r="A139" s="1">
        <f>HYPERLINK("https://lsnyc.legalserver.org/matter/dynamic-profile/view/1891669","19-1891669")</f>
        <v>0</v>
      </c>
      <c r="B139" t="s">
        <v>60</v>
      </c>
      <c r="C139" t="s">
        <v>155</v>
      </c>
      <c r="E139" t="s">
        <v>294</v>
      </c>
      <c r="F139" t="s">
        <v>423</v>
      </c>
      <c r="G139" t="s">
        <v>732</v>
      </c>
      <c r="H139">
        <v>1</v>
      </c>
      <c r="I139" t="s">
        <v>972</v>
      </c>
      <c r="J139">
        <v>11691</v>
      </c>
      <c r="K139" t="s">
        <v>994</v>
      </c>
      <c r="L139" t="s">
        <v>992</v>
      </c>
      <c r="M139" t="s">
        <v>996</v>
      </c>
      <c r="N139" t="s">
        <v>1052</v>
      </c>
      <c r="O139" t="s">
        <v>1112</v>
      </c>
      <c r="P139" t="s">
        <v>1131</v>
      </c>
      <c r="R139" t="s">
        <v>1139</v>
      </c>
      <c r="S139" t="s">
        <v>993</v>
      </c>
      <c r="T139" t="s">
        <v>1142</v>
      </c>
      <c r="U139" t="s">
        <v>1148</v>
      </c>
      <c r="V139" t="s">
        <v>1154</v>
      </c>
      <c r="W139">
        <v>1475</v>
      </c>
      <c r="X139" t="s">
        <v>1162</v>
      </c>
      <c r="Y139" t="s">
        <v>1176</v>
      </c>
      <c r="AA139" t="s">
        <v>1322</v>
      </c>
      <c r="AB139" t="s">
        <v>1457</v>
      </c>
      <c r="AC139" t="s">
        <v>1598</v>
      </c>
      <c r="AD139">
        <v>3</v>
      </c>
      <c r="AE139" t="s">
        <v>1724</v>
      </c>
      <c r="AF139" t="s">
        <v>1738</v>
      </c>
      <c r="AG139">
        <v>9</v>
      </c>
      <c r="AH139">
        <v>1</v>
      </c>
      <c r="AI139">
        <v>0</v>
      </c>
      <c r="AJ139">
        <v>199.84</v>
      </c>
      <c r="AM139" t="s">
        <v>1748</v>
      </c>
      <c r="AN139">
        <v>24960</v>
      </c>
    </row>
    <row r="140" spans="1:41">
      <c r="A140" s="1">
        <f>HYPERLINK("https://lsnyc.legalserver.org/matter/dynamic-profile/view/1902689","19-1902689")</f>
        <v>0</v>
      </c>
      <c r="B140" t="s">
        <v>91</v>
      </c>
      <c r="C140" t="s">
        <v>123</v>
      </c>
      <c r="E140" t="s">
        <v>295</v>
      </c>
      <c r="F140" t="s">
        <v>519</v>
      </c>
      <c r="G140" t="s">
        <v>733</v>
      </c>
      <c r="H140" t="s">
        <v>920</v>
      </c>
      <c r="I140" t="s">
        <v>967</v>
      </c>
      <c r="J140">
        <v>10301</v>
      </c>
      <c r="K140" t="s">
        <v>994</v>
      </c>
      <c r="L140" t="s">
        <v>992</v>
      </c>
      <c r="M140" t="s">
        <v>996</v>
      </c>
      <c r="N140" t="s">
        <v>1053</v>
      </c>
      <c r="O140" t="s">
        <v>1112</v>
      </c>
      <c r="P140" t="s">
        <v>1131</v>
      </c>
      <c r="R140" t="s">
        <v>1139</v>
      </c>
      <c r="S140" t="s">
        <v>993</v>
      </c>
      <c r="T140" t="s">
        <v>1142</v>
      </c>
      <c r="U140" t="s">
        <v>1148</v>
      </c>
      <c r="V140" t="s">
        <v>123</v>
      </c>
      <c r="W140">
        <v>1025</v>
      </c>
      <c r="X140" t="s">
        <v>1160</v>
      </c>
      <c r="Y140" t="s">
        <v>1171</v>
      </c>
      <c r="AA140" t="s">
        <v>1323</v>
      </c>
      <c r="AC140" t="s">
        <v>1599</v>
      </c>
      <c r="AD140">
        <v>2</v>
      </c>
      <c r="AE140" t="s">
        <v>1725</v>
      </c>
      <c r="AF140" t="s">
        <v>995</v>
      </c>
      <c r="AG140">
        <v>6</v>
      </c>
      <c r="AH140">
        <v>1</v>
      </c>
      <c r="AI140">
        <v>0</v>
      </c>
      <c r="AJ140">
        <v>158.21</v>
      </c>
      <c r="AM140" t="s">
        <v>1748</v>
      </c>
      <c r="AN140">
        <v>19760</v>
      </c>
    </row>
    <row r="141" spans="1:41">
      <c r="A141" s="1">
        <f>HYPERLINK("https://lsnyc.legalserver.org/matter/dynamic-profile/view/1906286","19-1906286")</f>
        <v>0</v>
      </c>
      <c r="B141" t="s">
        <v>47</v>
      </c>
      <c r="C141" t="s">
        <v>146</v>
      </c>
      <c r="E141" t="s">
        <v>296</v>
      </c>
      <c r="F141" t="s">
        <v>520</v>
      </c>
      <c r="G141" t="s">
        <v>734</v>
      </c>
      <c r="H141" t="s">
        <v>921</v>
      </c>
      <c r="I141" t="s">
        <v>966</v>
      </c>
      <c r="J141">
        <v>11226</v>
      </c>
      <c r="K141" t="s">
        <v>994</v>
      </c>
      <c r="L141" t="s">
        <v>992</v>
      </c>
      <c r="N141" t="s">
        <v>1054</v>
      </c>
      <c r="O141" t="s">
        <v>1113</v>
      </c>
      <c r="P141" t="s">
        <v>1129</v>
      </c>
      <c r="R141" t="s">
        <v>1139</v>
      </c>
      <c r="S141" t="s">
        <v>993</v>
      </c>
      <c r="T141" t="s">
        <v>1142</v>
      </c>
      <c r="V141" t="s">
        <v>146</v>
      </c>
      <c r="W141">
        <v>1024.45</v>
      </c>
      <c r="X141" t="s">
        <v>1159</v>
      </c>
      <c r="AA141" t="s">
        <v>1324</v>
      </c>
      <c r="AD141">
        <v>27</v>
      </c>
      <c r="AE141" t="s">
        <v>1724</v>
      </c>
      <c r="AG141">
        <v>23</v>
      </c>
      <c r="AH141">
        <v>4</v>
      </c>
      <c r="AI141">
        <v>0</v>
      </c>
      <c r="AJ141">
        <v>97.09</v>
      </c>
      <c r="AM141" t="s">
        <v>1748</v>
      </c>
      <c r="AN141">
        <v>25000</v>
      </c>
    </row>
    <row r="142" spans="1:41">
      <c r="A142" s="1">
        <f>HYPERLINK("https://lsnyc.legalserver.org/matter/dynamic-profile/view/1905719","19-1905719")</f>
        <v>0</v>
      </c>
      <c r="B142" t="s">
        <v>91</v>
      </c>
      <c r="C142" t="s">
        <v>127</v>
      </c>
      <c r="E142" t="s">
        <v>297</v>
      </c>
      <c r="F142" t="s">
        <v>521</v>
      </c>
      <c r="G142" t="s">
        <v>735</v>
      </c>
      <c r="H142" t="s">
        <v>922</v>
      </c>
      <c r="I142" t="s">
        <v>967</v>
      </c>
      <c r="J142">
        <v>10306</v>
      </c>
      <c r="K142" t="s">
        <v>994</v>
      </c>
      <c r="L142" t="s">
        <v>992</v>
      </c>
      <c r="M142" t="s">
        <v>996</v>
      </c>
      <c r="N142" t="s">
        <v>1055</v>
      </c>
      <c r="O142" t="s">
        <v>1115</v>
      </c>
      <c r="P142" t="s">
        <v>1131</v>
      </c>
      <c r="R142" t="s">
        <v>1140</v>
      </c>
      <c r="S142" t="s">
        <v>993</v>
      </c>
      <c r="T142" t="s">
        <v>1145</v>
      </c>
      <c r="U142" t="s">
        <v>1148</v>
      </c>
      <c r="V142" t="s">
        <v>114</v>
      </c>
      <c r="W142">
        <v>400</v>
      </c>
      <c r="X142" t="s">
        <v>1160</v>
      </c>
      <c r="Y142" t="s">
        <v>1170</v>
      </c>
      <c r="AA142" t="s">
        <v>1325</v>
      </c>
      <c r="AC142" t="s">
        <v>1600</v>
      </c>
      <c r="AD142">
        <v>2</v>
      </c>
      <c r="AE142" t="s">
        <v>1733</v>
      </c>
      <c r="AF142" t="s">
        <v>1738</v>
      </c>
      <c r="AG142">
        <v>1</v>
      </c>
      <c r="AH142">
        <v>1</v>
      </c>
      <c r="AI142">
        <v>2</v>
      </c>
      <c r="AJ142">
        <v>144.64</v>
      </c>
      <c r="AK142" t="s">
        <v>1743</v>
      </c>
      <c r="AL142" t="s">
        <v>1745</v>
      </c>
      <c r="AM142" t="s">
        <v>1748</v>
      </c>
      <c r="AN142">
        <v>30852</v>
      </c>
    </row>
    <row r="143" spans="1:41">
      <c r="A143" s="1">
        <f>HYPERLINK("https://lsnyc.legalserver.org/matter/dynamic-profile/view/1904688","19-1904688")</f>
        <v>0</v>
      </c>
      <c r="B143" t="s">
        <v>92</v>
      </c>
      <c r="C143" t="s">
        <v>122</v>
      </c>
      <c r="E143" t="s">
        <v>298</v>
      </c>
      <c r="F143" t="s">
        <v>522</v>
      </c>
      <c r="G143" t="s">
        <v>736</v>
      </c>
      <c r="H143" t="s">
        <v>923</v>
      </c>
      <c r="I143" t="s">
        <v>968</v>
      </c>
      <c r="J143">
        <v>10128</v>
      </c>
      <c r="K143" t="s">
        <v>994</v>
      </c>
      <c r="L143" t="s">
        <v>992</v>
      </c>
      <c r="M143" t="s">
        <v>997</v>
      </c>
      <c r="N143" t="s">
        <v>1056</v>
      </c>
      <c r="O143" t="s">
        <v>1112</v>
      </c>
      <c r="P143" t="s">
        <v>1132</v>
      </c>
      <c r="R143" t="s">
        <v>1139</v>
      </c>
      <c r="S143" t="s">
        <v>993</v>
      </c>
      <c r="T143" t="s">
        <v>1142</v>
      </c>
      <c r="V143" t="s">
        <v>122</v>
      </c>
      <c r="W143">
        <v>918</v>
      </c>
      <c r="X143" t="s">
        <v>1161</v>
      </c>
      <c r="Y143" t="s">
        <v>1168</v>
      </c>
      <c r="AA143" t="s">
        <v>1326</v>
      </c>
      <c r="AB143" t="s">
        <v>1468</v>
      </c>
      <c r="AC143" t="s">
        <v>1601</v>
      </c>
      <c r="AD143">
        <v>0</v>
      </c>
      <c r="AE143" t="s">
        <v>1724</v>
      </c>
      <c r="AF143" t="s">
        <v>1742</v>
      </c>
      <c r="AG143">
        <v>21</v>
      </c>
      <c r="AH143">
        <v>1</v>
      </c>
      <c r="AI143">
        <v>0</v>
      </c>
      <c r="AJ143">
        <v>37.89</v>
      </c>
      <c r="AM143" t="s">
        <v>1748</v>
      </c>
      <c r="AN143">
        <v>4732</v>
      </c>
    </row>
    <row r="144" spans="1:41">
      <c r="A144" s="1">
        <f>HYPERLINK("https://lsnyc.legalserver.org/matter/dynamic-profile/view/1907584","19-1907584")</f>
        <v>0</v>
      </c>
      <c r="B144" t="s">
        <v>62</v>
      </c>
      <c r="C144" t="s">
        <v>145</v>
      </c>
      <c r="E144" t="s">
        <v>299</v>
      </c>
      <c r="F144" t="s">
        <v>523</v>
      </c>
      <c r="G144" t="s">
        <v>737</v>
      </c>
      <c r="H144" t="s">
        <v>924</v>
      </c>
      <c r="I144" t="s">
        <v>968</v>
      </c>
      <c r="J144">
        <v>10040</v>
      </c>
      <c r="K144" t="s">
        <v>994</v>
      </c>
      <c r="L144" t="s">
        <v>992</v>
      </c>
      <c r="M144" t="s">
        <v>996</v>
      </c>
      <c r="P144" t="s">
        <v>1132</v>
      </c>
      <c r="R144" t="s">
        <v>1139</v>
      </c>
      <c r="S144" t="s">
        <v>993</v>
      </c>
      <c r="T144" t="s">
        <v>1142</v>
      </c>
      <c r="V144" t="s">
        <v>145</v>
      </c>
      <c r="W144">
        <v>1013.38</v>
      </c>
      <c r="X144" t="s">
        <v>1161</v>
      </c>
      <c r="Y144" t="s">
        <v>1169</v>
      </c>
      <c r="AA144" t="s">
        <v>1327</v>
      </c>
      <c r="AC144" t="s">
        <v>1602</v>
      </c>
      <c r="AD144">
        <v>52</v>
      </c>
      <c r="AE144" t="s">
        <v>1724</v>
      </c>
      <c r="AF144" t="s">
        <v>995</v>
      </c>
      <c r="AG144">
        <v>5</v>
      </c>
      <c r="AH144">
        <v>1</v>
      </c>
      <c r="AI144">
        <v>0</v>
      </c>
      <c r="AJ144">
        <v>0</v>
      </c>
      <c r="AM144" t="s">
        <v>1747</v>
      </c>
      <c r="AN144">
        <v>0</v>
      </c>
    </row>
    <row r="145" spans="1:45">
      <c r="A145" s="1">
        <f>HYPERLINK("https://lsnyc.legalserver.org/matter/dynamic-profile/view/1906841","19-1906841")</f>
        <v>0</v>
      </c>
      <c r="B145" t="s">
        <v>87</v>
      </c>
      <c r="C145" t="s">
        <v>156</v>
      </c>
      <c r="E145" t="s">
        <v>300</v>
      </c>
      <c r="F145" t="s">
        <v>524</v>
      </c>
      <c r="G145" t="s">
        <v>738</v>
      </c>
      <c r="H145" t="s">
        <v>866</v>
      </c>
      <c r="I145" t="s">
        <v>968</v>
      </c>
      <c r="J145">
        <v>10039</v>
      </c>
      <c r="K145" t="s">
        <v>994</v>
      </c>
      <c r="L145" t="s">
        <v>992</v>
      </c>
      <c r="M145" t="s">
        <v>997</v>
      </c>
      <c r="N145" t="s">
        <v>1057</v>
      </c>
      <c r="O145" t="s">
        <v>1112</v>
      </c>
      <c r="P145" t="s">
        <v>1132</v>
      </c>
      <c r="R145" t="s">
        <v>1139</v>
      </c>
      <c r="S145" t="s">
        <v>993</v>
      </c>
      <c r="T145" t="s">
        <v>1142</v>
      </c>
      <c r="V145" t="s">
        <v>156</v>
      </c>
      <c r="W145">
        <v>500.88</v>
      </c>
      <c r="X145" t="s">
        <v>1161</v>
      </c>
      <c r="Y145" t="s">
        <v>1167</v>
      </c>
      <c r="AA145" t="s">
        <v>1328</v>
      </c>
      <c r="AB145" t="s">
        <v>1469</v>
      </c>
      <c r="AC145" t="s">
        <v>1603</v>
      </c>
      <c r="AD145">
        <v>10</v>
      </c>
      <c r="AE145" t="s">
        <v>1724</v>
      </c>
      <c r="AF145" t="s">
        <v>995</v>
      </c>
      <c r="AG145">
        <v>2</v>
      </c>
      <c r="AH145">
        <v>1</v>
      </c>
      <c r="AI145">
        <v>0</v>
      </c>
      <c r="AJ145">
        <v>87.53</v>
      </c>
      <c r="AM145" t="s">
        <v>1748</v>
      </c>
      <c r="AN145">
        <v>10932</v>
      </c>
    </row>
    <row r="146" spans="1:45">
      <c r="A146" s="1">
        <f>HYPERLINK("https://lsnyc.legalserver.org/matter/dynamic-profile/view/1907585","19-1907585")</f>
        <v>0</v>
      </c>
      <c r="B146" t="s">
        <v>47</v>
      </c>
      <c r="C146" t="s">
        <v>145</v>
      </c>
      <c r="E146" t="s">
        <v>301</v>
      </c>
      <c r="F146" t="s">
        <v>525</v>
      </c>
      <c r="G146" t="s">
        <v>739</v>
      </c>
      <c r="H146" t="s">
        <v>859</v>
      </c>
      <c r="I146" t="s">
        <v>966</v>
      </c>
      <c r="J146">
        <v>11226</v>
      </c>
      <c r="K146" t="s">
        <v>994</v>
      </c>
      <c r="L146" t="s">
        <v>992</v>
      </c>
      <c r="M146" t="s">
        <v>996</v>
      </c>
      <c r="O146" t="s">
        <v>1114</v>
      </c>
      <c r="P146" t="s">
        <v>1131</v>
      </c>
      <c r="R146" t="s">
        <v>1139</v>
      </c>
      <c r="T146" t="s">
        <v>1142</v>
      </c>
      <c r="V146" t="s">
        <v>145</v>
      </c>
      <c r="W146">
        <v>786.46</v>
      </c>
      <c r="X146" t="s">
        <v>1159</v>
      </c>
      <c r="AA146" t="s">
        <v>1329</v>
      </c>
      <c r="AC146" t="s">
        <v>1604</v>
      </c>
      <c r="AD146">
        <v>0</v>
      </c>
      <c r="AG146">
        <v>19</v>
      </c>
      <c r="AH146">
        <v>1</v>
      </c>
      <c r="AI146">
        <v>0</v>
      </c>
      <c r="AJ146">
        <v>0.4</v>
      </c>
      <c r="AM146" t="s">
        <v>1748</v>
      </c>
      <c r="AN146">
        <v>50</v>
      </c>
    </row>
    <row r="147" spans="1:45">
      <c r="A147" s="1">
        <f>HYPERLINK("https://lsnyc.legalserver.org/matter/dynamic-profile/view/1906627","19-1906627")</f>
        <v>0</v>
      </c>
      <c r="B147" t="s">
        <v>93</v>
      </c>
      <c r="C147" t="s">
        <v>157</v>
      </c>
      <c r="E147" t="s">
        <v>302</v>
      </c>
      <c r="F147" t="s">
        <v>526</v>
      </c>
      <c r="G147" t="s">
        <v>740</v>
      </c>
      <c r="I147" t="s">
        <v>966</v>
      </c>
      <c r="J147">
        <v>11206</v>
      </c>
      <c r="K147" t="s">
        <v>994</v>
      </c>
      <c r="L147" t="s">
        <v>992</v>
      </c>
      <c r="M147" t="s">
        <v>996</v>
      </c>
      <c r="O147" t="s">
        <v>1115</v>
      </c>
      <c r="P147" t="s">
        <v>1131</v>
      </c>
      <c r="R147" t="s">
        <v>1139</v>
      </c>
      <c r="S147" t="s">
        <v>993</v>
      </c>
      <c r="T147" t="s">
        <v>1142</v>
      </c>
      <c r="U147" t="s">
        <v>1148</v>
      </c>
      <c r="V147" t="s">
        <v>157</v>
      </c>
      <c r="W147">
        <v>588</v>
      </c>
      <c r="X147" t="s">
        <v>1159</v>
      </c>
      <c r="Y147" t="s">
        <v>1164</v>
      </c>
      <c r="AA147" t="s">
        <v>1330</v>
      </c>
      <c r="AC147" t="s">
        <v>1605</v>
      </c>
      <c r="AD147">
        <v>0</v>
      </c>
      <c r="AE147" t="s">
        <v>1724</v>
      </c>
      <c r="AG147">
        <v>4</v>
      </c>
      <c r="AH147">
        <v>1</v>
      </c>
      <c r="AI147">
        <v>1</v>
      </c>
      <c r="AJ147">
        <v>218.81</v>
      </c>
      <c r="AM147" t="s">
        <v>1748</v>
      </c>
      <c r="AN147">
        <v>37000</v>
      </c>
    </row>
    <row r="148" spans="1:45">
      <c r="A148" s="1">
        <f>HYPERLINK("https://lsnyc.legalserver.org/matter/dynamic-profile/view/1905021","19-1905021")</f>
        <v>0</v>
      </c>
      <c r="B148" t="s">
        <v>67</v>
      </c>
      <c r="C148" t="s">
        <v>150</v>
      </c>
      <c r="E148" t="s">
        <v>303</v>
      </c>
      <c r="F148" t="s">
        <v>527</v>
      </c>
      <c r="G148" t="s">
        <v>741</v>
      </c>
      <c r="H148" t="s">
        <v>925</v>
      </c>
      <c r="I148" t="s">
        <v>967</v>
      </c>
      <c r="J148">
        <v>10304</v>
      </c>
      <c r="K148" t="s">
        <v>994</v>
      </c>
      <c r="L148" t="s">
        <v>992</v>
      </c>
      <c r="M148" t="s">
        <v>996</v>
      </c>
      <c r="N148" t="s">
        <v>1010</v>
      </c>
      <c r="O148" t="s">
        <v>1115</v>
      </c>
      <c r="P148" t="s">
        <v>1132</v>
      </c>
      <c r="R148" t="s">
        <v>1139</v>
      </c>
      <c r="S148" t="s">
        <v>993</v>
      </c>
      <c r="T148" t="s">
        <v>1142</v>
      </c>
      <c r="U148" t="s">
        <v>1148</v>
      </c>
      <c r="V148" t="s">
        <v>150</v>
      </c>
      <c r="W148">
        <v>463</v>
      </c>
      <c r="X148" t="s">
        <v>1160</v>
      </c>
      <c r="Y148" t="s">
        <v>1164</v>
      </c>
      <c r="AA148" t="s">
        <v>1331</v>
      </c>
      <c r="AC148" t="s">
        <v>1606</v>
      </c>
      <c r="AD148">
        <v>131</v>
      </c>
      <c r="AE148" t="s">
        <v>1724</v>
      </c>
      <c r="AF148" t="s">
        <v>995</v>
      </c>
      <c r="AG148">
        <v>8</v>
      </c>
      <c r="AH148">
        <v>3</v>
      </c>
      <c r="AI148">
        <v>0</v>
      </c>
      <c r="AJ148">
        <v>156.02</v>
      </c>
      <c r="AM148" t="s">
        <v>1748</v>
      </c>
      <c r="AN148">
        <v>33279.96</v>
      </c>
    </row>
    <row r="149" spans="1:45">
      <c r="A149" s="1">
        <f>HYPERLINK("https://lsnyc.legalserver.org/matter/dynamic-profile/view/1907709","19-1907709")</f>
        <v>0</v>
      </c>
      <c r="B149" t="s">
        <v>94</v>
      </c>
      <c r="C149" t="s">
        <v>113</v>
      </c>
      <c r="E149" t="s">
        <v>304</v>
      </c>
      <c r="F149" t="s">
        <v>528</v>
      </c>
      <c r="G149" t="s">
        <v>742</v>
      </c>
      <c r="H149" t="s">
        <v>855</v>
      </c>
      <c r="I149" t="s">
        <v>966</v>
      </c>
      <c r="J149">
        <v>11238</v>
      </c>
      <c r="K149" t="s">
        <v>994</v>
      </c>
      <c r="L149" t="s">
        <v>992</v>
      </c>
      <c r="M149" t="s">
        <v>997</v>
      </c>
      <c r="N149" t="s">
        <v>995</v>
      </c>
      <c r="O149" t="s">
        <v>1111</v>
      </c>
      <c r="P149" t="s">
        <v>1134</v>
      </c>
      <c r="R149" t="s">
        <v>1139</v>
      </c>
      <c r="S149" t="s">
        <v>993</v>
      </c>
      <c r="T149" t="s">
        <v>1142</v>
      </c>
      <c r="U149" t="s">
        <v>1148</v>
      </c>
      <c r="V149" t="s">
        <v>113</v>
      </c>
      <c r="W149">
        <v>0</v>
      </c>
      <c r="X149" t="s">
        <v>1159</v>
      </c>
      <c r="Y149" t="s">
        <v>1164</v>
      </c>
      <c r="AA149" t="s">
        <v>1332</v>
      </c>
      <c r="AB149" t="s">
        <v>1470</v>
      </c>
      <c r="AC149" t="s">
        <v>1607</v>
      </c>
      <c r="AD149">
        <v>0</v>
      </c>
      <c r="AE149" t="s">
        <v>1724</v>
      </c>
      <c r="AF149" t="s">
        <v>1740</v>
      </c>
      <c r="AG149">
        <v>0</v>
      </c>
      <c r="AH149">
        <v>1</v>
      </c>
      <c r="AI149">
        <v>1</v>
      </c>
      <c r="AJ149">
        <v>40.73</v>
      </c>
      <c r="AM149" t="s">
        <v>1748</v>
      </c>
      <c r="AN149">
        <v>6888</v>
      </c>
    </row>
    <row r="150" spans="1:45">
      <c r="A150" s="1">
        <f>HYPERLINK("https://lsnyc.legalserver.org/matter/dynamic-profile/view/1905779","19-1905779")</f>
        <v>0</v>
      </c>
      <c r="B150" t="s">
        <v>95</v>
      </c>
      <c r="C150" t="s">
        <v>114</v>
      </c>
      <c r="E150" t="s">
        <v>305</v>
      </c>
      <c r="F150" t="s">
        <v>529</v>
      </c>
      <c r="G150" t="s">
        <v>743</v>
      </c>
      <c r="H150" t="s">
        <v>926</v>
      </c>
      <c r="I150" t="s">
        <v>972</v>
      </c>
      <c r="J150">
        <v>11691</v>
      </c>
      <c r="K150" t="s">
        <v>994</v>
      </c>
      <c r="L150" t="s">
        <v>992</v>
      </c>
      <c r="M150" t="s">
        <v>996</v>
      </c>
      <c r="N150" t="s">
        <v>1058</v>
      </c>
      <c r="O150" t="s">
        <v>1112</v>
      </c>
      <c r="P150" t="s">
        <v>1131</v>
      </c>
      <c r="R150" t="s">
        <v>1139</v>
      </c>
      <c r="S150" t="s">
        <v>993</v>
      </c>
      <c r="T150" t="s">
        <v>1142</v>
      </c>
      <c r="U150" t="s">
        <v>1152</v>
      </c>
      <c r="V150" t="s">
        <v>130</v>
      </c>
      <c r="W150">
        <v>1400</v>
      </c>
      <c r="X150" t="s">
        <v>1162</v>
      </c>
      <c r="Y150" t="s">
        <v>1175</v>
      </c>
      <c r="AA150" t="s">
        <v>1333</v>
      </c>
      <c r="AC150" t="s">
        <v>1608</v>
      </c>
      <c r="AD150">
        <v>462</v>
      </c>
      <c r="AE150" t="s">
        <v>1734</v>
      </c>
      <c r="AF150" t="s">
        <v>1738</v>
      </c>
      <c r="AG150">
        <v>35</v>
      </c>
      <c r="AH150">
        <v>1</v>
      </c>
      <c r="AI150">
        <v>0</v>
      </c>
      <c r="AJ150">
        <v>78.78</v>
      </c>
      <c r="AM150" t="s">
        <v>1748</v>
      </c>
      <c r="AN150">
        <v>9840</v>
      </c>
    </row>
    <row r="151" spans="1:45">
      <c r="A151" s="1">
        <f>HYPERLINK("https://lsnyc.legalserver.org/matter/dynamic-profile/view/1906497","19-1906497")</f>
        <v>0</v>
      </c>
      <c r="B151" t="s">
        <v>96</v>
      </c>
      <c r="C151" t="s">
        <v>138</v>
      </c>
      <c r="E151" t="s">
        <v>235</v>
      </c>
      <c r="F151" t="s">
        <v>530</v>
      </c>
      <c r="G151" t="s">
        <v>743</v>
      </c>
      <c r="H151" t="s">
        <v>927</v>
      </c>
      <c r="I151" t="s">
        <v>972</v>
      </c>
      <c r="J151">
        <v>11691</v>
      </c>
      <c r="K151" t="s">
        <v>994</v>
      </c>
      <c r="L151" t="s">
        <v>992</v>
      </c>
      <c r="M151" t="s">
        <v>996</v>
      </c>
      <c r="N151" t="s">
        <v>1059</v>
      </c>
      <c r="O151" t="s">
        <v>1115</v>
      </c>
      <c r="P151" t="s">
        <v>1132</v>
      </c>
      <c r="R151" t="s">
        <v>1139</v>
      </c>
      <c r="S151" t="s">
        <v>993</v>
      </c>
      <c r="T151" t="s">
        <v>1142</v>
      </c>
      <c r="V151" t="s">
        <v>138</v>
      </c>
      <c r="W151">
        <v>1185</v>
      </c>
      <c r="X151" t="s">
        <v>1162</v>
      </c>
      <c r="Y151" t="s">
        <v>1167</v>
      </c>
      <c r="AA151" t="s">
        <v>1334</v>
      </c>
      <c r="AC151" t="s">
        <v>1609</v>
      </c>
      <c r="AD151">
        <v>200</v>
      </c>
      <c r="AE151" t="s">
        <v>1734</v>
      </c>
      <c r="AF151" t="s">
        <v>1738</v>
      </c>
      <c r="AG151">
        <v>2</v>
      </c>
      <c r="AH151">
        <v>2</v>
      </c>
      <c r="AI151">
        <v>0</v>
      </c>
      <c r="AJ151">
        <v>165.58</v>
      </c>
      <c r="AM151" t="s">
        <v>1748</v>
      </c>
      <c r="AN151">
        <v>28000</v>
      </c>
    </row>
    <row r="152" spans="1:45">
      <c r="A152" s="1">
        <f>HYPERLINK("https://lsnyc.legalserver.org/matter/dynamic-profile/view/1904889","19-1904889")</f>
        <v>0</v>
      </c>
      <c r="B152" t="s">
        <v>72</v>
      </c>
      <c r="C152" t="s">
        <v>131</v>
      </c>
      <c r="E152" t="s">
        <v>306</v>
      </c>
      <c r="F152" t="s">
        <v>531</v>
      </c>
      <c r="G152" t="s">
        <v>744</v>
      </c>
      <c r="H152" t="s">
        <v>928</v>
      </c>
      <c r="I152" t="s">
        <v>972</v>
      </c>
      <c r="J152">
        <v>11691</v>
      </c>
      <c r="K152" t="s">
        <v>994</v>
      </c>
      <c r="L152" t="s">
        <v>992</v>
      </c>
      <c r="M152" t="s">
        <v>996</v>
      </c>
      <c r="N152" t="s">
        <v>1060</v>
      </c>
      <c r="O152" t="s">
        <v>1112</v>
      </c>
      <c r="P152" t="s">
        <v>1131</v>
      </c>
      <c r="R152" t="s">
        <v>1139</v>
      </c>
      <c r="S152" t="s">
        <v>993</v>
      </c>
      <c r="T152" t="s">
        <v>1142</v>
      </c>
      <c r="U152" t="s">
        <v>1149</v>
      </c>
      <c r="V152" t="s">
        <v>131</v>
      </c>
      <c r="W152">
        <v>592</v>
      </c>
      <c r="X152" t="s">
        <v>1162</v>
      </c>
      <c r="Y152" t="s">
        <v>1164</v>
      </c>
      <c r="AA152" t="s">
        <v>1335</v>
      </c>
      <c r="AC152" t="s">
        <v>1610</v>
      </c>
      <c r="AD152">
        <v>462</v>
      </c>
      <c r="AE152" t="s">
        <v>1734</v>
      </c>
      <c r="AF152" t="s">
        <v>995</v>
      </c>
      <c r="AG152">
        <v>10</v>
      </c>
      <c r="AH152">
        <v>1</v>
      </c>
      <c r="AI152">
        <v>0</v>
      </c>
      <c r="AJ152">
        <v>33.63</v>
      </c>
      <c r="AM152" t="s">
        <v>1748</v>
      </c>
      <c r="AN152">
        <v>4200</v>
      </c>
    </row>
    <row r="153" spans="1:45">
      <c r="A153" s="1">
        <f>HYPERLINK("https://lsnyc.legalserver.org/matter/dynamic-profile/view/1904720","19-1904720")</f>
        <v>0</v>
      </c>
      <c r="B153" t="s">
        <v>72</v>
      </c>
      <c r="C153" t="s">
        <v>122</v>
      </c>
      <c r="D153" t="s">
        <v>161</v>
      </c>
      <c r="E153" t="s">
        <v>307</v>
      </c>
      <c r="F153" t="s">
        <v>532</v>
      </c>
      <c r="G153" t="s">
        <v>744</v>
      </c>
      <c r="H153" t="s">
        <v>929</v>
      </c>
      <c r="I153" t="s">
        <v>972</v>
      </c>
      <c r="J153">
        <v>11691</v>
      </c>
      <c r="K153" t="s">
        <v>994</v>
      </c>
      <c r="L153" t="s">
        <v>992</v>
      </c>
      <c r="M153" t="s">
        <v>997</v>
      </c>
      <c r="N153" t="s">
        <v>1061</v>
      </c>
      <c r="O153" t="s">
        <v>1115</v>
      </c>
      <c r="P153" t="s">
        <v>1131</v>
      </c>
      <c r="Q153" t="s">
        <v>1135</v>
      </c>
      <c r="R153" t="s">
        <v>1139</v>
      </c>
      <c r="S153" t="s">
        <v>993</v>
      </c>
      <c r="T153" t="s">
        <v>1142</v>
      </c>
      <c r="U153" t="s">
        <v>1149</v>
      </c>
      <c r="V153" t="s">
        <v>122</v>
      </c>
      <c r="W153">
        <v>327</v>
      </c>
      <c r="X153" t="s">
        <v>1162</v>
      </c>
      <c r="Y153" t="s">
        <v>1164</v>
      </c>
      <c r="Z153" t="s">
        <v>1182</v>
      </c>
      <c r="AA153" t="s">
        <v>1336</v>
      </c>
      <c r="AB153" t="s">
        <v>1471</v>
      </c>
      <c r="AC153" t="s">
        <v>1611</v>
      </c>
      <c r="AD153">
        <v>462</v>
      </c>
      <c r="AE153" t="s">
        <v>1734</v>
      </c>
      <c r="AF153" t="s">
        <v>995</v>
      </c>
      <c r="AG153">
        <v>20</v>
      </c>
      <c r="AH153">
        <v>1</v>
      </c>
      <c r="AI153">
        <v>0</v>
      </c>
      <c r="AJ153">
        <v>114.24</v>
      </c>
      <c r="AM153" t="s">
        <v>1748</v>
      </c>
      <c r="AN153">
        <v>14268</v>
      </c>
      <c r="AP153" t="s">
        <v>1763</v>
      </c>
      <c r="AQ153" t="s">
        <v>1766</v>
      </c>
      <c r="AR153" t="s">
        <v>1769</v>
      </c>
      <c r="AS153" t="s">
        <v>1775</v>
      </c>
    </row>
    <row r="154" spans="1:45">
      <c r="A154" s="1">
        <f>HYPERLINK("https://lsnyc.legalserver.org/matter/dynamic-profile/view/1905550","19-1905550")</f>
        <v>0</v>
      </c>
      <c r="B154" t="s">
        <v>97</v>
      </c>
      <c r="C154" t="s">
        <v>150</v>
      </c>
      <c r="E154" t="s">
        <v>308</v>
      </c>
      <c r="F154" t="s">
        <v>533</v>
      </c>
      <c r="G154" t="s">
        <v>745</v>
      </c>
      <c r="H154" t="s">
        <v>887</v>
      </c>
      <c r="I154" t="s">
        <v>968</v>
      </c>
      <c r="J154">
        <v>10035</v>
      </c>
      <c r="K154" t="s">
        <v>994</v>
      </c>
      <c r="L154" t="s">
        <v>992</v>
      </c>
      <c r="M154" t="s">
        <v>996</v>
      </c>
      <c r="O154" t="s">
        <v>1122</v>
      </c>
      <c r="P154" t="s">
        <v>1131</v>
      </c>
      <c r="R154" t="s">
        <v>1139</v>
      </c>
      <c r="S154" t="s">
        <v>993</v>
      </c>
      <c r="T154" t="s">
        <v>1142</v>
      </c>
      <c r="V154" t="s">
        <v>150</v>
      </c>
      <c r="W154">
        <v>1575</v>
      </c>
      <c r="X154" t="s">
        <v>1161</v>
      </c>
      <c r="Y154" t="s">
        <v>1164</v>
      </c>
      <c r="AA154" t="s">
        <v>1337</v>
      </c>
      <c r="AC154" t="s">
        <v>1612</v>
      </c>
      <c r="AD154">
        <v>10</v>
      </c>
      <c r="AE154" t="s">
        <v>1724</v>
      </c>
      <c r="AF154" t="s">
        <v>995</v>
      </c>
      <c r="AG154">
        <v>0</v>
      </c>
      <c r="AH154">
        <v>3</v>
      </c>
      <c r="AI154">
        <v>1</v>
      </c>
      <c r="AJ154">
        <v>166.99</v>
      </c>
      <c r="AM154" t="s">
        <v>1748</v>
      </c>
      <c r="AN154">
        <v>43000</v>
      </c>
    </row>
    <row r="155" spans="1:45">
      <c r="A155" s="1">
        <f>HYPERLINK("https://lsnyc.legalserver.org/matter/dynamic-profile/view/1905547","19-1905547")</f>
        <v>0</v>
      </c>
      <c r="B155" t="s">
        <v>97</v>
      </c>
      <c r="C155" t="s">
        <v>150</v>
      </c>
      <c r="D155" t="s">
        <v>150</v>
      </c>
      <c r="E155" t="s">
        <v>308</v>
      </c>
      <c r="F155" t="s">
        <v>533</v>
      </c>
      <c r="G155" t="s">
        <v>745</v>
      </c>
      <c r="H155" t="s">
        <v>887</v>
      </c>
      <c r="I155" t="s">
        <v>968</v>
      </c>
      <c r="J155">
        <v>10035</v>
      </c>
      <c r="K155" t="s">
        <v>994</v>
      </c>
      <c r="L155" t="s">
        <v>992</v>
      </c>
      <c r="M155" t="s">
        <v>996</v>
      </c>
      <c r="N155" t="s">
        <v>1062</v>
      </c>
      <c r="O155" t="s">
        <v>1113</v>
      </c>
      <c r="P155" t="s">
        <v>1131</v>
      </c>
      <c r="Q155" t="s">
        <v>1138</v>
      </c>
      <c r="R155" t="s">
        <v>1139</v>
      </c>
      <c r="S155" t="s">
        <v>993</v>
      </c>
      <c r="T155" t="s">
        <v>1142</v>
      </c>
      <c r="V155" t="s">
        <v>150</v>
      </c>
      <c r="W155">
        <v>1575</v>
      </c>
      <c r="X155" t="s">
        <v>1161</v>
      </c>
      <c r="Y155" t="s">
        <v>1164</v>
      </c>
      <c r="Z155" t="s">
        <v>1183</v>
      </c>
      <c r="AA155" t="s">
        <v>1337</v>
      </c>
      <c r="AC155" t="s">
        <v>1612</v>
      </c>
      <c r="AD155">
        <v>10</v>
      </c>
      <c r="AE155" t="s">
        <v>1724</v>
      </c>
      <c r="AF155" t="s">
        <v>995</v>
      </c>
      <c r="AG155">
        <v>0</v>
      </c>
      <c r="AH155">
        <v>3</v>
      </c>
      <c r="AI155">
        <v>1</v>
      </c>
      <c r="AJ155">
        <v>166.99</v>
      </c>
      <c r="AM155" t="s">
        <v>1748</v>
      </c>
      <c r="AN155">
        <v>43000</v>
      </c>
    </row>
    <row r="156" spans="1:45">
      <c r="A156" s="1">
        <f>HYPERLINK("https://lsnyc.legalserver.org/matter/dynamic-profile/view/1904525","19-1904525")</f>
        <v>0</v>
      </c>
      <c r="B156" t="s">
        <v>83</v>
      </c>
      <c r="C156" t="s">
        <v>132</v>
      </c>
      <c r="D156" t="s">
        <v>114</v>
      </c>
      <c r="E156" t="s">
        <v>309</v>
      </c>
      <c r="F156" t="s">
        <v>534</v>
      </c>
      <c r="G156" t="s">
        <v>746</v>
      </c>
      <c r="H156" t="s">
        <v>856</v>
      </c>
      <c r="I156" t="s">
        <v>969</v>
      </c>
      <c r="J156">
        <v>10467</v>
      </c>
      <c r="K156" t="s">
        <v>994</v>
      </c>
      <c r="L156" t="s">
        <v>992</v>
      </c>
      <c r="M156" t="s">
        <v>996</v>
      </c>
      <c r="N156" t="s">
        <v>1063</v>
      </c>
      <c r="O156" t="s">
        <v>1112</v>
      </c>
      <c r="P156" t="s">
        <v>1131</v>
      </c>
      <c r="Q156" t="s">
        <v>1135</v>
      </c>
      <c r="R156" t="s">
        <v>1139</v>
      </c>
      <c r="S156" t="s">
        <v>993</v>
      </c>
      <c r="T156" t="s">
        <v>1142</v>
      </c>
      <c r="U156" t="s">
        <v>1148</v>
      </c>
      <c r="V156" t="s">
        <v>144</v>
      </c>
      <c r="W156">
        <v>811</v>
      </c>
      <c r="X156" t="s">
        <v>1163</v>
      </c>
      <c r="Y156" t="s">
        <v>1164</v>
      </c>
      <c r="Z156" t="s">
        <v>1182</v>
      </c>
      <c r="AA156" t="s">
        <v>1338</v>
      </c>
      <c r="AC156" t="s">
        <v>1613</v>
      </c>
      <c r="AD156">
        <v>55</v>
      </c>
      <c r="AE156" t="s">
        <v>1724</v>
      </c>
      <c r="AF156" t="s">
        <v>1739</v>
      </c>
      <c r="AG156">
        <v>42</v>
      </c>
      <c r="AH156">
        <v>1</v>
      </c>
      <c r="AI156">
        <v>0</v>
      </c>
      <c r="AJ156">
        <v>73.02</v>
      </c>
      <c r="AM156" t="s">
        <v>1747</v>
      </c>
      <c r="AN156">
        <v>9120</v>
      </c>
      <c r="AQ156" t="s">
        <v>1767</v>
      </c>
      <c r="AR156" t="s">
        <v>1769</v>
      </c>
      <c r="AS156" t="s">
        <v>1776</v>
      </c>
    </row>
    <row r="157" spans="1:45">
      <c r="A157" s="1">
        <f>HYPERLINK("https://lsnyc.legalserver.org/matter/dynamic-profile/view/1904528","19-1904528")</f>
        <v>0</v>
      </c>
      <c r="B157" t="s">
        <v>83</v>
      </c>
      <c r="C157" t="s">
        <v>132</v>
      </c>
      <c r="D157" t="s">
        <v>122</v>
      </c>
      <c r="E157" t="s">
        <v>309</v>
      </c>
      <c r="F157" t="s">
        <v>534</v>
      </c>
      <c r="G157" t="s">
        <v>746</v>
      </c>
      <c r="H157" t="s">
        <v>856</v>
      </c>
      <c r="I157" t="s">
        <v>969</v>
      </c>
      <c r="J157">
        <v>10467</v>
      </c>
      <c r="K157" t="s">
        <v>994</v>
      </c>
      <c r="L157" t="s">
        <v>992</v>
      </c>
      <c r="M157" t="s">
        <v>996</v>
      </c>
      <c r="N157" t="s">
        <v>1063</v>
      </c>
      <c r="O157" t="s">
        <v>1118</v>
      </c>
      <c r="P157" t="s">
        <v>1134</v>
      </c>
      <c r="Q157" t="s">
        <v>1137</v>
      </c>
      <c r="R157" t="s">
        <v>1139</v>
      </c>
      <c r="S157" t="s">
        <v>993</v>
      </c>
      <c r="T157" t="s">
        <v>1143</v>
      </c>
      <c r="V157" t="s">
        <v>144</v>
      </c>
      <c r="W157">
        <v>811</v>
      </c>
      <c r="X157" t="s">
        <v>1163</v>
      </c>
      <c r="Y157" t="s">
        <v>1164</v>
      </c>
      <c r="Z157" t="s">
        <v>1183</v>
      </c>
      <c r="AA157" t="s">
        <v>1338</v>
      </c>
      <c r="AC157" t="s">
        <v>1613</v>
      </c>
      <c r="AD157">
        <v>40</v>
      </c>
      <c r="AE157" t="s">
        <v>1724</v>
      </c>
      <c r="AF157" t="s">
        <v>1739</v>
      </c>
      <c r="AG157">
        <v>42</v>
      </c>
      <c r="AH157">
        <v>1</v>
      </c>
      <c r="AI157">
        <v>0</v>
      </c>
      <c r="AJ157">
        <v>73.02</v>
      </c>
      <c r="AM157" t="s">
        <v>1747</v>
      </c>
      <c r="AN157">
        <v>9120</v>
      </c>
    </row>
    <row r="158" spans="1:45">
      <c r="A158" s="1">
        <f>HYPERLINK("https://lsnyc.legalserver.org/matter/dynamic-profile/view/1907609","19-1907609")</f>
        <v>0</v>
      </c>
      <c r="B158" t="s">
        <v>81</v>
      </c>
      <c r="C158" t="s">
        <v>145</v>
      </c>
      <c r="E158" t="s">
        <v>310</v>
      </c>
      <c r="F158" t="s">
        <v>535</v>
      </c>
      <c r="G158" t="s">
        <v>747</v>
      </c>
      <c r="H158" t="s">
        <v>930</v>
      </c>
      <c r="I158" t="s">
        <v>966</v>
      </c>
      <c r="J158">
        <v>11210</v>
      </c>
      <c r="K158" t="s">
        <v>994</v>
      </c>
      <c r="L158" t="s">
        <v>992</v>
      </c>
      <c r="M158" t="s">
        <v>996</v>
      </c>
      <c r="P158" t="s">
        <v>1131</v>
      </c>
      <c r="R158" t="s">
        <v>1139</v>
      </c>
      <c r="S158" t="s">
        <v>993</v>
      </c>
      <c r="T158" t="s">
        <v>1142</v>
      </c>
      <c r="V158" t="s">
        <v>145</v>
      </c>
      <c r="W158">
        <v>1725</v>
      </c>
      <c r="X158" t="s">
        <v>1159</v>
      </c>
      <c r="AA158" t="s">
        <v>1339</v>
      </c>
      <c r="AD158">
        <v>0</v>
      </c>
      <c r="AG158">
        <v>20</v>
      </c>
      <c r="AH158">
        <v>6</v>
      </c>
      <c r="AI158">
        <v>2</v>
      </c>
      <c r="AJ158">
        <v>63.55</v>
      </c>
      <c r="AM158" t="s">
        <v>1749</v>
      </c>
      <c r="AN158">
        <v>27600</v>
      </c>
    </row>
    <row r="159" spans="1:45">
      <c r="A159" s="1">
        <f>HYPERLINK("https://lsnyc.legalserver.org/matter/dynamic-profile/view/1907589","19-1907589")</f>
        <v>0</v>
      </c>
      <c r="B159" t="s">
        <v>81</v>
      </c>
      <c r="C159" t="s">
        <v>145</v>
      </c>
      <c r="E159" t="s">
        <v>310</v>
      </c>
      <c r="F159" t="s">
        <v>535</v>
      </c>
      <c r="G159" t="s">
        <v>747</v>
      </c>
      <c r="H159" t="s">
        <v>930</v>
      </c>
      <c r="I159" t="s">
        <v>966</v>
      </c>
      <c r="J159">
        <v>11210</v>
      </c>
      <c r="K159" t="s">
        <v>994</v>
      </c>
      <c r="L159" t="s">
        <v>992</v>
      </c>
      <c r="M159" t="s">
        <v>996</v>
      </c>
      <c r="O159" t="s">
        <v>1115</v>
      </c>
      <c r="P159" t="s">
        <v>1131</v>
      </c>
      <c r="R159" t="s">
        <v>1139</v>
      </c>
      <c r="S159" t="s">
        <v>993</v>
      </c>
      <c r="T159" t="s">
        <v>1142</v>
      </c>
      <c r="V159" t="s">
        <v>145</v>
      </c>
      <c r="W159">
        <v>1725</v>
      </c>
      <c r="X159" t="s">
        <v>1159</v>
      </c>
      <c r="AA159" t="s">
        <v>1339</v>
      </c>
      <c r="AD159">
        <v>0</v>
      </c>
      <c r="AG159">
        <v>20</v>
      </c>
      <c r="AH159">
        <v>6</v>
      </c>
      <c r="AI159">
        <v>2</v>
      </c>
      <c r="AJ159">
        <v>71.84</v>
      </c>
      <c r="AM159" t="s">
        <v>1749</v>
      </c>
      <c r="AN159">
        <v>31200</v>
      </c>
    </row>
    <row r="160" spans="1:45">
      <c r="A160" s="1">
        <f>HYPERLINK("https://lsnyc.legalserver.org/matter/dynamic-profile/view/1903512","19-1903512")</f>
        <v>0</v>
      </c>
      <c r="B160" t="s">
        <v>60</v>
      </c>
      <c r="C160" t="s">
        <v>158</v>
      </c>
      <c r="E160" t="s">
        <v>311</v>
      </c>
      <c r="F160" t="s">
        <v>536</v>
      </c>
      <c r="G160" t="s">
        <v>748</v>
      </c>
      <c r="H160" t="s">
        <v>931</v>
      </c>
      <c r="I160" t="s">
        <v>982</v>
      </c>
      <c r="J160">
        <v>11101</v>
      </c>
      <c r="K160" t="s">
        <v>994</v>
      </c>
      <c r="L160" t="s">
        <v>992</v>
      </c>
      <c r="M160" t="s">
        <v>996</v>
      </c>
      <c r="N160" t="s">
        <v>1064</v>
      </c>
      <c r="O160" t="s">
        <v>1115</v>
      </c>
      <c r="P160" t="s">
        <v>1131</v>
      </c>
      <c r="R160" t="s">
        <v>1139</v>
      </c>
      <c r="S160" t="s">
        <v>993</v>
      </c>
      <c r="T160" t="s">
        <v>1142</v>
      </c>
      <c r="U160" t="s">
        <v>1148</v>
      </c>
      <c r="V160" t="s">
        <v>1157</v>
      </c>
      <c r="W160">
        <v>1800</v>
      </c>
      <c r="X160" t="s">
        <v>1162</v>
      </c>
      <c r="Y160" t="s">
        <v>1166</v>
      </c>
      <c r="AA160" t="s">
        <v>1340</v>
      </c>
      <c r="AC160" t="s">
        <v>1614</v>
      </c>
      <c r="AD160">
        <v>6</v>
      </c>
      <c r="AE160" t="s">
        <v>1725</v>
      </c>
      <c r="AF160" t="s">
        <v>995</v>
      </c>
      <c r="AG160">
        <v>2</v>
      </c>
      <c r="AH160">
        <v>2</v>
      </c>
      <c r="AI160">
        <v>2</v>
      </c>
      <c r="AJ160">
        <v>167.77</v>
      </c>
      <c r="AM160" t="s">
        <v>1747</v>
      </c>
      <c r="AN160">
        <v>43200</v>
      </c>
    </row>
    <row r="161" spans="1:41">
      <c r="A161" s="1">
        <f>HYPERLINK("https://lsnyc.legalserver.org/matter/dynamic-profile/view/1907285","19-1907285")</f>
        <v>0</v>
      </c>
      <c r="B161" t="s">
        <v>64</v>
      </c>
      <c r="C161" t="s">
        <v>111</v>
      </c>
      <c r="E161" t="s">
        <v>214</v>
      </c>
      <c r="F161" t="s">
        <v>537</v>
      </c>
      <c r="G161" t="s">
        <v>749</v>
      </c>
      <c r="H161" t="s">
        <v>897</v>
      </c>
      <c r="I161" t="s">
        <v>983</v>
      </c>
      <c r="J161">
        <v>11106</v>
      </c>
      <c r="K161" t="s">
        <v>994</v>
      </c>
      <c r="L161" t="s">
        <v>992</v>
      </c>
      <c r="N161" t="s">
        <v>1065</v>
      </c>
      <c r="O161" t="s">
        <v>1115</v>
      </c>
      <c r="P161" t="s">
        <v>1131</v>
      </c>
      <c r="R161" t="s">
        <v>1140</v>
      </c>
      <c r="S161" t="s">
        <v>993</v>
      </c>
      <c r="T161" t="s">
        <v>1142</v>
      </c>
      <c r="V161" t="s">
        <v>111</v>
      </c>
      <c r="W161">
        <v>950</v>
      </c>
      <c r="X161" t="s">
        <v>1162</v>
      </c>
      <c r="Y161" t="s">
        <v>1170</v>
      </c>
      <c r="AA161" t="s">
        <v>1341</v>
      </c>
      <c r="AB161" t="s">
        <v>1472</v>
      </c>
      <c r="AC161" t="s">
        <v>1615</v>
      </c>
      <c r="AD161">
        <v>6</v>
      </c>
      <c r="AE161" t="s">
        <v>1724</v>
      </c>
      <c r="AG161">
        <v>1</v>
      </c>
      <c r="AH161">
        <v>1</v>
      </c>
      <c r="AI161">
        <v>1</v>
      </c>
      <c r="AJ161">
        <v>0</v>
      </c>
      <c r="AM161" t="s">
        <v>1748</v>
      </c>
      <c r="AN161">
        <v>0</v>
      </c>
    </row>
    <row r="162" spans="1:41">
      <c r="A162" s="1">
        <f>HYPERLINK("https://lsnyc.legalserver.org/matter/dynamic-profile/view/1906962","19-1906962")</f>
        <v>0</v>
      </c>
      <c r="B162" t="s">
        <v>49</v>
      </c>
      <c r="C162" t="s">
        <v>136</v>
      </c>
      <c r="E162" t="s">
        <v>312</v>
      </c>
      <c r="F162" t="s">
        <v>538</v>
      </c>
      <c r="G162" t="s">
        <v>750</v>
      </c>
      <c r="I162" t="s">
        <v>966</v>
      </c>
      <c r="J162">
        <v>11208</v>
      </c>
      <c r="K162" t="s">
        <v>994</v>
      </c>
      <c r="L162" t="s">
        <v>992</v>
      </c>
      <c r="M162" t="s">
        <v>996</v>
      </c>
      <c r="O162" t="s">
        <v>1123</v>
      </c>
      <c r="P162" t="s">
        <v>1130</v>
      </c>
      <c r="R162" t="s">
        <v>1139</v>
      </c>
      <c r="S162" t="s">
        <v>993</v>
      </c>
      <c r="T162" t="s">
        <v>1142</v>
      </c>
      <c r="V162" t="s">
        <v>136</v>
      </c>
      <c r="W162">
        <v>0</v>
      </c>
      <c r="X162" t="s">
        <v>1159</v>
      </c>
      <c r="AA162" t="s">
        <v>1342</v>
      </c>
      <c r="AC162" t="s">
        <v>1616</v>
      </c>
      <c r="AD162">
        <v>0</v>
      </c>
      <c r="AG162">
        <v>0</v>
      </c>
      <c r="AH162">
        <v>1</v>
      </c>
      <c r="AI162">
        <v>0</v>
      </c>
      <c r="AJ162">
        <v>116.54</v>
      </c>
      <c r="AM162" t="s">
        <v>1747</v>
      </c>
      <c r="AN162">
        <v>14556</v>
      </c>
    </row>
    <row r="163" spans="1:41">
      <c r="A163" s="1">
        <f>HYPERLINK("https://lsnyc.legalserver.org/matter/dynamic-profile/view/1896149","19-1896149")</f>
        <v>0</v>
      </c>
      <c r="B163" t="s">
        <v>49</v>
      </c>
      <c r="C163" t="s">
        <v>159</v>
      </c>
      <c r="E163" t="s">
        <v>313</v>
      </c>
      <c r="F163" t="s">
        <v>539</v>
      </c>
      <c r="G163" t="s">
        <v>750</v>
      </c>
      <c r="H163">
        <v>3</v>
      </c>
      <c r="I163" t="s">
        <v>966</v>
      </c>
      <c r="J163">
        <v>11208</v>
      </c>
      <c r="K163" t="s">
        <v>994</v>
      </c>
      <c r="L163" t="s">
        <v>994</v>
      </c>
      <c r="N163" t="s">
        <v>1066</v>
      </c>
      <c r="O163" t="s">
        <v>1112</v>
      </c>
      <c r="P163" t="s">
        <v>1131</v>
      </c>
      <c r="R163" t="s">
        <v>1139</v>
      </c>
      <c r="S163" t="s">
        <v>994</v>
      </c>
      <c r="T163" t="s">
        <v>1142</v>
      </c>
      <c r="V163" t="s">
        <v>121</v>
      </c>
      <c r="W163">
        <v>1300</v>
      </c>
      <c r="X163" t="s">
        <v>1159</v>
      </c>
      <c r="AA163" t="s">
        <v>1343</v>
      </c>
      <c r="AC163" t="s">
        <v>1617</v>
      </c>
      <c r="AD163">
        <v>0</v>
      </c>
      <c r="AG163">
        <v>9</v>
      </c>
      <c r="AH163">
        <v>2</v>
      </c>
      <c r="AI163">
        <v>0</v>
      </c>
      <c r="AJ163">
        <v>484.92</v>
      </c>
      <c r="AM163" t="s">
        <v>1748</v>
      </c>
      <c r="AN163">
        <v>82000</v>
      </c>
      <c r="AO163" t="s">
        <v>1760</v>
      </c>
    </row>
    <row r="164" spans="1:41">
      <c r="A164" s="1">
        <f>HYPERLINK("https://lsnyc.legalserver.org/matter/dynamic-profile/view/1891183","19-1891183")</f>
        <v>0</v>
      </c>
      <c r="B164" t="s">
        <v>61</v>
      </c>
      <c r="C164" t="s">
        <v>160</v>
      </c>
      <c r="E164" t="s">
        <v>314</v>
      </c>
      <c r="F164" t="s">
        <v>540</v>
      </c>
      <c r="G164" t="s">
        <v>751</v>
      </c>
      <c r="I164" t="s">
        <v>984</v>
      </c>
      <c r="J164">
        <v>11368</v>
      </c>
      <c r="K164" t="s">
        <v>994</v>
      </c>
      <c r="L164" t="s">
        <v>994</v>
      </c>
      <c r="M164" t="s">
        <v>997</v>
      </c>
      <c r="N164" t="s">
        <v>1067</v>
      </c>
      <c r="O164" t="s">
        <v>1112</v>
      </c>
      <c r="P164" t="s">
        <v>1134</v>
      </c>
      <c r="R164" t="s">
        <v>1139</v>
      </c>
      <c r="S164" t="s">
        <v>993</v>
      </c>
      <c r="T164" t="s">
        <v>1142</v>
      </c>
      <c r="U164" t="s">
        <v>1148</v>
      </c>
      <c r="V164" t="s">
        <v>173</v>
      </c>
      <c r="W164">
        <v>1400</v>
      </c>
      <c r="X164" t="s">
        <v>1162</v>
      </c>
      <c r="Y164" t="s">
        <v>1167</v>
      </c>
      <c r="AA164" t="s">
        <v>1344</v>
      </c>
      <c r="AB164" t="s">
        <v>1473</v>
      </c>
      <c r="AC164" t="s">
        <v>1618</v>
      </c>
      <c r="AD164">
        <v>25</v>
      </c>
      <c r="AE164" t="s">
        <v>1725</v>
      </c>
      <c r="AF164" t="s">
        <v>1735</v>
      </c>
      <c r="AG164">
        <v>6</v>
      </c>
      <c r="AH164">
        <v>1</v>
      </c>
      <c r="AI164">
        <v>3</v>
      </c>
      <c r="AJ164">
        <v>46.6</v>
      </c>
      <c r="AM164" t="s">
        <v>1747</v>
      </c>
      <c r="AN164">
        <v>12000</v>
      </c>
    </row>
    <row r="165" spans="1:41">
      <c r="A165" s="1">
        <f>HYPERLINK("https://lsnyc.legalserver.org/matter/dynamic-profile/view/1906581","19-1906581")</f>
        <v>0</v>
      </c>
      <c r="B165" t="s">
        <v>59</v>
      </c>
      <c r="C165" t="s">
        <v>157</v>
      </c>
      <c r="E165" t="s">
        <v>225</v>
      </c>
      <c r="F165" t="s">
        <v>541</v>
      </c>
      <c r="G165" t="s">
        <v>752</v>
      </c>
      <c r="H165" t="s">
        <v>886</v>
      </c>
      <c r="I165" t="s">
        <v>985</v>
      </c>
      <c r="J165">
        <v>11372</v>
      </c>
      <c r="K165" t="s">
        <v>994</v>
      </c>
      <c r="L165" t="s">
        <v>992</v>
      </c>
      <c r="M165" t="s">
        <v>996</v>
      </c>
      <c r="N165" t="s">
        <v>1068</v>
      </c>
      <c r="O165" t="s">
        <v>1112</v>
      </c>
      <c r="P165" t="s">
        <v>1131</v>
      </c>
      <c r="R165" t="s">
        <v>1139</v>
      </c>
      <c r="S165" t="s">
        <v>993</v>
      </c>
      <c r="T165" t="s">
        <v>1142</v>
      </c>
      <c r="U165" t="s">
        <v>1148</v>
      </c>
      <c r="V165" t="s">
        <v>157</v>
      </c>
      <c r="W165">
        <v>1150</v>
      </c>
      <c r="X165" t="s">
        <v>1162</v>
      </c>
      <c r="Y165" t="s">
        <v>1167</v>
      </c>
      <c r="AA165" t="s">
        <v>1345</v>
      </c>
      <c r="AB165" t="s">
        <v>1474</v>
      </c>
      <c r="AC165" t="s">
        <v>1619</v>
      </c>
      <c r="AD165">
        <v>101</v>
      </c>
      <c r="AE165" t="s">
        <v>1724</v>
      </c>
      <c r="AF165" t="s">
        <v>995</v>
      </c>
      <c r="AG165">
        <v>22</v>
      </c>
      <c r="AH165">
        <v>3</v>
      </c>
      <c r="AI165">
        <v>0</v>
      </c>
      <c r="AJ165">
        <v>127.52</v>
      </c>
      <c r="AM165" t="s">
        <v>1747</v>
      </c>
      <c r="AN165">
        <v>27200</v>
      </c>
    </row>
    <row r="166" spans="1:41">
      <c r="A166" s="1">
        <f>HYPERLINK("https://lsnyc.legalserver.org/matter/dynamic-profile/view/1905070","19-1905070")</f>
        <v>0</v>
      </c>
      <c r="B166" t="s">
        <v>60</v>
      </c>
      <c r="C166" t="s">
        <v>126</v>
      </c>
      <c r="E166" t="s">
        <v>315</v>
      </c>
      <c r="F166" t="s">
        <v>440</v>
      </c>
      <c r="G166" t="s">
        <v>753</v>
      </c>
      <c r="H166" t="s">
        <v>859</v>
      </c>
      <c r="I166" t="s">
        <v>986</v>
      </c>
      <c r="J166">
        <v>11372</v>
      </c>
      <c r="K166" t="s">
        <v>994</v>
      </c>
      <c r="L166" t="s">
        <v>992</v>
      </c>
      <c r="M166" t="s">
        <v>996</v>
      </c>
      <c r="N166" t="s">
        <v>1069</v>
      </c>
      <c r="O166" t="s">
        <v>1115</v>
      </c>
      <c r="P166" t="s">
        <v>1131</v>
      </c>
      <c r="R166" t="s">
        <v>1139</v>
      </c>
      <c r="S166" t="s">
        <v>993</v>
      </c>
      <c r="T166" t="s">
        <v>1142</v>
      </c>
      <c r="U166" t="s">
        <v>1149</v>
      </c>
      <c r="V166" t="s">
        <v>126</v>
      </c>
      <c r="W166">
        <v>1760</v>
      </c>
      <c r="X166" t="s">
        <v>1162</v>
      </c>
      <c r="Y166" t="s">
        <v>1164</v>
      </c>
      <c r="AA166" t="s">
        <v>1346</v>
      </c>
      <c r="AC166" t="s">
        <v>1620</v>
      </c>
      <c r="AD166">
        <v>16</v>
      </c>
      <c r="AE166" t="s">
        <v>1476</v>
      </c>
      <c r="AF166" t="s">
        <v>995</v>
      </c>
      <c r="AG166">
        <v>5</v>
      </c>
      <c r="AH166">
        <v>2</v>
      </c>
      <c r="AI166">
        <v>2</v>
      </c>
      <c r="AJ166">
        <v>149.44</v>
      </c>
      <c r="AM166" t="s">
        <v>1748</v>
      </c>
      <c r="AN166">
        <v>38480</v>
      </c>
    </row>
    <row r="167" spans="1:41">
      <c r="A167" s="1">
        <f>HYPERLINK("https://lsnyc.legalserver.org/matter/dynamic-profile/view/1907459","19-1907459")</f>
        <v>0</v>
      </c>
      <c r="B167" t="s">
        <v>66</v>
      </c>
      <c r="C167" t="s">
        <v>110</v>
      </c>
      <c r="E167" t="s">
        <v>316</v>
      </c>
      <c r="F167" t="s">
        <v>542</v>
      </c>
      <c r="G167" t="s">
        <v>754</v>
      </c>
      <c r="H167">
        <v>4</v>
      </c>
      <c r="I167" t="s">
        <v>968</v>
      </c>
      <c r="J167">
        <v>10034</v>
      </c>
      <c r="K167" t="s">
        <v>994</v>
      </c>
      <c r="L167" t="s">
        <v>992</v>
      </c>
      <c r="M167" t="s">
        <v>996</v>
      </c>
      <c r="P167" t="s">
        <v>1132</v>
      </c>
      <c r="R167" t="s">
        <v>1139</v>
      </c>
      <c r="S167" t="s">
        <v>993</v>
      </c>
      <c r="T167" t="s">
        <v>1142</v>
      </c>
      <c r="V167" t="s">
        <v>110</v>
      </c>
      <c r="W167">
        <v>1384</v>
      </c>
      <c r="X167" t="s">
        <v>1161</v>
      </c>
      <c r="Y167" t="s">
        <v>1165</v>
      </c>
      <c r="AA167" t="s">
        <v>1347</v>
      </c>
      <c r="AC167" t="s">
        <v>1621</v>
      </c>
      <c r="AD167">
        <v>20</v>
      </c>
      <c r="AE167" t="s">
        <v>1724</v>
      </c>
      <c r="AF167" t="s">
        <v>995</v>
      </c>
      <c r="AG167">
        <v>7</v>
      </c>
      <c r="AH167">
        <v>4</v>
      </c>
      <c r="AI167">
        <v>1</v>
      </c>
      <c r="AJ167">
        <v>271.79</v>
      </c>
      <c r="AM167" t="s">
        <v>1747</v>
      </c>
      <c r="AN167">
        <v>82000</v>
      </c>
    </row>
    <row r="168" spans="1:41">
      <c r="A168" s="1">
        <f>HYPERLINK("https://lsnyc.legalserver.org/matter/dynamic-profile/view/1903783","19-1903783")</f>
        <v>0</v>
      </c>
      <c r="B168" t="s">
        <v>98</v>
      </c>
      <c r="C168" t="s">
        <v>144</v>
      </c>
      <c r="E168" t="s">
        <v>317</v>
      </c>
      <c r="F168" t="s">
        <v>543</v>
      </c>
      <c r="G168" t="s">
        <v>755</v>
      </c>
      <c r="H168" t="s">
        <v>894</v>
      </c>
      <c r="I168" t="s">
        <v>966</v>
      </c>
      <c r="J168">
        <v>11208</v>
      </c>
      <c r="K168" t="s">
        <v>994</v>
      </c>
      <c r="L168" t="s">
        <v>992</v>
      </c>
      <c r="M168" t="s">
        <v>997</v>
      </c>
      <c r="N168" t="s">
        <v>1004</v>
      </c>
      <c r="O168" t="s">
        <v>1111</v>
      </c>
      <c r="P168" t="s">
        <v>1134</v>
      </c>
      <c r="R168" t="s">
        <v>1139</v>
      </c>
      <c r="S168" t="s">
        <v>993</v>
      </c>
      <c r="T168" t="s">
        <v>1142</v>
      </c>
      <c r="U168" t="s">
        <v>1148</v>
      </c>
      <c r="V168" t="s">
        <v>144</v>
      </c>
      <c r="W168">
        <v>1350</v>
      </c>
      <c r="X168" t="s">
        <v>1159</v>
      </c>
      <c r="Y168" t="s">
        <v>1164</v>
      </c>
      <c r="AA168" t="s">
        <v>1348</v>
      </c>
      <c r="AB168" t="s">
        <v>1475</v>
      </c>
      <c r="AC168" t="s">
        <v>1622</v>
      </c>
      <c r="AD168">
        <v>15</v>
      </c>
      <c r="AE168" t="s">
        <v>1724</v>
      </c>
      <c r="AF168" t="s">
        <v>995</v>
      </c>
      <c r="AG168">
        <v>2</v>
      </c>
      <c r="AH168">
        <v>2</v>
      </c>
      <c r="AI168">
        <v>3</v>
      </c>
      <c r="AJ168">
        <v>165.81</v>
      </c>
      <c r="AM168" t="s">
        <v>1748</v>
      </c>
      <c r="AN168">
        <v>50024</v>
      </c>
    </row>
    <row r="169" spans="1:41">
      <c r="A169" s="1">
        <f>HYPERLINK("https://lsnyc.legalserver.org/matter/dynamic-profile/view/1906349","19-1906349")</f>
        <v>0</v>
      </c>
      <c r="B169" t="s">
        <v>50</v>
      </c>
      <c r="C169" t="s">
        <v>146</v>
      </c>
      <c r="E169" t="s">
        <v>318</v>
      </c>
      <c r="F169" t="s">
        <v>544</v>
      </c>
      <c r="G169" t="s">
        <v>756</v>
      </c>
      <c r="H169">
        <v>2</v>
      </c>
      <c r="I169" t="s">
        <v>966</v>
      </c>
      <c r="J169">
        <v>11208</v>
      </c>
      <c r="K169" t="s">
        <v>994</v>
      </c>
      <c r="L169" t="s">
        <v>992</v>
      </c>
      <c r="M169" t="s">
        <v>996</v>
      </c>
      <c r="N169" t="s">
        <v>1070</v>
      </c>
      <c r="O169" t="s">
        <v>1115</v>
      </c>
      <c r="R169" t="s">
        <v>1139</v>
      </c>
      <c r="S169" t="s">
        <v>1141</v>
      </c>
      <c r="T169" t="s">
        <v>1142</v>
      </c>
      <c r="U169" t="s">
        <v>1148</v>
      </c>
      <c r="V169" t="s">
        <v>117</v>
      </c>
      <c r="W169">
        <v>1500</v>
      </c>
      <c r="X169" t="s">
        <v>1159</v>
      </c>
      <c r="Y169" t="s">
        <v>1167</v>
      </c>
      <c r="AA169" t="s">
        <v>1349</v>
      </c>
      <c r="AB169" t="s">
        <v>1476</v>
      </c>
      <c r="AC169" t="s">
        <v>1623</v>
      </c>
      <c r="AD169">
        <v>4</v>
      </c>
      <c r="AE169" t="s">
        <v>1725</v>
      </c>
      <c r="AF169" t="s">
        <v>1741</v>
      </c>
      <c r="AG169">
        <v>5</v>
      </c>
      <c r="AH169">
        <v>1</v>
      </c>
      <c r="AI169">
        <v>2</v>
      </c>
      <c r="AJ169">
        <v>70.31999999999999</v>
      </c>
      <c r="AM169" t="s">
        <v>1748</v>
      </c>
      <c r="AN169">
        <v>15000</v>
      </c>
    </row>
    <row r="170" spans="1:41">
      <c r="A170" s="1">
        <f>HYPERLINK("https://lsnyc.legalserver.org/matter/dynamic-profile/view/1906690","19-1906690")</f>
        <v>0</v>
      </c>
      <c r="B170" t="s">
        <v>99</v>
      </c>
      <c r="C170" t="s">
        <v>157</v>
      </c>
      <c r="E170" t="s">
        <v>319</v>
      </c>
      <c r="F170" t="s">
        <v>545</v>
      </c>
      <c r="G170" t="s">
        <v>757</v>
      </c>
      <c r="I170" t="s">
        <v>978</v>
      </c>
      <c r="J170">
        <v>11354</v>
      </c>
      <c r="K170" t="s">
        <v>994</v>
      </c>
      <c r="L170" t="s">
        <v>992</v>
      </c>
      <c r="M170" t="s">
        <v>996</v>
      </c>
      <c r="N170" t="s">
        <v>1071</v>
      </c>
      <c r="O170" t="s">
        <v>1124</v>
      </c>
      <c r="P170" t="s">
        <v>1130</v>
      </c>
      <c r="R170" t="s">
        <v>1139</v>
      </c>
      <c r="S170" t="s">
        <v>993</v>
      </c>
      <c r="T170" t="s">
        <v>1142</v>
      </c>
      <c r="U170" t="s">
        <v>1148</v>
      </c>
      <c r="V170" t="s">
        <v>157</v>
      </c>
      <c r="W170">
        <v>1100</v>
      </c>
      <c r="X170" t="s">
        <v>1162</v>
      </c>
      <c r="Y170" t="s">
        <v>1164</v>
      </c>
      <c r="AA170" t="s">
        <v>1350</v>
      </c>
      <c r="AC170" t="s">
        <v>1624</v>
      </c>
      <c r="AD170">
        <v>2</v>
      </c>
      <c r="AE170" t="s">
        <v>1725</v>
      </c>
      <c r="AF170" t="s">
        <v>995</v>
      </c>
      <c r="AG170">
        <v>1</v>
      </c>
      <c r="AH170">
        <v>1</v>
      </c>
      <c r="AI170">
        <v>0</v>
      </c>
      <c r="AJ170">
        <v>120.1</v>
      </c>
      <c r="AM170" t="s">
        <v>1753</v>
      </c>
      <c r="AN170">
        <v>15000</v>
      </c>
    </row>
    <row r="171" spans="1:41">
      <c r="A171" s="1">
        <f>HYPERLINK("https://lsnyc.legalserver.org/matter/dynamic-profile/view/1906820","19-1906820")</f>
        <v>0</v>
      </c>
      <c r="B171" t="s">
        <v>53</v>
      </c>
      <c r="C171" t="s">
        <v>156</v>
      </c>
      <c r="E171" t="s">
        <v>320</v>
      </c>
      <c r="F171" t="s">
        <v>546</v>
      </c>
      <c r="G171" t="s">
        <v>758</v>
      </c>
      <c r="H171" t="s">
        <v>932</v>
      </c>
      <c r="I171" t="s">
        <v>967</v>
      </c>
      <c r="J171">
        <v>10306</v>
      </c>
      <c r="K171" t="s">
        <v>994</v>
      </c>
      <c r="L171" t="s">
        <v>992</v>
      </c>
      <c r="M171" t="s">
        <v>996</v>
      </c>
      <c r="N171" t="s">
        <v>1072</v>
      </c>
      <c r="O171" t="s">
        <v>1115</v>
      </c>
      <c r="P171" t="s">
        <v>1131</v>
      </c>
      <c r="R171" t="s">
        <v>1139</v>
      </c>
      <c r="S171" t="s">
        <v>993</v>
      </c>
      <c r="T171" t="s">
        <v>1142</v>
      </c>
      <c r="U171" t="s">
        <v>1148</v>
      </c>
      <c r="V171" t="s">
        <v>156</v>
      </c>
      <c r="W171">
        <v>1820</v>
      </c>
      <c r="X171" t="s">
        <v>1160</v>
      </c>
      <c r="Y171" t="s">
        <v>1171</v>
      </c>
      <c r="AA171" t="s">
        <v>1351</v>
      </c>
      <c r="AC171" t="s">
        <v>1625</v>
      </c>
      <c r="AD171">
        <v>3</v>
      </c>
      <c r="AE171" t="s">
        <v>1725</v>
      </c>
      <c r="AF171" t="s">
        <v>1738</v>
      </c>
      <c r="AG171">
        <v>-1</v>
      </c>
      <c r="AH171">
        <v>2</v>
      </c>
      <c r="AI171">
        <v>0</v>
      </c>
      <c r="AJ171">
        <v>65.70999999999999</v>
      </c>
      <c r="AM171" t="s">
        <v>1748</v>
      </c>
      <c r="AN171">
        <v>11112</v>
      </c>
    </row>
    <row r="172" spans="1:41">
      <c r="A172" s="1">
        <f>HYPERLINK("https://lsnyc.legalserver.org/matter/dynamic-profile/view/1904522","19-1904522")</f>
        <v>0</v>
      </c>
      <c r="B172" t="s">
        <v>60</v>
      </c>
      <c r="C172" t="s">
        <v>132</v>
      </c>
      <c r="E172" t="s">
        <v>321</v>
      </c>
      <c r="F172" t="s">
        <v>547</v>
      </c>
      <c r="G172" t="s">
        <v>759</v>
      </c>
      <c r="H172" t="s">
        <v>933</v>
      </c>
      <c r="I172" t="s">
        <v>987</v>
      </c>
      <c r="J172">
        <v>11104</v>
      </c>
      <c r="K172" t="s">
        <v>994</v>
      </c>
      <c r="L172" t="s">
        <v>992</v>
      </c>
      <c r="M172" t="s">
        <v>996</v>
      </c>
      <c r="N172" t="s">
        <v>1073</v>
      </c>
      <c r="O172" t="s">
        <v>1112</v>
      </c>
      <c r="P172" t="s">
        <v>1131</v>
      </c>
      <c r="R172" t="s">
        <v>1139</v>
      </c>
      <c r="S172" t="s">
        <v>993</v>
      </c>
      <c r="T172" t="s">
        <v>1142</v>
      </c>
      <c r="U172" t="s">
        <v>1148</v>
      </c>
      <c r="V172" t="s">
        <v>132</v>
      </c>
      <c r="W172">
        <v>1241</v>
      </c>
      <c r="X172" t="s">
        <v>1162</v>
      </c>
      <c r="Y172" t="s">
        <v>1167</v>
      </c>
      <c r="AA172" t="s">
        <v>1352</v>
      </c>
      <c r="AC172" t="s">
        <v>1626</v>
      </c>
      <c r="AD172">
        <v>60</v>
      </c>
      <c r="AE172" t="s">
        <v>1476</v>
      </c>
      <c r="AF172" t="s">
        <v>995</v>
      </c>
      <c r="AG172">
        <v>20</v>
      </c>
      <c r="AH172">
        <v>2</v>
      </c>
      <c r="AI172">
        <v>0</v>
      </c>
      <c r="AJ172">
        <v>138.65</v>
      </c>
      <c r="AM172" t="s">
        <v>1754</v>
      </c>
      <c r="AN172">
        <v>23446.28</v>
      </c>
    </row>
    <row r="173" spans="1:41">
      <c r="A173" s="1">
        <f>HYPERLINK("https://lsnyc.legalserver.org/matter/dynamic-profile/view/1907662","19-1907662")</f>
        <v>0</v>
      </c>
      <c r="B173" t="s">
        <v>48</v>
      </c>
      <c r="C173" t="s">
        <v>113</v>
      </c>
      <c r="E173" t="s">
        <v>322</v>
      </c>
      <c r="F173" t="s">
        <v>548</v>
      </c>
      <c r="G173" t="s">
        <v>760</v>
      </c>
      <c r="H173" t="s">
        <v>934</v>
      </c>
      <c r="I173" t="s">
        <v>966</v>
      </c>
      <c r="J173">
        <v>11238</v>
      </c>
      <c r="K173" t="s">
        <v>994</v>
      </c>
      <c r="L173" t="s">
        <v>992</v>
      </c>
      <c r="P173" t="s">
        <v>1129</v>
      </c>
      <c r="R173" t="s">
        <v>1139</v>
      </c>
      <c r="T173" t="s">
        <v>1142</v>
      </c>
      <c r="V173" t="s">
        <v>113</v>
      </c>
      <c r="W173">
        <v>0</v>
      </c>
      <c r="X173" t="s">
        <v>1159</v>
      </c>
      <c r="AA173" t="s">
        <v>1353</v>
      </c>
      <c r="AC173" t="s">
        <v>1627</v>
      </c>
      <c r="AD173">
        <v>0</v>
      </c>
      <c r="AG173">
        <v>0</v>
      </c>
      <c r="AH173">
        <v>2</v>
      </c>
      <c r="AI173">
        <v>0</v>
      </c>
      <c r="AJ173">
        <v>53.22</v>
      </c>
      <c r="AM173" t="s">
        <v>1748</v>
      </c>
      <c r="AN173">
        <v>9000</v>
      </c>
    </row>
    <row r="174" spans="1:41">
      <c r="A174" s="1">
        <f>HYPERLINK("https://lsnyc.legalserver.org/matter/dynamic-profile/view/1906006","19-1906006")</f>
        <v>0</v>
      </c>
      <c r="B174" t="s">
        <v>70</v>
      </c>
      <c r="C174" t="s">
        <v>130</v>
      </c>
      <c r="E174" t="s">
        <v>323</v>
      </c>
      <c r="F174" t="s">
        <v>549</v>
      </c>
      <c r="G174" t="s">
        <v>761</v>
      </c>
      <c r="H174" t="s">
        <v>880</v>
      </c>
      <c r="I174" t="s">
        <v>968</v>
      </c>
      <c r="J174">
        <v>10033</v>
      </c>
      <c r="K174" t="s">
        <v>994</v>
      </c>
      <c r="L174" t="s">
        <v>992</v>
      </c>
      <c r="M174" t="s">
        <v>996</v>
      </c>
      <c r="P174" t="s">
        <v>1132</v>
      </c>
      <c r="R174" t="s">
        <v>1139</v>
      </c>
      <c r="S174" t="s">
        <v>993</v>
      </c>
      <c r="T174" t="s">
        <v>1142</v>
      </c>
      <c r="V174" t="s">
        <v>130</v>
      </c>
      <c r="W174">
        <v>2275</v>
      </c>
      <c r="X174" t="s">
        <v>1161</v>
      </c>
      <c r="Y174" t="s">
        <v>1165</v>
      </c>
      <c r="AA174" t="s">
        <v>1354</v>
      </c>
      <c r="AC174" t="s">
        <v>1628</v>
      </c>
      <c r="AD174">
        <v>49</v>
      </c>
      <c r="AE174" t="s">
        <v>1724</v>
      </c>
      <c r="AF174" t="s">
        <v>995</v>
      </c>
      <c r="AG174">
        <v>8</v>
      </c>
      <c r="AH174">
        <v>3</v>
      </c>
      <c r="AI174">
        <v>0</v>
      </c>
      <c r="AJ174">
        <v>825.13</v>
      </c>
      <c r="AM174" t="s">
        <v>1748</v>
      </c>
      <c r="AN174">
        <v>176000</v>
      </c>
    </row>
    <row r="175" spans="1:41">
      <c r="A175" s="1">
        <f>HYPERLINK("https://lsnyc.legalserver.org/matter/dynamic-profile/view/1907122","19-1907122")</f>
        <v>0</v>
      </c>
      <c r="B175" t="s">
        <v>72</v>
      </c>
      <c r="C175" t="s">
        <v>161</v>
      </c>
      <c r="E175" t="s">
        <v>324</v>
      </c>
      <c r="F175" t="s">
        <v>550</v>
      </c>
      <c r="G175" t="s">
        <v>762</v>
      </c>
      <c r="H175" t="s">
        <v>935</v>
      </c>
      <c r="I175" t="s">
        <v>983</v>
      </c>
      <c r="J175">
        <v>11103</v>
      </c>
      <c r="K175" t="s">
        <v>994</v>
      </c>
      <c r="L175" t="s">
        <v>992</v>
      </c>
      <c r="M175" t="s">
        <v>996</v>
      </c>
      <c r="O175" t="s">
        <v>1113</v>
      </c>
      <c r="P175" t="s">
        <v>1134</v>
      </c>
      <c r="R175" t="s">
        <v>1139</v>
      </c>
      <c r="S175" t="s">
        <v>993</v>
      </c>
      <c r="T175" t="s">
        <v>1142</v>
      </c>
      <c r="U175" t="s">
        <v>1148</v>
      </c>
      <c r="V175" t="s">
        <v>161</v>
      </c>
      <c r="W175">
        <v>1400</v>
      </c>
      <c r="X175" t="s">
        <v>1162</v>
      </c>
      <c r="Y175" t="s">
        <v>1176</v>
      </c>
      <c r="AA175" t="s">
        <v>1355</v>
      </c>
      <c r="AC175" t="s">
        <v>1629</v>
      </c>
      <c r="AD175">
        <v>4</v>
      </c>
      <c r="AE175" t="s">
        <v>1724</v>
      </c>
      <c r="AF175" t="s">
        <v>995</v>
      </c>
      <c r="AG175">
        <v>9</v>
      </c>
      <c r="AH175">
        <v>2</v>
      </c>
      <c r="AI175">
        <v>1</v>
      </c>
      <c r="AJ175">
        <v>117.21</v>
      </c>
      <c r="AM175" t="s">
        <v>1748</v>
      </c>
      <c r="AN175">
        <v>25000</v>
      </c>
    </row>
    <row r="176" spans="1:41">
      <c r="A176" s="1">
        <f>HYPERLINK("https://lsnyc.legalserver.org/matter/dynamic-profile/view/1907582","19-1907582")</f>
        <v>0</v>
      </c>
      <c r="B176" t="s">
        <v>62</v>
      </c>
      <c r="C176" t="s">
        <v>145</v>
      </c>
      <c r="E176" t="s">
        <v>201</v>
      </c>
      <c r="F176" t="s">
        <v>551</v>
      </c>
      <c r="G176" t="s">
        <v>763</v>
      </c>
      <c r="H176" t="s">
        <v>845</v>
      </c>
      <c r="I176" t="s">
        <v>968</v>
      </c>
      <c r="J176">
        <v>10034</v>
      </c>
      <c r="K176" t="s">
        <v>994</v>
      </c>
      <c r="L176" t="s">
        <v>992</v>
      </c>
      <c r="M176" t="s">
        <v>996</v>
      </c>
      <c r="P176" t="s">
        <v>1132</v>
      </c>
      <c r="R176" t="s">
        <v>1139</v>
      </c>
      <c r="S176" t="s">
        <v>993</v>
      </c>
      <c r="T176" t="s">
        <v>1142</v>
      </c>
      <c r="V176" t="s">
        <v>145</v>
      </c>
      <c r="W176">
        <v>857.51</v>
      </c>
      <c r="X176" t="s">
        <v>1161</v>
      </c>
      <c r="Y176" t="s">
        <v>1169</v>
      </c>
      <c r="AA176" t="s">
        <v>1356</v>
      </c>
      <c r="AC176" t="s">
        <v>1630</v>
      </c>
      <c r="AD176">
        <v>22</v>
      </c>
      <c r="AE176" t="s">
        <v>1724</v>
      </c>
      <c r="AF176" t="s">
        <v>995</v>
      </c>
      <c r="AG176">
        <v>41</v>
      </c>
      <c r="AH176">
        <v>1</v>
      </c>
      <c r="AI176">
        <v>0</v>
      </c>
      <c r="AJ176">
        <v>98.95999999999999</v>
      </c>
      <c r="AM176" t="s">
        <v>1747</v>
      </c>
      <c r="AN176">
        <v>12360</v>
      </c>
    </row>
    <row r="177" spans="1:40">
      <c r="A177" s="1">
        <f>HYPERLINK("https://lsnyc.legalserver.org/matter/dynamic-profile/view/1905954","19-1905954")</f>
        <v>0</v>
      </c>
      <c r="B177" t="s">
        <v>97</v>
      </c>
      <c r="C177" t="s">
        <v>127</v>
      </c>
      <c r="D177" t="s">
        <v>121</v>
      </c>
      <c r="E177" t="s">
        <v>325</v>
      </c>
      <c r="F177" t="s">
        <v>552</v>
      </c>
      <c r="G177" t="s">
        <v>764</v>
      </c>
      <c r="H177">
        <v>22</v>
      </c>
      <c r="I177" t="s">
        <v>968</v>
      </c>
      <c r="J177">
        <v>10033</v>
      </c>
      <c r="K177" t="s">
        <v>994</v>
      </c>
      <c r="L177" t="s">
        <v>992</v>
      </c>
      <c r="M177" t="s">
        <v>996</v>
      </c>
      <c r="O177" t="s">
        <v>1116</v>
      </c>
      <c r="P177" t="s">
        <v>1133</v>
      </c>
      <c r="Q177" t="s">
        <v>1136</v>
      </c>
      <c r="R177" t="s">
        <v>1139</v>
      </c>
      <c r="S177" t="s">
        <v>993</v>
      </c>
      <c r="T177" t="s">
        <v>1142</v>
      </c>
      <c r="V177" t="s">
        <v>127</v>
      </c>
      <c r="W177">
        <v>1296.98</v>
      </c>
      <c r="X177" t="s">
        <v>1161</v>
      </c>
      <c r="Y177" t="s">
        <v>1169</v>
      </c>
      <c r="Z177" t="s">
        <v>1181</v>
      </c>
      <c r="AA177" t="s">
        <v>1357</v>
      </c>
      <c r="AC177" t="s">
        <v>1631</v>
      </c>
      <c r="AD177">
        <v>41</v>
      </c>
      <c r="AE177" t="s">
        <v>1724</v>
      </c>
      <c r="AF177" t="s">
        <v>995</v>
      </c>
      <c r="AG177">
        <v>26</v>
      </c>
      <c r="AH177">
        <v>1</v>
      </c>
      <c r="AI177">
        <v>0</v>
      </c>
      <c r="AJ177">
        <v>74.72</v>
      </c>
      <c r="AM177" t="s">
        <v>1747</v>
      </c>
      <c r="AN177">
        <v>9332.440000000001</v>
      </c>
    </row>
    <row r="178" spans="1:40">
      <c r="A178" s="1">
        <f>HYPERLINK("https://lsnyc.legalserver.org/matter/dynamic-profile/view/1907747","19-1907747")</f>
        <v>0</v>
      </c>
      <c r="B178" t="s">
        <v>58</v>
      </c>
      <c r="C178" t="s">
        <v>115</v>
      </c>
      <c r="E178" t="s">
        <v>326</v>
      </c>
      <c r="F178" t="s">
        <v>440</v>
      </c>
      <c r="G178" t="s">
        <v>765</v>
      </c>
      <c r="H178" t="s">
        <v>936</v>
      </c>
      <c r="I178" t="s">
        <v>966</v>
      </c>
      <c r="J178">
        <v>11219</v>
      </c>
      <c r="K178" t="s">
        <v>994</v>
      </c>
      <c r="L178" t="s">
        <v>992</v>
      </c>
      <c r="M178" t="s">
        <v>996</v>
      </c>
      <c r="N178" t="s">
        <v>1074</v>
      </c>
      <c r="O178" t="s">
        <v>1115</v>
      </c>
      <c r="P178" t="s">
        <v>1131</v>
      </c>
      <c r="R178" t="s">
        <v>1139</v>
      </c>
      <c r="S178" t="s">
        <v>993</v>
      </c>
      <c r="T178" t="s">
        <v>1142</v>
      </c>
      <c r="V178" t="s">
        <v>145</v>
      </c>
      <c r="W178">
        <v>900</v>
      </c>
      <c r="X178" t="s">
        <v>1159</v>
      </c>
      <c r="Y178" t="s">
        <v>1164</v>
      </c>
      <c r="AA178" t="s">
        <v>1358</v>
      </c>
      <c r="AC178" t="s">
        <v>1632</v>
      </c>
      <c r="AD178">
        <v>6</v>
      </c>
      <c r="AE178" t="s">
        <v>1724</v>
      </c>
      <c r="AF178" t="s">
        <v>995</v>
      </c>
      <c r="AG178">
        <v>10</v>
      </c>
      <c r="AH178">
        <v>3</v>
      </c>
      <c r="AI178">
        <v>0</v>
      </c>
      <c r="AJ178">
        <v>84.39</v>
      </c>
      <c r="AM178" t="s">
        <v>1747</v>
      </c>
      <c r="AN178">
        <v>18000</v>
      </c>
    </row>
    <row r="179" spans="1:40">
      <c r="A179" s="1">
        <f>HYPERLINK("https://lsnyc.legalserver.org/matter/dynamic-profile/view/1906385","19-1906385")</f>
        <v>0</v>
      </c>
      <c r="B179" t="s">
        <v>60</v>
      </c>
      <c r="C179" t="s">
        <v>121</v>
      </c>
      <c r="E179" t="s">
        <v>327</v>
      </c>
      <c r="F179" t="s">
        <v>553</v>
      </c>
      <c r="G179" t="s">
        <v>766</v>
      </c>
      <c r="H179" t="s">
        <v>937</v>
      </c>
      <c r="I179" t="s">
        <v>988</v>
      </c>
      <c r="J179">
        <v>11377</v>
      </c>
      <c r="K179" t="s">
        <v>994</v>
      </c>
      <c r="L179" t="s">
        <v>992</v>
      </c>
      <c r="M179" t="s">
        <v>996</v>
      </c>
      <c r="N179" t="s">
        <v>1075</v>
      </c>
      <c r="O179" t="s">
        <v>1112</v>
      </c>
      <c r="P179" t="s">
        <v>1131</v>
      </c>
      <c r="R179" t="s">
        <v>1139</v>
      </c>
      <c r="S179" t="s">
        <v>993</v>
      </c>
      <c r="T179" t="s">
        <v>1142</v>
      </c>
      <c r="U179" t="s">
        <v>1148</v>
      </c>
      <c r="V179" t="s">
        <v>121</v>
      </c>
      <c r="W179">
        <v>1024</v>
      </c>
      <c r="X179" t="s">
        <v>1162</v>
      </c>
      <c r="Y179" t="s">
        <v>1167</v>
      </c>
      <c r="AA179" t="s">
        <v>1359</v>
      </c>
      <c r="AC179" t="s">
        <v>1633</v>
      </c>
      <c r="AD179">
        <v>60</v>
      </c>
      <c r="AE179" t="s">
        <v>1724</v>
      </c>
      <c r="AF179" t="s">
        <v>995</v>
      </c>
      <c r="AG179">
        <v>26</v>
      </c>
      <c r="AH179">
        <v>5</v>
      </c>
      <c r="AI179">
        <v>1</v>
      </c>
      <c r="AJ179">
        <v>105.81</v>
      </c>
      <c r="AM179" t="s">
        <v>1747</v>
      </c>
      <c r="AN179">
        <v>36600</v>
      </c>
    </row>
    <row r="180" spans="1:40">
      <c r="A180" s="1">
        <f>HYPERLINK("https://lsnyc.legalserver.org/matter/dynamic-profile/view/1906222","19-1906222")</f>
        <v>0</v>
      </c>
      <c r="B180" t="s">
        <v>70</v>
      </c>
      <c r="C180" t="s">
        <v>130</v>
      </c>
      <c r="E180" t="s">
        <v>328</v>
      </c>
      <c r="F180" t="s">
        <v>554</v>
      </c>
      <c r="G180" t="s">
        <v>767</v>
      </c>
      <c r="H180" t="s">
        <v>938</v>
      </c>
      <c r="I180" t="s">
        <v>968</v>
      </c>
      <c r="J180">
        <v>10040</v>
      </c>
      <c r="K180" t="s">
        <v>994</v>
      </c>
      <c r="L180" t="s">
        <v>992</v>
      </c>
      <c r="M180" t="s">
        <v>996</v>
      </c>
      <c r="P180" t="s">
        <v>1132</v>
      </c>
      <c r="R180" t="s">
        <v>1139</v>
      </c>
      <c r="S180" t="s">
        <v>993</v>
      </c>
      <c r="T180" t="s">
        <v>1142</v>
      </c>
      <c r="V180" t="s">
        <v>130</v>
      </c>
      <c r="W180">
        <v>1197</v>
      </c>
      <c r="X180" t="s">
        <v>1161</v>
      </c>
      <c r="Y180" t="s">
        <v>1165</v>
      </c>
      <c r="AA180" t="s">
        <v>1360</v>
      </c>
      <c r="AC180" t="s">
        <v>1634</v>
      </c>
      <c r="AD180">
        <v>73</v>
      </c>
      <c r="AE180" t="s">
        <v>1724</v>
      </c>
      <c r="AF180" t="s">
        <v>995</v>
      </c>
      <c r="AG180">
        <v>40</v>
      </c>
      <c r="AH180">
        <v>1</v>
      </c>
      <c r="AI180">
        <v>0</v>
      </c>
      <c r="AJ180">
        <v>115.29</v>
      </c>
      <c r="AM180" t="s">
        <v>1748</v>
      </c>
      <c r="AN180">
        <v>14400</v>
      </c>
    </row>
    <row r="181" spans="1:40">
      <c r="A181" s="1">
        <f>HYPERLINK("https://lsnyc.legalserver.org/matter/dynamic-profile/view/1907712","19-1907712")</f>
        <v>0</v>
      </c>
      <c r="B181" t="s">
        <v>60</v>
      </c>
      <c r="C181" t="s">
        <v>113</v>
      </c>
      <c r="E181" t="s">
        <v>207</v>
      </c>
      <c r="F181" t="s">
        <v>555</v>
      </c>
      <c r="G181" t="s">
        <v>768</v>
      </c>
      <c r="H181" t="s">
        <v>939</v>
      </c>
      <c r="I181" t="s">
        <v>988</v>
      </c>
      <c r="J181">
        <v>11377</v>
      </c>
      <c r="K181" t="s">
        <v>994</v>
      </c>
      <c r="L181" t="s">
        <v>992</v>
      </c>
      <c r="M181" t="s">
        <v>996</v>
      </c>
      <c r="O181" t="s">
        <v>1113</v>
      </c>
      <c r="P181" t="s">
        <v>1130</v>
      </c>
      <c r="R181" t="s">
        <v>1139</v>
      </c>
      <c r="S181" t="s">
        <v>994</v>
      </c>
      <c r="T181" t="s">
        <v>1142</v>
      </c>
      <c r="V181" t="s">
        <v>113</v>
      </c>
      <c r="W181">
        <v>0</v>
      </c>
      <c r="X181" t="s">
        <v>1162</v>
      </c>
      <c r="Y181" t="s">
        <v>1168</v>
      </c>
      <c r="AA181" t="s">
        <v>1361</v>
      </c>
      <c r="AC181" t="s">
        <v>1635</v>
      </c>
      <c r="AD181">
        <v>0</v>
      </c>
      <c r="AE181" t="s">
        <v>1476</v>
      </c>
      <c r="AF181" t="s">
        <v>995</v>
      </c>
      <c r="AG181">
        <v>32</v>
      </c>
      <c r="AH181">
        <v>4</v>
      </c>
      <c r="AI181">
        <v>0</v>
      </c>
      <c r="AJ181">
        <v>233.01</v>
      </c>
      <c r="AM181" t="s">
        <v>1747</v>
      </c>
      <c r="AN181">
        <v>60000</v>
      </c>
    </row>
    <row r="182" spans="1:40">
      <c r="A182" s="1">
        <f>HYPERLINK("https://lsnyc.legalserver.org/matter/dynamic-profile/view/1907690","19-1907690")</f>
        <v>0</v>
      </c>
      <c r="B182" t="s">
        <v>60</v>
      </c>
      <c r="C182" t="s">
        <v>113</v>
      </c>
      <c r="E182" t="s">
        <v>329</v>
      </c>
      <c r="F182" t="s">
        <v>556</v>
      </c>
      <c r="G182" t="s">
        <v>768</v>
      </c>
      <c r="H182" t="s">
        <v>845</v>
      </c>
      <c r="I182" t="s">
        <v>988</v>
      </c>
      <c r="J182">
        <v>11377</v>
      </c>
      <c r="K182" t="s">
        <v>994</v>
      </c>
      <c r="L182" t="s">
        <v>992</v>
      </c>
      <c r="M182" t="s">
        <v>996</v>
      </c>
      <c r="O182" t="s">
        <v>1113</v>
      </c>
      <c r="P182" t="s">
        <v>1130</v>
      </c>
      <c r="R182" t="s">
        <v>1139</v>
      </c>
      <c r="S182" t="s">
        <v>994</v>
      </c>
      <c r="T182" t="s">
        <v>1142</v>
      </c>
      <c r="V182" t="s">
        <v>113</v>
      </c>
      <c r="W182">
        <v>1635.49</v>
      </c>
      <c r="X182" t="s">
        <v>1162</v>
      </c>
      <c r="Y182" t="s">
        <v>1168</v>
      </c>
      <c r="AA182" t="s">
        <v>1362</v>
      </c>
      <c r="AC182" t="s">
        <v>1636</v>
      </c>
      <c r="AD182">
        <v>0</v>
      </c>
      <c r="AE182" t="s">
        <v>1476</v>
      </c>
      <c r="AF182" t="s">
        <v>995</v>
      </c>
      <c r="AG182">
        <v>5</v>
      </c>
      <c r="AH182">
        <v>3</v>
      </c>
      <c r="AI182">
        <v>1</v>
      </c>
      <c r="AJ182">
        <v>322.33</v>
      </c>
      <c r="AM182" t="s">
        <v>1748</v>
      </c>
      <c r="AN182">
        <v>83000</v>
      </c>
    </row>
    <row r="183" spans="1:40">
      <c r="A183" s="1">
        <f>HYPERLINK("https://lsnyc.legalserver.org/matter/dynamic-profile/view/1907697","19-1907697")</f>
        <v>0</v>
      </c>
      <c r="B183" t="s">
        <v>60</v>
      </c>
      <c r="C183" t="s">
        <v>113</v>
      </c>
      <c r="E183" t="s">
        <v>330</v>
      </c>
      <c r="F183" t="s">
        <v>557</v>
      </c>
      <c r="G183" t="s">
        <v>768</v>
      </c>
      <c r="I183" t="s">
        <v>988</v>
      </c>
      <c r="J183">
        <v>11377</v>
      </c>
      <c r="K183" t="s">
        <v>994</v>
      </c>
      <c r="L183" t="s">
        <v>992</v>
      </c>
      <c r="M183" t="s">
        <v>996</v>
      </c>
      <c r="O183" t="s">
        <v>1113</v>
      </c>
      <c r="P183" t="s">
        <v>1130</v>
      </c>
      <c r="R183" t="s">
        <v>1139</v>
      </c>
      <c r="S183" t="s">
        <v>994</v>
      </c>
      <c r="T183" t="s">
        <v>1142</v>
      </c>
      <c r="V183" t="s">
        <v>113</v>
      </c>
      <c r="W183">
        <v>1543</v>
      </c>
      <c r="X183" t="s">
        <v>1162</v>
      </c>
      <c r="Y183" t="s">
        <v>1168</v>
      </c>
      <c r="AA183" t="s">
        <v>1363</v>
      </c>
      <c r="AC183" t="s">
        <v>1637</v>
      </c>
      <c r="AD183">
        <v>0</v>
      </c>
      <c r="AE183" t="s">
        <v>1476</v>
      </c>
      <c r="AF183" t="s">
        <v>995</v>
      </c>
      <c r="AG183">
        <v>2</v>
      </c>
      <c r="AH183">
        <v>2</v>
      </c>
      <c r="AI183">
        <v>0</v>
      </c>
      <c r="AJ183">
        <v>591.37</v>
      </c>
      <c r="AM183" t="s">
        <v>1747</v>
      </c>
      <c r="AN183">
        <v>100000</v>
      </c>
    </row>
    <row r="184" spans="1:40">
      <c r="A184" s="1">
        <f>HYPERLINK("https://lsnyc.legalserver.org/matter/dynamic-profile/view/1907714","19-1907714")</f>
        <v>0</v>
      </c>
      <c r="B184" t="s">
        <v>60</v>
      </c>
      <c r="C184" t="s">
        <v>113</v>
      </c>
      <c r="E184" t="s">
        <v>331</v>
      </c>
      <c r="F184" t="s">
        <v>558</v>
      </c>
      <c r="G184" t="s">
        <v>768</v>
      </c>
      <c r="H184" t="s">
        <v>940</v>
      </c>
      <c r="I184" t="s">
        <v>988</v>
      </c>
      <c r="J184">
        <v>11377</v>
      </c>
      <c r="K184" t="s">
        <v>994</v>
      </c>
      <c r="L184" t="s">
        <v>992</v>
      </c>
      <c r="M184" t="s">
        <v>996</v>
      </c>
      <c r="O184" t="s">
        <v>1113</v>
      </c>
      <c r="P184" t="s">
        <v>1130</v>
      </c>
      <c r="R184" t="s">
        <v>1139</v>
      </c>
      <c r="S184" t="s">
        <v>994</v>
      </c>
      <c r="T184" t="s">
        <v>1142</v>
      </c>
      <c r="V184" t="s">
        <v>113</v>
      </c>
      <c r="W184">
        <v>2000</v>
      </c>
      <c r="X184" t="s">
        <v>1162</v>
      </c>
      <c r="Y184" t="s">
        <v>1168</v>
      </c>
      <c r="AA184" t="s">
        <v>1364</v>
      </c>
      <c r="AC184" t="s">
        <v>1638</v>
      </c>
      <c r="AD184">
        <v>0</v>
      </c>
      <c r="AE184" t="s">
        <v>1724</v>
      </c>
      <c r="AF184" t="s">
        <v>1166</v>
      </c>
      <c r="AG184">
        <v>-1</v>
      </c>
      <c r="AH184">
        <v>2</v>
      </c>
      <c r="AI184">
        <v>0</v>
      </c>
      <c r="AJ184">
        <v>650.5</v>
      </c>
      <c r="AM184" t="s">
        <v>1748</v>
      </c>
      <c r="AN184">
        <v>110000</v>
      </c>
    </row>
    <row r="185" spans="1:40">
      <c r="A185" s="1">
        <f>HYPERLINK("https://lsnyc.legalserver.org/matter/dynamic-profile/view/1906910","19-1906910")</f>
        <v>0</v>
      </c>
      <c r="B185" t="s">
        <v>100</v>
      </c>
      <c r="C185" t="s">
        <v>136</v>
      </c>
      <c r="E185" t="s">
        <v>174</v>
      </c>
      <c r="F185" t="s">
        <v>559</v>
      </c>
      <c r="G185" t="s">
        <v>769</v>
      </c>
      <c r="H185" t="s">
        <v>891</v>
      </c>
      <c r="I185" t="s">
        <v>968</v>
      </c>
      <c r="J185">
        <v>10035</v>
      </c>
      <c r="K185" t="s">
        <v>994</v>
      </c>
      <c r="L185" t="s">
        <v>992</v>
      </c>
      <c r="M185" t="s">
        <v>996</v>
      </c>
      <c r="O185" t="s">
        <v>1125</v>
      </c>
      <c r="P185" t="s">
        <v>1130</v>
      </c>
      <c r="R185" t="s">
        <v>1139</v>
      </c>
      <c r="S185" t="s">
        <v>993</v>
      </c>
      <c r="T185" t="s">
        <v>1142</v>
      </c>
      <c r="U185" t="s">
        <v>1149</v>
      </c>
      <c r="V185" t="s">
        <v>136</v>
      </c>
      <c r="W185">
        <v>645</v>
      </c>
      <c r="X185" t="s">
        <v>1161</v>
      </c>
      <c r="Y185" t="s">
        <v>1164</v>
      </c>
      <c r="AA185" t="s">
        <v>1365</v>
      </c>
      <c r="AD185">
        <v>8</v>
      </c>
      <c r="AE185" t="s">
        <v>1724</v>
      </c>
      <c r="AF185" t="s">
        <v>1738</v>
      </c>
      <c r="AG185">
        <v>20</v>
      </c>
      <c r="AH185">
        <v>1</v>
      </c>
      <c r="AI185">
        <v>2</v>
      </c>
      <c r="AJ185">
        <v>14.91</v>
      </c>
      <c r="AM185" t="s">
        <v>1747</v>
      </c>
      <c r="AN185">
        <v>3180</v>
      </c>
    </row>
    <row r="186" spans="1:40">
      <c r="A186" s="1">
        <f>HYPERLINK("https://lsnyc.legalserver.org/matter/dynamic-profile/view/1907707","19-1907707")</f>
        <v>0</v>
      </c>
      <c r="B186" t="s">
        <v>60</v>
      </c>
      <c r="C186" t="s">
        <v>113</v>
      </c>
      <c r="E186" t="s">
        <v>174</v>
      </c>
      <c r="F186" t="s">
        <v>560</v>
      </c>
      <c r="G186" t="s">
        <v>770</v>
      </c>
      <c r="H186" t="s">
        <v>886</v>
      </c>
      <c r="I186" t="s">
        <v>988</v>
      </c>
      <c r="J186">
        <v>11377</v>
      </c>
      <c r="K186" t="s">
        <v>994</v>
      </c>
      <c r="L186" t="s">
        <v>992</v>
      </c>
      <c r="M186" t="s">
        <v>996</v>
      </c>
      <c r="O186" t="s">
        <v>1113</v>
      </c>
      <c r="P186" t="s">
        <v>1130</v>
      </c>
      <c r="R186" t="s">
        <v>1139</v>
      </c>
      <c r="S186" t="s">
        <v>994</v>
      </c>
      <c r="T186" t="s">
        <v>1142</v>
      </c>
      <c r="V186" t="s">
        <v>113</v>
      </c>
      <c r="W186">
        <v>1102</v>
      </c>
      <c r="X186" t="s">
        <v>1162</v>
      </c>
      <c r="Y186" t="s">
        <v>1168</v>
      </c>
      <c r="AA186" t="s">
        <v>1366</v>
      </c>
      <c r="AC186" t="s">
        <v>1639</v>
      </c>
      <c r="AD186">
        <v>0</v>
      </c>
      <c r="AE186" t="s">
        <v>1476</v>
      </c>
      <c r="AF186" t="s">
        <v>1738</v>
      </c>
      <c r="AG186">
        <v>40</v>
      </c>
      <c r="AH186">
        <v>2</v>
      </c>
      <c r="AI186">
        <v>0</v>
      </c>
      <c r="AJ186">
        <v>83.52</v>
      </c>
      <c r="AM186" t="s">
        <v>1747</v>
      </c>
      <c r="AN186">
        <v>14124</v>
      </c>
    </row>
    <row r="187" spans="1:40">
      <c r="A187" s="1">
        <f>HYPERLINK("https://lsnyc.legalserver.org/matter/dynamic-profile/view/1904281","19-1904281")</f>
        <v>0</v>
      </c>
      <c r="B187" t="s">
        <v>101</v>
      </c>
      <c r="C187" t="s">
        <v>116</v>
      </c>
      <c r="E187" t="s">
        <v>254</v>
      </c>
      <c r="F187" t="s">
        <v>561</v>
      </c>
      <c r="G187" t="s">
        <v>771</v>
      </c>
      <c r="H187" t="s">
        <v>941</v>
      </c>
      <c r="I187" t="s">
        <v>966</v>
      </c>
      <c r="J187">
        <v>11212</v>
      </c>
      <c r="K187" t="s">
        <v>994</v>
      </c>
      <c r="L187" t="s">
        <v>992</v>
      </c>
      <c r="M187" t="s">
        <v>997</v>
      </c>
      <c r="N187" t="s">
        <v>1076</v>
      </c>
      <c r="O187" t="s">
        <v>1112</v>
      </c>
      <c r="R187" t="s">
        <v>1139</v>
      </c>
      <c r="S187" t="s">
        <v>993</v>
      </c>
      <c r="T187" t="s">
        <v>1142</v>
      </c>
      <c r="U187" t="s">
        <v>1148</v>
      </c>
      <c r="V187" t="s">
        <v>173</v>
      </c>
      <c r="W187">
        <v>1800</v>
      </c>
      <c r="X187" t="s">
        <v>1159</v>
      </c>
      <c r="Y187" t="s">
        <v>1177</v>
      </c>
      <c r="AA187" t="s">
        <v>1367</v>
      </c>
      <c r="AB187" t="s">
        <v>1477</v>
      </c>
      <c r="AC187" t="s">
        <v>1640</v>
      </c>
      <c r="AD187">
        <v>4</v>
      </c>
      <c r="AE187" t="s">
        <v>1725</v>
      </c>
      <c r="AF187" t="s">
        <v>1742</v>
      </c>
      <c r="AG187">
        <v>4</v>
      </c>
      <c r="AH187">
        <v>4</v>
      </c>
      <c r="AI187">
        <v>0</v>
      </c>
      <c r="AJ187">
        <v>111.01</v>
      </c>
      <c r="AM187" t="s">
        <v>1748</v>
      </c>
      <c r="AN187">
        <v>28584</v>
      </c>
    </row>
    <row r="188" spans="1:40">
      <c r="A188" s="1">
        <f>HYPERLINK("https://lsnyc.legalserver.org/matter/dynamic-profile/view/1904020","19-1904020")</f>
        <v>0</v>
      </c>
      <c r="B188" t="s">
        <v>102</v>
      </c>
      <c r="C188" t="s">
        <v>124</v>
      </c>
      <c r="D188" t="s">
        <v>136</v>
      </c>
      <c r="E188" t="s">
        <v>332</v>
      </c>
      <c r="F188" t="s">
        <v>562</v>
      </c>
      <c r="G188" t="s">
        <v>772</v>
      </c>
      <c r="H188" t="s">
        <v>940</v>
      </c>
      <c r="I188" t="s">
        <v>966</v>
      </c>
      <c r="J188">
        <v>11238</v>
      </c>
      <c r="K188" t="s">
        <v>994</v>
      </c>
      <c r="L188" t="s">
        <v>992</v>
      </c>
      <c r="M188" t="s">
        <v>996</v>
      </c>
      <c r="P188" t="s">
        <v>1133</v>
      </c>
      <c r="Q188" t="s">
        <v>1136</v>
      </c>
      <c r="R188" t="s">
        <v>1139</v>
      </c>
      <c r="T188" t="s">
        <v>1146</v>
      </c>
      <c r="V188" t="s">
        <v>136</v>
      </c>
      <c r="W188">
        <v>0</v>
      </c>
      <c r="X188" t="s">
        <v>1159</v>
      </c>
      <c r="Z188" t="s">
        <v>1185</v>
      </c>
      <c r="AA188" t="s">
        <v>1368</v>
      </c>
      <c r="AD188">
        <v>0</v>
      </c>
      <c r="AG188">
        <v>0</v>
      </c>
      <c r="AH188">
        <v>1</v>
      </c>
      <c r="AI188">
        <v>0</v>
      </c>
      <c r="AJ188">
        <v>392.31</v>
      </c>
      <c r="AM188" t="s">
        <v>1748</v>
      </c>
      <c r="AN188">
        <v>49000</v>
      </c>
    </row>
    <row r="189" spans="1:40">
      <c r="A189" s="1">
        <f>HYPERLINK("https://lsnyc.legalserver.org/matter/dynamic-profile/view/1906355","19-1906355")</f>
        <v>0</v>
      </c>
      <c r="B189" t="s">
        <v>91</v>
      </c>
      <c r="C189" t="s">
        <v>157</v>
      </c>
      <c r="E189" t="s">
        <v>333</v>
      </c>
      <c r="F189" t="s">
        <v>563</v>
      </c>
      <c r="G189" t="s">
        <v>773</v>
      </c>
      <c r="H189">
        <v>3</v>
      </c>
      <c r="I189" t="s">
        <v>967</v>
      </c>
      <c r="J189">
        <v>10301</v>
      </c>
      <c r="K189" t="s">
        <v>994</v>
      </c>
      <c r="L189" t="s">
        <v>992</v>
      </c>
      <c r="M189" t="s">
        <v>996</v>
      </c>
      <c r="N189" t="s">
        <v>1077</v>
      </c>
      <c r="O189" t="s">
        <v>1112</v>
      </c>
      <c r="R189" t="s">
        <v>1139</v>
      </c>
      <c r="S189" t="s">
        <v>993</v>
      </c>
      <c r="T189" t="s">
        <v>1142</v>
      </c>
      <c r="U189" t="s">
        <v>1148</v>
      </c>
      <c r="V189" t="s">
        <v>138</v>
      </c>
      <c r="W189">
        <v>675</v>
      </c>
      <c r="X189" t="s">
        <v>1160</v>
      </c>
      <c r="Y189" t="s">
        <v>1171</v>
      </c>
      <c r="AA189" t="s">
        <v>1369</v>
      </c>
      <c r="AC189" t="s">
        <v>1641</v>
      </c>
      <c r="AD189">
        <v>2</v>
      </c>
      <c r="AE189" t="s">
        <v>1725</v>
      </c>
      <c r="AF189" t="s">
        <v>995</v>
      </c>
      <c r="AG189">
        <v>-1</v>
      </c>
      <c r="AH189">
        <v>2</v>
      </c>
      <c r="AI189">
        <v>1</v>
      </c>
      <c r="AJ189">
        <v>91.42</v>
      </c>
      <c r="AM189" t="s">
        <v>1748</v>
      </c>
      <c r="AN189">
        <v>19500</v>
      </c>
    </row>
    <row r="190" spans="1:40">
      <c r="A190" s="1">
        <f>HYPERLINK("https://lsnyc.legalserver.org/matter/dynamic-profile/view/1906026","19-1906026")</f>
        <v>0</v>
      </c>
      <c r="B190" t="s">
        <v>103</v>
      </c>
      <c r="C190" t="s">
        <v>127</v>
      </c>
      <c r="E190" t="s">
        <v>334</v>
      </c>
      <c r="F190" t="s">
        <v>564</v>
      </c>
      <c r="G190" t="s">
        <v>774</v>
      </c>
      <c r="H190">
        <v>8</v>
      </c>
      <c r="I190" t="s">
        <v>966</v>
      </c>
      <c r="J190">
        <v>11218</v>
      </c>
      <c r="K190" t="s">
        <v>994</v>
      </c>
      <c r="L190" t="s">
        <v>992</v>
      </c>
      <c r="M190" t="s">
        <v>996</v>
      </c>
      <c r="O190" t="s">
        <v>1112</v>
      </c>
      <c r="P190" t="s">
        <v>1131</v>
      </c>
      <c r="R190" t="s">
        <v>1139</v>
      </c>
      <c r="S190" t="s">
        <v>993</v>
      </c>
      <c r="T190" t="s">
        <v>1142</v>
      </c>
      <c r="V190" t="s">
        <v>150</v>
      </c>
      <c r="W190">
        <v>1615</v>
      </c>
      <c r="X190" t="s">
        <v>1159</v>
      </c>
      <c r="Y190" t="s">
        <v>1167</v>
      </c>
      <c r="AA190" t="s">
        <v>1370</v>
      </c>
      <c r="AC190" t="s">
        <v>1642</v>
      </c>
      <c r="AD190">
        <v>0</v>
      </c>
      <c r="AE190" t="s">
        <v>1724</v>
      </c>
      <c r="AG190">
        <v>3</v>
      </c>
      <c r="AH190">
        <v>1</v>
      </c>
      <c r="AI190">
        <v>0</v>
      </c>
      <c r="AJ190">
        <v>240.19</v>
      </c>
      <c r="AK190" t="s">
        <v>139</v>
      </c>
      <c r="AL190" t="s">
        <v>1746</v>
      </c>
      <c r="AM190" t="s">
        <v>1748</v>
      </c>
      <c r="AN190">
        <v>30000</v>
      </c>
    </row>
    <row r="191" spans="1:40">
      <c r="A191" s="1">
        <f>HYPERLINK("https://lsnyc.legalserver.org/matter/dynamic-profile/view/1906090","19-1906090")</f>
        <v>0</v>
      </c>
      <c r="B191" t="s">
        <v>103</v>
      </c>
      <c r="C191" t="s">
        <v>112</v>
      </c>
      <c r="E191" t="s">
        <v>334</v>
      </c>
      <c r="F191" t="s">
        <v>564</v>
      </c>
      <c r="G191" t="s">
        <v>775</v>
      </c>
      <c r="H191">
        <v>8</v>
      </c>
      <c r="I191" t="s">
        <v>966</v>
      </c>
      <c r="J191">
        <v>11218</v>
      </c>
      <c r="K191" t="s">
        <v>994</v>
      </c>
      <c r="L191" t="s">
        <v>992</v>
      </c>
      <c r="M191" t="s">
        <v>996</v>
      </c>
      <c r="P191" t="s">
        <v>1131</v>
      </c>
      <c r="R191" t="s">
        <v>1139</v>
      </c>
      <c r="S191" t="s">
        <v>993</v>
      </c>
      <c r="T191" t="s">
        <v>1142</v>
      </c>
      <c r="V191" t="s">
        <v>112</v>
      </c>
      <c r="W191">
        <v>1615</v>
      </c>
      <c r="X191" t="s">
        <v>1159</v>
      </c>
      <c r="Y191" t="s">
        <v>1167</v>
      </c>
      <c r="AA191" t="s">
        <v>1370</v>
      </c>
      <c r="AC191" t="s">
        <v>1643</v>
      </c>
      <c r="AD191">
        <v>0</v>
      </c>
      <c r="AE191" t="s">
        <v>1724</v>
      </c>
      <c r="AG191">
        <v>3</v>
      </c>
      <c r="AH191">
        <v>1</v>
      </c>
      <c r="AI191">
        <v>0</v>
      </c>
      <c r="AJ191">
        <v>240.19</v>
      </c>
      <c r="AK191" t="s">
        <v>139</v>
      </c>
      <c r="AL191" t="s">
        <v>1746</v>
      </c>
      <c r="AM191" t="s">
        <v>1748</v>
      </c>
      <c r="AN191">
        <v>30000</v>
      </c>
    </row>
    <row r="192" spans="1:40">
      <c r="A192" s="1">
        <f>HYPERLINK("https://lsnyc.legalserver.org/matter/dynamic-profile/view/1904645","19-1904645")</f>
        <v>0</v>
      </c>
      <c r="B192" t="s">
        <v>75</v>
      </c>
      <c r="C192" t="s">
        <v>122</v>
      </c>
      <c r="E192" t="s">
        <v>335</v>
      </c>
      <c r="F192" t="s">
        <v>565</v>
      </c>
      <c r="G192" t="s">
        <v>776</v>
      </c>
      <c r="H192">
        <v>10</v>
      </c>
      <c r="I192" t="s">
        <v>968</v>
      </c>
      <c r="J192">
        <v>10003</v>
      </c>
      <c r="K192" t="s">
        <v>994</v>
      </c>
      <c r="L192" t="s">
        <v>992</v>
      </c>
      <c r="M192" t="s">
        <v>996</v>
      </c>
      <c r="N192" t="s">
        <v>1078</v>
      </c>
      <c r="O192" t="s">
        <v>1115</v>
      </c>
      <c r="P192" t="s">
        <v>1132</v>
      </c>
      <c r="R192" t="s">
        <v>1139</v>
      </c>
      <c r="S192" t="s">
        <v>993</v>
      </c>
      <c r="T192" t="s">
        <v>1142</v>
      </c>
      <c r="V192" t="s">
        <v>122</v>
      </c>
      <c r="W192">
        <v>651.63</v>
      </c>
      <c r="X192" t="s">
        <v>1161</v>
      </c>
      <c r="Y192" t="s">
        <v>1167</v>
      </c>
      <c r="AA192" t="s">
        <v>1371</v>
      </c>
      <c r="AC192" t="s">
        <v>1644</v>
      </c>
      <c r="AD192">
        <v>0</v>
      </c>
      <c r="AE192" t="s">
        <v>1724</v>
      </c>
      <c r="AF192" t="s">
        <v>1739</v>
      </c>
      <c r="AG192">
        <v>43</v>
      </c>
      <c r="AH192">
        <v>1</v>
      </c>
      <c r="AI192">
        <v>0</v>
      </c>
      <c r="AJ192">
        <v>149.93</v>
      </c>
      <c r="AM192" t="s">
        <v>1748</v>
      </c>
      <c r="AN192">
        <v>18726</v>
      </c>
    </row>
    <row r="193" spans="1:45">
      <c r="A193" s="1">
        <f>HYPERLINK("https://lsnyc.legalserver.org/matter/dynamic-profile/view/1898066","19-1898066")</f>
        <v>0</v>
      </c>
      <c r="B193" t="s">
        <v>81</v>
      </c>
      <c r="C193" t="s">
        <v>130</v>
      </c>
      <c r="E193" t="s">
        <v>336</v>
      </c>
      <c r="F193" t="s">
        <v>566</v>
      </c>
      <c r="G193" t="s">
        <v>777</v>
      </c>
      <c r="H193">
        <v>15</v>
      </c>
      <c r="I193" t="s">
        <v>966</v>
      </c>
      <c r="J193">
        <v>11226</v>
      </c>
      <c r="K193" t="s">
        <v>994</v>
      </c>
      <c r="L193" t="s">
        <v>992</v>
      </c>
      <c r="M193" t="s">
        <v>996</v>
      </c>
      <c r="O193" t="s">
        <v>1114</v>
      </c>
      <c r="P193" t="s">
        <v>1131</v>
      </c>
      <c r="R193" t="s">
        <v>1139</v>
      </c>
      <c r="S193" t="s">
        <v>994</v>
      </c>
      <c r="T193" t="s">
        <v>1142</v>
      </c>
      <c r="V193" t="s">
        <v>130</v>
      </c>
      <c r="W193">
        <v>717</v>
      </c>
      <c r="X193" t="s">
        <v>1159</v>
      </c>
      <c r="AA193" t="s">
        <v>1372</v>
      </c>
      <c r="AC193" t="s">
        <v>1645</v>
      </c>
      <c r="AD193">
        <v>0</v>
      </c>
      <c r="AG193">
        <v>14</v>
      </c>
      <c r="AH193">
        <v>3</v>
      </c>
      <c r="AI193">
        <v>0</v>
      </c>
      <c r="AJ193">
        <v>328.18</v>
      </c>
      <c r="AM193" t="s">
        <v>1748</v>
      </c>
      <c r="AN193">
        <v>70000</v>
      </c>
    </row>
    <row r="194" spans="1:45">
      <c r="A194" s="1">
        <f>HYPERLINK("https://lsnyc.legalserver.org/matter/dynamic-profile/view/1906762","19-1906762")</f>
        <v>0</v>
      </c>
      <c r="B194" t="s">
        <v>97</v>
      </c>
      <c r="C194" t="s">
        <v>117</v>
      </c>
      <c r="E194" t="s">
        <v>287</v>
      </c>
      <c r="F194" t="s">
        <v>567</v>
      </c>
      <c r="G194" t="s">
        <v>778</v>
      </c>
      <c r="H194">
        <v>12</v>
      </c>
      <c r="I194" t="s">
        <v>968</v>
      </c>
      <c r="J194">
        <v>10034</v>
      </c>
      <c r="K194" t="s">
        <v>994</v>
      </c>
      <c r="L194" t="s">
        <v>992</v>
      </c>
      <c r="M194" t="s">
        <v>996</v>
      </c>
      <c r="P194" t="s">
        <v>1132</v>
      </c>
      <c r="R194" t="s">
        <v>1139</v>
      </c>
      <c r="S194" t="s">
        <v>993</v>
      </c>
      <c r="T194" t="s">
        <v>1142</v>
      </c>
      <c r="V194" t="s">
        <v>117</v>
      </c>
      <c r="W194">
        <v>889</v>
      </c>
      <c r="X194" t="s">
        <v>1161</v>
      </c>
      <c r="Y194" t="s">
        <v>1164</v>
      </c>
      <c r="AA194" t="s">
        <v>1373</v>
      </c>
      <c r="AC194" t="s">
        <v>1646</v>
      </c>
      <c r="AD194">
        <v>22</v>
      </c>
      <c r="AE194" t="s">
        <v>1724</v>
      </c>
      <c r="AF194" t="s">
        <v>1738</v>
      </c>
      <c r="AG194">
        <v>27</v>
      </c>
      <c r="AH194">
        <v>3</v>
      </c>
      <c r="AI194">
        <v>0</v>
      </c>
      <c r="AJ194">
        <v>164.41</v>
      </c>
      <c r="AM194" t="s">
        <v>1747</v>
      </c>
      <c r="AN194">
        <v>35068.8</v>
      </c>
    </row>
    <row r="195" spans="1:45">
      <c r="A195" s="1">
        <f>HYPERLINK("https://lsnyc.legalserver.org/matter/dynamic-profile/view/1898702","19-1898702")</f>
        <v>0</v>
      </c>
      <c r="B195" t="s">
        <v>79</v>
      </c>
      <c r="C195" t="s">
        <v>162</v>
      </c>
      <c r="D195" t="s">
        <v>150</v>
      </c>
      <c r="E195" t="s">
        <v>337</v>
      </c>
      <c r="F195" t="s">
        <v>568</v>
      </c>
      <c r="G195" t="s">
        <v>779</v>
      </c>
      <c r="H195">
        <v>1</v>
      </c>
      <c r="I195" t="s">
        <v>966</v>
      </c>
      <c r="J195">
        <v>11207</v>
      </c>
      <c r="K195" t="s">
        <v>994</v>
      </c>
      <c r="L195" t="s">
        <v>994</v>
      </c>
      <c r="M195" t="s">
        <v>996</v>
      </c>
      <c r="N195" t="s">
        <v>1033</v>
      </c>
      <c r="O195" t="s">
        <v>1116</v>
      </c>
      <c r="P195" t="s">
        <v>1133</v>
      </c>
      <c r="Q195" t="s">
        <v>1136</v>
      </c>
      <c r="R195" t="s">
        <v>1139</v>
      </c>
      <c r="S195" t="s">
        <v>993</v>
      </c>
      <c r="T195" t="s">
        <v>1142</v>
      </c>
      <c r="U195" t="s">
        <v>1148</v>
      </c>
      <c r="V195" t="s">
        <v>144</v>
      </c>
      <c r="W195">
        <v>870</v>
      </c>
      <c r="X195" t="s">
        <v>1159</v>
      </c>
      <c r="Z195" t="s">
        <v>1181</v>
      </c>
      <c r="AA195" t="s">
        <v>1374</v>
      </c>
      <c r="AD195">
        <v>2</v>
      </c>
      <c r="AE195" t="s">
        <v>1725</v>
      </c>
      <c r="AG195">
        <v>2</v>
      </c>
      <c r="AH195">
        <v>2</v>
      </c>
      <c r="AI195">
        <v>2</v>
      </c>
      <c r="AJ195">
        <v>149.44</v>
      </c>
      <c r="AM195" t="s">
        <v>1747</v>
      </c>
      <c r="AN195">
        <v>38480</v>
      </c>
    </row>
    <row r="196" spans="1:45">
      <c r="A196" s="1">
        <f>HYPERLINK("https://lsnyc.legalserver.org/matter/dynamic-profile/view/1904943","19-1904943")</f>
        <v>0</v>
      </c>
      <c r="B196" t="s">
        <v>64</v>
      </c>
      <c r="C196" t="s">
        <v>131</v>
      </c>
      <c r="E196" t="s">
        <v>338</v>
      </c>
      <c r="F196" t="s">
        <v>569</v>
      </c>
      <c r="G196" t="s">
        <v>780</v>
      </c>
      <c r="H196" t="s">
        <v>901</v>
      </c>
      <c r="I196" t="s">
        <v>988</v>
      </c>
      <c r="J196">
        <v>11377</v>
      </c>
      <c r="K196" t="s">
        <v>994</v>
      </c>
      <c r="L196" t="s">
        <v>992</v>
      </c>
      <c r="M196" t="s">
        <v>996</v>
      </c>
      <c r="O196" t="s">
        <v>1033</v>
      </c>
      <c r="P196" t="s">
        <v>1134</v>
      </c>
      <c r="R196" t="s">
        <v>1140</v>
      </c>
      <c r="S196" t="s">
        <v>993</v>
      </c>
      <c r="T196" t="s">
        <v>1145</v>
      </c>
      <c r="U196" t="s">
        <v>1148</v>
      </c>
      <c r="V196" t="s">
        <v>131</v>
      </c>
      <c r="W196">
        <v>400</v>
      </c>
      <c r="X196" t="s">
        <v>1162</v>
      </c>
      <c r="Y196" t="s">
        <v>1170</v>
      </c>
      <c r="AA196" t="s">
        <v>1375</v>
      </c>
      <c r="AC196" t="s">
        <v>1647</v>
      </c>
      <c r="AD196">
        <v>72</v>
      </c>
      <c r="AE196" t="s">
        <v>1733</v>
      </c>
      <c r="AF196" t="s">
        <v>995</v>
      </c>
      <c r="AG196">
        <v>-1</v>
      </c>
      <c r="AH196">
        <v>1</v>
      </c>
      <c r="AI196">
        <v>2</v>
      </c>
      <c r="AJ196">
        <v>124.67</v>
      </c>
      <c r="AK196" t="s">
        <v>1743</v>
      </c>
      <c r="AL196" t="s">
        <v>1745</v>
      </c>
      <c r="AM196" t="s">
        <v>1748</v>
      </c>
      <c r="AN196">
        <v>26592</v>
      </c>
    </row>
    <row r="197" spans="1:45">
      <c r="A197" s="1">
        <f>HYPERLINK("https://lsnyc.legalserver.org/matter/dynamic-profile/view/1904250","19-1904250")</f>
        <v>0</v>
      </c>
      <c r="B197" t="s">
        <v>72</v>
      </c>
      <c r="C197" t="s">
        <v>137</v>
      </c>
      <c r="D197" t="s">
        <v>150</v>
      </c>
      <c r="E197" t="s">
        <v>339</v>
      </c>
      <c r="F197" t="s">
        <v>563</v>
      </c>
      <c r="G197" t="s">
        <v>781</v>
      </c>
      <c r="H197" t="s">
        <v>880</v>
      </c>
      <c r="I197" t="s">
        <v>972</v>
      </c>
      <c r="J197">
        <v>11691</v>
      </c>
      <c r="K197" t="s">
        <v>994</v>
      </c>
      <c r="L197" t="s">
        <v>992</v>
      </c>
      <c r="M197" t="s">
        <v>996</v>
      </c>
      <c r="N197" t="s">
        <v>1079</v>
      </c>
      <c r="O197" t="s">
        <v>1115</v>
      </c>
      <c r="P197" t="s">
        <v>1131</v>
      </c>
      <c r="Q197" t="s">
        <v>1135</v>
      </c>
      <c r="R197" t="s">
        <v>1139</v>
      </c>
      <c r="S197" t="s">
        <v>993</v>
      </c>
      <c r="T197" t="s">
        <v>1142</v>
      </c>
      <c r="U197" t="s">
        <v>1152</v>
      </c>
      <c r="V197" t="s">
        <v>137</v>
      </c>
      <c r="W197">
        <v>208</v>
      </c>
      <c r="X197" t="s">
        <v>1162</v>
      </c>
      <c r="Y197" t="s">
        <v>1175</v>
      </c>
      <c r="Z197" t="s">
        <v>1182</v>
      </c>
      <c r="AA197" t="s">
        <v>1376</v>
      </c>
      <c r="AC197" t="s">
        <v>1648</v>
      </c>
      <c r="AD197">
        <v>53</v>
      </c>
      <c r="AE197" t="s">
        <v>1476</v>
      </c>
      <c r="AF197" t="s">
        <v>1738</v>
      </c>
      <c r="AG197">
        <v>30</v>
      </c>
      <c r="AH197">
        <v>2</v>
      </c>
      <c r="AI197">
        <v>2</v>
      </c>
      <c r="AJ197">
        <v>35.42</v>
      </c>
      <c r="AM197" t="s">
        <v>1748</v>
      </c>
      <c r="AN197">
        <v>9120</v>
      </c>
      <c r="AP197" t="s">
        <v>1764</v>
      </c>
      <c r="AQ197" t="s">
        <v>1768</v>
      </c>
      <c r="AR197" t="s">
        <v>1769</v>
      </c>
      <c r="AS197" t="s">
        <v>1776</v>
      </c>
    </row>
    <row r="198" spans="1:45">
      <c r="A198" s="1">
        <f>HYPERLINK("https://lsnyc.legalserver.org/matter/dynamic-profile/view/1905947","19-1905947")</f>
        <v>0</v>
      </c>
      <c r="B198" t="s">
        <v>104</v>
      </c>
      <c r="C198" t="s">
        <v>127</v>
      </c>
      <c r="E198" t="s">
        <v>340</v>
      </c>
      <c r="F198" t="s">
        <v>570</v>
      </c>
      <c r="G198" t="s">
        <v>782</v>
      </c>
      <c r="H198" t="s">
        <v>942</v>
      </c>
      <c r="I198" t="s">
        <v>968</v>
      </c>
      <c r="J198">
        <v>10032</v>
      </c>
      <c r="K198" t="s">
        <v>994</v>
      </c>
      <c r="L198" t="s">
        <v>992</v>
      </c>
      <c r="M198" t="s">
        <v>997</v>
      </c>
      <c r="N198" t="s">
        <v>1080</v>
      </c>
      <c r="O198" t="s">
        <v>1112</v>
      </c>
      <c r="P198" t="s">
        <v>1132</v>
      </c>
      <c r="R198" t="s">
        <v>1139</v>
      </c>
      <c r="S198" t="s">
        <v>993</v>
      </c>
      <c r="T198" t="s">
        <v>1142</v>
      </c>
      <c r="V198" t="s">
        <v>127</v>
      </c>
      <c r="W198">
        <v>711</v>
      </c>
      <c r="X198" t="s">
        <v>1161</v>
      </c>
      <c r="Y198" t="s">
        <v>1167</v>
      </c>
      <c r="AA198" t="s">
        <v>1377</v>
      </c>
      <c r="AB198" t="s">
        <v>1478</v>
      </c>
      <c r="AC198" t="s">
        <v>1649</v>
      </c>
      <c r="AD198">
        <v>0</v>
      </c>
      <c r="AE198" t="s">
        <v>1724</v>
      </c>
      <c r="AF198" t="s">
        <v>995</v>
      </c>
      <c r="AG198">
        <v>30</v>
      </c>
      <c r="AH198">
        <v>1</v>
      </c>
      <c r="AI198">
        <v>0</v>
      </c>
      <c r="AJ198">
        <v>76</v>
      </c>
      <c r="AM198" t="s">
        <v>1747</v>
      </c>
      <c r="AN198">
        <v>9492</v>
      </c>
    </row>
    <row r="199" spans="1:45">
      <c r="A199" s="1">
        <f>HYPERLINK("https://lsnyc.legalserver.org/matter/dynamic-profile/view/1905437","19-1905437")</f>
        <v>0</v>
      </c>
      <c r="B199" t="s">
        <v>97</v>
      </c>
      <c r="C199" t="s">
        <v>163</v>
      </c>
      <c r="E199" t="s">
        <v>252</v>
      </c>
      <c r="F199" t="s">
        <v>571</v>
      </c>
      <c r="G199" t="s">
        <v>783</v>
      </c>
      <c r="H199">
        <v>16</v>
      </c>
      <c r="I199" t="s">
        <v>968</v>
      </c>
      <c r="J199">
        <v>10032</v>
      </c>
      <c r="K199" t="s">
        <v>994</v>
      </c>
      <c r="L199" t="s">
        <v>992</v>
      </c>
      <c r="M199" t="s">
        <v>996</v>
      </c>
      <c r="N199" t="s">
        <v>1081</v>
      </c>
      <c r="O199" t="s">
        <v>1113</v>
      </c>
      <c r="P199" t="s">
        <v>1131</v>
      </c>
      <c r="R199" t="s">
        <v>1139</v>
      </c>
      <c r="S199" t="s">
        <v>993</v>
      </c>
      <c r="T199" t="s">
        <v>1142</v>
      </c>
      <c r="V199" t="s">
        <v>163</v>
      </c>
      <c r="W199">
        <v>1142.3</v>
      </c>
      <c r="X199" t="s">
        <v>1161</v>
      </c>
      <c r="Y199" t="s">
        <v>1164</v>
      </c>
      <c r="AA199" t="s">
        <v>1378</v>
      </c>
      <c r="AC199" t="s">
        <v>1650</v>
      </c>
      <c r="AD199">
        <v>20</v>
      </c>
      <c r="AE199" t="s">
        <v>1724</v>
      </c>
      <c r="AF199" t="s">
        <v>995</v>
      </c>
      <c r="AG199">
        <v>25</v>
      </c>
      <c r="AH199">
        <v>3</v>
      </c>
      <c r="AI199">
        <v>2</v>
      </c>
      <c r="AJ199">
        <v>77.56</v>
      </c>
      <c r="AM199" t="s">
        <v>1747</v>
      </c>
      <c r="AN199">
        <v>23400</v>
      </c>
    </row>
    <row r="200" spans="1:45">
      <c r="A200" s="1">
        <f>HYPERLINK("https://lsnyc.legalserver.org/matter/dynamic-profile/view/1904896","19-1904896")</f>
        <v>0</v>
      </c>
      <c r="B200" t="s">
        <v>66</v>
      </c>
      <c r="C200" t="s">
        <v>131</v>
      </c>
      <c r="E200" t="s">
        <v>325</v>
      </c>
      <c r="F200" t="s">
        <v>572</v>
      </c>
      <c r="G200" t="s">
        <v>784</v>
      </c>
      <c r="H200" t="s">
        <v>943</v>
      </c>
      <c r="I200" t="s">
        <v>968</v>
      </c>
      <c r="J200">
        <v>10034</v>
      </c>
      <c r="K200" t="s">
        <v>994</v>
      </c>
      <c r="L200" t="s">
        <v>992</v>
      </c>
      <c r="M200" t="s">
        <v>996</v>
      </c>
      <c r="P200" t="s">
        <v>1134</v>
      </c>
      <c r="R200" t="s">
        <v>1139</v>
      </c>
      <c r="S200" t="s">
        <v>993</v>
      </c>
      <c r="T200" t="s">
        <v>1142</v>
      </c>
      <c r="V200" t="s">
        <v>131</v>
      </c>
      <c r="W200">
        <v>1036.77</v>
      </c>
      <c r="X200" t="s">
        <v>1161</v>
      </c>
      <c r="Y200" t="s">
        <v>1165</v>
      </c>
      <c r="AA200" t="s">
        <v>1379</v>
      </c>
      <c r="AC200" t="s">
        <v>1651</v>
      </c>
      <c r="AD200">
        <v>65</v>
      </c>
      <c r="AE200" t="s">
        <v>1724</v>
      </c>
      <c r="AF200" t="s">
        <v>995</v>
      </c>
      <c r="AG200">
        <v>4</v>
      </c>
      <c r="AH200">
        <v>1</v>
      </c>
      <c r="AI200">
        <v>0</v>
      </c>
      <c r="AJ200">
        <v>76.86</v>
      </c>
      <c r="AM200" t="s">
        <v>1748</v>
      </c>
      <c r="AN200">
        <v>9600</v>
      </c>
    </row>
    <row r="201" spans="1:45">
      <c r="A201" s="1">
        <f>HYPERLINK("https://lsnyc.legalserver.org/matter/dynamic-profile/view/1904398","19-1904398")</f>
        <v>0</v>
      </c>
      <c r="B201" t="s">
        <v>88</v>
      </c>
      <c r="C201" t="s">
        <v>125</v>
      </c>
      <c r="D201" t="s">
        <v>125</v>
      </c>
      <c r="E201" t="s">
        <v>341</v>
      </c>
      <c r="F201" t="s">
        <v>423</v>
      </c>
      <c r="G201" t="s">
        <v>785</v>
      </c>
      <c r="H201" t="s">
        <v>873</v>
      </c>
      <c r="I201" t="s">
        <v>966</v>
      </c>
      <c r="J201">
        <v>11212</v>
      </c>
      <c r="K201" t="s">
        <v>994</v>
      </c>
      <c r="L201" t="s">
        <v>992</v>
      </c>
      <c r="M201" t="s">
        <v>996</v>
      </c>
      <c r="N201" t="s">
        <v>995</v>
      </c>
      <c r="O201" t="s">
        <v>1033</v>
      </c>
      <c r="P201" t="s">
        <v>1134</v>
      </c>
      <c r="Q201" t="s">
        <v>1137</v>
      </c>
      <c r="R201" t="s">
        <v>1139</v>
      </c>
      <c r="S201" t="s">
        <v>994</v>
      </c>
      <c r="T201" t="s">
        <v>1142</v>
      </c>
      <c r="U201" t="s">
        <v>1148</v>
      </c>
      <c r="V201" t="s">
        <v>123</v>
      </c>
      <c r="W201">
        <v>755</v>
      </c>
      <c r="X201" t="s">
        <v>1159</v>
      </c>
      <c r="Y201" t="s">
        <v>1166</v>
      </c>
      <c r="Z201" t="s">
        <v>1186</v>
      </c>
      <c r="AA201" t="s">
        <v>1380</v>
      </c>
      <c r="AB201" t="s">
        <v>995</v>
      </c>
      <c r="AC201" t="s">
        <v>1652</v>
      </c>
      <c r="AD201">
        <v>32</v>
      </c>
      <c r="AE201" t="s">
        <v>1724</v>
      </c>
      <c r="AF201" t="s">
        <v>995</v>
      </c>
      <c r="AG201">
        <v>30</v>
      </c>
      <c r="AH201">
        <v>2</v>
      </c>
      <c r="AI201">
        <v>0</v>
      </c>
      <c r="AJ201">
        <v>89.13</v>
      </c>
      <c r="AM201" t="s">
        <v>1748</v>
      </c>
      <c r="AN201">
        <v>15072</v>
      </c>
    </row>
    <row r="202" spans="1:45">
      <c r="A202" s="1">
        <f>HYPERLINK("https://lsnyc.legalserver.org/matter/dynamic-profile/view/1904493","19-1904493")</f>
        <v>0</v>
      </c>
      <c r="B202" t="s">
        <v>77</v>
      </c>
      <c r="C202" t="s">
        <v>132</v>
      </c>
      <c r="E202" t="s">
        <v>342</v>
      </c>
      <c r="F202" t="s">
        <v>573</v>
      </c>
      <c r="G202" t="s">
        <v>786</v>
      </c>
      <c r="H202" t="s">
        <v>944</v>
      </c>
      <c r="I202" t="s">
        <v>968</v>
      </c>
      <c r="J202">
        <v>10033</v>
      </c>
      <c r="K202" t="s">
        <v>994</v>
      </c>
      <c r="L202" t="s">
        <v>992</v>
      </c>
      <c r="M202" t="s">
        <v>996</v>
      </c>
      <c r="P202" t="s">
        <v>1131</v>
      </c>
      <c r="R202" t="s">
        <v>1139</v>
      </c>
      <c r="S202" t="s">
        <v>993</v>
      </c>
      <c r="T202" t="s">
        <v>1142</v>
      </c>
      <c r="V202" t="s">
        <v>132</v>
      </c>
      <c r="W202">
        <v>1213</v>
      </c>
      <c r="X202" t="s">
        <v>1161</v>
      </c>
      <c r="Y202" t="s">
        <v>1164</v>
      </c>
      <c r="AA202" t="s">
        <v>1381</v>
      </c>
      <c r="AC202" t="s">
        <v>1653</v>
      </c>
      <c r="AD202">
        <v>24</v>
      </c>
      <c r="AF202" t="s">
        <v>1736</v>
      </c>
      <c r="AG202">
        <v>4</v>
      </c>
      <c r="AH202">
        <v>1</v>
      </c>
      <c r="AI202">
        <v>0</v>
      </c>
      <c r="AJ202">
        <v>39.41</v>
      </c>
      <c r="AM202" t="s">
        <v>1748</v>
      </c>
      <c r="AN202">
        <v>4922</v>
      </c>
    </row>
    <row r="203" spans="1:45">
      <c r="A203" s="1">
        <f>HYPERLINK("https://lsnyc.legalserver.org/matter/dynamic-profile/view/1906859","19-1906859")</f>
        <v>0</v>
      </c>
      <c r="B203" t="s">
        <v>46</v>
      </c>
      <c r="C203" t="s">
        <v>156</v>
      </c>
      <c r="D203" t="s">
        <v>136</v>
      </c>
      <c r="E203" t="s">
        <v>343</v>
      </c>
      <c r="F203" t="s">
        <v>574</v>
      </c>
      <c r="G203" t="s">
        <v>787</v>
      </c>
      <c r="H203">
        <v>2</v>
      </c>
      <c r="I203" t="s">
        <v>967</v>
      </c>
      <c r="J203">
        <v>10306</v>
      </c>
      <c r="K203" t="s">
        <v>994</v>
      </c>
      <c r="L203" t="s">
        <v>992</v>
      </c>
      <c r="M203" t="s">
        <v>996</v>
      </c>
      <c r="O203" t="s">
        <v>1033</v>
      </c>
      <c r="P203" t="s">
        <v>1129</v>
      </c>
      <c r="Q203" t="s">
        <v>1136</v>
      </c>
      <c r="R203" t="s">
        <v>1140</v>
      </c>
      <c r="S203" t="s">
        <v>993</v>
      </c>
      <c r="T203" t="s">
        <v>1142</v>
      </c>
      <c r="U203" t="s">
        <v>1148</v>
      </c>
      <c r="V203" t="s">
        <v>156</v>
      </c>
      <c r="W203">
        <v>1200</v>
      </c>
      <c r="X203" t="s">
        <v>1160</v>
      </c>
      <c r="Y203" t="s">
        <v>1170</v>
      </c>
      <c r="Z203" t="s">
        <v>1181</v>
      </c>
      <c r="AA203" t="s">
        <v>1382</v>
      </c>
      <c r="AC203" t="s">
        <v>1654</v>
      </c>
      <c r="AD203">
        <v>0</v>
      </c>
      <c r="AG203">
        <v>0</v>
      </c>
      <c r="AH203">
        <v>3</v>
      </c>
      <c r="AI203">
        <v>0</v>
      </c>
      <c r="AJ203">
        <v>67.51000000000001</v>
      </c>
      <c r="AL203" t="s">
        <v>1745</v>
      </c>
      <c r="AM203" t="s">
        <v>1748</v>
      </c>
      <c r="AN203">
        <v>14400</v>
      </c>
    </row>
    <row r="204" spans="1:45">
      <c r="A204" s="1">
        <f>HYPERLINK("https://lsnyc.legalserver.org/matter/dynamic-profile/view/1878797","18-1878797")</f>
        <v>0</v>
      </c>
      <c r="B204" t="s">
        <v>58</v>
      </c>
      <c r="C204" t="s">
        <v>164</v>
      </c>
      <c r="E204" t="s">
        <v>344</v>
      </c>
      <c r="F204" t="s">
        <v>575</v>
      </c>
      <c r="G204" t="s">
        <v>788</v>
      </c>
      <c r="H204">
        <v>1</v>
      </c>
      <c r="I204" t="s">
        <v>966</v>
      </c>
      <c r="J204">
        <v>11208</v>
      </c>
      <c r="K204" t="s">
        <v>994</v>
      </c>
      <c r="L204" t="s">
        <v>994</v>
      </c>
      <c r="M204" t="s">
        <v>996</v>
      </c>
      <c r="O204" t="s">
        <v>1114</v>
      </c>
      <c r="P204" t="s">
        <v>1134</v>
      </c>
      <c r="R204" t="s">
        <v>1139</v>
      </c>
      <c r="T204" t="s">
        <v>1142</v>
      </c>
      <c r="V204" t="s">
        <v>121</v>
      </c>
      <c r="W204">
        <v>1956</v>
      </c>
      <c r="X204" t="s">
        <v>1159</v>
      </c>
      <c r="Y204" t="s">
        <v>1164</v>
      </c>
      <c r="AA204" t="s">
        <v>1211</v>
      </c>
      <c r="AC204" t="s">
        <v>1655</v>
      </c>
      <c r="AD204">
        <v>2</v>
      </c>
      <c r="AE204" t="s">
        <v>1725</v>
      </c>
      <c r="AF204" t="s">
        <v>1735</v>
      </c>
      <c r="AG204">
        <v>3</v>
      </c>
      <c r="AH204">
        <v>1</v>
      </c>
      <c r="AI204">
        <v>5</v>
      </c>
      <c r="AJ204">
        <v>16.36</v>
      </c>
      <c r="AM204" t="s">
        <v>1748</v>
      </c>
      <c r="AN204">
        <v>5520</v>
      </c>
    </row>
    <row r="205" spans="1:45">
      <c r="A205" s="1">
        <f>HYPERLINK("https://lsnyc.legalserver.org/matter/dynamic-profile/view/1906999","19-1906999")</f>
        <v>0</v>
      </c>
      <c r="B205" t="s">
        <v>70</v>
      </c>
      <c r="C205" t="s">
        <v>118</v>
      </c>
      <c r="E205" t="s">
        <v>345</v>
      </c>
      <c r="F205" t="s">
        <v>576</v>
      </c>
      <c r="G205" t="s">
        <v>789</v>
      </c>
      <c r="H205">
        <v>25</v>
      </c>
      <c r="I205" t="s">
        <v>968</v>
      </c>
      <c r="J205">
        <v>10034</v>
      </c>
      <c r="K205" t="s">
        <v>994</v>
      </c>
      <c r="L205" t="s">
        <v>992</v>
      </c>
      <c r="M205" t="s">
        <v>996</v>
      </c>
      <c r="P205" t="s">
        <v>1132</v>
      </c>
      <c r="R205" t="s">
        <v>1139</v>
      </c>
      <c r="S205" t="s">
        <v>993</v>
      </c>
      <c r="T205" t="s">
        <v>1142</v>
      </c>
      <c r="V205" t="s">
        <v>118</v>
      </c>
      <c r="W205">
        <v>1138</v>
      </c>
      <c r="X205" t="s">
        <v>1161</v>
      </c>
      <c r="Y205" t="s">
        <v>1165</v>
      </c>
      <c r="AA205" t="s">
        <v>1383</v>
      </c>
      <c r="AC205" t="s">
        <v>1656</v>
      </c>
      <c r="AD205">
        <v>26</v>
      </c>
      <c r="AE205" t="s">
        <v>1724</v>
      </c>
      <c r="AF205" t="s">
        <v>995</v>
      </c>
      <c r="AG205">
        <v>45</v>
      </c>
      <c r="AH205">
        <v>1</v>
      </c>
      <c r="AI205">
        <v>0</v>
      </c>
      <c r="AJ205">
        <v>0</v>
      </c>
      <c r="AM205" t="s">
        <v>1748</v>
      </c>
      <c r="AN205">
        <v>0</v>
      </c>
    </row>
    <row r="206" spans="1:45">
      <c r="A206" s="1">
        <f>HYPERLINK("https://lsnyc.legalserver.org/matter/dynamic-profile/view/1907026","19-1907026")</f>
        <v>0</v>
      </c>
      <c r="B206" t="s">
        <v>55</v>
      </c>
      <c r="C206" t="s">
        <v>118</v>
      </c>
      <c r="E206" t="s">
        <v>346</v>
      </c>
      <c r="F206" t="s">
        <v>577</v>
      </c>
      <c r="G206" t="s">
        <v>790</v>
      </c>
      <c r="H206">
        <v>21</v>
      </c>
      <c r="I206" t="s">
        <v>968</v>
      </c>
      <c r="J206">
        <v>10034</v>
      </c>
      <c r="K206" t="s">
        <v>994</v>
      </c>
      <c r="L206" t="s">
        <v>992</v>
      </c>
      <c r="M206" t="s">
        <v>997</v>
      </c>
      <c r="N206" t="s">
        <v>1082</v>
      </c>
      <c r="O206" t="s">
        <v>1115</v>
      </c>
      <c r="P206" t="s">
        <v>1132</v>
      </c>
      <c r="R206" t="s">
        <v>1139</v>
      </c>
      <c r="S206" t="s">
        <v>993</v>
      </c>
      <c r="T206" t="s">
        <v>1142</v>
      </c>
      <c r="V206" t="s">
        <v>115</v>
      </c>
      <c r="W206">
        <v>1717</v>
      </c>
      <c r="X206" t="s">
        <v>1161</v>
      </c>
      <c r="Y206" t="s">
        <v>1171</v>
      </c>
      <c r="AA206" t="s">
        <v>1384</v>
      </c>
      <c r="AB206" t="s">
        <v>1479</v>
      </c>
      <c r="AC206" t="s">
        <v>1657</v>
      </c>
      <c r="AD206">
        <v>0</v>
      </c>
      <c r="AE206" t="s">
        <v>1724</v>
      </c>
      <c r="AF206" t="s">
        <v>995</v>
      </c>
      <c r="AG206">
        <v>1</v>
      </c>
      <c r="AH206">
        <v>2</v>
      </c>
      <c r="AI206">
        <v>1</v>
      </c>
      <c r="AJ206">
        <v>89.45</v>
      </c>
      <c r="AM206" t="s">
        <v>1747</v>
      </c>
      <c r="AN206">
        <v>19080</v>
      </c>
    </row>
    <row r="207" spans="1:45">
      <c r="A207" s="1">
        <f>HYPERLINK("https://lsnyc.legalserver.org/matter/dynamic-profile/view/1906232","19-1906232")</f>
        <v>0</v>
      </c>
      <c r="B207" t="s">
        <v>70</v>
      </c>
      <c r="C207" t="s">
        <v>130</v>
      </c>
      <c r="E207" t="s">
        <v>347</v>
      </c>
      <c r="F207" t="s">
        <v>578</v>
      </c>
      <c r="G207" t="s">
        <v>791</v>
      </c>
      <c r="H207" t="s">
        <v>889</v>
      </c>
      <c r="I207" t="s">
        <v>968</v>
      </c>
      <c r="J207">
        <v>10040</v>
      </c>
      <c r="K207" t="s">
        <v>994</v>
      </c>
      <c r="L207" t="s">
        <v>992</v>
      </c>
      <c r="M207" t="s">
        <v>996</v>
      </c>
      <c r="P207" t="s">
        <v>1132</v>
      </c>
      <c r="R207" t="s">
        <v>1139</v>
      </c>
      <c r="S207" t="s">
        <v>993</v>
      </c>
      <c r="T207" t="s">
        <v>1142</v>
      </c>
      <c r="V207" t="s">
        <v>130</v>
      </c>
      <c r="W207">
        <v>1372.65</v>
      </c>
      <c r="X207" t="s">
        <v>1161</v>
      </c>
      <c r="Y207" t="s">
        <v>1165</v>
      </c>
      <c r="AA207" t="s">
        <v>1385</v>
      </c>
      <c r="AD207">
        <v>75</v>
      </c>
      <c r="AE207" t="s">
        <v>1724</v>
      </c>
      <c r="AF207" t="s">
        <v>995</v>
      </c>
      <c r="AG207">
        <v>11</v>
      </c>
      <c r="AH207">
        <v>1</v>
      </c>
      <c r="AI207">
        <v>0</v>
      </c>
      <c r="AJ207">
        <v>72.63</v>
      </c>
      <c r="AM207" t="s">
        <v>1748</v>
      </c>
      <c r="AN207">
        <v>9072</v>
      </c>
    </row>
    <row r="208" spans="1:45">
      <c r="A208" s="1">
        <f>HYPERLINK("https://lsnyc.legalserver.org/matter/dynamic-profile/view/1904621","19-1904621")</f>
        <v>0</v>
      </c>
      <c r="B208" t="s">
        <v>52</v>
      </c>
      <c r="C208" t="s">
        <v>122</v>
      </c>
      <c r="E208" t="s">
        <v>348</v>
      </c>
      <c r="F208" t="s">
        <v>579</v>
      </c>
      <c r="G208" t="s">
        <v>792</v>
      </c>
      <c r="H208" t="s">
        <v>945</v>
      </c>
      <c r="I208" t="s">
        <v>968</v>
      </c>
      <c r="J208">
        <v>10033</v>
      </c>
      <c r="K208" t="s">
        <v>994</v>
      </c>
      <c r="L208" t="s">
        <v>992</v>
      </c>
      <c r="M208" t="s">
        <v>996</v>
      </c>
      <c r="N208" t="s">
        <v>1083</v>
      </c>
      <c r="O208" t="s">
        <v>1115</v>
      </c>
      <c r="P208" t="s">
        <v>1132</v>
      </c>
      <c r="R208" t="s">
        <v>1139</v>
      </c>
      <c r="S208" t="s">
        <v>993</v>
      </c>
      <c r="T208" t="s">
        <v>1142</v>
      </c>
      <c r="V208" t="s">
        <v>122</v>
      </c>
      <c r="W208">
        <v>868.62</v>
      </c>
      <c r="X208" t="s">
        <v>1161</v>
      </c>
      <c r="Y208" t="s">
        <v>1167</v>
      </c>
      <c r="AA208" t="s">
        <v>1386</v>
      </c>
      <c r="AC208" t="s">
        <v>1658</v>
      </c>
      <c r="AD208">
        <v>0</v>
      </c>
      <c r="AE208" t="s">
        <v>1724</v>
      </c>
      <c r="AF208" t="s">
        <v>995</v>
      </c>
      <c r="AG208">
        <v>46</v>
      </c>
      <c r="AH208">
        <v>2</v>
      </c>
      <c r="AI208">
        <v>3</v>
      </c>
      <c r="AJ208">
        <v>116.01</v>
      </c>
      <c r="AM208" t="s">
        <v>1748</v>
      </c>
      <c r="AN208">
        <v>35000</v>
      </c>
    </row>
    <row r="209" spans="1:45">
      <c r="A209" s="1">
        <f>HYPERLINK("https://lsnyc.legalserver.org/matter/dynamic-profile/view/1905584","19-1905584")</f>
        <v>0</v>
      </c>
      <c r="B209" t="s">
        <v>63</v>
      </c>
      <c r="C209" t="s">
        <v>150</v>
      </c>
      <c r="E209" t="s">
        <v>233</v>
      </c>
      <c r="F209" t="s">
        <v>568</v>
      </c>
      <c r="G209" t="s">
        <v>793</v>
      </c>
      <c r="H209" t="s">
        <v>891</v>
      </c>
      <c r="I209" t="s">
        <v>989</v>
      </c>
      <c r="J209">
        <v>11365</v>
      </c>
      <c r="K209" t="s">
        <v>994</v>
      </c>
      <c r="L209" t="s">
        <v>992</v>
      </c>
      <c r="M209" t="s">
        <v>996</v>
      </c>
      <c r="N209" t="s">
        <v>1084</v>
      </c>
      <c r="O209" t="s">
        <v>1112</v>
      </c>
      <c r="P209" t="s">
        <v>1131</v>
      </c>
      <c r="R209" t="s">
        <v>1140</v>
      </c>
      <c r="S209" t="s">
        <v>993</v>
      </c>
      <c r="T209" t="s">
        <v>1142</v>
      </c>
      <c r="U209" t="s">
        <v>1153</v>
      </c>
      <c r="V209" t="s">
        <v>114</v>
      </c>
      <c r="W209">
        <v>1350</v>
      </c>
      <c r="X209" t="s">
        <v>1162</v>
      </c>
      <c r="Y209" t="s">
        <v>1170</v>
      </c>
      <c r="AA209" t="s">
        <v>1387</v>
      </c>
      <c r="AB209" t="s">
        <v>995</v>
      </c>
      <c r="AC209" t="s">
        <v>1659</v>
      </c>
      <c r="AD209">
        <v>5</v>
      </c>
      <c r="AE209" t="s">
        <v>1725</v>
      </c>
      <c r="AF209" t="s">
        <v>995</v>
      </c>
      <c r="AG209">
        <v>9</v>
      </c>
      <c r="AH209">
        <v>1</v>
      </c>
      <c r="AI209">
        <v>0</v>
      </c>
      <c r="AJ209">
        <v>163.33</v>
      </c>
      <c r="AK209" t="s">
        <v>1743</v>
      </c>
      <c r="AL209" t="s">
        <v>1745</v>
      </c>
      <c r="AM209" t="s">
        <v>1748</v>
      </c>
      <c r="AN209">
        <v>20400</v>
      </c>
    </row>
    <row r="210" spans="1:45">
      <c r="A210" s="1">
        <f>HYPERLINK("https://lsnyc.legalserver.org/matter/dynamic-profile/view/1907071","19-1907071")</f>
        <v>0</v>
      </c>
      <c r="B210" t="s">
        <v>55</v>
      </c>
      <c r="C210" t="s">
        <v>118</v>
      </c>
      <c r="E210" t="s">
        <v>349</v>
      </c>
      <c r="F210" t="s">
        <v>580</v>
      </c>
      <c r="G210" t="s">
        <v>794</v>
      </c>
      <c r="H210" t="s">
        <v>946</v>
      </c>
      <c r="I210" t="s">
        <v>968</v>
      </c>
      <c r="J210">
        <v>10032</v>
      </c>
      <c r="K210" t="s">
        <v>994</v>
      </c>
      <c r="L210" t="s">
        <v>992</v>
      </c>
      <c r="M210" t="s">
        <v>996</v>
      </c>
      <c r="O210" t="s">
        <v>1116</v>
      </c>
      <c r="P210" t="s">
        <v>1129</v>
      </c>
      <c r="R210" t="s">
        <v>1139</v>
      </c>
      <c r="T210" t="s">
        <v>1142</v>
      </c>
      <c r="V210" t="s">
        <v>118</v>
      </c>
      <c r="W210">
        <v>370</v>
      </c>
      <c r="X210" t="s">
        <v>1161</v>
      </c>
      <c r="Y210" t="s">
        <v>1164</v>
      </c>
      <c r="AA210" t="s">
        <v>1388</v>
      </c>
      <c r="AC210" t="s">
        <v>1660</v>
      </c>
      <c r="AD210">
        <v>69</v>
      </c>
      <c r="AE210" t="s">
        <v>1726</v>
      </c>
      <c r="AF210" t="s">
        <v>995</v>
      </c>
      <c r="AG210">
        <v>9</v>
      </c>
      <c r="AH210">
        <v>3</v>
      </c>
      <c r="AI210">
        <v>0</v>
      </c>
      <c r="AJ210">
        <v>109.7</v>
      </c>
      <c r="AM210" t="s">
        <v>1747</v>
      </c>
      <c r="AN210">
        <v>23400</v>
      </c>
    </row>
    <row r="211" spans="1:45">
      <c r="A211" s="1">
        <f>HYPERLINK("https://lsnyc.legalserver.org/matter/dynamic-profile/view/1906773","19-1906773")</f>
        <v>0</v>
      </c>
      <c r="B211" t="s">
        <v>51</v>
      </c>
      <c r="C211" t="s">
        <v>117</v>
      </c>
      <c r="D211" t="s">
        <v>117</v>
      </c>
      <c r="E211" t="s">
        <v>350</v>
      </c>
      <c r="F211" t="s">
        <v>581</v>
      </c>
      <c r="G211" t="s">
        <v>795</v>
      </c>
      <c r="H211" t="s">
        <v>894</v>
      </c>
      <c r="I211" t="s">
        <v>968</v>
      </c>
      <c r="J211">
        <v>10033</v>
      </c>
      <c r="K211" t="s">
        <v>994</v>
      </c>
      <c r="L211" t="s">
        <v>992</v>
      </c>
      <c r="M211" t="s">
        <v>996</v>
      </c>
      <c r="N211" t="s">
        <v>1085</v>
      </c>
      <c r="O211" t="s">
        <v>1116</v>
      </c>
      <c r="P211" t="s">
        <v>1133</v>
      </c>
      <c r="Q211" t="s">
        <v>1136</v>
      </c>
      <c r="R211" t="s">
        <v>1139</v>
      </c>
      <c r="S211" t="s">
        <v>993</v>
      </c>
      <c r="T211" t="s">
        <v>1142</v>
      </c>
      <c r="V211" t="s">
        <v>117</v>
      </c>
      <c r="W211">
        <v>474.35</v>
      </c>
      <c r="X211" t="s">
        <v>1161</v>
      </c>
      <c r="Y211" t="s">
        <v>1165</v>
      </c>
      <c r="Z211" t="s">
        <v>1181</v>
      </c>
      <c r="AA211" t="s">
        <v>1389</v>
      </c>
      <c r="AC211" t="s">
        <v>1661</v>
      </c>
      <c r="AD211">
        <v>54</v>
      </c>
      <c r="AE211" t="s">
        <v>1724</v>
      </c>
      <c r="AF211" t="s">
        <v>1739</v>
      </c>
      <c r="AG211">
        <v>24</v>
      </c>
      <c r="AH211">
        <v>1</v>
      </c>
      <c r="AI211">
        <v>0</v>
      </c>
      <c r="AJ211">
        <v>81.67</v>
      </c>
      <c r="AM211" t="s">
        <v>1747</v>
      </c>
      <c r="AN211">
        <v>10200</v>
      </c>
    </row>
    <row r="212" spans="1:45">
      <c r="A212" s="1">
        <f>HYPERLINK("https://lsnyc.legalserver.org/matter/dynamic-profile/view/1906984","19-1906984")</f>
        <v>0</v>
      </c>
      <c r="B212" t="s">
        <v>68</v>
      </c>
      <c r="C212" t="s">
        <v>136</v>
      </c>
      <c r="E212" t="s">
        <v>217</v>
      </c>
      <c r="F212" t="s">
        <v>582</v>
      </c>
      <c r="G212" t="s">
        <v>796</v>
      </c>
      <c r="H212" t="s">
        <v>947</v>
      </c>
      <c r="I212" t="s">
        <v>969</v>
      </c>
      <c r="J212">
        <v>10475</v>
      </c>
      <c r="K212" t="s">
        <v>994</v>
      </c>
      <c r="L212" t="s">
        <v>992</v>
      </c>
      <c r="M212" t="s">
        <v>996</v>
      </c>
      <c r="O212" t="s">
        <v>1118</v>
      </c>
      <c r="P212" t="s">
        <v>1134</v>
      </c>
      <c r="R212" t="s">
        <v>1139</v>
      </c>
      <c r="S212" t="s">
        <v>993</v>
      </c>
      <c r="T212" t="s">
        <v>1142</v>
      </c>
      <c r="V212" t="s">
        <v>115</v>
      </c>
      <c r="W212">
        <v>801.79</v>
      </c>
      <c r="X212" t="s">
        <v>1163</v>
      </c>
      <c r="Y212" t="s">
        <v>1168</v>
      </c>
      <c r="AA212" t="s">
        <v>1390</v>
      </c>
      <c r="AC212" t="s">
        <v>1662</v>
      </c>
      <c r="AD212">
        <v>10914</v>
      </c>
      <c r="AE212" t="s">
        <v>1734</v>
      </c>
      <c r="AF212" t="s">
        <v>995</v>
      </c>
      <c r="AG212">
        <v>5</v>
      </c>
      <c r="AH212">
        <v>1</v>
      </c>
      <c r="AI212">
        <v>0</v>
      </c>
      <c r="AJ212">
        <v>186.87</v>
      </c>
      <c r="AM212" t="s">
        <v>1748</v>
      </c>
      <c r="AN212">
        <v>23340</v>
      </c>
    </row>
    <row r="213" spans="1:45">
      <c r="A213" s="1">
        <f>HYPERLINK("https://lsnyc.legalserver.org/matter/dynamic-profile/view/1904289","19-1904289")</f>
        <v>0</v>
      </c>
      <c r="B213" t="s">
        <v>51</v>
      </c>
      <c r="C213" t="s">
        <v>116</v>
      </c>
      <c r="D213" t="s">
        <v>122</v>
      </c>
      <c r="E213" t="s">
        <v>351</v>
      </c>
      <c r="F213" t="s">
        <v>583</v>
      </c>
      <c r="G213" t="s">
        <v>797</v>
      </c>
      <c r="H213" t="s">
        <v>948</v>
      </c>
      <c r="I213" t="s">
        <v>968</v>
      </c>
      <c r="J213">
        <v>10040</v>
      </c>
      <c r="K213" t="s">
        <v>994</v>
      </c>
      <c r="L213" t="s">
        <v>992</v>
      </c>
      <c r="M213" t="s">
        <v>996</v>
      </c>
      <c r="O213" t="s">
        <v>1116</v>
      </c>
      <c r="P213" t="s">
        <v>1134</v>
      </c>
      <c r="Q213" t="s">
        <v>1137</v>
      </c>
      <c r="R213" t="s">
        <v>1139</v>
      </c>
      <c r="S213" t="s">
        <v>993</v>
      </c>
      <c r="T213" t="s">
        <v>1142</v>
      </c>
      <c r="V213" t="s">
        <v>116</v>
      </c>
      <c r="W213">
        <v>1400</v>
      </c>
      <c r="X213" t="s">
        <v>1161</v>
      </c>
      <c r="Y213" t="s">
        <v>1165</v>
      </c>
      <c r="Z213" t="s">
        <v>1183</v>
      </c>
      <c r="AA213" t="s">
        <v>1391</v>
      </c>
      <c r="AC213" t="s">
        <v>1663</v>
      </c>
      <c r="AD213">
        <v>47</v>
      </c>
      <c r="AE213" t="s">
        <v>1724</v>
      </c>
      <c r="AF213" t="s">
        <v>995</v>
      </c>
      <c r="AG213">
        <v>5</v>
      </c>
      <c r="AH213">
        <v>2</v>
      </c>
      <c r="AI213">
        <v>0</v>
      </c>
      <c r="AJ213">
        <v>139.8</v>
      </c>
      <c r="AM213" t="s">
        <v>1748</v>
      </c>
      <c r="AN213">
        <v>23640</v>
      </c>
    </row>
    <row r="214" spans="1:45">
      <c r="A214" s="1">
        <f>HYPERLINK("https://lsnyc.legalserver.org/matter/dynamic-profile/view/1907052","19-1907052")</f>
        <v>0</v>
      </c>
      <c r="B214" t="s">
        <v>70</v>
      </c>
      <c r="C214" t="s">
        <v>118</v>
      </c>
      <c r="E214" t="s">
        <v>290</v>
      </c>
      <c r="F214" t="s">
        <v>584</v>
      </c>
      <c r="G214" t="s">
        <v>798</v>
      </c>
      <c r="H214" t="s">
        <v>881</v>
      </c>
      <c r="I214" t="s">
        <v>968</v>
      </c>
      <c r="J214">
        <v>10032</v>
      </c>
      <c r="K214" t="s">
        <v>994</v>
      </c>
      <c r="L214" t="s">
        <v>992</v>
      </c>
      <c r="M214" t="s">
        <v>996</v>
      </c>
      <c r="N214" t="s">
        <v>1086</v>
      </c>
      <c r="O214" t="s">
        <v>1115</v>
      </c>
      <c r="P214" t="s">
        <v>1132</v>
      </c>
      <c r="R214" t="s">
        <v>1139</v>
      </c>
      <c r="S214" t="s">
        <v>993</v>
      </c>
      <c r="T214" t="s">
        <v>1142</v>
      </c>
      <c r="V214" t="s">
        <v>118</v>
      </c>
      <c r="W214">
        <v>918.5599999999999</v>
      </c>
      <c r="X214" t="s">
        <v>1161</v>
      </c>
      <c r="Y214" t="s">
        <v>1165</v>
      </c>
      <c r="AA214" t="s">
        <v>1392</v>
      </c>
      <c r="AC214" t="s">
        <v>1664</v>
      </c>
      <c r="AD214">
        <v>46</v>
      </c>
      <c r="AE214" t="s">
        <v>1724</v>
      </c>
      <c r="AF214" t="s">
        <v>995</v>
      </c>
      <c r="AG214">
        <v>30</v>
      </c>
      <c r="AH214">
        <v>1</v>
      </c>
      <c r="AI214">
        <v>0</v>
      </c>
      <c r="AJ214">
        <v>0</v>
      </c>
      <c r="AM214" t="s">
        <v>1748</v>
      </c>
      <c r="AN214">
        <v>0</v>
      </c>
    </row>
    <row r="215" spans="1:45">
      <c r="A215" s="1">
        <f>HYPERLINK("https://lsnyc.legalserver.org/matter/dynamic-profile/view/1899803","19-1899803")</f>
        <v>0</v>
      </c>
      <c r="B215" t="s">
        <v>105</v>
      </c>
      <c r="C215" t="s">
        <v>165</v>
      </c>
      <c r="E215" t="s">
        <v>352</v>
      </c>
      <c r="F215" t="s">
        <v>585</v>
      </c>
      <c r="G215" t="s">
        <v>799</v>
      </c>
      <c r="H215" t="s">
        <v>941</v>
      </c>
      <c r="I215" t="s">
        <v>966</v>
      </c>
      <c r="J215">
        <v>11212</v>
      </c>
      <c r="K215" t="s">
        <v>994</v>
      </c>
      <c r="L215" t="s">
        <v>992</v>
      </c>
      <c r="M215" t="s">
        <v>996</v>
      </c>
      <c r="N215" t="s">
        <v>1087</v>
      </c>
      <c r="O215" t="s">
        <v>1112</v>
      </c>
      <c r="P215" t="s">
        <v>1131</v>
      </c>
      <c r="R215" t="s">
        <v>1139</v>
      </c>
      <c r="S215" t="s">
        <v>993</v>
      </c>
      <c r="T215" t="s">
        <v>1142</v>
      </c>
      <c r="U215" t="s">
        <v>1148</v>
      </c>
      <c r="V215" t="s">
        <v>144</v>
      </c>
      <c r="W215">
        <v>2200</v>
      </c>
      <c r="X215" t="s">
        <v>1159</v>
      </c>
      <c r="AA215" t="s">
        <v>1393</v>
      </c>
      <c r="AC215" t="s">
        <v>1665</v>
      </c>
      <c r="AD215">
        <v>5</v>
      </c>
      <c r="AE215" t="s">
        <v>1725</v>
      </c>
      <c r="AF215" t="s">
        <v>995</v>
      </c>
      <c r="AG215">
        <v>1</v>
      </c>
      <c r="AH215">
        <v>1</v>
      </c>
      <c r="AI215">
        <v>1</v>
      </c>
      <c r="AJ215">
        <v>218.1</v>
      </c>
      <c r="AM215" t="s">
        <v>1748</v>
      </c>
      <c r="AN215">
        <v>36880</v>
      </c>
    </row>
    <row r="216" spans="1:45">
      <c r="A216" s="1">
        <f>HYPERLINK("https://lsnyc.legalserver.org/matter/dynamic-profile/view/1907283","19-1907283")</f>
        <v>0</v>
      </c>
      <c r="B216" t="s">
        <v>77</v>
      </c>
      <c r="C216" t="s">
        <v>111</v>
      </c>
      <c r="E216" t="s">
        <v>353</v>
      </c>
      <c r="F216" t="s">
        <v>586</v>
      </c>
      <c r="G216" t="s">
        <v>800</v>
      </c>
      <c r="H216">
        <v>51</v>
      </c>
      <c r="I216" t="s">
        <v>968</v>
      </c>
      <c r="J216">
        <v>10034</v>
      </c>
      <c r="K216" t="s">
        <v>994</v>
      </c>
      <c r="L216" t="s">
        <v>992</v>
      </c>
      <c r="M216" t="s">
        <v>995</v>
      </c>
      <c r="O216" t="s">
        <v>1116</v>
      </c>
      <c r="P216" t="s">
        <v>1132</v>
      </c>
      <c r="R216" t="s">
        <v>1139</v>
      </c>
      <c r="S216" t="s">
        <v>993</v>
      </c>
      <c r="T216" t="s">
        <v>1142</v>
      </c>
      <c r="V216" t="s">
        <v>111</v>
      </c>
      <c r="W216">
        <v>1664.13</v>
      </c>
      <c r="X216" t="s">
        <v>1161</v>
      </c>
      <c r="Y216" t="s">
        <v>1164</v>
      </c>
      <c r="AA216" t="s">
        <v>1394</v>
      </c>
      <c r="AC216" t="s">
        <v>1666</v>
      </c>
      <c r="AD216">
        <v>26</v>
      </c>
      <c r="AE216" t="s">
        <v>1724</v>
      </c>
      <c r="AF216" t="s">
        <v>1738</v>
      </c>
      <c r="AG216">
        <v>26</v>
      </c>
      <c r="AH216">
        <v>3</v>
      </c>
      <c r="AI216">
        <v>0</v>
      </c>
      <c r="AJ216">
        <v>41.69</v>
      </c>
      <c r="AM216" t="s">
        <v>1747</v>
      </c>
      <c r="AN216">
        <v>8892</v>
      </c>
    </row>
    <row r="217" spans="1:45">
      <c r="A217" s="1">
        <f>HYPERLINK("https://lsnyc.legalserver.org/matter/dynamic-profile/view/1906473","19-1906473")</f>
        <v>0</v>
      </c>
      <c r="B217" t="s">
        <v>50</v>
      </c>
      <c r="C217" t="s">
        <v>138</v>
      </c>
      <c r="E217" t="s">
        <v>354</v>
      </c>
      <c r="F217" t="s">
        <v>587</v>
      </c>
      <c r="G217" t="s">
        <v>801</v>
      </c>
      <c r="H217" t="s">
        <v>949</v>
      </c>
      <c r="I217" t="s">
        <v>966</v>
      </c>
      <c r="J217">
        <v>11208</v>
      </c>
      <c r="K217" t="s">
        <v>994</v>
      </c>
      <c r="L217" t="s">
        <v>992</v>
      </c>
      <c r="M217" t="s">
        <v>996</v>
      </c>
      <c r="N217" t="s">
        <v>1088</v>
      </c>
      <c r="O217" t="s">
        <v>1115</v>
      </c>
      <c r="P217" t="s">
        <v>1131</v>
      </c>
      <c r="R217" t="s">
        <v>1139</v>
      </c>
      <c r="S217" t="s">
        <v>993</v>
      </c>
      <c r="T217" t="s">
        <v>1142</v>
      </c>
      <c r="U217" t="s">
        <v>1148</v>
      </c>
      <c r="V217" t="s">
        <v>146</v>
      </c>
      <c r="W217">
        <v>913</v>
      </c>
      <c r="X217" t="s">
        <v>1159</v>
      </c>
      <c r="Y217" t="s">
        <v>1164</v>
      </c>
      <c r="AA217" t="s">
        <v>1395</v>
      </c>
      <c r="AB217" t="s">
        <v>995</v>
      </c>
      <c r="AC217" t="s">
        <v>1667</v>
      </c>
      <c r="AD217">
        <v>64</v>
      </c>
      <c r="AE217" t="s">
        <v>1724</v>
      </c>
      <c r="AF217" t="s">
        <v>995</v>
      </c>
      <c r="AG217">
        <v>5</v>
      </c>
      <c r="AH217">
        <v>2</v>
      </c>
      <c r="AI217">
        <v>0</v>
      </c>
      <c r="AJ217">
        <v>218.81</v>
      </c>
      <c r="AM217" t="s">
        <v>1748</v>
      </c>
      <c r="AN217">
        <v>37000</v>
      </c>
    </row>
    <row r="218" spans="1:45">
      <c r="A218" s="1">
        <f>HYPERLINK("https://lsnyc.legalserver.org/matter/dynamic-profile/view/1904333","19-1904333")</f>
        <v>0</v>
      </c>
      <c r="B218" t="s">
        <v>70</v>
      </c>
      <c r="C218" t="s">
        <v>116</v>
      </c>
      <c r="E218" t="s">
        <v>355</v>
      </c>
      <c r="F218" t="s">
        <v>588</v>
      </c>
      <c r="G218" t="s">
        <v>802</v>
      </c>
      <c r="H218">
        <v>55</v>
      </c>
      <c r="I218" t="s">
        <v>968</v>
      </c>
      <c r="J218">
        <v>10034</v>
      </c>
      <c r="K218" t="s">
        <v>994</v>
      </c>
      <c r="L218" t="s">
        <v>992</v>
      </c>
      <c r="M218" t="s">
        <v>996</v>
      </c>
      <c r="O218" t="s">
        <v>1116</v>
      </c>
      <c r="P218" t="s">
        <v>1132</v>
      </c>
      <c r="R218" t="s">
        <v>1139</v>
      </c>
      <c r="S218" t="s">
        <v>993</v>
      </c>
      <c r="T218" t="s">
        <v>1142</v>
      </c>
      <c r="V218" t="s">
        <v>116</v>
      </c>
      <c r="W218">
        <v>1408.53</v>
      </c>
      <c r="X218" t="s">
        <v>1161</v>
      </c>
      <c r="Y218" t="s">
        <v>1165</v>
      </c>
      <c r="AA218" t="s">
        <v>1396</v>
      </c>
      <c r="AC218" t="s">
        <v>1668</v>
      </c>
      <c r="AD218">
        <v>50</v>
      </c>
      <c r="AE218" t="s">
        <v>1724</v>
      </c>
      <c r="AF218" t="s">
        <v>995</v>
      </c>
      <c r="AG218">
        <v>14</v>
      </c>
      <c r="AH218">
        <v>3</v>
      </c>
      <c r="AI218">
        <v>0</v>
      </c>
      <c r="AJ218">
        <v>154.71</v>
      </c>
      <c r="AM218" t="s">
        <v>1747</v>
      </c>
      <c r="AN218">
        <v>33000</v>
      </c>
    </row>
    <row r="219" spans="1:45">
      <c r="A219" s="1">
        <f>HYPERLINK("https://lsnyc.legalserver.org/matter/dynamic-profile/view/1901147","19-1901147")</f>
        <v>0</v>
      </c>
      <c r="B219" t="s">
        <v>49</v>
      </c>
      <c r="C219" t="s">
        <v>166</v>
      </c>
      <c r="E219" t="s">
        <v>356</v>
      </c>
      <c r="F219" t="s">
        <v>589</v>
      </c>
      <c r="G219" t="s">
        <v>803</v>
      </c>
      <c r="H219" t="s">
        <v>891</v>
      </c>
      <c r="I219" t="s">
        <v>966</v>
      </c>
      <c r="J219">
        <v>11215</v>
      </c>
      <c r="K219" t="s">
        <v>994</v>
      </c>
      <c r="L219" t="s">
        <v>992</v>
      </c>
      <c r="M219" t="s">
        <v>996</v>
      </c>
      <c r="O219" t="s">
        <v>1111</v>
      </c>
      <c r="P219" t="s">
        <v>1129</v>
      </c>
      <c r="R219" t="s">
        <v>1139</v>
      </c>
      <c r="T219" t="s">
        <v>1142</v>
      </c>
      <c r="V219" t="s">
        <v>121</v>
      </c>
      <c r="W219">
        <v>985</v>
      </c>
      <c r="X219" t="s">
        <v>1159</v>
      </c>
      <c r="Y219" t="s">
        <v>1174</v>
      </c>
      <c r="AA219" t="s">
        <v>1397</v>
      </c>
      <c r="AC219" t="s">
        <v>1669</v>
      </c>
      <c r="AD219">
        <v>8</v>
      </c>
      <c r="AE219" t="s">
        <v>1724</v>
      </c>
      <c r="AF219" t="s">
        <v>1739</v>
      </c>
      <c r="AG219">
        <v>39</v>
      </c>
      <c r="AH219">
        <v>1</v>
      </c>
      <c r="AI219">
        <v>0</v>
      </c>
      <c r="AJ219">
        <v>100.4</v>
      </c>
      <c r="AM219" t="s">
        <v>1748</v>
      </c>
      <c r="AN219">
        <v>12540</v>
      </c>
    </row>
    <row r="220" spans="1:45">
      <c r="A220" s="1">
        <f>HYPERLINK("https://lsnyc.legalserver.org/matter/dynamic-profile/view/1904267","19-1904267")</f>
        <v>0</v>
      </c>
      <c r="B220" t="s">
        <v>51</v>
      </c>
      <c r="C220" t="s">
        <v>116</v>
      </c>
      <c r="D220" t="s">
        <v>122</v>
      </c>
      <c r="E220" t="s">
        <v>357</v>
      </c>
      <c r="F220" t="s">
        <v>520</v>
      </c>
      <c r="G220" t="s">
        <v>804</v>
      </c>
      <c r="H220" t="s">
        <v>880</v>
      </c>
      <c r="I220" t="s">
        <v>968</v>
      </c>
      <c r="J220">
        <v>10032</v>
      </c>
      <c r="K220" t="s">
        <v>994</v>
      </c>
      <c r="L220" t="s">
        <v>992</v>
      </c>
      <c r="M220" t="s">
        <v>996</v>
      </c>
      <c r="O220" t="s">
        <v>1116</v>
      </c>
      <c r="P220" t="s">
        <v>1133</v>
      </c>
      <c r="Q220" t="s">
        <v>1136</v>
      </c>
      <c r="R220" t="s">
        <v>1139</v>
      </c>
      <c r="S220" t="s">
        <v>993</v>
      </c>
      <c r="T220" t="s">
        <v>1142</v>
      </c>
      <c r="V220" t="s">
        <v>116</v>
      </c>
      <c r="W220">
        <v>606</v>
      </c>
      <c r="X220" t="s">
        <v>1161</v>
      </c>
      <c r="Y220" t="s">
        <v>1165</v>
      </c>
      <c r="Z220" t="s">
        <v>1181</v>
      </c>
      <c r="AA220" t="s">
        <v>1398</v>
      </c>
      <c r="AC220" t="s">
        <v>1670</v>
      </c>
      <c r="AD220">
        <v>42</v>
      </c>
      <c r="AE220" t="s">
        <v>1732</v>
      </c>
      <c r="AF220" t="s">
        <v>995</v>
      </c>
      <c r="AG220">
        <v>53</v>
      </c>
      <c r="AH220">
        <v>1</v>
      </c>
      <c r="AI220">
        <v>0</v>
      </c>
      <c r="AJ220">
        <v>249.8</v>
      </c>
      <c r="AM220" t="s">
        <v>1748</v>
      </c>
      <c r="AN220">
        <v>31200</v>
      </c>
    </row>
    <row r="221" spans="1:45">
      <c r="A221" s="1">
        <f>HYPERLINK("https://lsnyc.legalserver.org/matter/dynamic-profile/view/1906532","19-1906532")</f>
        <v>0</v>
      </c>
      <c r="B221" t="s">
        <v>50</v>
      </c>
      <c r="C221" t="s">
        <v>138</v>
      </c>
      <c r="E221" t="s">
        <v>358</v>
      </c>
      <c r="F221" t="s">
        <v>590</v>
      </c>
      <c r="G221" t="s">
        <v>805</v>
      </c>
      <c r="H221" t="s">
        <v>950</v>
      </c>
      <c r="I221" t="s">
        <v>966</v>
      </c>
      <c r="J221">
        <v>11207</v>
      </c>
      <c r="K221" t="s">
        <v>994</v>
      </c>
      <c r="L221" t="s">
        <v>992</v>
      </c>
      <c r="M221" t="s">
        <v>996</v>
      </c>
      <c r="N221" t="s">
        <v>1089</v>
      </c>
      <c r="O221" t="s">
        <v>1115</v>
      </c>
      <c r="R221" t="s">
        <v>1139</v>
      </c>
      <c r="S221" t="s">
        <v>993</v>
      </c>
      <c r="T221" t="s">
        <v>1142</v>
      </c>
      <c r="V221" t="s">
        <v>110</v>
      </c>
      <c r="W221">
        <v>1500</v>
      </c>
      <c r="X221" t="s">
        <v>1159</v>
      </c>
      <c r="Y221" t="s">
        <v>1166</v>
      </c>
      <c r="AA221" t="s">
        <v>1399</v>
      </c>
      <c r="AB221" t="s">
        <v>1033</v>
      </c>
      <c r="AC221" t="s">
        <v>1671</v>
      </c>
      <c r="AD221">
        <v>18</v>
      </c>
      <c r="AE221" t="s">
        <v>1724</v>
      </c>
      <c r="AF221" t="s">
        <v>995</v>
      </c>
      <c r="AG221">
        <v>1</v>
      </c>
      <c r="AH221">
        <v>1</v>
      </c>
      <c r="AI221">
        <v>1</v>
      </c>
      <c r="AJ221">
        <v>286.6</v>
      </c>
      <c r="AM221" t="s">
        <v>1748</v>
      </c>
      <c r="AN221">
        <v>48464</v>
      </c>
    </row>
    <row r="222" spans="1:45">
      <c r="A222" s="1">
        <f>HYPERLINK("https://lsnyc.legalserver.org/matter/dynamic-profile/view/1906776","19-1906776")</f>
        <v>0</v>
      </c>
      <c r="B222" t="s">
        <v>65</v>
      </c>
      <c r="C222" t="s">
        <v>117</v>
      </c>
      <c r="D222" t="s">
        <v>111</v>
      </c>
      <c r="E222" t="s">
        <v>359</v>
      </c>
      <c r="F222" t="s">
        <v>591</v>
      </c>
      <c r="G222" t="s">
        <v>806</v>
      </c>
      <c r="H222" t="s">
        <v>951</v>
      </c>
      <c r="I222" t="s">
        <v>966</v>
      </c>
      <c r="J222">
        <v>11206</v>
      </c>
      <c r="K222" t="s">
        <v>994</v>
      </c>
      <c r="L222" t="s">
        <v>992</v>
      </c>
      <c r="M222" t="s">
        <v>996</v>
      </c>
      <c r="O222" t="s">
        <v>1117</v>
      </c>
      <c r="P222" t="s">
        <v>1129</v>
      </c>
      <c r="Q222" t="s">
        <v>1138</v>
      </c>
      <c r="R222" t="s">
        <v>1139</v>
      </c>
      <c r="T222" t="s">
        <v>1142</v>
      </c>
      <c r="V222" t="s">
        <v>117</v>
      </c>
      <c r="W222">
        <v>0</v>
      </c>
      <c r="X222" t="s">
        <v>1159</v>
      </c>
      <c r="Z222" t="s">
        <v>1182</v>
      </c>
      <c r="AA222" t="s">
        <v>1400</v>
      </c>
      <c r="AC222" t="s">
        <v>1672</v>
      </c>
      <c r="AD222">
        <v>0</v>
      </c>
      <c r="AG222">
        <v>0</v>
      </c>
      <c r="AH222">
        <v>1</v>
      </c>
      <c r="AI222">
        <v>0</v>
      </c>
      <c r="AJ222">
        <v>76.86</v>
      </c>
      <c r="AM222" t="s">
        <v>1755</v>
      </c>
      <c r="AN222">
        <v>9600</v>
      </c>
      <c r="AR222" t="s">
        <v>1769</v>
      </c>
      <c r="AS222" t="s">
        <v>1777</v>
      </c>
    </row>
    <row r="223" spans="1:45">
      <c r="A223" s="1">
        <f>HYPERLINK("https://lsnyc.legalserver.org/matter/dynamic-profile/view/1903859","19-1903859")</f>
        <v>0</v>
      </c>
      <c r="B223" t="s">
        <v>106</v>
      </c>
      <c r="C223" t="s">
        <v>123</v>
      </c>
      <c r="E223" t="s">
        <v>193</v>
      </c>
      <c r="F223" t="s">
        <v>475</v>
      </c>
      <c r="G223" t="s">
        <v>807</v>
      </c>
      <c r="H223">
        <v>10</v>
      </c>
      <c r="I223" t="s">
        <v>968</v>
      </c>
      <c r="J223">
        <v>10025</v>
      </c>
      <c r="K223" t="s">
        <v>994</v>
      </c>
      <c r="L223" t="s">
        <v>992</v>
      </c>
      <c r="M223" t="s">
        <v>996</v>
      </c>
      <c r="O223" t="s">
        <v>1118</v>
      </c>
      <c r="P223" t="s">
        <v>1129</v>
      </c>
      <c r="R223" t="s">
        <v>1139</v>
      </c>
      <c r="S223" t="s">
        <v>993</v>
      </c>
      <c r="T223" t="s">
        <v>1142</v>
      </c>
      <c r="U223" t="s">
        <v>1148</v>
      </c>
      <c r="V223" t="s">
        <v>123</v>
      </c>
      <c r="W223">
        <v>679.8200000000001</v>
      </c>
      <c r="X223" t="s">
        <v>1161</v>
      </c>
      <c r="Y223" t="s">
        <v>1178</v>
      </c>
      <c r="AA223" t="s">
        <v>1401</v>
      </c>
      <c r="AC223" t="s">
        <v>1673</v>
      </c>
      <c r="AD223">
        <v>16</v>
      </c>
      <c r="AE223" t="s">
        <v>1726</v>
      </c>
      <c r="AF223" t="s">
        <v>995</v>
      </c>
      <c r="AG223">
        <v>40</v>
      </c>
      <c r="AH223">
        <v>1</v>
      </c>
      <c r="AI223">
        <v>0</v>
      </c>
      <c r="AJ223">
        <v>160.92</v>
      </c>
      <c r="AM223" t="s">
        <v>1747</v>
      </c>
      <c r="AN223">
        <v>20098.56</v>
      </c>
    </row>
    <row r="224" spans="1:45">
      <c r="A224" s="1">
        <f>HYPERLINK("https://lsnyc.legalserver.org/matter/dynamic-profile/view/1907762","19-1907762")</f>
        <v>0</v>
      </c>
      <c r="B224" t="s">
        <v>55</v>
      </c>
      <c r="C224" t="s">
        <v>115</v>
      </c>
      <c r="E224" t="s">
        <v>360</v>
      </c>
      <c r="F224" t="s">
        <v>592</v>
      </c>
      <c r="G224" t="s">
        <v>808</v>
      </c>
      <c r="H224" t="s">
        <v>952</v>
      </c>
      <c r="I224" t="s">
        <v>968</v>
      </c>
      <c r="J224">
        <v>10034</v>
      </c>
      <c r="K224" t="s">
        <v>994</v>
      </c>
      <c r="L224" t="s">
        <v>992</v>
      </c>
      <c r="M224" t="s">
        <v>997</v>
      </c>
      <c r="O224" t="s">
        <v>1033</v>
      </c>
      <c r="P224" t="s">
        <v>1132</v>
      </c>
      <c r="R224" t="s">
        <v>1139</v>
      </c>
      <c r="S224" t="s">
        <v>993</v>
      </c>
      <c r="T224" t="s">
        <v>1142</v>
      </c>
      <c r="V224" t="s">
        <v>115</v>
      </c>
      <c r="W224">
        <v>1403</v>
      </c>
      <c r="X224" t="s">
        <v>1161</v>
      </c>
      <c r="Y224" t="s">
        <v>1169</v>
      </c>
      <c r="AA224" t="s">
        <v>1402</v>
      </c>
      <c r="AB224" t="s">
        <v>1480</v>
      </c>
      <c r="AC224" t="s">
        <v>1674</v>
      </c>
      <c r="AD224">
        <v>0</v>
      </c>
      <c r="AE224" t="s">
        <v>1724</v>
      </c>
      <c r="AF224" t="s">
        <v>995</v>
      </c>
      <c r="AG224">
        <v>1</v>
      </c>
      <c r="AH224">
        <v>1</v>
      </c>
      <c r="AI224">
        <v>0</v>
      </c>
      <c r="AJ224">
        <v>17.29</v>
      </c>
      <c r="AM224" t="s">
        <v>1748</v>
      </c>
      <c r="AN224">
        <v>2160</v>
      </c>
    </row>
    <row r="225" spans="1:41">
      <c r="A225" s="1">
        <f>HYPERLINK("https://lsnyc.legalserver.org/matter/dynamic-profile/view/1906607","19-1906607")</f>
        <v>0</v>
      </c>
      <c r="B225" t="s">
        <v>78</v>
      </c>
      <c r="C225" t="s">
        <v>157</v>
      </c>
      <c r="E225" t="s">
        <v>361</v>
      </c>
      <c r="F225" t="s">
        <v>593</v>
      </c>
      <c r="G225" t="s">
        <v>809</v>
      </c>
      <c r="H225" t="s">
        <v>953</v>
      </c>
      <c r="I225" t="s">
        <v>966</v>
      </c>
      <c r="J225">
        <v>11208</v>
      </c>
      <c r="K225" t="s">
        <v>994</v>
      </c>
      <c r="L225" t="s">
        <v>992</v>
      </c>
      <c r="N225" t="s">
        <v>1090</v>
      </c>
      <c r="O225" t="s">
        <v>1033</v>
      </c>
      <c r="P225" t="s">
        <v>1130</v>
      </c>
      <c r="R225" t="s">
        <v>1139</v>
      </c>
      <c r="S225" t="s">
        <v>993</v>
      </c>
      <c r="T225" t="s">
        <v>1144</v>
      </c>
      <c r="U225" t="s">
        <v>1150</v>
      </c>
      <c r="V225" t="s">
        <v>138</v>
      </c>
      <c r="W225">
        <v>1488</v>
      </c>
      <c r="X225" t="s">
        <v>1159</v>
      </c>
      <c r="Y225" t="s">
        <v>1167</v>
      </c>
      <c r="AA225" t="s">
        <v>1403</v>
      </c>
      <c r="AB225" t="s">
        <v>1481</v>
      </c>
      <c r="AC225" t="s">
        <v>1675</v>
      </c>
      <c r="AD225">
        <v>18</v>
      </c>
      <c r="AE225" t="s">
        <v>1476</v>
      </c>
      <c r="AG225">
        <v>2</v>
      </c>
      <c r="AH225">
        <v>2</v>
      </c>
      <c r="AI225">
        <v>2</v>
      </c>
      <c r="AJ225">
        <v>8.890000000000001</v>
      </c>
      <c r="AM225" t="s">
        <v>1748</v>
      </c>
      <c r="AN225">
        <v>2288</v>
      </c>
    </row>
    <row r="226" spans="1:41">
      <c r="A226" s="1">
        <f>HYPERLINK("https://lsnyc.legalserver.org/matter/dynamic-profile/view/1904669","19-1904669")</f>
        <v>0</v>
      </c>
      <c r="B226" t="s">
        <v>105</v>
      </c>
      <c r="C226" t="s">
        <v>122</v>
      </c>
      <c r="E226" t="s">
        <v>362</v>
      </c>
      <c r="F226" t="s">
        <v>594</v>
      </c>
      <c r="G226" t="s">
        <v>809</v>
      </c>
      <c r="H226" t="s">
        <v>890</v>
      </c>
      <c r="I226" t="s">
        <v>966</v>
      </c>
      <c r="J226">
        <v>11208</v>
      </c>
      <c r="K226" t="s">
        <v>994</v>
      </c>
      <c r="L226" t="s">
        <v>992</v>
      </c>
      <c r="M226" t="s">
        <v>997</v>
      </c>
      <c r="N226" t="s">
        <v>1091</v>
      </c>
      <c r="O226" t="s">
        <v>1112</v>
      </c>
      <c r="P226" t="s">
        <v>1131</v>
      </c>
      <c r="R226" t="s">
        <v>1139</v>
      </c>
      <c r="S226" t="s">
        <v>993</v>
      </c>
      <c r="T226" t="s">
        <v>1142</v>
      </c>
      <c r="U226" t="s">
        <v>1149</v>
      </c>
      <c r="V226" t="s">
        <v>132</v>
      </c>
      <c r="W226">
        <v>0</v>
      </c>
      <c r="X226" t="s">
        <v>1159</v>
      </c>
      <c r="Y226" t="s">
        <v>1179</v>
      </c>
      <c r="AA226" t="s">
        <v>1404</v>
      </c>
      <c r="AB226" t="s">
        <v>1482</v>
      </c>
      <c r="AC226" t="s">
        <v>1676</v>
      </c>
      <c r="AD226">
        <v>322</v>
      </c>
      <c r="AE226" t="s">
        <v>1724</v>
      </c>
      <c r="AF226" t="s">
        <v>1735</v>
      </c>
      <c r="AG226">
        <v>0</v>
      </c>
      <c r="AH226">
        <v>1</v>
      </c>
      <c r="AI226">
        <v>7</v>
      </c>
      <c r="AJ226">
        <v>65.98</v>
      </c>
      <c r="AM226" t="s">
        <v>1748</v>
      </c>
      <c r="AN226">
        <v>28656</v>
      </c>
    </row>
    <row r="227" spans="1:41">
      <c r="A227" s="1">
        <f>HYPERLINK("https://lsnyc.legalserver.org/matter/dynamic-profile/view/1903176","19-1903176")</f>
        <v>0</v>
      </c>
      <c r="B227" t="s">
        <v>58</v>
      </c>
      <c r="C227" t="s">
        <v>119</v>
      </c>
      <c r="E227" t="s">
        <v>325</v>
      </c>
      <c r="F227" t="s">
        <v>595</v>
      </c>
      <c r="G227" t="s">
        <v>810</v>
      </c>
      <c r="H227" t="s">
        <v>866</v>
      </c>
      <c r="I227" t="s">
        <v>966</v>
      </c>
      <c r="J227">
        <v>11233</v>
      </c>
      <c r="K227" t="s">
        <v>994</v>
      </c>
      <c r="L227" t="s">
        <v>992</v>
      </c>
      <c r="M227" t="s">
        <v>996</v>
      </c>
      <c r="N227" t="s">
        <v>1092</v>
      </c>
      <c r="O227" t="s">
        <v>1115</v>
      </c>
      <c r="P227" t="s">
        <v>1131</v>
      </c>
      <c r="R227" t="s">
        <v>1139</v>
      </c>
      <c r="S227" t="s">
        <v>993</v>
      </c>
      <c r="T227" t="s">
        <v>1142</v>
      </c>
      <c r="U227" t="s">
        <v>1148</v>
      </c>
      <c r="V227" t="s">
        <v>125</v>
      </c>
      <c r="W227">
        <v>1300</v>
      </c>
      <c r="X227" t="s">
        <v>1159</v>
      </c>
      <c r="Y227" t="s">
        <v>1174</v>
      </c>
      <c r="AA227" t="s">
        <v>1405</v>
      </c>
      <c r="AB227" t="s">
        <v>995</v>
      </c>
      <c r="AC227" t="s">
        <v>1677</v>
      </c>
      <c r="AD227">
        <v>6</v>
      </c>
      <c r="AE227" t="s">
        <v>1724</v>
      </c>
      <c r="AF227" t="s">
        <v>995</v>
      </c>
      <c r="AG227">
        <v>10</v>
      </c>
      <c r="AH227">
        <v>1</v>
      </c>
      <c r="AI227">
        <v>0</v>
      </c>
      <c r="AJ227">
        <v>376.3</v>
      </c>
      <c r="AM227" t="s">
        <v>1748</v>
      </c>
      <c r="AN227">
        <v>47000</v>
      </c>
    </row>
    <row r="228" spans="1:41">
      <c r="A228" s="1">
        <f>HYPERLINK("https://lsnyc.legalserver.org/matter/dynamic-profile/view/1904151","19-1904151")</f>
        <v>0</v>
      </c>
      <c r="B228" t="s">
        <v>64</v>
      </c>
      <c r="C228" t="s">
        <v>137</v>
      </c>
      <c r="E228" t="s">
        <v>363</v>
      </c>
      <c r="F228" t="s">
        <v>596</v>
      </c>
      <c r="G228" t="s">
        <v>811</v>
      </c>
      <c r="H228" t="s">
        <v>855</v>
      </c>
      <c r="I228" t="s">
        <v>989</v>
      </c>
      <c r="J228">
        <v>11365</v>
      </c>
      <c r="K228" t="s">
        <v>994</v>
      </c>
      <c r="L228" t="s">
        <v>992</v>
      </c>
      <c r="M228" t="s">
        <v>997</v>
      </c>
      <c r="N228" t="s">
        <v>1093</v>
      </c>
      <c r="O228" t="s">
        <v>1112</v>
      </c>
      <c r="P228" t="s">
        <v>1131</v>
      </c>
      <c r="R228" t="s">
        <v>1140</v>
      </c>
      <c r="S228" t="s">
        <v>993</v>
      </c>
      <c r="T228" t="s">
        <v>1145</v>
      </c>
      <c r="U228" t="s">
        <v>1148</v>
      </c>
      <c r="V228" t="s">
        <v>137</v>
      </c>
      <c r="W228">
        <v>532</v>
      </c>
      <c r="X228" t="s">
        <v>1162</v>
      </c>
      <c r="Y228" t="s">
        <v>1164</v>
      </c>
      <c r="AA228" t="s">
        <v>1406</v>
      </c>
      <c r="AB228" t="s">
        <v>1483</v>
      </c>
      <c r="AC228" t="s">
        <v>1678</v>
      </c>
      <c r="AD228">
        <v>701</v>
      </c>
      <c r="AE228" t="s">
        <v>1733</v>
      </c>
      <c r="AF228" t="s">
        <v>995</v>
      </c>
      <c r="AG228">
        <v>13</v>
      </c>
      <c r="AH228">
        <v>1</v>
      </c>
      <c r="AI228">
        <v>2</v>
      </c>
      <c r="AJ228">
        <v>36.4</v>
      </c>
      <c r="AK228" t="s">
        <v>1743</v>
      </c>
      <c r="AL228" t="s">
        <v>1745</v>
      </c>
      <c r="AM228" t="s">
        <v>1748</v>
      </c>
      <c r="AN228">
        <v>7764</v>
      </c>
    </row>
    <row r="229" spans="1:41">
      <c r="A229" s="1">
        <f>HYPERLINK("https://lsnyc.legalserver.org/matter/dynamic-profile/view/1905128","19-1905128")</f>
        <v>0</v>
      </c>
      <c r="B229" t="s">
        <v>46</v>
      </c>
      <c r="C229" t="s">
        <v>126</v>
      </c>
      <c r="D229" t="s">
        <v>130</v>
      </c>
      <c r="E229" t="s">
        <v>364</v>
      </c>
      <c r="F229" t="s">
        <v>597</v>
      </c>
      <c r="G229" t="s">
        <v>812</v>
      </c>
      <c r="I229" t="s">
        <v>967</v>
      </c>
      <c r="J229">
        <v>10304</v>
      </c>
      <c r="K229" t="s">
        <v>994</v>
      </c>
      <c r="L229" t="s">
        <v>992</v>
      </c>
      <c r="M229" t="s">
        <v>996</v>
      </c>
      <c r="O229" t="s">
        <v>1033</v>
      </c>
      <c r="P229" t="s">
        <v>1133</v>
      </c>
      <c r="Q229" t="s">
        <v>1136</v>
      </c>
      <c r="R229" t="s">
        <v>1140</v>
      </c>
      <c r="S229" t="s">
        <v>993</v>
      </c>
      <c r="T229" t="s">
        <v>1142</v>
      </c>
      <c r="U229" t="s">
        <v>1148</v>
      </c>
      <c r="V229" t="s">
        <v>126</v>
      </c>
      <c r="W229">
        <v>1831</v>
      </c>
      <c r="X229" t="s">
        <v>1160</v>
      </c>
      <c r="Y229" t="s">
        <v>1170</v>
      </c>
      <c r="Z229" t="s">
        <v>1181</v>
      </c>
      <c r="AA229" t="s">
        <v>1407</v>
      </c>
      <c r="AC229" t="s">
        <v>1679</v>
      </c>
      <c r="AD229">
        <v>0</v>
      </c>
      <c r="AE229" t="s">
        <v>1725</v>
      </c>
      <c r="AG229">
        <v>1</v>
      </c>
      <c r="AH229">
        <v>1</v>
      </c>
      <c r="AI229">
        <v>0</v>
      </c>
      <c r="AJ229">
        <v>105.68</v>
      </c>
      <c r="AK229" t="s">
        <v>1743</v>
      </c>
      <c r="AL229" t="s">
        <v>1745</v>
      </c>
      <c r="AM229" t="s">
        <v>1748</v>
      </c>
      <c r="AN229">
        <v>13200</v>
      </c>
    </row>
    <row r="230" spans="1:41">
      <c r="A230" s="1">
        <f>HYPERLINK("https://lsnyc.legalserver.org/matter/dynamic-profile/view/1905115","19-1905115")</f>
        <v>0</v>
      </c>
      <c r="B230" t="s">
        <v>45</v>
      </c>
      <c r="C230" t="s">
        <v>126</v>
      </c>
      <c r="E230" t="s">
        <v>365</v>
      </c>
      <c r="F230" t="s">
        <v>598</v>
      </c>
      <c r="G230" t="s">
        <v>813</v>
      </c>
      <c r="H230" t="s">
        <v>940</v>
      </c>
      <c r="I230" t="s">
        <v>966</v>
      </c>
      <c r="J230">
        <v>11220</v>
      </c>
      <c r="K230" t="s">
        <v>994</v>
      </c>
      <c r="L230" t="s">
        <v>992</v>
      </c>
      <c r="R230" t="s">
        <v>1139</v>
      </c>
      <c r="S230" t="s">
        <v>994</v>
      </c>
      <c r="T230" t="s">
        <v>1142</v>
      </c>
      <c r="V230" t="s">
        <v>131</v>
      </c>
      <c r="W230">
        <v>0</v>
      </c>
      <c r="X230" t="s">
        <v>1159</v>
      </c>
      <c r="AA230" t="s">
        <v>1408</v>
      </c>
      <c r="AC230" t="s">
        <v>1680</v>
      </c>
      <c r="AD230">
        <v>0</v>
      </c>
      <c r="AF230" t="s">
        <v>1739</v>
      </c>
      <c r="AG230">
        <v>0</v>
      </c>
      <c r="AH230">
        <v>3</v>
      </c>
      <c r="AI230">
        <v>0</v>
      </c>
      <c r="AJ230">
        <v>88.05</v>
      </c>
      <c r="AM230" t="s">
        <v>1748</v>
      </c>
      <c r="AN230">
        <v>18780</v>
      </c>
    </row>
    <row r="231" spans="1:41">
      <c r="A231" s="1">
        <f>HYPERLINK("https://lsnyc.legalserver.org/matter/dynamic-profile/view/1903749","19-1903749")</f>
        <v>0</v>
      </c>
      <c r="B231" t="s">
        <v>45</v>
      </c>
      <c r="C231" t="s">
        <v>144</v>
      </c>
      <c r="E231" t="s">
        <v>330</v>
      </c>
      <c r="F231" t="s">
        <v>599</v>
      </c>
      <c r="G231" t="s">
        <v>813</v>
      </c>
      <c r="H231" t="s">
        <v>906</v>
      </c>
      <c r="I231" t="s">
        <v>966</v>
      </c>
      <c r="J231">
        <v>11220</v>
      </c>
      <c r="K231" t="s">
        <v>994</v>
      </c>
      <c r="L231" t="s">
        <v>992</v>
      </c>
      <c r="M231" t="s">
        <v>996</v>
      </c>
      <c r="O231" t="s">
        <v>1114</v>
      </c>
      <c r="P231" t="s">
        <v>1131</v>
      </c>
      <c r="R231" t="s">
        <v>1139</v>
      </c>
      <c r="S231" t="s">
        <v>994</v>
      </c>
      <c r="T231" t="s">
        <v>1142</v>
      </c>
      <c r="V231" t="s">
        <v>144</v>
      </c>
      <c r="W231">
        <v>1375</v>
      </c>
      <c r="X231" t="s">
        <v>1159</v>
      </c>
      <c r="AA231" t="s">
        <v>1409</v>
      </c>
      <c r="AC231" t="s">
        <v>1681</v>
      </c>
      <c r="AD231">
        <v>0</v>
      </c>
      <c r="AG231">
        <v>16</v>
      </c>
      <c r="AH231">
        <v>2</v>
      </c>
      <c r="AI231">
        <v>0</v>
      </c>
      <c r="AJ231">
        <v>99.34999999999999</v>
      </c>
      <c r="AM231" t="s">
        <v>1748</v>
      </c>
      <c r="AN231">
        <v>16800</v>
      </c>
    </row>
    <row r="232" spans="1:41">
      <c r="A232" s="1">
        <f>HYPERLINK("https://lsnyc.legalserver.org/matter/dynamic-profile/view/1903642","19-1903642")</f>
        <v>0</v>
      </c>
      <c r="B232" t="s">
        <v>45</v>
      </c>
      <c r="C232" t="s">
        <v>144</v>
      </c>
      <c r="E232" t="s">
        <v>366</v>
      </c>
      <c r="F232" t="s">
        <v>417</v>
      </c>
      <c r="G232" t="s">
        <v>813</v>
      </c>
      <c r="H232" t="s">
        <v>866</v>
      </c>
      <c r="I232" t="s">
        <v>966</v>
      </c>
      <c r="J232">
        <v>11220</v>
      </c>
      <c r="K232" t="s">
        <v>994</v>
      </c>
      <c r="L232" t="s">
        <v>992</v>
      </c>
      <c r="M232" t="s">
        <v>996</v>
      </c>
      <c r="O232" t="s">
        <v>1114</v>
      </c>
      <c r="P232" t="s">
        <v>1131</v>
      </c>
      <c r="R232" t="s">
        <v>1139</v>
      </c>
      <c r="S232" t="s">
        <v>994</v>
      </c>
      <c r="T232" t="s">
        <v>1142</v>
      </c>
      <c r="V232" t="s">
        <v>144</v>
      </c>
      <c r="W232">
        <v>745</v>
      </c>
      <c r="X232" t="s">
        <v>1159</v>
      </c>
      <c r="AA232" t="s">
        <v>1410</v>
      </c>
      <c r="AC232" t="s">
        <v>1682</v>
      </c>
      <c r="AD232">
        <v>0</v>
      </c>
      <c r="AG232">
        <v>40</v>
      </c>
      <c r="AH232">
        <v>3</v>
      </c>
      <c r="AI232">
        <v>3</v>
      </c>
      <c r="AJ232">
        <v>120.73</v>
      </c>
      <c r="AM232" t="s">
        <v>1748</v>
      </c>
      <c r="AN232">
        <v>41760</v>
      </c>
    </row>
    <row r="233" spans="1:41">
      <c r="A233" s="1">
        <f>HYPERLINK("https://lsnyc.legalserver.org/matter/dynamic-profile/view/1905109","19-1905109")</f>
        <v>0</v>
      </c>
      <c r="B233" t="s">
        <v>45</v>
      </c>
      <c r="C233" t="s">
        <v>126</v>
      </c>
      <c r="E233" t="s">
        <v>367</v>
      </c>
      <c r="F233" t="s">
        <v>600</v>
      </c>
      <c r="G233" t="s">
        <v>813</v>
      </c>
      <c r="H233" t="s">
        <v>941</v>
      </c>
      <c r="I233" t="s">
        <v>966</v>
      </c>
      <c r="J233">
        <v>11220</v>
      </c>
      <c r="K233" t="s">
        <v>994</v>
      </c>
      <c r="L233" t="s">
        <v>992</v>
      </c>
      <c r="M233" t="s">
        <v>996</v>
      </c>
      <c r="O233" t="s">
        <v>1114</v>
      </c>
      <c r="P233" t="s">
        <v>1131</v>
      </c>
      <c r="R233" t="s">
        <v>1139</v>
      </c>
      <c r="S233" t="s">
        <v>994</v>
      </c>
      <c r="T233" t="s">
        <v>1142</v>
      </c>
      <c r="V233" t="s">
        <v>131</v>
      </c>
      <c r="W233">
        <v>0</v>
      </c>
      <c r="X233" t="s">
        <v>1159</v>
      </c>
      <c r="AA233" t="s">
        <v>1411</v>
      </c>
      <c r="AC233" t="s">
        <v>1683</v>
      </c>
      <c r="AD233">
        <v>0</v>
      </c>
      <c r="AG233">
        <v>0</v>
      </c>
      <c r="AH233">
        <v>4</v>
      </c>
      <c r="AI233">
        <v>0</v>
      </c>
      <c r="AJ233">
        <v>155.34</v>
      </c>
      <c r="AM233" t="s">
        <v>1748</v>
      </c>
      <c r="AN233">
        <v>40000</v>
      </c>
    </row>
    <row r="234" spans="1:41">
      <c r="A234" s="1">
        <f>HYPERLINK("https://lsnyc.legalserver.org/matter/dynamic-profile/view/1905193","19-1905193")</f>
        <v>0</v>
      </c>
      <c r="B234" t="s">
        <v>45</v>
      </c>
      <c r="C234" t="s">
        <v>143</v>
      </c>
      <c r="E234" t="s">
        <v>368</v>
      </c>
      <c r="F234" t="s">
        <v>601</v>
      </c>
      <c r="G234" t="s">
        <v>813</v>
      </c>
      <c r="H234" t="s">
        <v>954</v>
      </c>
      <c r="I234" t="s">
        <v>966</v>
      </c>
      <c r="J234">
        <v>11220</v>
      </c>
      <c r="K234" t="s">
        <v>994</v>
      </c>
      <c r="L234" t="s">
        <v>992</v>
      </c>
      <c r="M234" t="s">
        <v>996</v>
      </c>
      <c r="O234" t="s">
        <v>1114</v>
      </c>
      <c r="P234" t="s">
        <v>1131</v>
      </c>
      <c r="R234" t="s">
        <v>1139</v>
      </c>
      <c r="S234" t="s">
        <v>994</v>
      </c>
      <c r="T234" t="s">
        <v>1142</v>
      </c>
      <c r="V234" t="s">
        <v>131</v>
      </c>
      <c r="W234">
        <v>0</v>
      </c>
      <c r="X234" t="s">
        <v>1159</v>
      </c>
      <c r="AA234" t="s">
        <v>1412</v>
      </c>
      <c r="AC234" t="s">
        <v>1684</v>
      </c>
      <c r="AD234">
        <v>0</v>
      </c>
      <c r="AG234">
        <v>0</v>
      </c>
      <c r="AH234">
        <v>1</v>
      </c>
      <c r="AI234">
        <v>0</v>
      </c>
      <c r="AJ234">
        <v>333.07</v>
      </c>
      <c r="AM234" t="s">
        <v>1748</v>
      </c>
      <c r="AN234">
        <v>41600</v>
      </c>
    </row>
    <row r="235" spans="1:41">
      <c r="A235" s="1">
        <f>HYPERLINK("https://lsnyc.legalserver.org/matter/dynamic-profile/view/1904033","19-1904033")</f>
        <v>0</v>
      </c>
      <c r="B235" t="s">
        <v>58</v>
      </c>
      <c r="C235" t="s">
        <v>128</v>
      </c>
      <c r="E235" t="s">
        <v>369</v>
      </c>
      <c r="F235" t="s">
        <v>602</v>
      </c>
      <c r="G235" t="s">
        <v>814</v>
      </c>
      <c r="H235" t="s">
        <v>855</v>
      </c>
      <c r="I235" t="s">
        <v>966</v>
      </c>
      <c r="J235">
        <v>11233</v>
      </c>
      <c r="K235" t="s">
        <v>994</v>
      </c>
      <c r="L235" t="s">
        <v>992</v>
      </c>
      <c r="M235" t="s">
        <v>996</v>
      </c>
      <c r="N235" t="s">
        <v>1094</v>
      </c>
      <c r="O235" t="s">
        <v>1115</v>
      </c>
      <c r="P235" t="s">
        <v>1131</v>
      </c>
      <c r="R235" t="s">
        <v>1139</v>
      </c>
      <c r="S235" t="s">
        <v>993</v>
      </c>
      <c r="T235" t="s">
        <v>1142</v>
      </c>
      <c r="U235" t="s">
        <v>1148</v>
      </c>
      <c r="V235" t="s">
        <v>150</v>
      </c>
      <c r="W235">
        <v>900</v>
      </c>
      <c r="X235" t="s">
        <v>1159</v>
      </c>
      <c r="Y235" t="s">
        <v>1171</v>
      </c>
      <c r="AA235" t="s">
        <v>1413</v>
      </c>
      <c r="AB235" t="s">
        <v>1020</v>
      </c>
      <c r="AC235" t="s">
        <v>1685</v>
      </c>
      <c r="AD235">
        <v>97</v>
      </c>
      <c r="AE235" t="s">
        <v>1729</v>
      </c>
      <c r="AF235" t="s">
        <v>1737</v>
      </c>
      <c r="AG235">
        <v>7</v>
      </c>
      <c r="AH235">
        <v>3</v>
      </c>
      <c r="AI235">
        <v>0</v>
      </c>
      <c r="AJ235">
        <v>182.33</v>
      </c>
      <c r="AM235" t="s">
        <v>1748</v>
      </c>
      <c r="AN235">
        <v>38892</v>
      </c>
    </row>
    <row r="236" spans="1:41">
      <c r="A236" s="1">
        <f>HYPERLINK("https://lsnyc.legalserver.org/matter/dynamic-profile/view/1904914","19-1904914")</f>
        <v>0</v>
      </c>
      <c r="B236" t="s">
        <v>77</v>
      </c>
      <c r="C236" t="s">
        <v>131</v>
      </c>
      <c r="E236" t="s">
        <v>370</v>
      </c>
      <c r="F236" t="s">
        <v>603</v>
      </c>
      <c r="G236" t="s">
        <v>815</v>
      </c>
      <c r="H236">
        <v>4</v>
      </c>
      <c r="I236" t="s">
        <v>968</v>
      </c>
      <c r="J236">
        <v>10033</v>
      </c>
      <c r="K236" t="s">
        <v>994</v>
      </c>
      <c r="L236" t="s">
        <v>992</v>
      </c>
      <c r="M236" t="s">
        <v>996</v>
      </c>
      <c r="O236" t="s">
        <v>1116</v>
      </c>
      <c r="P236" t="s">
        <v>1132</v>
      </c>
      <c r="R236" t="s">
        <v>1139</v>
      </c>
      <c r="S236" t="s">
        <v>993</v>
      </c>
      <c r="T236" t="s">
        <v>1142</v>
      </c>
      <c r="V236" t="s">
        <v>131</v>
      </c>
      <c r="W236">
        <v>529</v>
      </c>
      <c r="X236" t="s">
        <v>1161</v>
      </c>
      <c r="Y236" t="s">
        <v>1165</v>
      </c>
      <c r="AA236" t="s">
        <v>1414</v>
      </c>
      <c r="AC236" t="s">
        <v>1686</v>
      </c>
      <c r="AD236">
        <v>20</v>
      </c>
      <c r="AE236" t="s">
        <v>1724</v>
      </c>
      <c r="AF236" t="s">
        <v>995</v>
      </c>
      <c r="AG236">
        <v>2</v>
      </c>
      <c r="AH236">
        <v>1</v>
      </c>
      <c r="AI236">
        <v>0</v>
      </c>
      <c r="AJ236">
        <v>124.9</v>
      </c>
      <c r="AM236" t="s">
        <v>1748</v>
      </c>
      <c r="AN236">
        <v>15600</v>
      </c>
    </row>
    <row r="237" spans="1:41">
      <c r="A237" s="1">
        <f>HYPERLINK("https://lsnyc.legalserver.org/matter/dynamic-profile/view/1874218","18-1874218")</f>
        <v>0</v>
      </c>
      <c r="B237" t="s">
        <v>107</v>
      </c>
      <c r="C237" t="s">
        <v>167</v>
      </c>
      <c r="E237" t="s">
        <v>371</v>
      </c>
      <c r="F237" t="s">
        <v>604</v>
      </c>
      <c r="G237" t="s">
        <v>816</v>
      </c>
      <c r="H237" t="s">
        <v>912</v>
      </c>
      <c r="I237" t="s">
        <v>966</v>
      </c>
      <c r="J237">
        <v>11215</v>
      </c>
      <c r="K237" t="s">
        <v>994</v>
      </c>
      <c r="L237" t="s">
        <v>994</v>
      </c>
      <c r="N237" t="s">
        <v>1095</v>
      </c>
      <c r="O237" t="s">
        <v>1126</v>
      </c>
      <c r="P237" t="s">
        <v>1130</v>
      </c>
      <c r="R237" t="s">
        <v>1139</v>
      </c>
      <c r="T237" t="s">
        <v>1144</v>
      </c>
      <c r="V237" t="s">
        <v>121</v>
      </c>
      <c r="W237">
        <v>1750</v>
      </c>
      <c r="X237" t="s">
        <v>1159</v>
      </c>
      <c r="Y237" t="s">
        <v>1180</v>
      </c>
      <c r="AA237" t="s">
        <v>1415</v>
      </c>
      <c r="AC237" t="s">
        <v>1687</v>
      </c>
      <c r="AD237">
        <v>6</v>
      </c>
      <c r="AG237">
        <v>2</v>
      </c>
      <c r="AH237">
        <v>2</v>
      </c>
      <c r="AI237">
        <v>0</v>
      </c>
      <c r="AJ237">
        <v>199.27</v>
      </c>
      <c r="AM237" t="s">
        <v>1748</v>
      </c>
      <c r="AN237">
        <v>32800</v>
      </c>
      <c r="AO237" t="s">
        <v>1761</v>
      </c>
    </row>
    <row r="238" spans="1:41">
      <c r="A238" s="1">
        <f>HYPERLINK("https://lsnyc.legalserver.org/matter/dynamic-profile/view/1906163","19-1906163")</f>
        <v>0</v>
      </c>
      <c r="B238" t="s">
        <v>47</v>
      </c>
      <c r="C238" t="s">
        <v>130</v>
      </c>
      <c r="E238" t="s">
        <v>264</v>
      </c>
      <c r="F238" t="s">
        <v>605</v>
      </c>
      <c r="G238" t="s">
        <v>817</v>
      </c>
      <c r="H238" t="s">
        <v>891</v>
      </c>
      <c r="I238" t="s">
        <v>966</v>
      </c>
      <c r="J238">
        <v>11232</v>
      </c>
      <c r="K238" t="s">
        <v>994</v>
      </c>
      <c r="L238" t="s">
        <v>992</v>
      </c>
      <c r="M238" t="s">
        <v>996</v>
      </c>
      <c r="N238" t="s">
        <v>1096</v>
      </c>
      <c r="O238" t="s">
        <v>1112</v>
      </c>
      <c r="P238" t="s">
        <v>1133</v>
      </c>
      <c r="R238" t="s">
        <v>1139</v>
      </c>
      <c r="S238" t="s">
        <v>993</v>
      </c>
      <c r="T238" t="s">
        <v>1142</v>
      </c>
      <c r="U238" t="s">
        <v>1148</v>
      </c>
      <c r="V238" t="s">
        <v>112</v>
      </c>
      <c r="W238">
        <v>600</v>
      </c>
      <c r="X238" t="s">
        <v>1159</v>
      </c>
      <c r="Y238" t="s">
        <v>1167</v>
      </c>
      <c r="AA238" t="s">
        <v>1416</v>
      </c>
      <c r="AB238" t="s">
        <v>995</v>
      </c>
      <c r="AC238" t="s">
        <v>1688</v>
      </c>
      <c r="AD238">
        <v>6</v>
      </c>
      <c r="AE238" t="s">
        <v>1476</v>
      </c>
      <c r="AF238" t="s">
        <v>995</v>
      </c>
      <c r="AG238">
        <v>22</v>
      </c>
      <c r="AH238">
        <v>1</v>
      </c>
      <c r="AI238">
        <v>0</v>
      </c>
      <c r="AJ238">
        <v>0</v>
      </c>
      <c r="AM238" t="s">
        <v>1748</v>
      </c>
      <c r="AN238">
        <v>0</v>
      </c>
    </row>
    <row r="239" spans="1:41">
      <c r="A239" s="1">
        <f>HYPERLINK("https://lsnyc.legalserver.org/matter/dynamic-profile/view/1905315","19-1905315")</f>
        <v>0</v>
      </c>
      <c r="B239" t="s">
        <v>79</v>
      </c>
      <c r="C239" t="s">
        <v>143</v>
      </c>
      <c r="E239" t="s">
        <v>372</v>
      </c>
      <c r="F239" t="s">
        <v>606</v>
      </c>
      <c r="G239" t="s">
        <v>818</v>
      </c>
      <c r="H239" t="s">
        <v>955</v>
      </c>
      <c r="I239" t="s">
        <v>966</v>
      </c>
      <c r="J239">
        <v>11208</v>
      </c>
      <c r="K239" t="s">
        <v>994</v>
      </c>
      <c r="L239" t="s">
        <v>992</v>
      </c>
      <c r="M239" t="s">
        <v>996</v>
      </c>
      <c r="N239" t="s">
        <v>1097</v>
      </c>
      <c r="O239" t="s">
        <v>1115</v>
      </c>
      <c r="P239" t="s">
        <v>1132</v>
      </c>
      <c r="R239" t="s">
        <v>1139</v>
      </c>
      <c r="S239" t="s">
        <v>993</v>
      </c>
      <c r="T239" t="s">
        <v>1142</v>
      </c>
      <c r="V239" t="s">
        <v>143</v>
      </c>
      <c r="W239">
        <v>1146</v>
      </c>
      <c r="X239" t="s">
        <v>1159</v>
      </c>
      <c r="Y239" t="s">
        <v>1178</v>
      </c>
      <c r="AA239" t="s">
        <v>1417</v>
      </c>
      <c r="AC239" t="s">
        <v>1689</v>
      </c>
      <c r="AD239">
        <v>294</v>
      </c>
      <c r="AE239" t="s">
        <v>1724</v>
      </c>
      <c r="AF239" t="s">
        <v>1738</v>
      </c>
      <c r="AG239">
        <v>4</v>
      </c>
      <c r="AH239">
        <v>1</v>
      </c>
      <c r="AI239">
        <v>0</v>
      </c>
      <c r="AJ239">
        <v>230.58</v>
      </c>
      <c r="AM239" t="s">
        <v>1748</v>
      </c>
      <c r="AN239">
        <v>28800</v>
      </c>
    </row>
    <row r="240" spans="1:41">
      <c r="A240" s="1">
        <f>HYPERLINK("https://lsnyc.legalserver.org/matter/dynamic-profile/view/1906136","19-1906136")</f>
        <v>0</v>
      </c>
      <c r="B240" t="s">
        <v>98</v>
      </c>
      <c r="C240" t="s">
        <v>112</v>
      </c>
      <c r="E240" t="s">
        <v>373</v>
      </c>
      <c r="F240" t="s">
        <v>607</v>
      </c>
      <c r="G240" t="s">
        <v>819</v>
      </c>
      <c r="H240" t="s">
        <v>956</v>
      </c>
      <c r="I240" t="s">
        <v>966</v>
      </c>
      <c r="J240">
        <v>11216</v>
      </c>
      <c r="K240" t="s">
        <v>994</v>
      </c>
      <c r="L240" t="s">
        <v>992</v>
      </c>
      <c r="M240" t="s">
        <v>996</v>
      </c>
      <c r="N240" t="s">
        <v>1098</v>
      </c>
      <c r="O240" t="s">
        <v>1127</v>
      </c>
      <c r="P240" t="s">
        <v>1131</v>
      </c>
      <c r="R240" t="s">
        <v>1139</v>
      </c>
      <c r="S240" t="s">
        <v>994</v>
      </c>
      <c r="T240" t="s">
        <v>1142</v>
      </c>
      <c r="U240" t="s">
        <v>1148</v>
      </c>
      <c r="V240" t="s">
        <v>112</v>
      </c>
      <c r="W240">
        <v>1550</v>
      </c>
      <c r="X240" t="s">
        <v>1159</v>
      </c>
      <c r="Y240" t="s">
        <v>1172</v>
      </c>
      <c r="AA240" t="s">
        <v>1418</v>
      </c>
      <c r="AB240" t="s">
        <v>995</v>
      </c>
      <c r="AC240" t="s">
        <v>1690</v>
      </c>
      <c r="AD240">
        <v>82</v>
      </c>
      <c r="AE240" t="s">
        <v>1724</v>
      </c>
      <c r="AF240" t="s">
        <v>995</v>
      </c>
      <c r="AG240">
        <v>1</v>
      </c>
      <c r="AH240">
        <v>2</v>
      </c>
      <c r="AI240">
        <v>0</v>
      </c>
      <c r="AJ240">
        <v>236.55</v>
      </c>
      <c r="AL240" t="s">
        <v>1746</v>
      </c>
      <c r="AM240" t="s">
        <v>1748</v>
      </c>
      <c r="AN240">
        <v>40000</v>
      </c>
    </row>
    <row r="241" spans="1:40">
      <c r="A241" s="1">
        <f>HYPERLINK("https://lsnyc.legalserver.org/matter/dynamic-profile/view/1906138","19-1906138")</f>
        <v>0</v>
      </c>
      <c r="B241" t="s">
        <v>98</v>
      </c>
      <c r="C241" t="s">
        <v>112</v>
      </c>
      <c r="E241" t="s">
        <v>373</v>
      </c>
      <c r="F241" t="s">
        <v>607</v>
      </c>
      <c r="G241" t="s">
        <v>819</v>
      </c>
      <c r="H241" t="s">
        <v>956</v>
      </c>
      <c r="I241" t="s">
        <v>966</v>
      </c>
      <c r="J241">
        <v>11216</v>
      </c>
      <c r="K241" t="s">
        <v>994</v>
      </c>
      <c r="L241" t="s">
        <v>992</v>
      </c>
      <c r="M241" t="s">
        <v>996</v>
      </c>
      <c r="N241" t="s">
        <v>1033</v>
      </c>
      <c r="O241" t="s">
        <v>1033</v>
      </c>
      <c r="P241" t="s">
        <v>1134</v>
      </c>
      <c r="R241" t="s">
        <v>1139</v>
      </c>
      <c r="S241" t="s">
        <v>994</v>
      </c>
      <c r="T241" t="s">
        <v>1142</v>
      </c>
      <c r="U241" t="s">
        <v>1148</v>
      </c>
      <c r="V241" t="s">
        <v>112</v>
      </c>
      <c r="W241">
        <v>0</v>
      </c>
      <c r="X241" t="s">
        <v>1159</v>
      </c>
      <c r="Y241" t="s">
        <v>1172</v>
      </c>
      <c r="AA241" t="s">
        <v>1418</v>
      </c>
      <c r="AB241" t="s">
        <v>1020</v>
      </c>
      <c r="AC241" t="s">
        <v>1690</v>
      </c>
      <c r="AD241">
        <v>82</v>
      </c>
      <c r="AE241" t="s">
        <v>1724</v>
      </c>
      <c r="AF241" t="s">
        <v>995</v>
      </c>
      <c r="AG241">
        <v>1</v>
      </c>
      <c r="AH241">
        <v>2</v>
      </c>
      <c r="AI241">
        <v>0</v>
      </c>
      <c r="AJ241">
        <v>236.55</v>
      </c>
      <c r="AL241" t="s">
        <v>1746</v>
      </c>
      <c r="AM241" t="s">
        <v>1748</v>
      </c>
      <c r="AN241">
        <v>40000</v>
      </c>
    </row>
    <row r="242" spans="1:40">
      <c r="A242" s="1">
        <f>HYPERLINK("https://lsnyc.legalserver.org/matter/dynamic-profile/view/1906710","19-1906710")</f>
        <v>0</v>
      </c>
      <c r="B242" t="s">
        <v>103</v>
      </c>
      <c r="C242" t="s">
        <v>117</v>
      </c>
      <c r="E242" t="s">
        <v>374</v>
      </c>
      <c r="F242" t="s">
        <v>608</v>
      </c>
      <c r="G242" t="s">
        <v>820</v>
      </c>
      <c r="H242" t="s">
        <v>886</v>
      </c>
      <c r="I242" t="s">
        <v>966</v>
      </c>
      <c r="J242">
        <v>11225</v>
      </c>
      <c r="K242" t="s">
        <v>994</v>
      </c>
      <c r="L242" t="s">
        <v>992</v>
      </c>
      <c r="M242" t="s">
        <v>996</v>
      </c>
      <c r="P242" t="s">
        <v>1133</v>
      </c>
      <c r="R242" t="s">
        <v>1139</v>
      </c>
      <c r="S242" t="s">
        <v>993</v>
      </c>
      <c r="T242" t="s">
        <v>1142</v>
      </c>
      <c r="V242" t="s">
        <v>112</v>
      </c>
      <c r="W242">
        <v>1976.11</v>
      </c>
      <c r="X242" t="s">
        <v>1159</v>
      </c>
      <c r="AA242" t="s">
        <v>1419</v>
      </c>
      <c r="AC242" t="s">
        <v>1691</v>
      </c>
      <c r="AD242">
        <v>0</v>
      </c>
      <c r="AG242">
        <v>6</v>
      </c>
      <c r="AH242">
        <v>2</v>
      </c>
      <c r="AI242">
        <v>1</v>
      </c>
      <c r="AJ242">
        <v>211.25</v>
      </c>
      <c r="AM242" t="s">
        <v>1748</v>
      </c>
      <c r="AN242">
        <v>45060</v>
      </c>
    </row>
    <row r="243" spans="1:40">
      <c r="A243" s="1">
        <f>HYPERLINK("https://lsnyc.legalserver.org/matter/dynamic-profile/view/1906759","19-1906759")</f>
        <v>0</v>
      </c>
      <c r="B243" t="s">
        <v>103</v>
      </c>
      <c r="C243" t="s">
        <v>117</v>
      </c>
      <c r="E243" t="s">
        <v>375</v>
      </c>
      <c r="F243" t="s">
        <v>609</v>
      </c>
      <c r="G243" t="s">
        <v>820</v>
      </c>
      <c r="I243" t="s">
        <v>966</v>
      </c>
      <c r="J243">
        <v>11225</v>
      </c>
      <c r="K243" t="s">
        <v>994</v>
      </c>
      <c r="L243" t="s">
        <v>992</v>
      </c>
      <c r="M243" t="s">
        <v>996</v>
      </c>
      <c r="P243" t="s">
        <v>1129</v>
      </c>
      <c r="R243" t="s">
        <v>1139</v>
      </c>
      <c r="T243" t="s">
        <v>1142</v>
      </c>
      <c r="V243" t="s">
        <v>112</v>
      </c>
      <c r="W243">
        <v>1976.11</v>
      </c>
      <c r="X243" t="s">
        <v>1159</v>
      </c>
      <c r="AA243" t="s">
        <v>1420</v>
      </c>
      <c r="AD243">
        <v>0</v>
      </c>
      <c r="AG243">
        <v>6</v>
      </c>
      <c r="AH243">
        <v>2</v>
      </c>
      <c r="AI243">
        <v>1</v>
      </c>
      <c r="AJ243">
        <v>211.25</v>
      </c>
      <c r="AM243" t="s">
        <v>1748</v>
      </c>
      <c r="AN243">
        <v>45060</v>
      </c>
    </row>
    <row r="244" spans="1:40">
      <c r="A244" s="1">
        <f>HYPERLINK("https://lsnyc.legalserver.org/matter/dynamic-profile/view/1906527","19-1906527")</f>
        <v>0</v>
      </c>
      <c r="B244" t="s">
        <v>103</v>
      </c>
      <c r="C244" t="s">
        <v>138</v>
      </c>
      <c r="E244" t="s">
        <v>376</v>
      </c>
      <c r="F244" t="s">
        <v>610</v>
      </c>
      <c r="G244" t="s">
        <v>820</v>
      </c>
      <c r="H244" t="s">
        <v>859</v>
      </c>
      <c r="I244" t="s">
        <v>966</v>
      </c>
      <c r="J244">
        <v>11225</v>
      </c>
      <c r="K244" t="s">
        <v>994</v>
      </c>
      <c r="L244" t="s">
        <v>992</v>
      </c>
      <c r="M244" t="s">
        <v>996</v>
      </c>
      <c r="P244" t="s">
        <v>1131</v>
      </c>
      <c r="R244" t="s">
        <v>1139</v>
      </c>
      <c r="S244" t="s">
        <v>994</v>
      </c>
      <c r="T244" t="s">
        <v>1142</v>
      </c>
      <c r="V244" t="s">
        <v>127</v>
      </c>
      <c r="W244">
        <v>1639.25</v>
      </c>
      <c r="X244" t="s">
        <v>1159</v>
      </c>
      <c r="AA244" t="s">
        <v>1421</v>
      </c>
      <c r="AC244" t="s">
        <v>1692</v>
      </c>
      <c r="AD244">
        <v>0</v>
      </c>
      <c r="AG244">
        <v>7</v>
      </c>
      <c r="AH244">
        <v>2</v>
      </c>
      <c r="AI244">
        <v>0</v>
      </c>
      <c r="AJ244">
        <v>473.09</v>
      </c>
      <c r="AM244" t="s">
        <v>1748</v>
      </c>
      <c r="AN244">
        <v>80000</v>
      </c>
    </row>
    <row r="245" spans="1:40">
      <c r="A245" s="1">
        <f>HYPERLINK("https://lsnyc.legalserver.org/matter/dynamic-profile/view/1906550","19-1906550")</f>
        <v>0</v>
      </c>
      <c r="B245" t="s">
        <v>103</v>
      </c>
      <c r="C245" t="s">
        <v>157</v>
      </c>
      <c r="E245" t="s">
        <v>376</v>
      </c>
      <c r="F245" t="s">
        <v>610</v>
      </c>
      <c r="G245" t="s">
        <v>820</v>
      </c>
      <c r="H245" t="s">
        <v>859</v>
      </c>
      <c r="I245" t="s">
        <v>966</v>
      </c>
      <c r="J245">
        <v>11225</v>
      </c>
      <c r="K245" t="s">
        <v>994</v>
      </c>
      <c r="L245" t="s">
        <v>992</v>
      </c>
      <c r="M245" t="s">
        <v>996</v>
      </c>
      <c r="P245" t="s">
        <v>1131</v>
      </c>
      <c r="R245" t="s">
        <v>1139</v>
      </c>
      <c r="S245" t="s">
        <v>994</v>
      </c>
      <c r="T245" t="s">
        <v>1142</v>
      </c>
      <c r="V245" t="s">
        <v>157</v>
      </c>
      <c r="W245">
        <v>1639.26</v>
      </c>
      <c r="X245" t="s">
        <v>1159</v>
      </c>
      <c r="AA245" t="s">
        <v>1421</v>
      </c>
      <c r="AC245" t="s">
        <v>1692</v>
      </c>
      <c r="AD245">
        <v>0</v>
      </c>
      <c r="AG245">
        <v>7</v>
      </c>
      <c r="AH245">
        <v>2</v>
      </c>
      <c r="AI245">
        <v>0</v>
      </c>
      <c r="AJ245">
        <v>473.09</v>
      </c>
      <c r="AM245" t="s">
        <v>1748</v>
      </c>
      <c r="AN245">
        <v>80000</v>
      </c>
    </row>
    <row r="246" spans="1:40">
      <c r="A246" s="1">
        <f>HYPERLINK("https://lsnyc.legalserver.org/matter/dynamic-profile/view/1906678","19-1906678")</f>
        <v>0</v>
      </c>
      <c r="B246" t="s">
        <v>103</v>
      </c>
      <c r="C246" t="s">
        <v>157</v>
      </c>
      <c r="E246" t="s">
        <v>376</v>
      </c>
      <c r="F246" t="s">
        <v>610</v>
      </c>
      <c r="G246" t="s">
        <v>820</v>
      </c>
      <c r="H246" t="s">
        <v>859</v>
      </c>
      <c r="I246" t="s">
        <v>966</v>
      </c>
      <c r="J246">
        <v>11225</v>
      </c>
      <c r="K246" t="s">
        <v>994</v>
      </c>
      <c r="L246" t="s">
        <v>992</v>
      </c>
      <c r="M246" t="s">
        <v>996</v>
      </c>
      <c r="P246" t="s">
        <v>1131</v>
      </c>
      <c r="R246" t="s">
        <v>1139</v>
      </c>
      <c r="S246" t="s">
        <v>994</v>
      </c>
      <c r="T246" t="s">
        <v>1142</v>
      </c>
      <c r="V246" t="s">
        <v>157</v>
      </c>
      <c r="W246">
        <v>1639.25</v>
      </c>
      <c r="X246" t="s">
        <v>1159</v>
      </c>
      <c r="AA246" t="s">
        <v>1421</v>
      </c>
      <c r="AC246" t="s">
        <v>1692</v>
      </c>
      <c r="AD246">
        <v>0</v>
      </c>
      <c r="AG246">
        <v>7</v>
      </c>
      <c r="AH246">
        <v>2</v>
      </c>
      <c r="AI246">
        <v>0</v>
      </c>
      <c r="AJ246">
        <v>473.09</v>
      </c>
      <c r="AM246" t="s">
        <v>1748</v>
      </c>
      <c r="AN246">
        <v>80000</v>
      </c>
    </row>
    <row r="247" spans="1:40">
      <c r="A247" s="1">
        <f>HYPERLINK("https://lsnyc.legalserver.org/matter/dynamic-profile/view/1906982","19-1906982")</f>
        <v>0</v>
      </c>
      <c r="B247" t="s">
        <v>68</v>
      </c>
      <c r="C247" t="s">
        <v>136</v>
      </c>
      <c r="E247" t="s">
        <v>207</v>
      </c>
      <c r="F247" t="s">
        <v>493</v>
      </c>
      <c r="G247" t="s">
        <v>821</v>
      </c>
      <c r="H247" t="s">
        <v>903</v>
      </c>
      <c r="I247" t="s">
        <v>969</v>
      </c>
      <c r="J247">
        <v>10452</v>
      </c>
      <c r="K247" t="s">
        <v>994</v>
      </c>
      <c r="L247" t="s">
        <v>992</v>
      </c>
      <c r="M247" t="s">
        <v>996</v>
      </c>
      <c r="O247" t="s">
        <v>1033</v>
      </c>
      <c r="P247" t="s">
        <v>1133</v>
      </c>
      <c r="R247" t="s">
        <v>1139</v>
      </c>
      <c r="S247" t="s">
        <v>993</v>
      </c>
      <c r="T247" t="s">
        <v>1142</v>
      </c>
      <c r="V247" t="s">
        <v>115</v>
      </c>
      <c r="W247">
        <v>811.24</v>
      </c>
      <c r="X247" t="s">
        <v>1163</v>
      </c>
      <c r="Y247" t="s">
        <v>1168</v>
      </c>
      <c r="AA247" t="s">
        <v>1422</v>
      </c>
      <c r="AC247" t="s">
        <v>1693</v>
      </c>
      <c r="AD247">
        <v>53</v>
      </c>
      <c r="AE247" t="s">
        <v>1724</v>
      </c>
      <c r="AF247" t="s">
        <v>1735</v>
      </c>
      <c r="AG247">
        <v>34</v>
      </c>
      <c r="AH247">
        <v>1</v>
      </c>
      <c r="AI247">
        <v>2</v>
      </c>
      <c r="AJ247">
        <v>41.24</v>
      </c>
      <c r="AM247" t="s">
        <v>1747</v>
      </c>
      <c r="AN247">
        <v>8796</v>
      </c>
    </row>
    <row r="248" spans="1:40">
      <c r="A248" s="1">
        <f>HYPERLINK("https://lsnyc.legalserver.org/matter/dynamic-profile/view/1904367","19-1904367")</f>
        <v>0</v>
      </c>
      <c r="B248" t="s">
        <v>51</v>
      </c>
      <c r="C248" t="s">
        <v>125</v>
      </c>
      <c r="E248" t="s">
        <v>377</v>
      </c>
      <c r="F248" t="s">
        <v>611</v>
      </c>
      <c r="G248" t="s">
        <v>822</v>
      </c>
      <c r="H248">
        <v>6</v>
      </c>
      <c r="I248" t="s">
        <v>968</v>
      </c>
      <c r="J248">
        <v>10033</v>
      </c>
      <c r="K248" t="s">
        <v>994</v>
      </c>
      <c r="L248" t="s">
        <v>992</v>
      </c>
      <c r="M248" t="s">
        <v>996</v>
      </c>
      <c r="O248" t="s">
        <v>1127</v>
      </c>
      <c r="P248" t="s">
        <v>1131</v>
      </c>
      <c r="R248" t="s">
        <v>1139</v>
      </c>
      <c r="S248" t="s">
        <v>993</v>
      </c>
      <c r="T248" t="s">
        <v>1142</v>
      </c>
      <c r="V248" t="s">
        <v>125</v>
      </c>
      <c r="W248">
        <v>163</v>
      </c>
      <c r="X248" t="s">
        <v>1161</v>
      </c>
      <c r="Y248" t="s">
        <v>1164</v>
      </c>
      <c r="AA248" t="s">
        <v>1423</v>
      </c>
      <c r="AC248" t="s">
        <v>1694</v>
      </c>
      <c r="AD248">
        <v>36</v>
      </c>
      <c r="AE248" t="s">
        <v>1724</v>
      </c>
      <c r="AF248" t="s">
        <v>1738</v>
      </c>
      <c r="AG248">
        <v>22</v>
      </c>
      <c r="AH248">
        <v>1</v>
      </c>
      <c r="AI248">
        <v>0</v>
      </c>
      <c r="AJ248">
        <v>79.55</v>
      </c>
      <c r="AM248" t="s">
        <v>1747</v>
      </c>
      <c r="AN248">
        <v>9936</v>
      </c>
    </row>
    <row r="249" spans="1:40">
      <c r="A249" s="1">
        <f>HYPERLINK("https://lsnyc.legalserver.org/matter/dynamic-profile/view/1907269","19-1907269")</f>
        <v>0</v>
      </c>
      <c r="B249" t="s">
        <v>63</v>
      </c>
      <c r="C249" t="s">
        <v>111</v>
      </c>
      <c r="E249" t="s">
        <v>215</v>
      </c>
      <c r="F249" t="s">
        <v>612</v>
      </c>
      <c r="G249" t="s">
        <v>823</v>
      </c>
      <c r="H249" t="s">
        <v>891</v>
      </c>
      <c r="I249" t="s">
        <v>977</v>
      </c>
      <c r="J249">
        <v>11418</v>
      </c>
      <c r="K249" t="s">
        <v>994</v>
      </c>
      <c r="L249" t="s">
        <v>992</v>
      </c>
      <c r="M249" t="s">
        <v>996</v>
      </c>
      <c r="N249" t="s">
        <v>1099</v>
      </c>
      <c r="O249" t="s">
        <v>1112</v>
      </c>
      <c r="P249" t="s">
        <v>1131</v>
      </c>
      <c r="R249" t="s">
        <v>1139</v>
      </c>
      <c r="S249" t="s">
        <v>993</v>
      </c>
      <c r="T249" t="s">
        <v>1142</v>
      </c>
      <c r="U249" t="s">
        <v>1148</v>
      </c>
      <c r="V249" t="s">
        <v>111</v>
      </c>
      <c r="W249">
        <v>1400</v>
      </c>
      <c r="X249" t="s">
        <v>1162</v>
      </c>
      <c r="Y249" t="s">
        <v>1167</v>
      </c>
      <c r="AA249" t="s">
        <v>1424</v>
      </c>
      <c r="AB249" t="s">
        <v>1484</v>
      </c>
      <c r="AC249" t="s">
        <v>1695</v>
      </c>
      <c r="AD249">
        <v>4</v>
      </c>
      <c r="AE249" t="s">
        <v>1476</v>
      </c>
      <c r="AF249" t="s">
        <v>995</v>
      </c>
      <c r="AG249">
        <v>5</v>
      </c>
      <c r="AH249">
        <v>1</v>
      </c>
      <c r="AI249">
        <v>2</v>
      </c>
      <c r="AJ249">
        <v>123.3</v>
      </c>
      <c r="AM249" t="s">
        <v>1747</v>
      </c>
      <c r="AN249">
        <v>26300</v>
      </c>
    </row>
    <row r="250" spans="1:40">
      <c r="A250" s="1">
        <f>HYPERLINK("https://lsnyc.legalserver.org/matter/dynamic-profile/view/1904900","19-1904900")</f>
        <v>0</v>
      </c>
      <c r="B250" t="s">
        <v>46</v>
      </c>
      <c r="C250" t="s">
        <v>146</v>
      </c>
      <c r="E250" t="s">
        <v>254</v>
      </c>
      <c r="F250" t="s">
        <v>613</v>
      </c>
      <c r="G250" t="s">
        <v>824</v>
      </c>
      <c r="H250">
        <v>1</v>
      </c>
      <c r="I250" t="s">
        <v>967</v>
      </c>
      <c r="J250">
        <v>10301</v>
      </c>
      <c r="K250" t="s">
        <v>994</v>
      </c>
      <c r="L250" t="s">
        <v>992</v>
      </c>
      <c r="M250" t="s">
        <v>996</v>
      </c>
      <c r="N250" t="s">
        <v>1100</v>
      </c>
      <c r="O250" t="s">
        <v>1115</v>
      </c>
      <c r="R250" t="s">
        <v>1139</v>
      </c>
      <c r="S250" t="s">
        <v>993</v>
      </c>
      <c r="T250" t="s">
        <v>1142</v>
      </c>
      <c r="U250" t="s">
        <v>1148</v>
      </c>
      <c r="V250" t="s">
        <v>146</v>
      </c>
      <c r="W250">
        <v>355</v>
      </c>
      <c r="X250" t="s">
        <v>1160</v>
      </c>
      <c r="Y250" t="s">
        <v>1171</v>
      </c>
      <c r="AA250" t="s">
        <v>1425</v>
      </c>
      <c r="AC250" t="s">
        <v>1696</v>
      </c>
      <c r="AD250">
        <v>10</v>
      </c>
      <c r="AE250" t="s">
        <v>1725</v>
      </c>
      <c r="AF250" t="s">
        <v>1740</v>
      </c>
      <c r="AG250">
        <v>2</v>
      </c>
      <c r="AH250">
        <v>1</v>
      </c>
      <c r="AI250">
        <v>0</v>
      </c>
      <c r="AJ250">
        <v>116.83</v>
      </c>
      <c r="AM250" t="s">
        <v>1748</v>
      </c>
      <c r="AN250">
        <v>14592</v>
      </c>
    </row>
    <row r="251" spans="1:40">
      <c r="A251" s="1">
        <f>HYPERLINK("https://lsnyc.legalserver.org/matter/dynamic-profile/view/1905149","19-1905149")</f>
        <v>0</v>
      </c>
      <c r="B251" t="s">
        <v>64</v>
      </c>
      <c r="C251" t="s">
        <v>126</v>
      </c>
      <c r="E251" t="s">
        <v>279</v>
      </c>
      <c r="F251" t="s">
        <v>568</v>
      </c>
      <c r="G251" t="s">
        <v>825</v>
      </c>
      <c r="H251" t="s">
        <v>912</v>
      </c>
      <c r="I251" t="s">
        <v>979</v>
      </c>
      <c r="J251">
        <v>11385</v>
      </c>
      <c r="K251" t="s">
        <v>994</v>
      </c>
      <c r="L251" t="s">
        <v>992</v>
      </c>
      <c r="M251" t="s">
        <v>996</v>
      </c>
      <c r="N251" t="s">
        <v>1101</v>
      </c>
      <c r="O251" t="s">
        <v>1115</v>
      </c>
      <c r="P251" t="s">
        <v>1131</v>
      </c>
      <c r="R251" t="s">
        <v>1139</v>
      </c>
      <c r="S251" t="s">
        <v>993</v>
      </c>
      <c r="T251" t="s">
        <v>1142</v>
      </c>
      <c r="U251" t="s">
        <v>1148</v>
      </c>
      <c r="V251" t="s">
        <v>126</v>
      </c>
      <c r="W251">
        <v>1050</v>
      </c>
      <c r="X251" t="s">
        <v>1162</v>
      </c>
      <c r="Y251" t="s">
        <v>1168</v>
      </c>
      <c r="AA251" t="s">
        <v>1426</v>
      </c>
      <c r="AC251" t="s">
        <v>1697</v>
      </c>
      <c r="AD251">
        <v>6</v>
      </c>
      <c r="AE251" t="s">
        <v>1724</v>
      </c>
      <c r="AF251" t="s">
        <v>995</v>
      </c>
      <c r="AG251">
        <v>14</v>
      </c>
      <c r="AH251">
        <v>1</v>
      </c>
      <c r="AI251">
        <v>2</v>
      </c>
      <c r="AJ251">
        <v>327.79</v>
      </c>
      <c r="AL251" t="s">
        <v>1746</v>
      </c>
      <c r="AM251" t="s">
        <v>1748</v>
      </c>
      <c r="AN251">
        <v>69918</v>
      </c>
    </row>
    <row r="252" spans="1:40">
      <c r="A252" s="1">
        <f>HYPERLINK("https://lsnyc.legalserver.org/matter/dynamic-profile/view/1907450","19-1907450")</f>
        <v>0</v>
      </c>
      <c r="B252" t="s">
        <v>69</v>
      </c>
      <c r="C252" t="s">
        <v>110</v>
      </c>
      <c r="E252" t="s">
        <v>325</v>
      </c>
      <c r="F252" t="s">
        <v>614</v>
      </c>
      <c r="G252" t="s">
        <v>826</v>
      </c>
      <c r="H252" t="s">
        <v>895</v>
      </c>
      <c r="I252" t="s">
        <v>968</v>
      </c>
      <c r="J252">
        <v>10034</v>
      </c>
      <c r="K252" t="s">
        <v>994</v>
      </c>
      <c r="L252" t="s">
        <v>992</v>
      </c>
      <c r="M252" t="s">
        <v>996</v>
      </c>
      <c r="O252" t="s">
        <v>1033</v>
      </c>
      <c r="P252" t="s">
        <v>1132</v>
      </c>
      <c r="R252" t="s">
        <v>1139</v>
      </c>
      <c r="S252" t="s">
        <v>993</v>
      </c>
      <c r="T252" t="s">
        <v>1142</v>
      </c>
      <c r="U252" t="s">
        <v>1148</v>
      </c>
      <c r="V252" t="s">
        <v>134</v>
      </c>
      <c r="W252">
        <v>1448.89</v>
      </c>
      <c r="X252" t="s">
        <v>1161</v>
      </c>
      <c r="Y252" t="s">
        <v>1165</v>
      </c>
      <c r="AA252" t="s">
        <v>1427</v>
      </c>
      <c r="AC252" t="s">
        <v>1698</v>
      </c>
      <c r="AD252">
        <v>32</v>
      </c>
      <c r="AE252" t="s">
        <v>1724</v>
      </c>
      <c r="AF252" t="s">
        <v>995</v>
      </c>
      <c r="AG252">
        <v>18</v>
      </c>
      <c r="AH252">
        <v>1</v>
      </c>
      <c r="AI252">
        <v>0</v>
      </c>
      <c r="AJ252">
        <v>240.19</v>
      </c>
      <c r="AM252" t="s">
        <v>1748</v>
      </c>
      <c r="AN252">
        <v>30000</v>
      </c>
    </row>
    <row r="253" spans="1:40">
      <c r="A253" s="1">
        <f>HYPERLINK("https://lsnyc.legalserver.org/matter/dynamic-profile/view/1904729","19-1904729")</f>
        <v>0</v>
      </c>
      <c r="B253" t="s">
        <v>55</v>
      </c>
      <c r="C253" t="s">
        <v>122</v>
      </c>
      <c r="E253" t="s">
        <v>378</v>
      </c>
      <c r="F253" t="s">
        <v>447</v>
      </c>
      <c r="G253" t="s">
        <v>827</v>
      </c>
      <c r="H253" t="s">
        <v>957</v>
      </c>
      <c r="I253" t="s">
        <v>968</v>
      </c>
      <c r="J253">
        <v>10034</v>
      </c>
      <c r="K253" t="s">
        <v>994</v>
      </c>
      <c r="L253" t="s">
        <v>992</v>
      </c>
      <c r="M253" t="s">
        <v>996</v>
      </c>
      <c r="P253" t="s">
        <v>1132</v>
      </c>
      <c r="R253" t="s">
        <v>1139</v>
      </c>
      <c r="S253" t="s">
        <v>994</v>
      </c>
      <c r="T253" t="s">
        <v>1142</v>
      </c>
      <c r="V253" t="s">
        <v>122</v>
      </c>
      <c r="W253">
        <v>1600</v>
      </c>
      <c r="X253" t="s">
        <v>1161</v>
      </c>
      <c r="Y253" t="s">
        <v>1165</v>
      </c>
      <c r="AA253" t="s">
        <v>1428</v>
      </c>
      <c r="AC253" t="s">
        <v>1699</v>
      </c>
      <c r="AD253">
        <v>43</v>
      </c>
      <c r="AE253" t="s">
        <v>1724</v>
      </c>
      <c r="AF253" t="s">
        <v>995</v>
      </c>
      <c r="AG253">
        <v>0</v>
      </c>
      <c r="AH253">
        <v>3</v>
      </c>
      <c r="AI253">
        <v>1</v>
      </c>
      <c r="AJ253">
        <v>154.72</v>
      </c>
      <c r="AM253" t="s">
        <v>1747</v>
      </c>
      <c r="AN253">
        <v>39840</v>
      </c>
    </row>
    <row r="254" spans="1:40">
      <c r="A254" s="1">
        <f>HYPERLINK("https://lsnyc.legalserver.org/matter/dynamic-profile/view/1904725","19-1904725")</f>
        <v>0</v>
      </c>
      <c r="B254" t="s">
        <v>55</v>
      </c>
      <c r="C254" t="s">
        <v>122</v>
      </c>
      <c r="E254" t="s">
        <v>217</v>
      </c>
      <c r="F254" t="s">
        <v>602</v>
      </c>
      <c r="G254" t="s">
        <v>827</v>
      </c>
      <c r="H254" t="s">
        <v>958</v>
      </c>
      <c r="I254" t="s">
        <v>968</v>
      </c>
      <c r="J254">
        <v>10034</v>
      </c>
      <c r="K254" t="s">
        <v>994</v>
      </c>
      <c r="L254" t="s">
        <v>992</v>
      </c>
      <c r="M254" t="s">
        <v>996</v>
      </c>
      <c r="P254" t="s">
        <v>1132</v>
      </c>
      <c r="R254" t="s">
        <v>1139</v>
      </c>
      <c r="S254" t="s">
        <v>994</v>
      </c>
      <c r="T254" t="s">
        <v>1142</v>
      </c>
      <c r="V254" t="s">
        <v>122</v>
      </c>
      <c r="W254">
        <v>1650</v>
      </c>
      <c r="X254" t="s">
        <v>1161</v>
      </c>
      <c r="Y254" t="s">
        <v>1165</v>
      </c>
      <c r="AA254" t="s">
        <v>1429</v>
      </c>
      <c r="AC254" t="s">
        <v>1700</v>
      </c>
      <c r="AD254">
        <v>43</v>
      </c>
      <c r="AE254" t="s">
        <v>1724</v>
      </c>
      <c r="AF254" t="s">
        <v>995</v>
      </c>
      <c r="AG254">
        <v>24</v>
      </c>
      <c r="AH254">
        <v>2</v>
      </c>
      <c r="AI254">
        <v>2</v>
      </c>
      <c r="AJ254">
        <v>252.43</v>
      </c>
      <c r="AM254" t="s">
        <v>1748</v>
      </c>
      <c r="AN254">
        <v>65000</v>
      </c>
    </row>
    <row r="255" spans="1:40">
      <c r="A255" s="1">
        <f>HYPERLINK("https://lsnyc.legalserver.org/matter/dynamic-profile/view/1904723","19-1904723")</f>
        <v>0</v>
      </c>
      <c r="B255" t="s">
        <v>55</v>
      </c>
      <c r="C255" t="s">
        <v>122</v>
      </c>
      <c r="E255" t="s">
        <v>312</v>
      </c>
      <c r="F255" t="s">
        <v>510</v>
      </c>
      <c r="G255" t="s">
        <v>827</v>
      </c>
      <c r="H255" t="s">
        <v>959</v>
      </c>
      <c r="I255" t="s">
        <v>968</v>
      </c>
      <c r="J255">
        <v>10034</v>
      </c>
      <c r="K255" t="s">
        <v>994</v>
      </c>
      <c r="L255" t="s">
        <v>992</v>
      </c>
      <c r="M255" t="s">
        <v>996</v>
      </c>
      <c r="P255" t="s">
        <v>1132</v>
      </c>
      <c r="R255" t="s">
        <v>1139</v>
      </c>
      <c r="S255" t="s">
        <v>994</v>
      </c>
      <c r="T255" t="s">
        <v>1142</v>
      </c>
      <c r="V255" t="s">
        <v>122</v>
      </c>
      <c r="W255">
        <v>1625</v>
      </c>
      <c r="X255" t="s">
        <v>1161</v>
      </c>
      <c r="Y255" t="s">
        <v>1165</v>
      </c>
      <c r="AA255" t="s">
        <v>1430</v>
      </c>
      <c r="AC255" t="s">
        <v>1701</v>
      </c>
      <c r="AD255">
        <v>43</v>
      </c>
      <c r="AE255" t="s">
        <v>1724</v>
      </c>
      <c r="AF255" t="s">
        <v>995</v>
      </c>
      <c r="AG255">
        <v>2</v>
      </c>
      <c r="AH255">
        <v>2</v>
      </c>
      <c r="AI255">
        <v>0</v>
      </c>
      <c r="AJ255">
        <v>413.96</v>
      </c>
      <c r="AM255" t="s">
        <v>1748</v>
      </c>
      <c r="AN255">
        <v>70000</v>
      </c>
    </row>
    <row r="256" spans="1:40">
      <c r="A256" s="1">
        <f>HYPERLINK("https://lsnyc.legalserver.org/matter/dynamic-profile/view/1906036","19-1906036")</f>
        <v>0</v>
      </c>
      <c r="B256" t="s">
        <v>72</v>
      </c>
      <c r="C256" t="s">
        <v>112</v>
      </c>
      <c r="E256" t="s">
        <v>379</v>
      </c>
      <c r="F256" t="s">
        <v>615</v>
      </c>
      <c r="G256" t="s">
        <v>828</v>
      </c>
      <c r="I256" t="s">
        <v>970</v>
      </c>
      <c r="J256">
        <v>11435</v>
      </c>
      <c r="K256" t="s">
        <v>994</v>
      </c>
      <c r="L256" t="s">
        <v>992</v>
      </c>
      <c r="M256" t="s">
        <v>996</v>
      </c>
      <c r="N256" t="s">
        <v>1102</v>
      </c>
      <c r="O256" t="s">
        <v>1114</v>
      </c>
      <c r="P256" t="s">
        <v>1131</v>
      </c>
      <c r="R256" t="s">
        <v>1139</v>
      </c>
      <c r="S256" t="s">
        <v>993</v>
      </c>
      <c r="T256" t="s">
        <v>1142</v>
      </c>
      <c r="U256" t="s">
        <v>1148</v>
      </c>
      <c r="V256" t="s">
        <v>112</v>
      </c>
      <c r="W256">
        <v>2010</v>
      </c>
      <c r="X256" t="s">
        <v>1162</v>
      </c>
      <c r="Y256" t="s">
        <v>1165</v>
      </c>
      <c r="AA256" t="s">
        <v>1431</v>
      </c>
      <c r="AC256" t="s">
        <v>1702</v>
      </c>
      <c r="AD256">
        <v>3</v>
      </c>
      <c r="AE256" t="s">
        <v>1725</v>
      </c>
      <c r="AF256" t="s">
        <v>995</v>
      </c>
      <c r="AG256">
        <v>-1</v>
      </c>
      <c r="AH256">
        <v>2</v>
      </c>
      <c r="AI256">
        <v>3</v>
      </c>
      <c r="AJ256">
        <v>178.99</v>
      </c>
      <c r="AM256" t="s">
        <v>1748</v>
      </c>
      <c r="AN256">
        <v>54000</v>
      </c>
    </row>
    <row r="257" spans="1:40">
      <c r="A257" s="1">
        <f>HYPERLINK("https://lsnyc.legalserver.org/matter/dynamic-profile/view/1905514","19-1905514")</f>
        <v>0</v>
      </c>
      <c r="B257" t="s">
        <v>63</v>
      </c>
      <c r="C257" t="s">
        <v>163</v>
      </c>
      <c r="E257" t="s">
        <v>380</v>
      </c>
      <c r="F257" t="s">
        <v>616</v>
      </c>
      <c r="G257" t="s">
        <v>829</v>
      </c>
      <c r="H257" t="s">
        <v>870</v>
      </c>
      <c r="I257" t="s">
        <v>980</v>
      </c>
      <c r="J257">
        <v>11423</v>
      </c>
      <c r="K257" t="s">
        <v>994</v>
      </c>
      <c r="L257" t="s">
        <v>992</v>
      </c>
      <c r="M257" t="s">
        <v>996</v>
      </c>
      <c r="N257" t="s">
        <v>1103</v>
      </c>
      <c r="O257" t="s">
        <v>1112</v>
      </c>
      <c r="P257" t="s">
        <v>1131</v>
      </c>
      <c r="R257" t="s">
        <v>1139</v>
      </c>
      <c r="S257" t="s">
        <v>993</v>
      </c>
      <c r="T257" t="s">
        <v>1142</v>
      </c>
      <c r="U257" t="s">
        <v>1148</v>
      </c>
      <c r="V257" t="s">
        <v>130</v>
      </c>
      <c r="W257">
        <v>1900</v>
      </c>
      <c r="X257" t="s">
        <v>1162</v>
      </c>
      <c r="Y257" t="s">
        <v>1164</v>
      </c>
      <c r="AA257" t="s">
        <v>1432</v>
      </c>
      <c r="AC257" t="s">
        <v>1703</v>
      </c>
      <c r="AD257">
        <v>2</v>
      </c>
      <c r="AE257" t="s">
        <v>1725</v>
      </c>
      <c r="AF257" t="s">
        <v>995</v>
      </c>
      <c r="AG257">
        <v>1</v>
      </c>
      <c r="AH257">
        <v>1</v>
      </c>
      <c r="AI257">
        <v>1</v>
      </c>
      <c r="AJ257">
        <v>28.39</v>
      </c>
      <c r="AM257" t="s">
        <v>1754</v>
      </c>
      <c r="AN257">
        <v>4800</v>
      </c>
    </row>
    <row r="258" spans="1:40">
      <c r="A258" s="1">
        <f>HYPERLINK("https://lsnyc.legalserver.org/matter/dynamic-profile/view/1904052","19-1904052")</f>
        <v>0</v>
      </c>
      <c r="B258" t="s">
        <v>48</v>
      </c>
      <c r="C258" t="s">
        <v>128</v>
      </c>
      <c r="E258" t="s">
        <v>381</v>
      </c>
      <c r="F258" t="s">
        <v>617</v>
      </c>
      <c r="G258" t="s">
        <v>830</v>
      </c>
      <c r="H258" t="s">
        <v>960</v>
      </c>
      <c r="I258" t="s">
        <v>966</v>
      </c>
      <c r="J258">
        <v>11203</v>
      </c>
      <c r="K258" t="s">
        <v>994</v>
      </c>
      <c r="L258" t="s">
        <v>992</v>
      </c>
      <c r="O258" t="s">
        <v>1114</v>
      </c>
      <c r="P258" t="s">
        <v>1131</v>
      </c>
      <c r="R258" t="s">
        <v>1139</v>
      </c>
      <c r="S258" t="s">
        <v>993</v>
      </c>
      <c r="T258" t="s">
        <v>1142</v>
      </c>
      <c r="V258" t="s">
        <v>128</v>
      </c>
      <c r="W258">
        <v>0</v>
      </c>
      <c r="X258" t="s">
        <v>1159</v>
      </c>
      <c r="Y258" t="s">
        <v>1164</v>
      </c>
      <c r="AA258" t="s">
        <v>1433</v>
      </c>
      <c r="AC258" t="s">
        <v>1704</v>
      </c>
      <c r="AD258">
        <v>0</v>
      </c>
      <c r="AE258" t="s">
        <v>1724</v>
      </c>
      <c r="AG258">
        <v>13</v>
      </c>
      <c r="AH258">
        <v>2</v>
      </c>
      <c r="AI258">
        <v>0</v>
      </c>
      <c r="AJ258">
        <v>225.03</v>
      </c>
      <c r="AK258" t="s">
        <v>116</v>
      </c>
      <c r="AL258" t="s">
        <v>1746</v>
      </c>
      <c r="AM258" t="s">
        <v>1748</v>
      </c>
      <c r="AN258">
        <v>38052</v>
      </c>
    </row>
    <row r="259" spans="1:40">
      <c r="A259" s="1">
        <f>HYPERLINK("https://lsnyc.legalserver.org/matter/dynamic-profile/view/1906263","19-1906263")</f>
        <v>0</v>
      </c>
      <c r="B259" t="s">
        <v>67</v>
      </c>
      <c r="C259" t="s">
        <v>146</v>
      </c>
      <c r="E259" t="s">
        <v>382</v>
      </c>
      <c r="F259" t="s">
        <v>618</v>
      </c>
      <c r="G259" t="s">
        <v>831</v>
      </c>
      <c r="H259" t="s">
        <v>961</v>
      </c>
      <c r="I259" t="s">
        <v>967</v>
      </c>
      <c r="J259">
        <v>10301</v>
      </c>
      <c r="K259" t="s">
        <v>994</v>
      </c>
      <c r="L259" t="s">
        <v>992</v>
      </c>
      <c r="M259" t="s">
        <v>996</v>
      </c>
      <c r="N259" t="s">
        <v>1010</v>
      </c>
      <c r="O259" t="s">
        <v>1128</v>
      </c>
      <c r="P259" t="s">
        <v>1134</v>
      </c>
      <c r="R259" t="s">
        <v>1140</v>
      </c>
      <c r="S259" t="s">
        <v>993</v>
      </c>
      <c r="T259" t="s">
        <v>1147</v>
      </c>
      <c r="U259" t="s">
        <v>1148</v>
      </c>
      <c r="V259" t="s">
        <v>146</v>
      </c>
      <c r="W259">
        <v>98</v>
      </c>
      <c r="X259" t="s">
        <v>1160</v>
      </c>
      <c r="Y259" t="s">
        <v>1170</v>
      </c>
      <c r="AA259" t="s">
        <v>1434</v>
      </c>
      <c r="AC259" t="s">
        <v>1705</v>
      </c>
      <c r="AD259">
        <v>2</v>
      </c>
      <c r="AE259" t="s">
        <v>1725</v>
      </c>
      <c r="AF259" t="s">
        <v>1738</v>
      </c>
      <c r="AG259">
        <v>3</v>
      </c>
      <c r="AH259">
        <v>4</v>
      </c>
      <c r="AI259">
        <v>0</v>
      </c>
      <c r="AJ259">
        <v>40.12</v>
      </c>
      <c r="AK259" t="s">
        <v>1743</v>
      </c>
      <c r="AL259" t="s">
        <v>1745</v>
      </c>
      <c r="AM259" t="s">
        <v>1748</v>
      </c>
      <c r="AN259">
        <v>10332</v>
      </c>
    </row>
    <row r="260" spans="1:40">
      <c r="A260" s="1">
        <f>HYPERLINK("https://lsnyc.legalserver.org/matter/dynamic-profile/view/1904449","19-1904449")</f>
        <v>0</v>
      </c>
      <c r="B260" t="s">
        <v>76</v>
      </c>
      <c r="C260" t="s">
        <v>125</v>
      </c>
      <c r="E260" t="s">
        <v>383</v>
      </c>
      <c r="F260" t="s">
        <v>619</v>
      </c>
      <c r="G260" t="s">
        <v>832</v>
      </c>
      <c r="H260" t="s">
        <v>937</v>
      </c>
      <c r="I260" t="s">
        <v>969</v>
      </c>
      <c r="J260">
        <v>10452</v>
      </c>
      <c r="K260" t="s">
        <v>994</v>
      </c>
      <c r="L260" t="s">
        <v>992</v>
      </c>
      <c r="M260" t="s">
        <v>996</v>
      </c>
      <c r="N260" t="s">
        <v>1020</v>
      </c>
      <c r="O260" t="s">
        <v>1033</v>
      </c>
      <c r="P260" t="s">
        <v>1133</v>
      </c>
      <c r="R260" t="s">
        <v>1139</v>
      </c>
      <c r="S260" t="s">
        <v>993</v>
      </c>
      <c r="T260" t="s">
        <v>1142</v>
      </c>
      <c r="V260" t="s">
        <v>146</v>
      </c>
      <c r="W260">
        <v>702.21</v>
      </c>
      <c r="X260" t="s">
        <v>1163</v>
      </c>
      <c r="AA260" t="s">
        <v>1435</v>
      </c>
      <c r="AC260" t="s">
        <v>1706</v>
      </c>
      <c r="AD260">
        <v>42</v>
      </c>
      <c r="AE260" t="s">
        <v>1725</v>
      </c>
      <c r="AF260" t="s">
        <v>995</v>
      </c>
      <c r="AG260">
        <v>4</v>
      </c>
      <c r="AH260">
        <v>1</v>
      </c>
      <c r="AI260">
        <v>2</v>
      </c>
      <c r="AJ260">
        <v>49.4</v>
      </c>
      <c r="AM260" t="s">
        <v>1747</v>
      </c>
      <c r="AN260">
        <v>10536</v>
      </c>
    </row>
    <row r="261" spans="1:40">
      <c r="A261" s="1">
        <f>HYPERLINK("https://lsnyc.legalserver.org/matter/dynamic-profile/view/1907774","19-1907774")</f>
        <v>0</v>
      </c>
      <c r="B261" t="s">
        <v>88</v>
      </c>
      <c r="C261" t="s">
        <v>115</v>
      </c>
      <c r="E261" t="s">
        <v>384</v>
      </c>
      <c r="F261" t="s">
        <v>620</v>
      </c>
      <c r="G261" t="s">
        <v>833</v>
      </c>
      <c r="H261" t="s">
        <v>918</v>
      </c>
      <c r="I261" t="s">
        <v>966</v>
      </c>
      <c r="J261">
        <v>11212</v>
      </c>
      <c r="K261" t="s">
        <v>994</v>
      </c>
      <c r="L261" t="s">
        <v>992</v>
      </c>
      <c r="M261" t="s">
        <v>996</v>
      </c>
      <c r="N261" t="s">
        <v>995</v>
      </c>
      <c r="O261" t="s">
        <v>1111</v>
      </c>
      <c r="P261" t="s">
        <v>1134</v>
      </c>
      <c r="R261" t="s">
        <v>1139</v>
      </c>
      <c r="S261" t="s">
        <v>994</v>
      </c>
      <c r="T261" t="s">
        <v>1142</v>
      </c>
      <c r="V261" t="s">
        <v>1158</v>
      </c>
      <c r="W261">
        <v>1047.01</v>
      </c>
      <c r="X261" t="s">
        <v>1159</v>
      </c>
      <c r="Y261" t="s">
        <v>1168</v>
      </c>
      <c r="AA261" t="s">
        <v>1436</v>
      </c>
      <c r="AC261" t="s">
        <v>1707</v>
      </c>
      <c r="AD261">
        <v>96</v>
      </c>
      <c r="AE261" t="s">
        <v>1724</v>
      </c>
      <c r="AF261" t="s">
        <v>995</v>
      </c>
      <c r="AG261">
        <v>30</v>
      </c>
      <c r="AH261">
        <v>2</v>
      </c>
      <c r="AI261">
        <v>0</v>
      </c>
      <c r="AJ261">
        <v>4.99</v>
      </c>
      <c r="AM261" t="s">
        <v>1748</v>
      </c>
      <c r="AN261">
        <v>843</v>
      </c>
    </row>
    <row r="262" spans="1:40">
      <c r="A262" s="1">
        <f>HYPERLINK("https://lsnyc.legalserver.org/matter/dynamic-profile/view/1907769","19-1907769")</f>
        <v>0</v>
      </c>
      <c r="B262" t="s">
        <v>88</v>
      </c>
      <c r="C262" t="s">
        <v>115</v>
      </c>
      <c r="E262" t="s">
        <v>385</v>
      </c>
      <c r="F262" t="s">
        <v>621</v>
      </c>
      <c r="G262" t="s">
        <v>833</v>
      </c>
      <c r="H262" t="s">
        <v>866</v>
      </c>
      <c r="I262" t="s">
        <v>966</v>
      </c>
      <c r="J262">
        <v>11212</v>
      </c>
      <c r="K262" t="s">
        <v>994</v>
      </c>
      <c r="L262" t="s">
        <v>992</v>
      </c>
      <c r="M262" t="s">
        <v>996</v>
      </c>
      <c r="N262" t="s">
        <v>995</v>
      </c>
      <c r="O262" t="s">
        <v>1111</v>
      </c>
      <c r="P262" t="s">
        <v>1134</v>
      </c>
      <c r="R262" t="s">
        <v>1139</v>
      </c>
      <c r="S262" t="s">
        <v>994</v>
      </c>
      <c r="T262" t="s">
        <v>1142</v>
      </c>
      <c r="V262" t="s">
        <v>136</v>
      </c>
      <c r="W262">
        <v>257</v>
      </c>
      <c r="X262" t="s">
        <v>1159</v>
      </c>
      <c r="Y262" t="s">
        <v>1168</v>
      </c>
      <c r="AA262" t="s">
        <v>1380</v>
      </c>
      <c r="AC262" t="s">
        <v>1708</v>
      </c>
      <c r="AD262">
        <v>96</v>
      </c>
      <c r="AE262" t="s">
        <v>1724</v>
      </c>
      <c r="AF262" t="s">
        <v>1166</v>
      </c>
      <c r="AG262">
        <v>6</v>
      </c>
      <c r="AH262">
        <v>1</v>
      </c>
      <c r="AI262">
        <v>0</v>
      </c>
      <c r="AJ262">
        <v>76</v>
      </c>
      <c r="AM262" t="s">
        <v>1748</v>
      </c>
      <c r="AN262">
        <v>9492</v>
      </c>
    </row>
    <row r="263" spans="1:40">
      <c r="A263" s="1">
        <f>HYPERLINK("https://lsnyc.legalserver.org/matter/dynamic-profile/view/1907767","19-1907767")</f>
        <v>0</v>
      </c>
      <c r="B263" t="s">
        <v>88</v>
      </c>
      <c r="C263" t="s">
        <v>115</v>
      </c>
      <c r="E263" t="s">
        <v>322</v>
      </c>
      <c r="F263" t="s">
        <v>622</v>
      </c>
      <c r="G263" t="s">
        <v>833</v>
      </c>
      <c r="H263" t="s">
        <v>902</v>
      </c>
      <c r="I263" t="s">
        <v>966</v>
      </c>
      <c r="J263">
        <v>11212</v>
      </c>
      <c r="K263" t="s">
        <v>994</v>
      </c>
      <c r="L263" t="s">
        <v>992</v>
      </c>
      <c r="M263" t="s">
        <v>996</v>
      </c>
      <c r="N263" t="s">
        <v>995</v>
      </c>
      <c r="O263" t="s">
        <v>1111</v>
      </c>
      <c r="P263" t="s">
        <v>1134</v>
      </c>
      <c r="R263" t="s">
        <v>1139</v>
      </c>
      <c r="S263" t="s">
        <v>994</v>
      </c>
      <c r="T263" t="s">
        <v>1142</v>
      </c>
      <c r="V263" t="s">
        <v>157</v>
      </c>
      <c r="W263">
        <v>165</v>
      </c>
      <c r="X263" t="s">
        <v>1159</v>
      </c>
      <c r="Y263" t="s">
        <v>1168</v>
      </c>
      <c r="AA263" t="s">
        <v>1437</v>
      </c>
      <c r="AC263" t="s">
        <v>1709</v>
      </c>
      <c r="AD263">
        <v>96</v>
      </c>
      <c r="AE263" t="s">
        <v>1724</v>
      </c>
      <c r="AF263" t="s">
        <v>1166</v>
      </c>
      <c r="AG263">
        <v>6</v>
      </c>
      <c r="AH263">
        <v>1</v>
      </c>
      <c r="AI263">
        <v>0</v>
      </c>
      <c r="AJ263">
        <v>76.29000000000001</v>
      </c>
      <c r="AM263" t="s">
        <v>1748</v>
      </c>
      <c r="AN263">
        <v>9528</v>
      </c>
    </row>
    <row r="264" spans="1:40">
      <c r="A264" s="1">
        <f>HYPERLINK("https://lsnyc.legalserver.org/matter/dynamic-profile/view/1907759","19-1907759")</f>
        <v>0</v>
      </c>
      <c r="B264" t="s">
        <v>94</v>
      </c>
      <c r="C264" t="s">
        <v>115</v>
      </c>
      <c r="E264" t="s">
        <v>386</v>
      </c>
      <c r="F264" t="s">
        <v>623</v>
      </c>
      <c r="G264" t="s">
        <v>833</v>
      </c>
      <c r="H264" t="s">
        <v>962</v>
      </c>
      <c r="I264" t="s">
        <v>966</v>
      </c>
      <c r="J264">
        <v>11212</v>
      </c>
      <c r="K264" t="s">
        <v>994</v>
      </c>
      <c r="L264" t="s">
        <v>992</v>
      </c>
      <c r="M264" t="s">
        <v>996</v>
      </c>
      <c r="N264" t="s">
        <v>995</v>
      </c>
      <c r="O264" t="s">
        <v>1111</v>
      </c>
      <c r="P264" t="s">
        <v>1134</v>
      </c>
      <c r="R264" t="s">
        <v>1139</v>
      </c>
      <c r="S264" t="s">
        <v>994</v>
      </c>
      <c r="T264" t="s">
        <v>1142</v>
      </c>
      <c r="V264" t="s">
        <v>112</v>
      </c>
      <c r="W264">
        <v>0</v>
      </c>
      <c r="X264" t="s">
        <v>1159</v>
      </c>
      <c r="Y264" t="s">
        <v>1168</v>
      </c>
      <c r="AA264" t="s">
        <v>1438</v>
      </c>
      <c r="AC264" t="s">
        <v>1710</v>
      </c>
      <c r="AD264">
        <v>96</v>
      </c>
      <c r="AE264" t="s">
        <v>1724</v>
      </c>
      <c r="AF264" t="s">
        <v>1739</v>
      </c>
      <c r="AG264">
        <v>35</v>
      </c>
      <c r="AH264">
        <v>1</v>
      </c>
      <c r="AI264">
        <v>0</v>
      </c>
      <c r="AJ264">
        <v>80.7</v>
      </c>
      <c r="AM264" t="s">
        <v>1748</v>
      </c>
      <c r="AN264">
        <v>10080</v>
      </c>
    </row>
    <row r="265" spans="1:40">
      <c r="A265" s="1">
        <f>HYPERLINK("https://lsnyc.legalserver.org/matter/dynamic-profile/view/1907790","19-1907790")</f>
        <v>0</v>
      </c>
      <c r="B265" t="s">
        <v>88</v>
      </c>
      <c r="C265" t="s">
        <v>115</v>
      </c>
      <c r="E265" t="s">
        <v>312</v>
      </c>
      <c r="F265" t="s">
        <v>624</v>
      </c>
      <c r="G265" t="s">
        <v>833</v>
      </c>
      <c r="H265" t="s">
        <v>900</v>
      </c>
      <c r="I265" t="s">
        <v>966</v>
      </c>
      <c r="J265">
        <v>11212</v>
      </c>
      <c r="K265" t="s">
        <v>994</v>
      </c>
      <c r="L265" t="s">
        <v>992</v>
      </c>
      <c r="M265" t="s">
        <v>996</v>
      </c>
      <c r="N265" t="s">
        <v>995</v>
      </c>
      <c r="O265" t="s">
        <v>1111</v>
      </c>
      <c r="P265" t="s">
        <v>1134</v>
      </c>
      <c r="R265" t="s">
        <v>1139</v>
      </c>
      <c r="S265" t="s">
        <v>994</v>
      </c>
      <c r="T265" t="s">
        <v>1142</v>
      </c>
      <c r="V265" t="s">
        <v>112</v>
      </c>
      <c r="W265">
        <v>164.4</v>
      </c>
      <c r="X265" t="s">
        <v>1159</v>
      </c>
      <c r="Y265" t="s">
        <v>1168</v>
      </c>
      <c r="AA265" t="s">
        <v>1439</v>
      </c>
      <c r="AC265" t="s">
        <v>1711</v>
      </c>
      <c r="AD265">
        <v>96</v>
      </c>
      <c r="AE265" t="s">
        <v>1724</v>
      </c>
      <c r="AF265" t="s">
        <v>1166</v>
      </c>
      <c r="AG265">
        <v>10</v>
      </c>
      <c r="AH265">
        <v>1</v>
      </c>
      <c r="AI265">
        <v>0</v>
      </c>
      <c r="AJ265">
        <v>93.09999999999999</v>
      </c>
      <c r="AM265" t="s">
        <v>1748</v>
      </c>
      <c r="AN265">
        <v>11628</v>
      </c>
    </row>
    <row r="266" spans="1:40">
      <c r="A266" s="1">
        <f>HYPERLINK("https://lsnyc.legalserver.org/matter/dynamic-profile/view/1907796","19-1907796")</f>
        <v>0</v>
      </c>
      <c r="B266" t="s">
        <v>88</v>
      </c>
      <c r="C266" t="s">
        <v>115</v>
      </c>
      <c r="E266" t="s">
        <v>199</v>
      </c>
      <c r="F266" t="s">
        <v>625</v>
      </c>
      <c r="G266" t="s">
        <v>833</v>
      </c>
      <c r="H266" t="s">
        <v>928</v>
      </c>
      <c r="I266" t="s">
        <v>966</v>
      </c>
      <c r="J266">
        <v>11212</v>
      </c>
      <c r="K266" t="s">
        <v>994</v>
      </c>
      <c r="L266" t="s">
        <v>992</v>
      </c>
      <c r="M266" t="s">
        <v>996</v>
      </c>
      <c r="N266" t="s">
        <v>995</v>
      </c>
      <c r="O266" t="s">
        <v>1111</v>
      </c>
      <c r="P266" t="s">
        <v>1134</v>
      </c>
      <c r="R266" t="s">
        <v>1139</v>
      </c>
      <c r="S266" t="s">
        <v>994</v>
      </c>
      <c r="T266" t="s">
        <v>1142</v>
      </c>
      <c r="V266" t="s">
        <v>121</v>
      </c>
      <c r="W266">
        <v>430.8</v>
      </c>
      <c r="X266" t="s">
        <v>1159</v>
      </c>
      <c r="Y266" t="s">
        <v>1168</v>
      </c>
      <c r="AB266" t="s">
        <v>1485</v>
      </c>
      <c r="AC266" t="s">
        <v>1712</v>
      </c>
      <c r="AD266">
        <v>96</v>
      </c>
      <c r="AE266" t="s">
        <v>1724</v>
      </c>
      <c r="AF266" t="s">
        <v>1166</v>
      </c>
      <c r="AG266">
        <v>4</v>
      </c>
      <c r="AH266">
        <v>1</v>
      </c>
      <c r="AI266">
        <v>0</v>
      </c>
      <c r="AJ266">
        <v>137.97</v>
      </c>
      <c r="AM266" t="s">
        <v>1748</v>
      </c>
      <c r="AN266">
        <v>17232</v>
      </c>
    </row>
    <row r="267" spans="1:40">
      <c r="A267" s="1">
        <f>HYPERLINK("https://lsnyc.legalserver.org/matter/dynamic-profile/view/1907797","19-1907797")</f>
        <v>0</v>
      </c>
      <c r="B267" t="s">
        <v>88</v>
      </c>
      <c r="C267" t="s">
        <v>115</v>
      </c>
      <c r="E267" t="s">
        <v>233</v>
      </c>
      <c r="F267" t="s">
        <v>626</v>
      </c>
      <c r="G267" t="s">
        <v>833</v>
      </c>
      <c r="H267" t="s">
        <v>937</v>
      </c>
      <c r="I267" t="s">
        <v>966</v>
      </c>
      <c r="J267">
        <v>11212</v>
      </c>
      <c r="K267" t="s">
        <v>994</v>
      </c>
      <c r="L267" t="s">
        <v>992</v>
      </c>
      <c r="M267" t="s">
        <v>996</v>
      </c>
      <c r="N267" t="s">
        <v>995</v>
      </c>
      <c r="O267" t="s">
        <v>1111</v>
      </c>
      <c r="P267" t="s">
        <v>1134</v>
      </c>
      <c r="R267" t="s">
        <v>1139</v>
      </c>
      <c r="S267" t="s">
        <v>994</v>
      </c>
      <c r="T267" t="s">
        <v>1142</v>
      </c>
      <c r="V267" t="s">
        <v>112</v>
      </c>
      <c r="W267">
        <v>1050</v>
      </c>
      <c r="X267" t="s">
        <v>1159</v>
      </c>
      <c r="Y267" t="s">
        <v>1168</v>
      </c>
      <c r="AA267" t="s">
        <v>1440</v>
      </c>
      <c r="AC267" t="s">
        <v>1713</v>
      </c>
      <c r="AD267">
        <v>96</v>
      </c>
      <c r="AE267" t="s">
        <v>1724</v>
      </c>
      <c r="AF267" t="s">
        <v>1739</v>
      </c>
      <c r="AG267">
        <v>30</v>
      </c>
      <c r="AH267">
        <v>1</v>
      </c>
      <c r="AI267">
        <v>0</v>
      </c>
      <c r="AJ267">
        <v>168.13</v>
      </c>
      <c r="AM267" t="s">
        <v>1748</v>
      </c>
      <c r="AN267">
        <v>21000</v>
      </c>
    </row>
    <row r="268" spans="1:40">
      <c r="A268" s="1">
        <f>HYPERLINK("https://lsnyc.legalserver.org/matter/dynamic-profile/view/1907792","19-1907792")</f>
        <v>0</v>
      </c>
      <c r="B268" t="s">
        <v>88</v>
      </c>
      <c r="C268" t="s">
        <v>115</v>
      </c>
      <c r="E268" t="s">
        <v>387</v>
      </c>
      <c r="F268" t="s">
        <v>613</v>
      </c>
      <c r="G268" t="s">
        <v>833</v>
      </c>
      <c r="I268" t="s">
        <v>966</v>
      </c>
      <c r="J268">
        <v>11212</v>
      </c>
      <c r="K268" t="s">
        <v>994</v>
      </c>
      <c r="L268" t="s">
        <v>992</v>
      </c>
      <c r="M268" t="s">
        <v>996</v>
      </c>
      <c r="N268" t="s">
        <v>995</v>
      </c>
      <c r="O268" t="s">
        <v>1111</v>
      </c>
      <c r="P268" t="s">
        <v>1134</v>
      </c>
      <c r="R268" t="s">
        <v>1139</v>
      </c>
      <c r="S268" t="s">
        <v>994</v>
      </c>
      <c r="T268" t="s">
        <v>1142</v>
      </c>
      <c r="V268" t="s">
        <v>112</v>
      </c>
      <c r="W268">
        <v>250</v>
      </c>
      <c r="X268" t="s">
        <v>1159</v>
      </c>
      <c r="Y268" t="s">
        <v>1168</v>
      </c>
      <c r="AA268" t="s">
        <v>1441</v>
      </c>
      <c r="AC268" t="s">
        <v>1714</v>
      </c>
      <c r="AD268">
        <v>96</v>
      </c>
      <c r="AE268" t="s">
        <v>1724</v>
      </c>
      <c r="AF268" t="s">
        <v>1166</v>
      </c>
      <c r="AG268">
        <v>2</v>
      </c>
      <c r="AH268">
        <v>1</v>
      </c>
      <c r="AI268">
        <v>0</v>
      </c>
      <c r="AJ268">
        <v>264.21</v>
      </c>
      <c r="AM268" t="s">
        <v>1748</v>
      </c>
      <c r="AN268">
        <v>33000</v>
      </c>
    </row>
    <row r="269" spans="1:40">
      <c r="A269" s="1">
        <f>HYPERLINK("https://lsnyc.legalserver.org/matter/dynamic-profile/view/1907453","19-1907453")</f>
        <v>0</v>
      </c>
      <c r="B269" t="s">
        <v>108</v>
      </c>
      <c r="C269" t="s">
        <v>110</v>
      </c>
      <c r="E269" t="s">
        <v>388</v>
      </c>
      <c r="F269" t="s">
        <v>627</v>
      </c>
      <c r="G269" t="s">
        <v>834</v>
      </c>
      <c r="H269" t="s">
        <v>871</v>
      </c>
      <c r="I269" t="s">
        <v>990</v>
      </c>
      <c r="J269">
        <v>11421</v>
      </c>
      <c r="K269" t="s">
        <v>994</v>
      </c>
      <c r="L269" t="s">
        <v>992</v>
      </c>
      <c r="M269" t="s">
        <v>996</v>
      </c>
      <c r="N269" t="s">
        <v>1104</v>
      </c>
      <c r="O269" t="s">
        <v>1112</v>
      </c>
      <c r="P269" t="s">
        <v>1131</v>
      </c>
      <c r="R269" t="s">
        <v>1139</v>
      </c>
      <c r="S269" t="s">
        <v>993</v>
      </c>
      <c r="T269" t="s">
        <v>1142</v>
      </c>
      <c r="U269" t="s">
        <v>1149</v>
      </c>
      <c r="V269" t="s">
        <v>110</v>
      </c>
      <c r="W269">
        <v>1800</v>
      </c>
      <c r="X269" t="s">
        <v>1162</v>
      </c>
      <c r="Y269" t="s">
        <v>1167</v>
      </c>
      <c r="AA269" t="s">
        <v>1442</v>
      </c>
      <c r="AC269" t="s">
        <v>1715</v>
      </c>
      <c r="AD269">
        <v>2</v>
      </c>
      <c r="AE269" t="s">
        <v>1476</v>
      </c>
      <c r="AF269" t="s">
        <v>995</v>
      </c>
      <c r="AG269">
        <v>8</v>
      </c>
      <c r="AH269">
        <v>1</v>
      </c>
      <c r="AI269">
        <v>3</v>
      </c>
      <c r="AJ269">
        <v>93.2</v>
      </c>
      <c r="AM269" t="s">
        <v>1748</v>
      </c>
      <c r="AN269">
        <v>24000</v>
      </c>
    </row>
    <row r="270" spans="1:40">
      <c r="A270" s="1">
        <f>HYPERLINK("https://lsnyc.legalserver.org/matter/dynamic-profile/view/1905488","19-1905488")</f>
        <v>0</v>
      </c>
      <c r="B270" t="s">
        <v>55</v>
      </c>
      <c r="C270" t="s">
        <v>163</v>
      </c>
      <c r="E270" t="s">
        <v>389</v>
      </c>
      <c r="F270" t="s">
        <v>628</v>
      </c>
      <c r="G270" t="s">
        <v>835</v>
      </c>
      <c r="H270" t="s">
        <v>929</v>
      </c>
      <c r="I270" t="s">
        <v>968</v>
      </c>
      <c r="J270">
        <v>10034</v>
      </c>
      <c r="K270" t="s">
        <v>994</v>
      </c>
      <c r="L270" t="s">
        <v>992</v>
      </c>
      <c r="M270" t="s">
        <v>996</v>
      </c>
      <c r="P270" t="s">
        <v>1132</v>
      </c>
      <c r="R270" t="s">
        <v>1139</v>
      </c>
      <c r="S270" t="s">
        <v>993</v>
      </c>
      <c r="T270" t="s">
        <v>1142</v>
      </c>
      <c r="V270" t="s">
        <v>163</v>
      </c>
      <c r="W270">
        <v>1550</v>
      </c>
      <c r="X270" t="s">
        <v>1161</v>
      </c>
      <c r="Y270" t="s">
        <v>1165</v>
      </c>
      <c r="AA270" t="s">
        <v>1443</v>
      </c>
      <c r="AC270" t="s">
        <v>1716</v>
      </c>
      <c r="AD270">
        <v>44</v>
      </c>
      <c r="AE270" t="s">
        <v>1724</v>
      </c>
      <c r="AF270" t="s">
        <v>995</v>
      </c>
      <c r="AG270">
        <v>3</v>
      </c>
      <c r="AH270">
        <v>1</v>
      </c>
      <c r="AI270">
        <v>1</v>
      </c>
      <c r="AJ270">
        <v>325.25</v>
      </c>
      <c r="AM270" t="s">
        <v>1748</v>
      </c>
      <c r="AN270">
        <v>55000</v>
      </c>
    </row>
    <row r="271" spans="1:40">
      <c r="A271" s="1">
        <f>HYPERLINK("https://lsnyc.legalserver.org/matter/dynamic-profile/view/1900774","19-1900774")</f>
        <v>0</v>
      </c>
      <c r="B271" t="s">
        <v>61</v>
      </c>
      <c r="C271" t="s">
        <v>168</v>
      </c>
      <c r="E271" t="s">
        <v>390</v>
      </c>
      <c r="F271" t="s">
        <v>629</v>
      </c>
      <c r="G271" t="s">
        <v>836</v>
      </c>
      <c r="H271" t="s">
        <v>963</v>
      </c>
      <c r="I271" t="s">
        <v>984</v>
      </c>
      <c r="J271">
        <v>11368</v>
      </c>
      <c r="K271" t="s">
        <v>994</v>
      </c>
      <c r="L271" t="s">
        <v>992</v>
      </c>
      <c r="M271" t="s">
        <v>996</v>
      </c>
      <c r="N271" t="s">
        <v>1105</v>
      </c>
      <c r="O271" t="s">
        <v>1113</v>
      </c>
      <c r="P271" t="s">
        <v>1130</v>
      </c>
      <c r="R271" t="s">
        <v>1139</v>
      </c>
      <c r="S271" t="s">
        <v>994</v>
      </c>
      <c r="T271" t="s">
        <v>1142</v>
      </c>
      <c r="U271" t="s">
        <v>1148</v>
      </c>
      <c r="V271" t="s">
        <v>173</v>
      </c>
      <c r="W271">
        <v>940</v>
      </c>
      <c r="X271" t="s">
        <v>1162</v>
      </c>
      <c r="Y271" t="s">
        <v>1166</v>
      </c>
      <c r="AA271" t="s">
        <v>1444</v>
      </c>
      <c r="AB271" t="s">
        <v>1457</v>
      </c>
      <c r="AC271" t="s">
        <v>1717</v>
      </c>
      <c r="AD271">
        <v>50</v>
      </c>
      <c r="AE271" t="s">
        <v>1724</v>
      </c>
      <c r="AF271" t="s">
        <v>995</v>
      </c>
      <c r="AG271">
        <v>19</v>
      </c>
      <c r="AH271">
        <v>1</v>
      </c>
      <c r="AI271">
        <v>0</v>
      </c>
      <c r="AJ271">
        <v>129.7</v>
      </c>
      <c r="AM271" t="s">
        <v>1748</v>
      </c>
      <c r="AN271">
        <v>16200</v>
      </c>
    </row>
    <row r="272" spans="1:40">
      <c r="A272" s="1">
        <f>HYPERLINK("https://lsnyc.legalserver.org/matter/dynamic-profile/view/1904681","19-1904681")</f>
        <v>0</v>
      </c>
      <c r="B272" t="s">
        <v>57</v>
      </c>
      <c r="C272" t="s">
        <v>122</v>
      </c>
      <c r="E272" t="s">
        <v>391</v>
      </c>
      <c r="F272" t="s">
        <v>630</v>
      </c>
      <c r="G272" t="s">
        <v>837</v>
      </c>
      <c r="H272" t="s">
        <v>931</v>
      </c>
      <c r="I272" t="s">
        <v>991</v>
      </c>
      <c r="J272">
        <v>11416</v>
      </c>
      <c r="K272" t="s">
        <v>994</v>
      </c>
      <c r="L272" t="s">
        <v>992</v>
      </c>
      <c r="M272" t="s">
        <v>996</v>
      </c>
      <c r="N272" t="s">
        <v>1106</v>
      </c>
      <c r="O272" t="s">
        <v>1112</v>
      </c>
      <c r="P272" t="s">
        <v>1133</v>
      </c>
      <c r="R272" t="s">
        <v>1139</v>
      </c>
      <c r="S272" t="s">
        <v>993</v>
      </c>
      <c r="T272" t="s">
        <v>1142</v>
      </c>
      <c r="U272" t="s">
        <v>1148</v>
      </c>
      <c r="V272" t="s">
        <v>122</v>
      </c>
      <c r="W272">
        <v>850</v>
      </c>
      <c r="X272" t="s">
        <v>1162</v>
      </c>
      <c r="Y272" t="s">
        <v>1167</v>
      </c>
      <c r="AA272" t="s">
        <v>1445</v>
      </c>
      <c r="AB272" t="s">
        <v>1486</v>
      </c>
      <c r="AC272" t="s">
        <v>1718</v>
      </c>
      <c r="AD272">
        <v>2</v>
      </c>
      <c r="AE272" t="s">
        <v>1476</v>
      </c>
      <c r="AF272" t="s">
        <v>995</v>
      </c>
      <c r="AG272">
        <v>1</v>
      </c>
      <c r="AH272">
        <v>1</v>
      </c>
      <c r="AI272">
        <v>0</v>
      </c>
      <c r="AJ272">
        <v>124.04</v>
      </c>
      <c r="AM272" t="s">
        <v>1748</v>
      </c>
      <c r="AN272">
        <v>15492</v>
      </c>
    </row>
    <row r="273" spans="1:45">
      <c r="A273" s="1">
        <f>HYPERLINK("https://lsnyc.legalserver.org/matter/dynamic-profile/view/0831293","17-0831293")</f>
        <v>0</v>
      </c>
      <c r="B273" t="s">
        <v>71</v>
      </c>
      <c r="C273" t="s">
        <v>169</v>
      </c>
      <c r="D273" t="s">
        <v>136</v>
      </c>
      <c r="E273" t="s">
        <v>392</v>
      </c>
      <c r="F273" t="s">
        <v>631</v>
      </c>
      <c r="G273" t="s">
        <v>838</v>
      </c>
      <c r="H273">
        <v>14</v>
      </c>
      <c r="I273" t="s">
        <v>966</v>
      </c>
      <c r="J273">
        <v>11219</v>
      </c>
      <c r="K273" t="s">
        <v>994</v>
      </c>
      <c r="L273" t="s">
        <v>992</v>
      </c>
      <c r="M273" t="s">
        <v>996</v>
      </c>
      <c r="N273" t="s">
        <v>1107</v>
      </c>
      <c r="O273" t="s">
        <v>1115</v>
      </c>
      <c r="P273" t="s">
        <v>1131</v>
      </c>
      <c r="Q273" t="s">
        <v>1136</v>
      </c>
      <c r="R273" t="s">
        <v>1139</v>
      </c>
      <c r="S273" t="s">
        <v>993</v>
      </c>
      <c r="T273" t="s">
        <v>1142</v>
      </c>
      <c r="U273" t="s">
        <v>1150</v>
      </c>
      <c r="V273" t="s">
        <v>144</v>
      </c>
      <c r="W273">
        <v>1065</v>
      </c>
      <c r="X273" t="s">
        <v>1159</v>
      </c>
      <c r="Y273" t="s">
        <v>1175</v>
      </c>
      <c r="Z273" t="s">
        <v>1182</v>
      </c>
      <c r="AA273" t="s">
        <v>1446</v>
      </c>
      <c r="AC273" t="s">
        <v>1719</v>
      </c>
      <c r="AD273">
        <v>14</v>
      </c>
      <c r="AE273" t="s">
        <v>1724</v>
      </c>
      <c r="AF273" t="s">
        <v>995</v>
      </c>
      <c r="AG273">
        <v>12</v>
      </c>
      <c r="AH273">
        <v>3</v>
      </c>
      <c r="AI273">
        <v>0</v>
      </c>
      <c r="AJ273">
        <v>32.32</v>
      </c>
      <c r="AM273" t="s">
        <v>1756</v>
      </c>
      <c r="AN273">
        <v>6600</v>
      </c>
      <c r="AR273" t="s">
        <v>1769</v>
      </c>
      <c r="AS273" t="s">
        <v>1778</v>
      </c>
    </row>
    <row r="274" spans="1:45">
      <c r="A274" s="1">
        <f>HYPERLINK("https://lsnyc.legalserver.org/matter/dynamic-profile/view/1897595","19-1897595")</f>
        <v>0</v>
      </c>
      <c r="B274" t="s">
        <v>61</v>
      </c>
      <c r="C274" t="s">
        <v>152</v>
      </c>
      <c r="E274" t="s">
        <v>393</v>
      </c>
      <c r="F274" t="s">
        <v>530</v>
      </c>
      <c r="G274" t="s">
        <v>839</v>
      </c>
      <c r="H274" t="s">
        <v>964</v>
      </c>
      <c r="I274" t="s">
        <v>984</v>
      </c>
      <c r="J274">
        <v>11368</v>
      </c>
      <c r="K274" t="s">
        <v>994</v>
      </c>
      <c r="L274" t="s">
        <v>994</v>
      </c>
      <c r="M274" t="s">
        <v>996</v>
      </c>
      <c r="N274" t="s">
        <v>1108</v>
      </c>
      <c r="O274" t="s">
        <v>1113</v>
      </c>
      <c r="P274" t="s">
        <v>1130</v>
      </c>
      <c r="R274" t="s">
        <v>1139</v>
      </c>
      <c r="S274" t="s">
        <v>994</v>
      </c>
      <c r="T274" t="s">
        <v>1142</v>
      </c>
      <c r="U274" t="s">
        <v>1148</v>
      </c>
      <c r="V274" t="s">
        <v>173</v>
      </c>
      <c r="W274">
        <v>1293</v>
      </c>
      <c r="X274" t="s">
        <v>1162</v>
      </c>
      <c r="Y274" t="s">
        <v>1166</v>
      </c>
      <c r="AA274" t="s">
        <v>1447</v>
      </c>
      <c r="AC274" t="s">
        <v>1720</v>
      </c>
      <c r="AD274">
        <v>70</v>
      </c>
      <c r="AE274" t="s">
        <v>1724</v>
      </c>
      <c r="AF274" t="s">
        <v>995</v>
      </c>
      <c r="AG274">
        <v>30</v>
      </c>
      <c r="AH274">
        <v>2</v>
      </c>
      <c r="AI274">
        <v>0</v>
      </c>
      <c r="AJ274">
        <v>276.76</v>
      </c>
      <c r="AM274" t="s">
        <v>1748</v>
      </c>
      <c r="AN274">
        <v>46800</v>
      </c>
    </row>
    <row r="275" spans="1:45">
      <c r="A275" s="1">
        <f>HYPERLINK("https://lsnyc.legalserver.org/matter/dynamic-profile/view/1901630","19-1901630")</f>
        <v>0</v>
      </c>
      <c r="B275" t="s">
        <v>60</v>
      </c>
      <c r="C275" t="s">
        <v>170</v>
      </c>
      <c r="E275" t="s">
        <v>394</v>
      </c>
      <c r="F275" t="s">
        <v>632</v>
      </c>
      <c r="G275" t="s">
        <v>840</v>
      </c>
      <c r="H275" t="s">
        <v>965</v>
      </c>
      <c r="I275" t="s">
        <v>984</v>
      </c>
      <c r="J275">
        <v>11368</v>
      </c>
      <c r="K275" t="s">
        <v>994</v>
      </c>
      <c r="L275" t="s">
        <v>992</v>
      </c>
      <c r="M275" t="s">
        <v>996</v>
      </c>
      <c r="N275" t="s">
        <v>1109</v>
      </c>
      <c r="O275" t="s">
        <v>1112</v>
      </c>
      <c r="P275" t="s">
        <v>1133</v>
      </c>
      <c r="R275" t="s">
        <v>1139</v>
      </c>
      <c r="S275" t="s">
        <v>993</v>
      </c>
      <c r="T275" t="s">
        <v>1142</v>
      </c>
      <c r="U275" t="s">
        <v>1148</v>
      </c>
      <c r="V275" t="s">
        <v>124</v>
      </c>
      <c r="W275">
        <v>1800</v>
      </c>
      <c r="X275" t="s">
        <v>1162</v>
      </c>
      <c r="Y275" t="s">
        <v>1167</v>
      </c>
      <c r="AA275" t="s">
        <v>1448</v>
      </c>
      <c r="AB275" t="s">
        <v>1487</v>
      </c>
      <c r="AC275" t="s">
        <v>1721</v>
      </c>
      <c r="AD275">
        <v>3</v>
      </c>
      <c r="AE275" t="s">
        <v>1476</v>
      </c>
      <c r="AF275" t="s">
        <v>995</v>
      </c>
      <c r="AG275">
        <v>21</v>
      </c>
      <c r="AH275">
        <v>2</v>
      </c>
      <c r="AI275">
        <v>2</v>
      </c>
      <c r="AJ275">
        <v>102.52</v>
      </c>
      <c r="AM275" t="s">
        <v>1747</v>
      </c>
      <c r="AN275">
        <v>26400</v>
      </c>
    </row>
    <row r="276" spans="1:45">
      <c r="A276" s="1">
        <f>HYPERLINK("https://lsnyc.legalserver.org/matter/dynamic-profile/view/1902841","19-1902841")</f>
        <v>0</v>
      </c>
      <c r="B276" t="s">
        <v>109</v>
      </c>
      <c r="C276" t="s">
        <v>171</v>
      </c>
      <c r="E276" t="s">
        <v>395</v>
      </c>
      <c r="F276" t="s">
        <v>589</v>
      </c>
      <c r="G276" t="s">
        <v>841</v>
      </c>
      <c r="H276" t="s">
        <v>880</v>
      </c>
      <c r="I276" t="s">
        <v>969</v>
      </c>
      <c r="J276">
        <v>10452</v>
      </c>
      <c r="K276" t="s">
        <v>994</v>
      </c>
      <c r="L276" t="s">
        <v>992</v>
      </c>
      <c r="M276" t="s">
        <v>996</v>
      </c>
      <c r="N276" t="s">
        <v>1110</v>
      </c>
      <c r="O276" t="s">
        <v>1115</v>
      </c>
      <c r="P276" t="s">
        <v>1131</v>
      </c>
      <c r="R276" t="s">
        <v>1139</v>
      </c>
      <c r="S276" t="s">
        <v>993</v>
      </c>
      <c r="T276" t="s">
        <v>1142</v>
      </c>
      <c r="V276" t="s">
        <v>144</v>
      </c>
      <c r="W276">
        <v>950</v>
      </c>
      <c r="X276" t="s">
        <v>1163</v>
      </c>
      <c r="Y276" t="s">
        <v>1168</v>
      </c>
      <c r="AA276" t="s">
        <v>1449</v>
      </c>
      <c r="AC276" t="s">
        <v>1722</v>
      </c>
      <c r="AD276">
        <v>9</v>
      </c>
      <c r="AE276" t="s">
        <v>1724</v>
      </c>
      <c r="AF276" t="s">
        <v>995</v>
      </c>
      <c r="AG276">
        <v>4</v>
      </c>
      <c r="AH276">
        <v>1</v>
      </c>
      <c r="AI276">
        <v>2</v>
      </c>
      <c r="AJ276">
        <v>97.27</v>
      </c>
      <c r="AM276" t="s">
        <v>1748</v>
      </c>
      <c r="AN276">
        <v>20748</v>
      </c>
    </row>
    <row r="277" spans="1:45">
      <c r="A277" s="1">
        <f>HYPERLINK("https://lsnyc.legalserver.org/matter/dynamic-profile/view/1906964","19-1906964")</f>
        <v>0</v>
      </c>
      <c r="B277" t="s">
        <v>65</v>
      </c>
      <c r="C277" t="s">
        <v>136</v>
      </c>
      <c r="E277" t="s">
        <v>396</v>
      </c>
      <c r="F277" t="s">
        <v>633</v>
      </c>
      <c r="G277" t="s">
        <v>842</v>
      </c>
      <c r="I277" t="s">
        <v>968</v>
      </c>
      <c r="J277">
        <v>10009</v>
      </c>
      <c r="K277" t="s">
        <v>994</v>
      </c>
      <c r="L277" t="s">
        <v>992</v>
      </c>
      <c r="M277" t="s">
        <v>996</v>
      </c>
      <c r="O277" t="s">
        <v>1111</v>
      </c>
      <c r="P277" t="s">
        <v>1129</v>
      </c>
      <c r="R277" t="s">
        <v>1139</v>
      </c>
      <c r="T277" t="s">
        <v>1142</v>
      </c>
      <c r="V277" t="s">
        <v>136</v>
      </c>
      <c r="W277">
        <v>0</v>
      </c>
      <c r="X277" t="s">
        <v>1159</v>
      </c>
      <c r="AA277" t="s">
        <v>1450</v>
      </c>
      <c r="AC277" t="s">
        <v>1723</v>
      </c>
      <c r="AD277">
        <v>0</v>
      </c>
      <c r="AG277">
        <v>0</v>
      </c>
      <c r="AH277">
        <v>2</v>
      </c>
      <c r="AI277">
        <v>0</v>
      </c>
      <c r="AJ277">
        <v>313.02</v>
      </c>
      <c r="AM277" t="s">
        <v>1748</v>
      </c>
      <c r="AN277">
        <v>52932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2019-08-20T20:29:57Z</dcterms:created>
  <dcterms:modified xsi:type="dcterms:W3CDTF">2019-08-20T20:29:57Z</dcterms:modified>
</cp:coreProperties>
</file>