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C Raw Case Data Report" sheetId="1" r:id="rId1"/>
  </sheets>
  <calcPr calcId="124519" fullCalcOnLoad="1"/>
</workbook>
</file>

<file path=xl/sharedStrings.xml><?xml version="1.0" encoding="utf-8"?>
<sst xmlns="http://schemas.openxmlformats.org/spreadsheetml/2006/main" count="3267" uniqueCount="913">
  <si>
    <t>Hyperlinked Case #</t>
  </si>
  <si>
    <t>Primary Advocate</t>
  </si>
  <si>
    <t>Case Disposition</t>
  </si>
  <si>
    <t>Date Opened</t>
  </si>
  <si>
    <t>Date Closed</t>
  </si>
  <si>
    <t>Client First Name</t>
  </si>
  <si>
    <t>Client Last Name</t>
  </si>
  <si>
    <t>Street Address</t>
  </si>
  <si>
    <t>Apt#/Suite#</t>
  </si>
  <si>
    <t>City</t>
  </si>
  <si>
    <t>Zip Code</t>
  </si>
  <si>
    <t>HRA Release?</t>
  </si>
  <si>
    <t>Housing Signed DHCI Form</t>
  </si>
  <si>
    <t>Gen Case Index Number</t>
  </si>
  <si>
    <t>Housing Type Of Case</t>
  </si>
  <si>
    <t>Housing Level of Service</t>
  </si>
  <si>
    <t>Close Reason</t>
  </si>
  <si>
    <t>Primary Funding Code</t>
  </si>
  <si>
    <t>Housing Building Case?</t>
  </si>
  <si>
    <t>Secondary Funding Codes</t>
  </si>
  <si>
    <t>Legal Problem Code</t>
  </si>
  <si>
    <t>Housing Posture of Case on Eligibility Date</t>
  </si>
  <si>
    <t>HAL Eligibility Date</t>
  </si>
  <si>
    <t>Housing Total Monthly Rent</t>
  </si>
  <si>
    <t>Assigned Branch/CC</t>
  </si>
  <si>
    <t>Referral Source</t>
  </si>
  <si>
    <t>IOLA Outcome</t>
  </si>
  <si>
    <t>Date of Birth</t>
  </si>
  <si>
    <t>Gen Pub Assist Case Number</t>
  </si>
  <si>
    <t>Social Security #</t>
  </si>
  <si>
    <t>Housing Number Of Units In Building</t>
  </si>
  <si>
    <t>Housing Form Of Regulation</t>
  </si>
  <si>
    <t>Housing Subsidy Type</t>
  </si>
  <si>
    <t>Housing Years Living In Apartment</t>
  </si>
  <si>
    <t>Number of People 18 and Over</t>
  </si>
  <si>
    <t>Number of People under 18</t>
  </si>
  <si>
    <t>Percentage of Poverty</t>
  </si>
  <si>
    <t>Housing Date Of Waiver Approval</t>
  </si>
  <si>
    <t>Housing TRC HRA Waiver Categories</t>
  </si>
  <si>
    <t>Language</t>
  </si>
  <si>
    <t xml:space="preserve">Total Annual Income </t>
  </si>
  <si>
    <t>Housing Funding Note</t>
  </si>
  <si>
    <t>Housing Activity Indicators</t>
  </si>
  <si>
    <t>Housing Services Rendered to Client</t>
  </si>
  <si>
    <t>Housing Outcome</t>
  </si>
  <si>
    <t>Housing Outcome Date</t>
  </si>
  <si>
    <t>Total Time For Case</t>
  </si>
  <si>
    <t>Service Date</t>
  </si>
  <si>
    <t>Caseworker Name</t>
  </si>
  <si>
    <t>Housing Income Verification</t>
  </si>
  <si>
    <t>Rubin, Jenn</t>
  </si>
  <si>
    <t>McCormick, James</t>
  </si>
  <si>
    <t>Falco, Fara</t>
  </si>
  <si>
    <t>Barrett, Samantha</t>
  </si>
  <si>
    <t>Barreda, Catherine</t>
  </si>
  <si>
    <t>Chen, Eugene</t>
  </si>
  <si>
    <t>Hoque, Shatti</t>
  </si>
  <si>
    <t>Kelly, Kitanya</t>
  </si>
  <si>
    <t>Vega, Rita</t>
  </si>
  <si>
    <t>Farrell, Emily</t>
  </si>
  <si>
    <t>Puleo Jr, Michael</t>
  </si>
  <si>
    <t>Lam, Kevin</t>
  </si>
  <si>
    <t>Almanzar, Milagros</t>
  </si>
  <si>
    <t>Costa, Stephanie</t>
  </si>
  <si>
    <t>Honan, Thomas</t>
  </si>
  <si>
    <t>Pepe, Lailah</t>
  </si>
  <si>
    <t>Heller, Steven</t>
  </si>
  <si>
    <t>Briggs, John</t>
  </si>
  <si>
    <t>Patel, Mona</t>
  </si>
  <si>
    <t>Corsaro, Veronica</t>
  </si>
  <si>
    <t>DeLong, Sarah</t>
  </si>
  <si>
    <t>Bernardez, Florencita</t>
  </si>
  <si>
    <t>James, Lelia</t>
  </si>
  <si>
    <t>Treadwell, Nathan</t>
  </si>
  <si>
    <t>Delgadillo, Omar</t>
  </si>
  <si>
    <t>Mottley, Darlene</t>
  </si>
  <si>
    <t>Porcelli, Ronald</t>
  </si>
  <si>
    <t>Frizell, Catherine</t>
  </si>
  <si>
    <t>Ross, Jasmine</t>
  </si>
  <si>
    <t>Watson, Michael</t>
  </si>
  <si>
    <t>Hammond, Robert</t>
  </si>
  <si>
    <t>Jacobs, Alex</t>
  </si>
  <si>
    <t>Golden, Tashanna</t>
  </si>
  <si>
    <t>Belhomme, Wilesca</t>
  </si>
  <si>
    <t>Sanderman, Robert</t>
  </si>
  <si>
    <t>Burns, Erin</t>
  </si>
  <si>
    <t>Crisona, Kathryn</t>
  </si>
  <si>
    <t>Cowen, Lindsay</t>
  </si>
  <si>
    <t>McCowen, Tamella</t>
  </si>
  <si>
    <t>Open</t>
  </si>
  <si>
    <t>Closed</t>
  </si>
  <si>
    <t>09/10/2019</t>
  </si>
  <si>
    <t>08/15/2019</t>
  </si>
  <si>
    <t>09/04/2019</t>
  </si>
  <si>
    <t>08/12/2019</t>
  </si>
  <si>
    <t>09/12/2019</t>
  </si>
  <si>
    <t>09/03/2019</t>
  </si>
  <si>
    <t>09/17/2019</t>
  </si>
  <si>
    <t>07/16/2019</t>
  </si>
  <si>
    <t>03/11/2019</t>
  </si>
  <si>
    <t>09/06/2019</t>
  </si>
  <si>
    <t>08/30/2019</t>
  </si>
  <si>
    <t>09/11/2019</t>
  </si>
  <si>
    <t>09/19/2019</t>
  </si>
  <si>
    <t>09/09/2019</t>
  </si>
  <si>
    <t>09/24/2019</t>
  </si>
  <si>
    <t>09/05/2019</t>
  </si>
  <si>
    <t>09/13/2019</t>
  </si>
  <si>
    <t>08/27/2019</t>
  </si>
  <si>
    <t>09/16/2019</t>
  </si>
  <si>
    <t>08/29/2019</t>
  </si>
  <si>
    <t>09/21/2019</t>
  </si>
  <si>
    <t>09/26/2019</t>
  </si>
  <si>
    <t>06/17/2019</t>
  </si>
  <si>
    <t>09/20/2019</t>
  </si>
  <si>
    <t>09/25/2019</t>
  </si>
  <si>
    <t>09/23/2019</t>
  </si>
  <si>
    <t>07/08/2019</t>
  </si>
  <si>
    <t>03/26/2019</t>
  </si>
  <si>
    <t>08/20/2019</t>
  </si>
  <si>
    <t>08/23/2019</t>
  </si>
  <si>
    <t>08/26/2019</t>
  </si>
  <si>
    <t>06/14/2019</t>
  </si>
  <si>
    <t>Anthony</t>
  </si>
  <si>
    <t>Cristal</t>
  </si>
  <si>
    <t>Halimeh</t>
  </si>
  <si>
    <t>Talitha</t>
  </si>
  <si>
    <t>Lourenco</t>
  </si>
  <si>
    <t>Lourdes</t>
  </si>
  <si>
    <t>Celia</t>
  </si>
  <si>
    <t>Latoya</t>
  </si>
  <si>
    <t>Erasmo</t>
  </si>
  <si>
    <t>Elva</t>
  </si>
  <si>
    <t>Norma</t>
  </si>
  <si>
    <t>Blondy</t>
  </si>
  <si>
    <t>Joe</t>
  </si>
  <si>
    <t>Ana</t>
  </si>
  <si>
    <t>Vilma</t>
  </si>
  <si>
    <t>Lisa</t>
  </si>
  <si>
    <t>Peter</t>
  </si>
  <si>
    <t>Stann</t>
  </si>
  <si>
    <t>Marisol</t>
  </si>
  <si>
    <t>Katy</t>
  </si>
  <si>
    <t>Margarita</t>
  </si>
  <si>
    <t>Georgina</t>
  </si>
  <si>
    <t>Flavia</t>
  </si>
  <si>
    <t>Paulette</t>
  </si>
  <si>
    <t>Cindy</t>
  </si>
  <si>
    <t>Rafael</t>
  </si>
  <si>
    <t>Marie</t>
  </si>
  <si>
    <t>Luis</t>
  </si>
  <si>
    <t>Otha</t>
  </si>
  <si>
    <t>Katherine</t>
  </si>
  <si>
    <t>Nadine</t>
  </si>
  <si>
    <t>Shani</t>
  </si>
  <si>
    <t>Raquel</t>
  </si>
  <si>
    <t>Ruben</t>
  </si>
  <si>
    <t>Aysha</t>
  </si>
  <si>
    <t>Sheena</t>
  </si>
  <si>
    <t>Felipa</t>
  </si>
  <si>
    <t>Reynaldo</t>
  </si>
  <si>
    <t>Angel</t>
  </si>
  <si>
    <t>Jardi</t>
  </si>
  <si>
    <t>Hector</t>
  </si>
  <si>
    <t>Jacqueline</t>
  </si>
  <si>
    <t>Mario</t>
  </si>
  <si>
    <t>Magnolia</t>
  </si>
  <si>
    <t>Jose</t>
  </si>
  <si>
    <t>Carolyn</t>
  </si>
  <si>
    <t>Leonora</t>
  </si>
  <si>
    <t>Nelson</t>
  </si>
  <si>
    <t>Modesta</t>
  </si>
  <si>
    <t>Virginia</t>
  </si>
  <si>
    <t>Mildred</t>
  </si>
  <si>
    <t>Samantha</t>
  </si>
  <si>
    <t>Anna</t>
  </si>
  <si>
    <t>Margaret</t>
  </si>
  <si>
    <t>Christina</t>
  </si>
  <si>
    <t>Edna</t>
  </si>
  <si>
    <t>Vicente</t>
  </si>
  <si>
    <t>Dolores</t>
  </si>
  <si>
    <t>Frank</t>
  </si>
  <si>
    <t>Eulogia</t>
  </si>
  <si>
    <t>Alejandra</t>
  </si>
  <si>
    <t>Melvin</t>
  </si>
  <si>
    <t>Suheylee</t>
  </si>
  <si>
    <t>Carol</t>
  </si>
  <si>
    <t>Marc</t>
  </si>
  <si>
    <t>Georgette</t>
  </si>
  <si>
    <t>Marcia</t>
  </si>
  <si>
    <t>Oscar</t>
  </si>
  <si>
    <t>Phyllis</t>
  </si>
  <si>
    <t>Maude</t>
  </si>
  <si>
    <t>Francesca</t>
  </si>
  <si>
    <t>Sidi</t>
  </si>
  <si>
    <t>Anderson</t>
  </si>
  <si>
    <t>Richard</t>
  </si>
  <si>
    <t>Jacinto</t>
  </si>
  <si>
    <t>Sheila</t>
  </si>
  <si>
    <t>Elizabeth</t>
  </si>
  <si>
    <t>Armanda</t>
  </si>
  <si>
    <t>Moduju</t>
  </si>
  <si>
    <t>Ryan</t>
  </si>
  <si>
    <t>Jessica</t>
  </si>
  <si>
    <t>Antoine</t>
  </si>
  <si>
    <t>Vernice</t>
  </si>
  <si>
    <t>Quyen</t>
  </si>
  <si>
    <t>Nichole</t>
  </si>
  <si>
    <t>Cherly</t>
  </si>
  <si>
    <t>Gisela</t>
  </si>
  <si>
    <t>Malisha</t>
  </si>
  <si>
    <t>Ivette</t>
  </si>
  <si>
    <t>Maria</t>
  </si>
  <si>
    <t>Yadira</t>
  </si>
  <si>
    <t>Gregory</t>
  </si>
  <si>
    <t>Juan</t>
  </si>
  <si>
    <t>Gladys</t>
  </si>
  <si>
    <t>Aneicia</t>
  </si>
  <si>
    <t>Helen</t>
  </si>
  <si>
    <t>In Sun</t>
  </si>
  <si>
    <t>Tomicka</t>
  </si>
  <si>
    <t>Nicole</t>
  </si>
  <si>
    <t>Dawn</t>
  </si>
  <si>
    <t>Joseph</t>
  </si>
  <si>
    <t>Amy</t>
  </si>
  <si>
    <t>Gloria</t>
  </si>
  <si>
    <t>Altagracia</t>
  </si>
  <si>
    <t>Ziola</t>
  </si>
  <si>
    <t>Eric</t>
  </si>
  <si>
    <t>Livia</t>
  </si>
  <si>
    <t>Marvilin</t>
  </si>
  <si>
    <t>Rosemae</t>
  </si>
  <si>
    <t>Oneal</t>
  </si>
  <si>
    <t>Nedia</t>
  </si>
  <si>
    <t>Sing Hang</t>
  </si>
  <si>
    <t>Jackson</t>
  </si>
  <si>
    <t>Calderon</t>
  </si>
  <si>
    <t>Abuzahrieh</t>
  </si>
  <si>
    <t>Kinsey</t>
  </si>
  <si>
    <t>Almeida</t>
  </si>
  <si>
    <t>Baltazer</t>
  </si>
  <si>
    <t>Martinez</t>
  </si>
  <si>
    <t>Shaw</t>
  </si>
  <si>
    <t>Zarzuela</t>
  </si>
  <si>
    <t>DelCarmen</t>
  </si>
  <si>
    <t>Ruiz</t>
  </si>
  <si>
    <t>Pierre</t>
  </si>
  <si>
    <t>Robletto</t>
  </si>
  <si>
    <t>Rodriguez</t>
  </si>
  <si>
    <t>Gonzalez</t>
  </si>
  <si>
    <t>Pickens</t>
  </si>
  <si>
    <t>Heslin</t>
  </si>
  <si>
    <t>St. Louis</t>
  </si>
  <si>
    <t>Rivera</t>
  </si>
  <si>
    <t>Capell</t>
  </si>
  <si>
    <t>Avelino</t>
  </si>
  <si>
    <t>Reyes Fernandez</t>
  </si>
  <si>
    <t>Cabrera</t>
  </si>
  <si>
    <t>Newkirk</t>
  </si>
  <si>
    <t>Martin</t>
  </si>
  <si>
    <t>Vallejo</t>
  </si>
  <si>
    <t>Diaz</t>
  </si>
  <si>
    <t>Jean</t>
  </si>
  <si>
    <t>Rolling</t>
  </si>
  <si>
    <t>Parker</t>
  </si>
  <si>
    <t>Dor</t>
  </si>
  <si>
    <t>Hinton</t>
  </si>
  <si>
    <t>Nuredin</t>
  </si>
  <si>
    <t>Iglesias</t>
  </si>
  <si>
    <t>Khanam</t>
  </si>
  <si>
    <t>Mullings</t>
  </si>
  <si>
    <t>Hernandez</t>
  </si>
  <si>
    <t>Tavarez</t>
  </si>
  <si>
    <t>Ortiz</t>
  </si>
  <si>
    <t>Aleman</t>
  </si>
  <si>
    <t>Mitchell</t>
  </si>
  <si>
    <t>Osorio</t>
  </si>
  <si>
    <t>Ospina</t>
  </si>
  <si>
    <t>Ponce</t>
  </si>
  <si>
    <t>Lindsey</t>
  </si>
  <si>
    <t>Marizan</t>
  </si>
  <si>
    <t>Jose Rosado</t>
  </si>
  <si>
    <t>Pimentel</t>
  </si>
  <si>
    <t>Salas</t>
  </si>
  <si>
    <t>Soskind</t>
  </si>
  <si>
    <t>Randolph</t>
  </si>
  <si>
    <t>Fitzgerald</t>
  </si>
  <si>
    <t>Gillen</t>
  </si>
  <si>
    <t>Thomas</t>
  </si>
  <si>
    <t>Jones</t>
  </si>
  <si>
    <t>Torres</t>
  </si>
  <si>
    <t>Zarate</t>
  </si>
  <si>
    <t>Wojtylak</t>
  </si>
  <si>
    <t>Aponte</t>
  </si>
  <si>
    <t>Aguilar</t>
  </si>
  <si>
    <t>Fragoso</t>
  </si>
  <si>
    <t>McLennan</t>
  </si>
  <si>
    <t>Mooren</t>
  </si>
  <si>
    <t>de Souza-King</t>
  </si>
  <si>
    <t>Perez</t>
  </si>
  <si>
    <t>Tweel</t>
  </si>
  <si>
    <t>Blanc</t>
  </si>
  <si>
    <t>Santiago</t>
  </si>
  <si>
    <t>Somorin</t>
  </si>
  <si>
    <t>Barlon</t>
  </si>
  <si>
    <t>Daley</t>
  </si>
  <si>
    <t>Huitzil Paleta</t>
  </si>
  <si>
    <t>Furs</t>
  </si>
  <si>
    <t>Hayes</t>
  </si>
  <si>
    <t>Brewer</t>
  </si>
  <si>
    <t>Adigun</t>
  </si>
  <si>
    <t>Matthews</t>
  </si>
  <si>
    <t>Brown</t>
  </si>
  <si>
    <t>Hong</t>
  </si>
  <si>
    <t>Garcia</t>
  </si>
  <si>
    <t>Checo</t>
  </si>
  <si>
    <t>Waiters</t>
  </si>
  <si>
    <t>Calise</t>
  </si>
  <si>
    <t>Rojas</t>
  </si>
  <si>
    <t>Willson</t>
  </si>
  <si>
    <t>Delaine</t>
  </si>
  <si>
    <t>Castro</t>
  </si>
  <si>
    <t>Novak</t>
  </si>
  <si>
    <t>Bracy</t>
  </si>
  <si>
    <t>Choe</t>
  </si>
  <si>
    <t>Orta</t>
  </si>
  <si>
    <t>Wells</t>
  </si>
  <si>
    <t>Coello</t>
  </si>
  <si>
    <t>Poirier</t>
  </si>
  <si>
    <t>Speller</t>
  </si>
  <si>
    <t>Smartt</t>
  </si>
  <si>
    <t>Sylvster</t>
  </si>
  <si>
    <t>Willmorth</t>
  </si>
  <si>
    <t>Shea</t>
  </si>
  <si>
    <t>Veneziano</t>
  </si>
  <si>
    <t>White</t>
  </si>
  <si>
    <t>Aristomene</t>
  </si>
  <si>
    <t>Johnson</t>
  </si>
  <si>
    <t>Rosado</t>
  </si>
  <si>
    <t>Chan</t>
  </si>
  <si>
    <t>9830 57th Ave</t>
  </si>
  <si>
    <t>572 Manhattan Ave</t>
  </si>
  <si>
    <t>142 Hillcrest Ter</t>
  </si>
  <si>
    <t>18364 Dunlop Ave</t>
  </si>
  <si>
    <t>3428 44th St</t>
  </si>
  <si>
    <t>2111 Lafontaine Ave</t>
  </si>
  <si>
    <t>395 Autumn Ave</t>
  </si>
  <si>
    <t>329 Beach 86th St</t>
  </si>
  <si>
    <t>2985 Botanical Sq</t>
  </si>
  <si>
    <t>2374 Amsterdam Ave</t>
  </si>
  <si>
    <t>611 W 158th St</t>
  </si>
  <si>
    <t>82 Rockaway Pkwy</t>
  </si>
  <si>
    <t>815 W 180th St</t>
  </si>
  <si>
    <t>716 W 180th St</t>
  </si>
  <si>
    <t>215 Audubon Ave</t>
  </si>
  <si>
    <t>5707 Shore Front Pkwy # Pwy</t>
  </si>
  <si>
    <t>19 Slosson Ter</t>
  </si>
  <si>
    <t>26204 Hungry Harbor Rd</t>
  </si>
  <si>
    <t>455 101st St</t>
  </si>
  <si>
    <t>529 W 189th St</t>
  </si>
  <si>
    <t>14 Thayer St</t>
  </si>
  <si>
    <t>655 W 160th St</t>
  </si>
  <si>
    <t>556 W 181st St</t>
  </si>
  <si>
    <t>9427 Kings Hwy</t>
  </si>
  <si>
    <t>2108 Amsterdam Ave</t>
  </si>
  <si>
    <t>14750 72nd Dr</t>
  </si>
  <si>
    <t>3805 Crescent St</t>
  </si>
  <si>
    <t>670 E 32nd St</t>
  </si>
  <si>
    <t>1652 Park Ave</t>
  </si>
  <si>
    <t>19215 A 64th Cir</t>
  </si>
  <si>
    <t>1074 Eastern Pkwy</t>
  </si>
  <si>
    <t>300 10th St</t>
  </si>
  <si>
    <t>3114 42nd St</t>
  </si>
  <si>
    <t>554 W 181st St</t>
  </si>
  <si>
    <t>8903 146th St</t>
  </si>
  <si>
    <t>498 Vermont St</t>
  </si>
  <si>
    <t>4135 53rd St</t>
  </si>
  <si>
    <t>966 Saint Nicholas Ave</t>
  </si>
  <si>
    <t>1447 Gipson St</t>
  </si>
  <si>
    <t>598 W 191st St</t>
  </si>
  <si>
    <t>521 W 186th St</t>
  </si>
  <si>
    <t>131 BROOME ST</t>
  </si>
  <si>
    <t>91 E 116th St</t>
  </si>
  <si>
    <t>521 Fort Washington Ave</t>
  </si>
  <si>
    <t>136 Seaman Ave</t>
  </si>
  <si>
    <t>124 E 117th St</t>
  </si>
  <si>
    <t>711 W 180th St</t>
  </si>
  <si>
    <t>500 W 176th St</t>
  </si>
  <si>
    <t>15 Post ave</t>
  </si>
  <si>
    <t>449 W 206th St</t>
  </si>
  <si>
    <t>670 W 193rd St</t>
  </si>
  <si>
    <t>4455 Broadway</t>
  </si>
  <si>
    <t>601 W 156th St</t>
  </si>
  <si>
    <t>502 W 213th St</t>
  </si>
  <si>
    <t>650 W 173rd St</t>
  </si>
  <si>
    <t>519 W 157th St</t>
  </si>
  <si>
    <t>1908 N Railroad Ave</t>
  </si>
  <si>
    <t>116 Seaman Ave</t>
  </si>
  <si>
    <t>4115 50th Ave</t>
  </si>
  <si>
    <t>15 B Dwight Street</t>
  </si>
  <si>
    <t>693 Flatbush Ave</t>
  </si>
  <si>
    <t>54 S Elliott Pl</t>
  </si>
  <si>
    <t>217 Van Brunt St</t>
  </si>
  <si>
    <t>152 E 84th St</t>
  </si>
  <si>
    <t>648 Kings Hwy</t>
  </si>
  <si>
    <t>249 Thomas S Boyland St</t>
  </si>
  <si>
    <t>216 Rockaway ave</t>
  </si>
  <si>
    <t>1030 Carroll St</t>
  </si>
  <si>
    <t>5929 Queens Blvd</t>
  </si>
  <si>
    <t>249 Thomas S Boyland st</t>
  </si>
  <si>
    <t>607 Flatbush Ave</t>
  </si>
  <si>
    <t>611 Flatbush Ave</t>
  </si>
  <si>
    <t>10704 Liverpool St</t>
  </si>
  <si>
    <t>216 Rockaway Ave</t>
  </si>
  <si>
    <t>381 Sumpter St</t>
  </si>
  <si>
    <t>14220 Franklin Ave</t>
  </si>
  <si>
    <t>14 prospect ave</t>
  </si>
  <si>
    <t>5763 wadsworth terrace</t>
  </si>
  <si>
    <t>164 Winter Ave</t>
  </si>
  <si>
    <t>444 State St</t>
  </si>
  <si>
    <t>2999 8th Ave</t>
  </si>
  <si>
    <t>435 Grand Ave</t>
  </si>
  <si>
    <t>420 Watkins St</t>
  </si>
  <si>
    <t>180 Park Hill Ave</t>
  </si>
  <si>
    <t>15754 21st Ave</t>
  </si>
  <si>
    <t>83 Crescent Ave</t>
  </si>
  <si>
    <t>14308 Roosevelt Ave</t>
  </si>
  <si>
    <t>310 E 25th St</t>
  </si>
  <si>
    <t>51 E 129th St</t>
  </si>
  <si>
    <t>122 Hamilton Ave</t>
  </si>
  <si>
    <t>9507 Kings Hwy</t>
  </si>
  <si>
    <t>1129 43rd St</t>
  </si>
  <si>
    <t>792 Sterling Pl</t>
  </si>
  <si>
    <t>251 Fort Washington Ave</t>
  </si>
  <si>
    <t>902 Drew St</t>
  </si>
  <si>
    <t>91 Junius St</t>
  </si>
  <si>
    <t>1118 Winthrop St</t>
  </si>
  <si>
    <t>450 Schenck Ave</t>
  </si>
  <si>
    <t>9E</t>
  </si>
  <si>
    <t>2L</t>
  </si>
  <si>
    <t>Basement</t>
  </si>
  <si>
    <t>1F</t>
  </si>
  <si>
    <t>9A</t>
  </si>
  <si>
    <t>Apt 3</t>
  </si>
  <si>
    <t>2T</t>
  </si>
  <si>
    <t>2D</t>
  </si>
  <si>
    <t>1D</t>
  </si>
  <si>
    <t>B3</t>
  </si>
  <si>
    <t>2A</t>
  </si>
  <si>
    <t>1st fl</t>
  </si>
  <si>
    <t>5G</t>
  </si>
  <si>
    <t>5H</t>
  </si>
  <si>
    <t>5s</t>
  </si>
  <si>
    <t>1C</t>
  </si>
  <si>
    <t>3A</t>
  </si>
  <si>
    <t>2nd floor</t>
  </si>
  <si>
    <t>1A</t>
  </si>
  <si>
    <t>3C</t>
  </si>
  <si>
    <t>2B</t>
  </si>
  <si>
    <t>3B</t>
  </si>
  <si>
    <t>32B</t>
  </si>
  <si>
    <t>4H</t>
  </si>
  <si>
    <t>2b</t>
  </si>
  <si>
    <t>6B</t>
  </si>
  <si>
    <t>6F</t>
  </si>
  <si>
    <t>2E</t>
  </si>
  <si>
    <t>5A</t>
  </si>
  <si>
    <t>I</t>
  </si>
  <si>
    <t>5M</t>
  </si>
  <si>
    <t>4L</t>
  </si>
  <si>
    <t>4E</t>
  </si>
  <si>
    <t>5D</t>
  </si>
  <si>
    <t>5B</t>
  </si>
  <si>
    <t>B</t>
  </si>
  <si>
    <t>3F</t>
  </si>
  <si>
    <t>1H</t>
  </si>
  <si>
    <t>3J</t>
  </si>
  <si>
    <t>15B</t>
  </si>
  <si>
    <t>C1</t>
  </si>
  <si>
    <t>5L</t>
  </si>
  <si>
    <t>4A</t>
  </si>
  <si>
    <t>1E</t>
  </si>
  <si>
    <t>14L</t>
  </si>
  <si>
    <t>2G</t>
  </si>
  <si>
    <t>1R</t>
  </si>
  <si>
    <t>6V</t>
  </si>
  <si>
    <t>1st floor</t>
  </si>
  <si>
    <t>4a</t>
  </si>
  <si>
    <t>1 R</t>
  </si>
  <si>
    <t>Apt 4R</t>
  </si>
  <si>
    <t>17A</t>
  </si>
  <si>
    <t>1h</t>
  </si>
  <si>
    <t>2P</t>
  </si>
  <si>
    <t>5J</t>
  </si>
  <si>
    <t>4D</t>
  </si>
  <si>
    <t>4C</t>
  </si>
  <si>
    <t>6C</t>
  </si>
  <si>
    <t>3G</t>
  </si>
  <si>
    <t>3H</t>
  </si>
  <si>
    <t>B1</t>
  </si>
  <si>
    <t>3E</t>
  </si>
  <si>
    <t>4J</t>
  </si>
  <si>
    <t>PBH</t>
  </si>
  <si>
    <t>B2</t>
  </si>
  <si>
    <t>Corona</t>
  </si>
  <si>
    <t>Brooklyn</t>
  </si>
  <si>
    <t>Staten Island</t>
  </si>
  <si>
    <t>Saint Albans</t>
  </si>
  <si>
    <t>Long Island City</t>
  </si>
  <si>
    <t>Bronx</t>
  </si>
  <si>
    <t>Rockaway Beach</t>
  </si>
  <si>
    <t>New York</t>
  </si>
  <si>
    <t>Arverne</t>
  </si>
  <si>
    <t>Rosedale</t>
  </si>
  <si>
    <t>Flushing</t>
  </si>
  <si>
    <t>Fresh Meadows</t>
  </si>
  <si>
    <t>Astoria</t>
  </si>
  <si>
    <t>Jamaica</t>
  </si>
  <si>
    <t>Woodside</t>
  </si>
  <si>
    <t>Far Rockaway</t>
  </si>
  <si>
    <t>NEW YORK</t>
  </si>
  <si>
    <t>Sunnyside</t>
  </si>
  <si>
    <t>Whitestone</t>
  </si>
  <si>
    <t>Yes</t>
  </si>
  <si>
    <t xml:space="preserve"> </t>
  </si>
  <si>
    <t>LT-063061-19/QU</t>
  </si>
  <si>
    <t>none</t>
  </si>
  <si>
    <t>LT-061914-19/QU</t>
  </si>
  <si>
    <t>LT-809393-16/BX</t>
  </si>
  <si>
    <t>LT-076797-19/KI</t>
  </si>
  <si>
    <t>LT-060920-19/QU</t>
  </si>
  <si>
    <t>LT-032256-19/BX</t>
  </si>
  <si>
    <t>LT-059876-19/NY</t>
  </si>
  <si>
    <t>no case</t>
  </si>
  <si>
    <t>LT-064911-19/QU</t>
  </si>
  <si>
    <t>LT-</t>
  </si>
  <si>
    <t>LT-071791-19/KI</t>
  </si>
  <si>
    <t>LT-060954-19/QU</t>
  </si>
  <si>
    <t>No Case</t>
  </si>
  <si>
    <t>LT-072171-19/KI</t>
  </si>
  <si>
    <t>LT-059198-19/QU</t>
  </si>
  <si>
    <t>None</t>
  </si>
  <si>
    <t>GS-2100080-D</t>
  </si>
  <si>
    <t>GW-130070-OM</t>
  </si>
  <si>
    <t>LT-063334-19/QU</t>
  </si>
  <si>
    <t>LT-067359-19/KI</t>
  </si>
  <si>
    <t>LT-085791-18/KI</t>
  </si>
  <si>
    <t>LT-065617-19/QU</t>
  </si>
  <si>
    <t>LT-050728-19/RI</t>
  </si>
  <si>
    <t>LT-057884-19/NY</t>
  </si>
  <si>
    <t>LT-052214-17/RI</t>
  </si>
  <si>
    <t>LT-012645-19/NY</t>
  </si>
  <si>
    <t>LT-073440-19/KI</t>
  </si>
  <si>
    <t>LT-051946-19/RI</t>
  </si>
  <si>
    <t>LT-63369-19/QU</t>
  </si>
  <si>
    <t>LT-051973-19/RI</t>
  </si>
  <si>
    <t>LT-065718-19/QU</t>
  </si>
  <si>
    <t>LT-250785-19/NY</t>
  </si>
  <si>
    <t>LT-252448-19/NY</t>
  </si>
  <si>
    <t>LT-052064-19/RI</t>
  </si>
  <si>
    <t>LT-66022-19/QU</t>
  </si>
  <si>
    <t>LT-068984-19/KI</t>
  </si>
  <si>
    <t>002704/2018</t>
  </si>
  <si>
    <t>LT-077664-19/KI</t>
  </si>
  <si>
    <t>Non-payment</t>
  </si>
  <si>
    <t>HP Action</t>
  </si>
  <si>
    <t>Affirmative Litigation Supreme</t>
  </si>
  <si>
    <t>Holdover</t>
  </si>
  <si>
    <t>Tenant Rights</t>
  </si>
  <si>
    <t>Section 8 other</t>
  </si>
  <si>
    <t>SCRIE/DRIE</t>
  </si>
  <si>
    <t>PA Issue: City FEPS/SEPS</t>
  </si>
  <si>
    <t>DHCR Administrative Action</t>
  </si>
  <si>
    <t>Non-Litigation Advocacy</t>
  </si>
  <si>
    <t>PA Issue: Other</t>
  </si>
  <si>
    <t>NYCHA Housing Grievance</t>
  </si>
  <si>
    <t>Advice</t>
  </si>
  <si>
    <t>Brief Service</t>
  </si>
  <si>
    <t>Hold For Review</t>
  </si>
  <si>
    <t>Out-of-Court Advocacy</t>
  </si>
  <si>
    <t>Representation - Admin. Agency</t>
  </si>
  <si>
    <t>Representation - State Court</t>
  </si>
  <si>
    <t>A - Counsel and Advice</t>
  </si>
  <si>
    <t>B - Limited Action (Brief Service)</t>
  </si>
  <si>
    <t>3018 Tenant Rights Coalition (TRC)</t>
  </si>
  <si>
    <t>3011 TRC FJC Initiative</t>
  </si>
  <si>
    <t>No</t>
  </si>
  <si>
    <t>63 Private Landlord/Tenant</t>
  </si>
  <si>
    <t>69 Other Housing</t>
  </si>
  <si>
    <t>79 Other Income Maintenence</t>
  </si>
  <si>
    <t>64 Public Housing</t>
  </si>
  <si>
    <t>No Stipulation; No Judgment</t>
  </si>
  <si>
    <t>Post-Judgment, Tenant in Possession-Judgment Due to Default</t>
  </si>
  <si>
    <t>Post-Judgment, Tenant in Possession-Judgment Due to Other</t>
  </si>
  <si>
    <t>Post-Stipulation, No Judgment</t>
  </si>
  <si>
    <t>On for Trial</t>
  </si>
  <si>
    <t>09/14/2019</t>
  </si>
  <si>
    <t>09/01/2019</t>
  </si>
  <si>
    <t>09/02/2019</t>
  </si>
  <si>
    <t>09/18/2019</t>
  </si>
  <si>
    <t>09/22/2019</t>
  </si>
  <si>
    <t>09/30/2019</t>
  </si>
  <si>
    <t>Queens Legal Services</t>
  </si>
  <si>
    <t>Brooklyn Legal Services</t>
  </si>
  <si>
    <t>Staten Island Legal Services</t>
  </si>
  <si>
    <t>Bronx Legal Services</t>
  </si>
  <si>
    <t>Manhattan Legal Services</t>
  </si>
  <si>
    <t>HRA</t>
  </si>
  <si>
    <t>Other</t>
  </si>
  <si>
    <t>Word of mouth</t>
  </si>
  <si>
    <t>Community Organization</t>
  </si>
  <si>
    <t>Outreach</t>
  </si>
  <si>
    <t>FJC Housing Intake</t>
  </si>
  <si>
    <t>Self-referred</t>
  </si>
  <si>
    <t>Returning Client</t>
  </si>
  <si>
    <t>3-1-1</t>
  </si>
  <si>
    <t>ADP Hotline</t>
  </si>
  <si>
    <t>Friends/Family</t>
  </si>
  <si>
    <t>HRA ELS Part F Brooklyn</t>
  </si>
  <si>
    <t>Other City Agency</t>
  </si>
  <si>
    <t>In-House</t>
  </si>
  <si>
    <t>Court Referral-NON HRA</t>
  </si>
  <si>
    <t>Home base</t>
  </si>
  <si>
    <t>6014-Obtained advice and counsel on a Housing matter</t>
  </si>
  <si>
    <t>6015-Obtained non-litgation advocacy services on a Housing  matter</t>
  </si>
  <si>
    <t>6017-Obtained other benefit on a Housing matter</t>
  </si>
  <si>
    <t>04/06/1982</t>
  </si>
  <si>
    <t>02/12/1986</t>
  </si>
  <si>
    <t>12/09/1981</t>
  </si>
  <si>
    <t>09/29/1985</t>
  </si>
  <si>
    <t>10/06/1961</t>
  </si>
  <si>
    <t>04/19/1977</t>
  </si>
  <si>
    <t>06/11/1967</t>
  </si>
  <si>
    <t>10/03/1985</t>
  </si>
  <si>
    <t>05/02/1959</t>
  </si>
  <si>
    <t>05/15/1944</t>
  </si>
  <si>
    <t>08/15/1952</t>
  </si>
  <si>
    <t>12/27/1978</t>
  </si>
  <si>
    <t>03/14/1945</t>
  </si>
  <si>
    <t>05/24/1964</t>
  </si>
  <si>
    <t>09/20/1963</t>
  </si>
  <si>
    <t>05/07/1967</t>
  </si>
  <si>
    <t>05/22/1963</t>
  </si>
  <si>
    <t>11/21/1992</t>
  </si>
  <si>
    <t>07/24/1973</t>
  </si>
  <si>
    <t>08/13/1965</t>
  </si>
  <si>
    <t>04/28/1949</t>
  </si>
  <si>
    <t>12/09/1960</t>
  </si>
  <si>
    <t>06/17/1953</t>
  </si>
  <si>
    <t>03/25/1958</t>
  </si>
  <si>
    <t>06/21/1963</t>
  </si>
  <si>
    <t>03/12/1948</t>
  </si>
  <si>
    <t>07/06/1977</t>
  </si>
  <si>
    <t>02/28/1955</t>
  </si>
  <si>
    <t>07/31/1961</t>
  </si>
  <si>
    <t>02/15/1950</t>
  </si>
  <si>
    <t>06/04/1984</t>
  </si>
  <si>
    <t>01/02/1941</t>
  </si>
  <si>
    <t>08/09/1975</t>
  </si>
  <si>
    <t>08/12/1937</t>
  </si>
  <si>
    <t>02/10/1937</t>
  </si>
  <si>
    <t>01/01/1986</t>
  </si>
  <si>
    <t>06/25/1984</t>
  </si>
  <si>
    <t>02/05/1982</t>
  </si>
  <si>
    <t>01/05/1995</t>
  </si>
  <si>
    <t>09/15/1961</t>
  </si>
  <si>
    <t>10/30/1978</t>
  </si>
  <si>
    <t>03/21/1957</t>
  </si>
  <si>
    <t>03/25/1957</t>
  </si>
  <si>
    <t>10/30/1977</t>
  </si>
  <si>
    <t>09/23/1959</t>
  </si>
  <si>
    <t>10/18/1984</t>
  </si>
  <si>
    <t>09/04/1944</t>
  </si>
  <si>
    <t>03/14/1955</t>
  </si>
  <si>
    <t>05/25/1958</t>
  </si>
  <si>
    <t>11/10/1970</t>
  </si>
  <si>
    <t>07/13/1956</t>
  </si>
  <si>
    <t>03/02/1941</t>
  </si>
  <si>
    <t>05/29/1991</t>
  </si>
  <si>
    <t>12/09/1989</t>
  </si>
  <si>
    <t>06/13/1947</t>
  </si>
  <si>
    <t>07/08/1962</t>
  </si>
  <si>
    <t>09/24/1937</t>
  </si>
  <si>
    <t>01/22/1965</t>
  </si>
  <si>
    <t>03/21/1964</t>
  </si>
  <si>
    <t>05/15/1955</t>
  </si>
  <si>
    <t>09/13/1962</t>
  </si>
  <si>
    <t>01/29/1975</t>
  </si>
  <si>
    <t>07/20/1986</t>
  </si>
  <si>
    <t>01/22/1987</t>
  </si>
  <si>
    <t>05/27/1976</t>
  </si>
  <si>
    <t>02/04/1983</t>
  </si>
  <si>
    <t>03/22/1972</t>
  </si>
  <si>
    <t>11/12/1956</t>
  </si>
  <si>
    <t>09/05/1962</t>
  </si>
  <si>
    <t>03/06/1970</t>
  </si>
  <si>
    <t>04/06/1943</t>
  </si>
  <si>
    <t>01/19/1967</t>
  </si>
  <si>
    <t>09/10/1981</t>
  </si>
  <si>
    <t>07/09/1962</t>
  </si>
  <si>
    <t>10/11/1954</t>
  </si>
  <si>
    <t>02/10/1972</t>
  </si>
  <si>
    <t>08/17/1974</t>
  </si>
  <si>
    <t>12/13/1949</t>
  </si>
  <si>
    <t>04/04/1954</t>
  </si>
  <si>
    <t>12/20/1946</t>
  </si>
  <si>
    <t>08/11/1974</t>
  </si>
  <si>
    <t>11/10/1981</t>
  </si>
  <si>
    <t>12/14/1989</t>
  </si>
  <si>
    <t>10/15/1983</t>
  </si>
  <si>
    <t>04/04/1967</t>
  </si>
  <si>
    <t>06/29/1958</t>
  </si>
  <si>
    <t>07/21/1990</t>
  </si>
  <si>
    <t>02/07/1997</t>
  </si>
  <si>
    <t>04/24/1946</t>
  </si>
  <si>
    <t>02/22/1980</t>
  </si>
  <si>
    <t>07/01/1964</t>
  </si>
  <si>
    <t>08/23/1948</t>
  </si>
  <si>
    <t>02/14/1987</t>
  </si>
  <si>
    <t>02/06/1965</t>
  </si>
  <si>
    <t>07/30/1962</t>
  </si>
  <si>
    <t>06/25/1956</t>
  </si>
  <si>
    <t>02/02/1968</t>
  </si>
  <si>
    <t>02/08/1958</t>
  </si>
  <si>
    <t>09/01/1940</t>
  </si>
  <si>
    <t>01/02/1939</t>
  </si>
  <si>
    <t>01/16/1976</t>
  </si>
  <si>
    <t>03/09/1988</t>
  </si>
  <si>
    <t>03/21/1980</t>
  </si>
  <si>
    <t>10/31/1934</t>
  </si>
  <si>
    <t>11/16/1960</t>
  </si>
  <si>
    <t>01/23/1962</t>
  </si>
  <si>
    <t>08/06/1952</t>
  </si>
  <si>
    <t>08/29/1974</t>
  </si>
  <si>
    <t>05/01/1951</t>
  </si>
  <si>
    <t>02/17/1991</t>
  </si>
  <si>
    <t>01/10/1989</t>
  </si>
  <si>
    <t>08/01/1988</t>
  </si>
  <si>
    <t>04/17/1963</t>
  </si>
  <si>
    <t>10/06/1986</t>
  </si>
  <si>
    <t>09/23/1975</t>
  </si>
  <si>
    <t>09/02/1961</t>
  </si>
  <si>
    <t>05/18/1971</t>
  </si>
  <si>
    <t>037084027E</t>
  </si>
  <si>
    <t>36932590H</t>
  </si>
  <si>
    <t>00014709603G</t>
  </si>
  <si>
    <t>014709603G</t>
  </si>
  <si>
    <t>not available</t>
  </si>
  <si>
    <t>000-00-0000</t>
  </si>
  <si>
    <t>010337152C</t>
  </si>
  <si>
    <t>12318083I</t>
  </si>
  <si>
    <t>037432131D</t>
  </si>
  <si>
    <t>002490638A</t>
  </si>
  <si>
    <t>Y020364E</t>
  </si>
  <si>
    <t>4647469-1</t>
  </si>
  <si>
    <t>018333465F</t>
  </si>
  <si>
    <t>Not available</t>
  </si>
  <si>
    <t>065-68-2661</t>
  </si>
  <si>
    <t>000-00-5432</t>
  </si>
  <si>
    <t>111-66-6471</t>
  </si>
  <si>
    <t>093-74-8889</t>
  </si>
  <si>
    <t>085-72-1739</t>
  </si>
  <si>
    <t>119-84-0064</t>
  </si>
  <si>
    <t>106-68-9482</t>
  </si>
  <si>
    <t>111-66-3225</t>
  </si>
  <si>
    <t>091-70-5239</t>
  </si>
  <si>
    <t>070-46-7829</t>
  </si>
  <si>
    <t>057-92-6427</t>
  </si>
  <si>
    <t>105-34-4504</t>
  </si>
  <si>
    <t>100-80-5792</t>
  </si>
  <si>
    <t>064-56-8677</t>
  </si>
  <si>
    <t>090-52-5150</t>
  </si>
  <si>
    <t>000-00-9952</t>
  </si>
  <si>
    <t>580-37-7897</t>
  </si>
  <si>
    <t>000-00-5113</t>
  </si>
  <si>
    <t>052-82-2957</t>
  </si>
  <si>
    <t>099-80-8189</t>
  </si>
  <si>
    <t>080-66-6759</t>
  </si>
  <si>
    <t>115-52-9638</t>
  </si>
  <si>
    <t>000-00-0301</t>
  </si>
  <si>
    <t>097-60-3286</t>
  </si>
  <si>
    <t>067-64-3361</t>
  </si>
  <si>
    <t>094-62-6919</t>
  </si>
  <si>
    <t>583-47-7551</t>
  </si>
  <si>
    <t>108-40-6603</t>
  </si>
  <si>
    <t>129-78-0632</t>
  </si>
  <si>
    <t>130-48-7994</t>
  </si>
  <si>
    <t>103-62-0516</t>
  </si>
  <si>
    <t>057-34-1734</t>
  </si>
  <si>
    <t>070-46-5684</t>
  </si>
  <si>
    <t>126-13-7947</t>
  </si>
  <si>
    <t>105-96-4969</t>
  </si>
  <si>
    <t>128-92-8905</t>
  </si>
  <si>
    <t>084-56-8573</t>
  </si>
  <si>
    <t>359-78-7522</t>
  </si>
  <si>
    <t>583-78-2300</t>
  </si>
  <si>
    <t>086-48-2152</t>
  </si>
  <si>
    <t>059-62-9331</t>
  </si>
  <si>
    <t>053-84-8766</t>
  </si>
  <si>
    <t>123-68-8724</t>
  </si>
  <si>
    <t>163-42-5038</t>
  </si>
  <si>
    <t>085-72-7021</t>
  </si>
  <si>
    <t>127-60-7211</t>
  </si>
  <si>
    <t>865-86-7838</t>
  </si>
  <si>
    <t>061-68-7477</t>
  </si>
  <si>
    <t>197-32-6777</t>
  </si>
  <si>
    <t>115-78-4315</t>
  </si>
  <si>
    <t>246-65-7650</t>
  </si>
  <si>
    <t>000-00-4848</t>
  </si>
  <si>
    <t>428-66-0813</t>
  </si>
  <si>
    <t>102-96-8739</t>
  </si>
  <si>
    <t>056-40-1468</t>
  </si>
  <si>
    <t>083-86-5750</t>
  </si>
  <si>
    <t>101-87-9429</t>
  </si>
  <si>
    <t>124-78-7454</t>
  </si>
  <si>
    <t>088-72-2873</t>
  </si>
  <si>
    <t>609-24-9962</t>
  </si>
  <si>
    <t>127-60-0446</t>
  </si>
  <si>
    <t>083-86-5042</t>
  </si>
  <si>
    <t>084-60-8407</t>
  </si>
  <si>
    <t>236-66-5231</t>
  </si>
  <si>
    <t>062-68-0411</t>
  </si>
  <si>
    <t>000-00-9645</t>
  </si>
  <si>
    <t>067-46-5820</t>
  </si>
  <si>
    <t>532-94-6576</t>
  </si>
  <si>
    <t>064-72-9983</t>
  </si>
  <si>
    <t>130-76-9259</t>
  </si>
  <si>
    <t>126-55-4980</t>
  </si>
  <si>
    <t>083-64-4372</t>
  </si>
  <si>
    <t>053-78-2518</t>
  </si>
  <si>
    <t>087-86-4402</t>
  </si>
  <si>
    <t>115-90-2839</t>
  </si>
  <si>
    <t>067-64-8634</t>
  </si>
  <si>
    <t>112-58-0464</t>
  </si>
  <si>
    <t>096-84-7683</t>
  </si>
  <si>
    <t>068-90-1392</t>
  </si>
  <si>
    <t>118-56-1550</t>
  </si>
  <si>
    <t>057-58-8387</t>
  </si>
  <si>
    <t>100-54-7668</t>
  </si>
  <si>
    <t>094-58-3516</t>
  </si>
  <si>
    <t>000-00-6286</t>
  </si>
  <si>
    <t>104-32-0617</t>
  </si>
  <si>
    <t>096-66-5787</t>
  </si>
  <si>
    <t>078-74-6038</t>
  </si>
  <si>
    <t>408-69-3048</t>
  </si>
  <si>
    <t>128-26-5162</t>
  </si>
  <si>
    <t>673-76-1425</t>
  </si>
  <si>
    <t>158-52-0769</t>
  </si>
  <si>
    <t>081-44-6643</t>
  </si>
  <si>
    <t>064-58-5051</t>
  </si>
  <si>
    <t>073-56-9766</t>
  </si>
  <si>
    <t>519-39-2805</t>
  </si>
  <si>
    <t>000-00-0303</t>
  </si>
  <si>
    <t>022-74-5857</t>
  </si>
  <si>
    <t>086-62-9196</t>
  </si>
  <si>
    <t>122-70-6748</t>
  </si>
  <si>
    <t>098-88-0607</t>
  </si>
  <si>
    <t>089-52-0390</t>
  </si>
  <si>
    <t>083-68-6866</t>
  </si>
  <si>
    <t>Rent Stabilized</t>
  </si>
  <si>
    <t>Unregulated</t>
  </si>
  <si>
    <t>Unknown</t>
  </si>
  <si>
    <t>Rent Controlled</t>
  </si>
  <si>
    <t>Public Housing</t>
  </si>
  <si>
    <t>Project-based Sec. 8</t>
  </si>
  <si>
    <t>City FEPS</t>
  </si>
  <si>
    <t>Section 8</t>
  </si>
  <si>
    <t>HASA</t>
  </si>
  <si>
    <t>DRIE/SCRIE</t>
  </si>
  <si>
    <t>FEPS</t>
  </si>
  <si>
    <t>HUD VASH</t>
  </si>
  <si>
    <t>11/28/2016</t>
  </si>
  <si>
    <t>FJC Waiver</t>
  </si>
  <si>
    <t>Income Waiver</t>
  </si>
  <si>
    <t>English</t>
  </si>
  <si>
    <t>Spanish</t>
  </si>
  <si>
    <t>Creole</t>
  </si>
  <si>
    <t>Portuguese</t>
  </si>
  <si>
    <t>Cantonese</t>
  </si>
  <si>
    <t>Korean</t>
  </si>
  <si>
    <t xml:space="preserve">Chinese </t>
  </si>
  <si>
    <t>DHCI requirement waived re building wide initiative in opposition to Facial Recognition</t>
  </si>
  <si>
    <t>Opposition to Facial Recogntion. Wavier for APT Facial Recognition. No DHCI Required.</t>
  </si>
  <si>
    <t>Opposition to facial recognition. Wavier for APT facial recogniton. No DHCI required.</t>
  </si>
  <si>
    <t>Opposition to facial recogntiton. Wavier for APT Facial Recognition. No DHCI required.</t>
  </si>
  <si>
    <t>Opposition to facial recognition. Wavier for APT Facial Recognition. No DHCI required.</t>
  </si>
  <si>
    <t>Counsel Assisted in Filing or Refiling of Answer</t>
  </si>
  <si>
    <t>Case Discontinued/Dismissed/Landlord Fails to Prosecute</t>
  </si>
  <si>
    <t>Client Allowed to Remain in Residence</t>
  </si>
  <si>
    <t>2019-08-28</t>
  </si>
  <si>
    <t>08/21/2019</t>
  </si>
  <si>
    <t>Djourab, Atteib</t>
  </si>
  <si>
    <t>Pozo, Caridad</t>
  </si>
  <si>
    <t>Pierre, Haenley</t>
  </si>
  <si>
    <t>Castillo, Angel</t>
  </si>
  <si>
    <t>Cisneros, Marisol</t>
  </si>
  <si>
    <t>Garcia, Keiannis</t>
  </si>
  <si>
    <t>St. Louis, Bianca</t>
  </si>
  <si>
    <t>Dong, Sean</t>
  </si>
  <si>
    <t>Villanueva, Anthony</t>
  </si>
  <si>
    <t>Morales-Robinson, Ana</t>
  </si>
  <si>
    <t>Vergeli, Evelyn</t>
  </si>
  <si>
    <t>Oquendo, Joann</t>
  </si>
  <si>
    <t xml:space="preserve">Garcia, </t>
  </si>
  <si>
    <t>Martinez, Renee</t>
  </si>
  <si>
    <t>Stump, Rafaela</t>
  </si>
  <si>
    <t>Ortega, Luis</t>
  </si>
  <si>
    <t>Lee, Thomas</t>
  </si>
  <si>
    <t>Fuentes, Maria</t>
  </si>
  <si>
    <t>Baldova, Maria</t>
  </si>
  <si>
    <t>Amponsah, Oheneba</t>
  </si>
  <si>
    <t>DHCI Form</t>
  </si>
  <si>
    <t>Active CA/SNAP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</si>
</sst>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4"/>
  <sheetViews>
    <sheetView tabSelected="1" workbookViewId="0"/>
  </sheetViews>
  <sheetFormatPr defaultRowHeight="15"/>
  <cols>
    <col min="1" max="1" width="20.7109375" style="1" customWidth="1"/>
  </cols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 s="1">
        <f>HYPERLINK("https://lsnyc.legalserver.org/matter/dynamic-profile/view/1909287","19-1909287")</f>
        <v>0</v>
      </c>
      <c r="B2" t="s">
        <v>50</v>
      </c>
      <c r="C2" t="s">
        <v>89</v>
      </c>
      <c r="D2" t="s">
        <v>91</v>
      </c>
      <c r="F2" t="s">
        <v>123</v>
      </c>
      <c r="G2" t="s">
        <v>235</v>
      </c>
      <c r="H2" t="s">
        <v>340</v>
      </c>
      <c r="I2" t="s">
        <v>438</v>
      </c>
      <c r="J2" t="s">
        <v>504</v>
      </c>
      <c r="K2">
        <v>11368</v>
      </c>
      <c r="L2" t="s">
        <v>523</v>
      </c>
      <c r="M2" t="s">
        <v>524</v>
      </c>
      <c r="N2" t="s">
        <v>525</v>
      </c>
      <c r="O2" t="s">
        <v>564</v>
      </c>
      <c r="P2" t="s">
        <v>576</v>
      </c>
      <c r="R2" t="s">
        <v>584</v>
      </c>
      <c r="S2" t="s">
        <v>586</v>
      </c>
      <c r="U2" t="s">
        <v>587</v>
      </c>
      <c r="W2" t="s">
        <v>91</v>
      </c>
      <c r="X2">
        <v>1079</v>
      </c>
      <c r="Y2" t="s">
        <v>602</v>
      </c>
      <c r="Z2" t="s">
        <v>607</v>
      </c>
      <c r="AB2" t="s">
        <v>626</v>
      </c>
      <c r="AC2" t="s">
        <v>743</v>
      </c>
      <c r="AD2" t="s">
        <v>757</v>
      </c>
      <c r="AE2">
        <v>180</v>
      </c>
      <c r="AF2" t="s">
        <v>859</v>
      </c>
      <c r="AG2" t="s">
        <v>608</v>
      </c>
      <c r="AH2">
        <v>2</v>
      </c>
      <c r="AI2">
        <v>1</v>
      </c>
      <c r="AJ2">
        <v>0</v>
      </c>
      <c r="AK2">
        <v>0</v>
      </c>
      <c r="AN2" t="s">
        <v>874</v>
      </c>
      <c r="AO2">
        <v>0</v>
      </c>
      <c r="AU2">
        <v>0.9</v>
      </c>
      <c r="AV2" t="s">
        <v>109</v>
      </c>
      <c r="AW2" t="s">
        <v>71</v>
      </c>
      <c r="AX2" t="s">
        <v>911</v>
      </c>
    </row>
    <row r="3" spans="1:50">
      <c r="A3" s="1">
        <f>HYPERLINK("https://lsnyc.legalserver.org/matter/dynamic-profile/view/1907437","19-1907437")</f>
        <v>0</v>
      </c>
      <c r="B3" t="s">
        <v>51</v>
      </c>
      <c r="C3" t="s">
        <v>90</v>
      </c>
      <c r="D3" t="s">
        <v>92</v>
      </c>
      <c r="E3" t="s">
        <v>91</v>
      </c>
      <c r="F3" t="s">
        <v>124</v>
      </c>
      <c r="G3" t="s">
        <v>236</v>
      </c>
      <c r="H3" t="s">
        <v>341</v>
      </c>
      <c r="I3" t="s">
        <v>439</v>
      </c>
      <c r="J3" t="s">
        <v>505</v>
      </c>
      <c r="K3">
        <v>11222</v>
      </c>
      <c r="L3" t="s">
        <v>523</v>
      </c>
      <c r="M3" t="s">
        <v>524</v>
      </c>
      <c r="N3" t="s">
        <v>526</v>
      </c>
      <c r="O3" t="s">
        <v>565</v>
      </c>
      <c r="P3" t="s">
        <v>576</v>
      </c>
      <c r="Q3" t="s">
        <v>582</v>
      </c>
      <c r="R3" t="s">
        <v>584</v>
      </c>
      <c r="S3" t="s">
        <v>586</v>
      </c>
      <c r="U3" t="s">
        <v>587</v>
      </c>
      <c r="V3" t="s">
        <v>591</v>
      </c>
      <c r="W3" t="s">
        <v>104</v>
      </c>
      <c r="X3">
        <v>2400</v>
      </c>
      <c r="Y3" t="s">
        <v>603</v>
      </c>
      <c r="Z3" t="s">
        <v>608</v>
      </c>
      <c r="AA3" t="s">
        <v>623</v>
      </c>
      <c r="AB3" t="s">
        <v>627</v>
      </c>
      <c r="AC3" t="s">
        <v>526</v>
      </c>
      <c r="AD3" t="s">
        <v>758</v>
      </c>
      <c r="AE3">
        <v>4</v>
      </c>
      <c r="AF3" t="s">
        <v>859</v>
      </c>
      <c r="AG3" t="s">
        <v>541</v>
      </c>
      <c r="AH3">
        <v>10</v>
      </c>
      <c r="AI3">
        <v>1</v>
      </c>
      <c r="AJ3">
        <v>0</v>
      </c>
      <c r="AK3">
        <v>0</v>
      </c>
      <c r="AN3" t="s">
        <v>874</v>
      </c>
      <c r="AO3">
        <v>0</v>
      </c>
      <c r="AU3">
        <v>1.8</v>
      </c>
      <c r="AV3" t="s">
        <v>104</v>
      </c>
      <c r="AW3" t="s">
        <v>891</v>
      </c>
      <c r="AX3" t="s">
        <v>912</v>
      </c>
    </row>
    <row r="4" spans="1:50">
      <c r="A4" s="1">
        <f>HYPERLINK("https://lsnyc.legalserver.org/matter/dynamic-profile/view/1908836","19-1908836")</f>
        <v>0</v>
      </c>
      <c r="B4" t="s">
        <v>52</v>
      </c>
      <c r="C4" t="s">
        <v>89</v>
      </c>
      <c r="D4" t="s">
        <v>93</v>
      </c>
      <c r="F4" t="s">
        <v>125</v>
      </c>
      <c r="G4" t="s">
        <v>237</v>
      </c>
      <c r="H4" t="s">
        <v>342</v>
      </c>
      <c r="J4" t="s">
        <v>506</v>
      </c>
      <c r="K4">
        <v>10305</v>
      </c>
      <c r="L4" t="s">
        <v>523</v>
      </c>
      <c r="M4" t="s">
        <v>524</v>
      </c>
      <c r="O4" t="s">
        <v>566</v>
      </c>
      <c r="P4" t="s">
        <v>576</v>
      </c>
      <c r="R4" t="s">
        <v>585</v>
      </c>
      <c r="U4" t="s">
        <v>588</v>
      </c>
      <c r="W4" t="s">
        <v>93</v>
      </c>
      <c r="X4">
        <v>0</v>
      </c>
      <c r="Y4" t="s">
        <v>604</v>
      </c>
      <c r="AB4" t="s">
        <v>628</v>
      </c>
      <c r="AD4" t="s">
        <v>759</v>
      </c>
      <c r="AE4">
        <v>1</v>
      </c>
      <c r="AH4">
        <v>0</v>
      </c>
      <c r="AI4">
        <v>4</v>
      </c>
      <c r="AJ4">
        <v>2</v>
      </c>
      <c r="AK4">
        <v>0</v>
      </c>
      <c r="AL4" t="s">
        <v>871</v>
      </c>
      <c r="AM4" t="s">
        <v>872</v>
      </c>
      <c r="AN4" t="s">
        <v>874</v>
      </c>
      <c r="AO4">
        <v>0</v>
      </c>
      <c r="AU4">
        <v>1.7</v>
      </c>
      <c r="AV4" t="s">
        <v>115</v>
      </c>
      <c r="AW4" t="s">
        <v>52</v>
      </c>
      <c r="AX4" t="s">
        <v>911</v>
      </c>
    </row>
    <row r="5" spans="1:50">
      <c r="A5" s="1">
        <f>HYPERLINK("https://lsnyc.legalserver.org/matter/dynamic-profile/view/1909361","19-1909361")</f>
        <v>0</v>
      </c>
      <c r="B5" t="s">
        <v>53</v>
      </c>
      <c r="C5" t="s">
        <v>90</v>
      </c>
      <c r="D5" t="s">
        <v>91</v>
      </c>
      <c r="E5" t="s">
        <v>111</v>
      </c>
      <c r="F5" t="s">
        <v>126</v>
      </c>
      <c r="G5" t="s">
        <v>238</v>
      </c>
      <c r="H5" t="s">
        <v>343</v>
      </c>
      <c r="I5" t="s">
        <v>440</v>
      </c>
      <c r="J5" t="s">
        <v>507</v>
      </c>
      <c r="K5">
        <v>11412</v>
      </c>
      <c r="L5" t="s">
        <v>523</v>
      </c>
      <c r="M5" t="s">
        <v>524</v>
      </c>
      <c r="N5" t="s">
        <v>527</v>
      </c>
      <c r="O5" t="s">
        <v>567</v>
      </c>
      <c r="P5" t="s">
        <v>576</v>
      </c>
      <c r="Q5" t="s">
        <v>582</v>
      </c>
      <c r="R5" t="s">
        <v>584</v>
      </c>
      <c r="S5" t="s">
        <v>586</v>
      </c>
      <c r="U5" t="s">
        <v>587</v>
      </c>
      <c r="V5" t="s">
        <v>592</v>
      </c>
      <c r="W5" t="s">
        <v>111</v>
      </c>
      <c r="X5">
        <v>1515</v>
      </c>
      <c r="Y5" t="s">
        <v>602</v>
      </c>
      <c r="Z5" t="s">
        <v>607</v>
      </c>
      <c r="AA5" t="s">
        <v>623</v>
      </c>
      <c r="AB5" t="s">
        <v>629</v>
      </c>
      <c r="AC5" t="s">
        <v>744</v>
      </c>
      <c r="AD5" t="s">
        <v>760</v>
      </c>
      <c r="AE5">
        <v>2</v>
      </c>
      <c r="AG5" t="s">
        <v>865</v>
      </c>
      <c r="AH5">
        <v>1</v>
      </c>
      <c r="AI5">
        <v>1</v>
      </c>
      <c r="AJ5">
        <v>3</v>
      </c>
      <c r="AK5">
        <v>23.3</v>
      </c>
      <c r="AO5">
        <v>6000</v>
      </c>
      <c r="AU5">
        <v>1.1</v>
      </c>
      <c r="AV5" t="s">
        <v>107</v>
      </c>
      <c r="AW5" t="s">
        <v>892</v>
      </c>
      <c r="AX5" t="s">
        <v>911</v>
      </c>
    </row>
    <row r="6" spans="1:50">
      <c r="A6" s="1">
        <f>HYPERLINK("https://lsnyc.legalserver.org/matter/dynamic-profile/view/1907161","19-1907161")</f>
        <v>0</v>
      </c>
      <c r="B6" t="s">
        <v>54</v>
      </c>
      <c r="C6" t="s">
        <v>90</v>
      </c>
      <c r="D6" t="s">
        <v>94</v>
      </c>
      <c r="E6" t="s">
        <v>111</v>
      </c>
      <c r="F6" t="s">
        <v>127</v>
      </c>
      <c r="G6" t="s">
        <v>239</v>
      </c>
      <c r="H6" t="s">
        <v>344</v>
      </c>
      <c r="I6" t="s">
        <v>441</v>
      </c>
      <c r="J6" t="s">
        <v>508</v>
      </c>
      <c r="K6">
        <v>11101</v>
      </c>
      <c r="L6" t="s">
        <v>523</v>
      </c>
      <c r="M6" t="s">
        <v>524</v>
      </c>
      <c r="O6" t="s">
        <v>568</v>
      </c>
      <c r="P6" t="s">
        <v>576</v>
      </c>
      <c r="Q6" t="s">
        <v>582</v>
      </c>
      <c r="R6" t="s">
        <v>584</v>
      </c>
      <c r="S6" t="s">
        <v>586</v>
      </c>
      <c r="U6" t="s">
        <v>587</v>
      </c>
      <c r="V6" t="s">
        <v>591</v>
      </c>
      <c r="W6" t="s">
        <v>111</v>
      </c>
      <c r="X6">
        <v>1046</v>
      </c>
      <c r="Y6" t="s">
        <v>602</v>
      </c>
      <c r="Z6" t="s">
        <v>609</v>
      </c>
      <c r="AA6" t="s">
        <v>623</v>
      </c>
      <c r="AB6" t="s">
        <v>630</v>
      </c>
      <c r="AE6">
        <v>6</v>
      </c>
      <c r="AF6" t="s">
        <v>859</v>
      </c>
      <c r="AG6" t="s">
        <v>541</v>
      </c>
      <c r="AH6">
        <v>20</v>
      </c>
      <c r="AI6">
        <v>1</v>
      </c>
      <c r="AJ6">
        <v>0</v>
      </c>
      <c r="AK6">
        <v>28.82</v>
      </c>
      <c r="AN6" t="s">
        <v>874</v>
      </c>
      <c r="AO6">
        <v>3600</v>
      </c>
      <c r="AU6">
        <v>1.95</v>
      </c>
      <c r="AV6" t="s">
        <v>111</v>
      </c>
      <c r="AW6" t="s">
        <v>893</v>
      </c>
      <c r="AX6" t="s">
        <v>911</v>
      </c>
    </row>
    <row r="7" spans="1:50">
      <c r="A7" s="1">
        <f>HYPERLINK("https://lsnyc.legalserver.org/matter/dynamic-profile/view/1909290","19-1909290")</f>
        <v>0</v>
      </c>
      <c r="B7" t="s">
        <v>55</v>
      </c>
      <c r="C7" t="s">
        <v>90</v>
      </c>
      <c r="D7" t="s">
        <v>91</v>
      </c>
      <c r="E7" t="s">
        <v>102</v>
      </c>
      <c r="F7" t="s">
        <v>128</v>
      </c>
      <c r="G7" t="s">
        <v>240</v>
      </c>
      <c r="H7" t="s">
        <v>345</v>
      </c>
      <c r="I7" t="s">
        <v>442</v>
      </c>
      <c r="J7" t="s">
        <v>509</v>
      </c>
      <c r="K7">
        <v>10457</v>
      </c>
      <c r="L7" t="s">
        <v>523</v>
      </c>
      <c r="M7" t="s">
        <v>524</v>
      </c>
      <c r="N7" t="s">
        <v>528</v>
      </c>
      <c r="O7" t="s">
        <v>567</v>
      </c>
      <c r="P7" t="s">
        <v>576</v>
      </c>
      <c r="Q7" t="s">
        <v>582</v>
      </c>
      <c r="R7" t="s">
        <v>584</v>
      </c>
      <c r="S7" t="s">
        <v>586</v>
      </c>
      <c r="U7" t="s">
        <v>587</v>
      </c>
      <c r="W7" t="s">
        <v>93</v>
      </c>
      <c r="X7">
        <v>461</v>
      </c>
      <c r="Y7" t="s">
        <v>605</v>
      </c>
      <c r="Z7" t="s">
        <v>610</v>
      </c>
      <c r="AA7" t="s">
        <v>623</v>
      </c>
      <c r="AB7" t="s">
        <v>631</v>
      </c>
      <c r="AD7" t="s">
        <v>761</v>
      </c>
      <c r="AE7">
        <v>239</v>
      </c>
      <c r="AG7" t="s">
        <v>541</v>
      </c>
      <c r="AH7">
        <v>16</v>
      </c>
      <c r="AI7">
        <v>1</v>
      </c>
      <c r="AJ7">
        <v>1</v>
      </c>
      <c r="AK7">
        <v>54.86</v>
      </c>
      <c r="AN7" t="s">
        <v>874</v>
      </c>
      <c r="AO7">
        <v>9276</v>
      </c>
      <c r="AU7">
        <v>0.1</v>
      </c>
      <c r="AV7" t="s">
        <v>102</v>
      </c>
      <c r="AW7" t="s">
        <v>894</v>
      </c>
      <c r="AX7" t="s">
        <v>911</v>
      </c>
    </row>
    <row r="8" spans="1:50">
      <c r="A8" s="1">
        <f>HYPERLINK("https://lsnyc.legalserver.org/matter/dynamic-profile/view/1909484","19-1909484")</f>
        <v>0</v>
      </c>
      <c r="B8" t="s">
        <v>51</v>
      </c>
      <c r="C8" t="s">
        <v>90</v>
      </c>
      <c r="D8" t="s">
        <v>95</v>
      </c>
      <c r="E8" t="s">
        <v>95</v>
      </c>
      <c r="F8" t="s">
        <v>129</v>
      </c>
      <c r="G8" t="s">
        <v>241</v>
      </c>
      <c r="H8" t="s">
        <v>346</v>
      </c>
      <c r="I8" t="s">
        <v>443</v>
      </c>
      <c r="J8" t="s">
        <v>505</v>
      </c>
      <c r="K8">
        <v>11208</v>
      </c>
      <c r="L8" t="s">
        <v>523</v>
      </c>
      <c r="M8" t="s">
        <v>524</v>
      </c>
      <c r="N8" t="s">
        <v>529</v>
      </c>
      <c r="O8" t="s">
        <v>567</v>
      </c>
      <c r="P8" t="s">
        <v>576</v>
      </c>
      <c r="Q8" t="s">
        <v>582</v>
      </c>
      <c r="R8" t="s">
        <v>584</v>
      </c>
      <c r="S8" t="s">
        <v>586</v>
      </c>
      <c r="U8" t="s">
        <v>587</v>
      </c>
      <c r="W8" t="s">
        <v>91</v>
      </c>
      <c r="X8">
        <v>1064</v>
      </c>
      <c r="Y8" t="s">
        <v>603</v>
      </c>
      <c r="Z8" t="s">
        <v>611</v>
      </c>
      <c r="AA8" t="s">
        <v>623</v>
      </c>
      <c r="AB8" t="s">
        <v>632</v>
      </c>
      <c r="AD8" t="s">
        <v>762</v>
      </c>
      <c r="AE8">
        <v>2</v>
      </c>
      <c r="AG8" t="s">
        <v>541</v>
      </c>
      <c r="AH8">
        <v>15</v>
      </c>
      <c r="AI8">
        <v>4</v>
      </c>
      <c r="AJ8">
        <v>0</v>
      </c>
      <c r="AK8">
        <v>58.39</v>
      </c>
      <c r="AN8" t="s">
        <v>875</v>
      </c>
      <c r="AO8">
        <v>15036</v>
      </c>
      <c r="AU8">
        <v>1</v>
      </c>
      <c r="AV8" t="s">
        <v>95</v>
      </c>
      <c r="AW8" t="s">
        <v>895</v>
      </c>
      <c r="AX8" t="s">
        <v>911</v>
      </c>
    </row>
    <row r="9" spans="1:50">
      <c r="A9" s="1">
        <f>HYPERLINK("https://lsnyc.legalserver.org/matter/dynamic-profile/view/1908665","19-1908665")</f>
        <v>0</v>
      </c>
      <c r="B9" t="s">
        <v>56</v>
      </c>
      <c r="C9" t="s">
        <v>90</v>
      </c>
      <c r="D9" t="s">
        <v>96</v>
      </c>
      <c r="E9" t="s">
        <v>107</v>
      </c>
      <c r="F9" t="s">
        <v>130</v>
      </c>
      <c r="G9" t="s">
        <v>242</v>
      </c>
      <c r="H9" t="s">
        <v>347</v>
      </c>
      <c r="I9">
        <v>2</v>
      </c>
      <c r="J9" t="s">
        <v>510</v>
      </c>
      <c r="K9">
        <v>11693</v>
      </c>
      <c r="L9" t="s">
        <v>523</v>
      </c>
      <c r="M9" t="s">
        <v>524</v>
      </c>
      <c r="N9" t="s">
        <v>530</v>
      </c>
      <c r="O9" t="s">
        <v>567</v>
      </c>
      <c r="P9" t="s">
        <v>576</v>
      </c>
      <c r="Q9" t="s">
        <v>582</v>
      </c>
      <c r="R9" t="s">
        <v>585</v>
      </c>
      <c r="S9" t="s">
        <v>586</v>
      </c>
      <c r="U9" t="s">
        <v>587</v>
      </c>
      <c r="V9" t="s">
        <v>592</v>
      </c>
      <c r="W9" t="s">
        <v>107</v>
      </c>
      <c r="X9">
        <v>240</v>
      </c>
      <c r="Y9" t="s">
        <v>602</v>
      </c>
      <c r="Z9" t="s">
        <v>612</v>
      </c>
      <c r="AA9" t="s">
        <v>623</v>
      </c>
      <c r="AB9" t="s">
        <v>633</v>
      </c>
      <c r="AC9" t="s">
        <v>745</v>
      </c>
      <c r="AE9">
        <v>2</v>
      </c>
      <c r="AF9" t="s">
        <v>860</v>
      </c>
      <c r="AG9" t="s">
        <v>866</v>
      </c>
      <c r="AH9">
        <v>6</v>
      </c>
      <c r="AI9">
        <v>1</v>
      </c>
      <c r="AJ9">
        <v>4</v>
      </c>
      <c r="AK9">
        <v>62.63</v>
      </c>
      <c r="AL9" t="s">
        <v>871</v>
      </c>
      <c r="AM9" t="s">
        <v>872</v>
      </c>
      <c r="AN9" t="s">
        <v>874</v>
      </c>
      <c r="AO9">
        <v>18896.54</v>
      </c>
      <c r="AU9">
        <v>1.4</v>
      </c>
      <c r="AV9" t="s">
        <v>107</v>
      </c>
      <c r="AW9" t="s">
        <v>56</v>
      </c>
      <c r="AX9" t="s">
        <v>911</v>
      </c>
    </row>
    <row r="10" spans="1:50">
      <c r="A10" s="1">
        <f>HYPERLINK("https://lsnyc.legalserver.org/matter/dynamic-profile/view/1909360","19-1909360")</f>
        <v>0</v>
      </c>
      <c r="B10" t="s">
        <v>55</v>
      </c>
      <c r="C10" t="s">
        <v>90</v>
      </c>
      <c r="D10" t="s">
        <v>91</v>
      </c>
      <c r="E10" t="s">
        <v>102</v>
      </c>
      <c r="F10" t="s">
        <v>131</v>
      </c>
      <c r="G10" t="s">
        <v>243</v>
      </c>
      <c r="H10" t="s">
        <v>348</v>
      </c>
      <c r="I10" t="s">
        <v>444</v>
      </c>
      <c r="J10" t="s">
        <v>509</v>
      </c>
      <c r="K10">
        <v>10458</v>
      </c>
      <c r="L10" t="s">
        <v>523</v>
      </c>
      <c r="M10" t="s">
        <v>524</v>
      </c>
      <c r="N10" t="s">
        <v>531</v>
      </c>
      <c r="O10" t="s">
        <v>567</v>
      </c>
      <c r="P10" t="s">
        <v>576</v>
      </c>
      <c r="Q10" t="s">
        <v>582</v>
      </c>
      <c r="R10" t="s">
        <v>584</v>
      </c>
      <c r="S10" t="s">
        <v>586</v>
      </c>
      <c r="U10" t="s">
        <v>587</v>
      </c>
      <c r="W10" t="s">
        <v>93</v>
      </c>
      <c r="X10">
        <v>1150</v>
      </c>
      <c r="Y10" t="s">
        <v>605</v>
      </c>
      <c r="Z10" t="s">
        <v>610</v>
      </c>
      <c r="AA10" t="s">
        <v>623</v>
      </c>
      <c r="AB10" t="s">
        <v>634</v>
      </c>
      <c r="AD10" t="s">
        <v>763</v>
      </c>
      <c r="AE10">
        <v>94</v>
      </c>
      <c r="AF10" t="s">
        <v>859</v>
      </c>
      <c r="AG10" t="s">
        <v>867</v>
      </c>
      <c r="AH10">
        <v>8</v>
      </c>
      <c r="AI10">
        <v>1</v>
      </c>
      <c r="AJ10">
        <v>0</v>
      </c>
      <c r="AK10">
        <v>72.90000000000001</v>
      </c>
      <c r="AN10" t="s">
        <v>875</v>
      </c>
      <c r="AO10">
        <v>9105.360000000001</v>
      </c>
      <c r="AU10">
        <v>0.1</v>
      </c>
      <c r="AV10" t="s">
        <v>102</v>
      </c>
      <c r="AW10" t="s">
        <v>894</v>
      </c>
      <c r="AX10" t="s">
        <v>911</v>
      </c>
    </row>
    <row r="11" spans="1:50">
      <c r="A11" s="1">
        <f>HYPERLINK("https://lsnyc.legalserver.org/matter/dynamic-profile/view/1909825","19-1909825")</f>
        <v>0</v>
      </c>
      <c r="B11" t="s">
        <v>57</v>
      </c>
      <c r="C11" t="s">
        <v>90</v>
      </c>
      <c r="D11" t="s">
        <v>97</v>
      </c>
      <c r="E11" t="s">
        <v>105</v>
      </c>
      <c r="F11" t="s">
        <v>132</v>
      </c>
      <c r="G11" t="s">
        <v>244</v>
      </c>
      <c r="H11" t="s">
        <v>349</v>
      </c>
      <c r="J11" t="s">
        <v>511</v>
      </c>
      <c r="K11">
        <v>10033</v>
      </c>
      <c r="L11" t="s">
        <v>523</v>
      </c>
      <c r="M11" t="s">
        <v>524</v>
      </c>
      <c r="O11" t="s">
        <v>538</v>
      </c>
      <c r="P11" t="s">
        <v>576</v>
      </c>
      <c r="Q11" t="s">
        <v>582</v>
      </c>
      <c r="R11" t="s">
        <v>584</v>
      </c>
      <c r="S11" t="s">
        <v>586</v>
      </c>
      <c r="U11" t="s">
        <v>587</v>
      </c>
      <c r="W11" t="s">
        <v>97</v>
      </c>
      <c r="X11">
        <v>1069.67</v>
      </c>
      <c r="Y11" t="s">
        <v>606</v>
      </c>
      <c r="Z11" t="s">
        <v>613</v>
      </c>
      <c r="AA11" t="s">
        <v>623</v>
      </c>
      <c r="AB11" t="s">
        <v>635</v>
      </c>
      <c r="AD11" t="s">
        <v>764</v>
      </c>
      <c r="AE11">
        <v>19</v>
      </c>
      <c r="AF11" t="s">
        <v>859</v>
      </c>
      <c r="AG11" t="s">
        <v>868</v>
      </c>
      <c r="AH11">
        <v>36</v>
      </c>
      <c r="AI11">
        <v>2</v>
      </c>
      <c r="AJ11">
        <v>0</v>
      </c>
      <c r="AK11">
        <v>82.03</v>
      </c>
      <c r="AN11" t="s">
        <v>875</v>
      </c>
      <c r="AO11">
        <v>13872</v>
      </c>
      <c r="AU11">
        <v>1</v>
      </c>
      <c r="AV11" t="s">
        <v>97</v>
      </c>
      <c r="AW11" t="s">
        <v>896</v>
      </c>
      <c r="AX11" t="s">
        <v>911</v>
      </c>
    </row>
    <row r="12" spans="1:50">
      <c r="A12" s="1">
        <f>HYPERLINK("https://lsnyc.legalserver.org/matter/dynamic-profile/view/1904907","19-1904907")</f>
        <v>0</v>
      </c>
      <c r="B12" t="s">
        <v>56</v>
      </c>
      <c r="C12" t="s">
        <v>90</v>
      </c>
      <c r="D12" t="s">
        <v>98</v>
      </c>
      <c r="E12" t="s">
        <v>107</v>
      </c>
      <c r="F12" t="s">
        <v>130</v>
      </c>
      <c r="G12" t="s">
        <v>242</v>
      </c>
      <c r="H12" t="s">
        <v>347</v>
      </c>
      <c r="I12">
        <v>2</v>
      </c>
      <c r="J12" t="s">
        <v>510</v>
      </c>
      <c r="K12">
        <v>11693</v>
      </c>
      <c r="L12" t="s">
        <v>523</v>
      </c>
      <c r="M12" t="s">
        <v>524</v>
      </c>
      <c r="N12" t="s">
        <v>530</v>
      </c>
      <c r="O12" t="s">
        <v>567</v>
      </c>
      <c r="P12" t="s">
        <v>576</v>
      </c>
      <c r="Q12" t="s">
        <v>582</v>
      </c>
      <c r="R12" t="s">
        <v>584</v>
      </c>
      <c r="S12" t="s">
        <v>586</v>
      </c>
      <c r="U12" t="s">
        <v>587</v>
      </c>
      <c r="V12" t="s">
        <v>591</v>
      </c>
      <c r="W12" t="s">
        <v>107</v>
      </c>
      <c r="X12">
        <v>2022</v>
      </c>
      <c r="Y12" t="s">
        <v>602</v>
      </c>
      <c r="Z12" t="s">
        <v>607</v>
      </c>
      <c r="AA12" t="s">
        <v>623</v>
      </c>
      <c r="AB12" t="s">
        <v>633</v>
      </c>
      <c r="AC12" t="s">
        <v>746</v>
      </c>
      <c r="AD12" t="s">
        <v>765</v>
      </c>
      <c r="AE12">
        <v>2</v>
      </c>
      <c r="AF12" t="s">
        <v>860</v>
      </c>
      <c r="AG12" t="s">
        <v>866</v>
      </c>
      <c r="AH12">
        <v>5</v>
      </c>
      <c r="AI12">
        <v>2</v>
      </c>
      <c r="AJ12">
        <v>6</v>
      </c>
      <c r="AK12">
        <v>93.98999999999999</v>
      </c>
      <c r="AN12" t="s">
        <v>874</v>
      </c>
      <c r="AO12">
        <v>40821.98</v>
      </c>
      <c r="AU12">
        <v>2</v>
      </c>
      <c r="AV12" t="s">
        <v>107</v>
      </c>
      <c r="AW12" t="s">
        <v>71</v>
      </c>
      <c r="AX12" t="s">
        <v>911</v>
      </c>
    </row>
    <row r="13" spans="1:50">
      <c r="A13" s="1">
        <f>HYPERLINK("https://lsnyc.legalserver.org/matter/dynamic-profile/view/1908659","19-1908659")</f>
        <v>0</v>
      </c>
      <c r="B13" t="s">
        <v>58</v>
      </c>
      <c r="C13" t="s">
        <v>90</v>
      </c>
      <c r="D13" t="s">
        <v>96</v>
      </c>
      <c r="E13" t="s">
        <v>93</v>
      </c>
      <c r="F13" t="s">
        <v>133</v>
      </c>
      <c r="G13" t="s">
        <v>245</v>
      </c>
      <c r="H13" t="s">
        <v>350</v>
      </c>
      <c r="I13" t="s">
        <v>445</v>
      </c>
      <c r="J13" t="s">
        <v>511</v>
      </c>
      <c r="K13">
        <v>10032</v>
      </c>
      <c r="L13" t="s">
        <v>523</v>
      </c>
      <c r="M13" t="s">
        <v>524</v>
      </c>
      <c r="N13" t="s">
        <v>532</v>
      </c>
      <c r="P13" t="s">
        <v>576</v>
      </c>
      <c r="Q13" t="s">
        <v>582</v>
      </c>
      <c r="R13" t="s">
        <v>584</v>
      </c>
      <c r="S13" t="s">
        <v>586</v>
      </c>
      <c r="U13" t="s">
        <v>587</v>
      </c>
      <c r="W13" t="s">
        <v>96</v>
      </c>
      <c r="X13">
        <v>199.43</v>
      </c>
      <c r="Y13" t="s">
        <v>606</v>
      </c>
      <c r="Z13" t="s">
        <v>613</v>
      </c>
      <c r="AA13" t="s">
        <v>623</v>
      </c>
      <c r="AB13" t="s">
        <v>636</v>
      </c>
      <c r="AD13" t="s">
        <v>766</v>
      </c>
      <c r="AE13">
        <v>45</v>
      </c>
      <c r="AF13" t="s">
        <v>859</v>
      </c>
      <c r="AG13" t="s">
        <v>868</v>
      </c>
      <c r="AH13">
        <v>60</v>
      </c>
      <c r="AI13">
        <v>2</v>
      </c>
      <c r="AJ13">
        <v>0</v>
      </c>
      <c r="AK13">
        <v>94.95</v>
      </c>
      <c r="AN13" t="s">
        <v>875</v>
      </c>
      <c r="AO13">
        <v>16056</v>
      </c>
      <c r="AU13">
        <v>0.5</v>
      </c>
      <c r="AV13" t="s">
        <v>93</v>
      </c>
      <c r="AW13" t="s">
        <v>896</v>
      </c>
      <c r="AX13" t="s">
        <v>911</v>
      </c>
    </row>
    <row r="14" spans="1:50">
      <c r="A14" s="1">
        <f>HYPERLINK("https://lsnyc.legalserver.org/matter/dynamic-profile/view/1893374","19-1893374")</f>
        <v>0</v>
      </c>
      <c r="B14" t="s">
        <v>59</v>
      </c>
      <c r="C14" t="s">
        <v>90</v>
      </c>
      <c r="D14" t="s">
        <v>99</v>
      </c>
      <c r="E14" t="s">
        <v>122</v>
      </c>
      <c r="F14" t="s">
        <v>134</v>
      </c>
      <c r="G14" t="s">
        <v>246</v>
      </c>
      <c r="H14" t="s">
        <v>351</v>
      </c>
      <c r="I14" t="s">
        <v>446</v>
      </c>
      <c r="J14" t="s">
        <v>505</v>
      </c>
      <c r="K14">
        <v>11212</v>
      </c>
      <c r="L14" t="s">
        <v>523</v>
      </c>
      <c r="M14" t="s">
        <v>523</v>
      </c>
      <c r="N14" t="s">
        <v>533</v>
      </c>
      <c r="O14" t="s">
        <v>565</v>
      </c>
      <c r="P14" t="s">
        <v>576</v>
      </c>
      <c r="Q14" t="s">
        <v>582</v>
      </c>
      <c r="R14" t="s">
        <v>584</v>
      </c>
      <c r="S14" t="s">
        <v>523</v>
      </c>
      <c r="U14" t="s">
        <v>587</v>
      </c>
      <c r="V14" t="s">
        <v>591</v>
      </c>
      <c r="W14" t="s">
        <v>596</v>
      </c>
      <c r="X14">
        <v>1643.13</v>
      </c>
      <c r="Y14" t="s">
        <v>603</v>
      </c>
      <c r="Z14" t="s">
        <v>610</v>
      </c>
      <c r="AA14" t="s">
        <v>623</v>
      </c>
      <c r="AB14" t="s">
        <v>637</v>
      </c>
      <c r="AC14" t="s">
        <v>541</v>
      </c>
      <c r="AD14" t="s">
        <v>767</v>
      </c>
      <c r="AE14">
        <v>38</v>
      </c>
      <c r="AF14" t="s">
        <v>859</v>
      </c>
      <c r="AG14" t="s">
        <v>541</v>
      </c>
      <c r="AH14">
        <v>9</v>
      </c>
      <c r="AI14">
        <v>4</v>
      </c>
      <c r="AJ14">
        <v>0</v>
      </c>
      <c r="AK14">
        <v>104.85</v>
      </c>
      <c r="AN14" t="s">
        <v>874</v>
      </c>
      <c r="AO14">
        <v>27000</v>
      </c>
      <c r="AU14">
        <v>0.1</v>
      </c>
      <c r="AV14" t="s">
        <v>122</v>
      </c>
      <c r="AW14" t="s">
        <v>897</v>
      </c>
      <c r="AX14" t="s">
        <v>911</v>
      </c>
    </row>
    <row r="15" spans="1:50">
      <c r="A15" s="1">
        <f>HYPERLINK("https://lsnyc.legalserver.org/matter/dynamic-profile/view/1909521","19-1909521")</f>
        <v>0</v>
      </c>
      <c r="B15" t="s">
        <v>58</v>
      </c>
      <c r="C15" t="s">
        <v>90</v>
      </c>
      <c r="D15" t="s">
        <v>95</v>
      </c>
      <c r="E15" t="s">
        <v>109</v>
      </c>
      <c r="F15" t="s">
        <v>135</v>
      </c>
      <c r="G15" t="s">
        <v>247</v>
      </c>
      <c r="H15" t="s">
        <v>352</v>
      </c>
      <c r="I15">
        <v>41</v>
      </c>
      <c r="J15" t="s">
        <v>511</v>
      </c>
      <c r="K15">
        <v>10033</v>
      </c>
      <c r="L15" t="s">
        <v>523</v>
      </c>
      <c r="M15" t="s">
        <v>524</v>
      </c>
      <c r="O15" t="s">
        <v>568</v>
      </c>
      <c r="P15" t="s">
        <v>576</v>
      </c>
      <c r="Q15" t="s">
        <v>582</v>
      </c>
      <c r="R15" t="s">
        <v>584</v>
      </c>
      <c r="S15" t="s">
        <v>586</v>
      </c>
      <c r="U15" t="s">
        <v>587</v>
      </c>
      <c r="W15" t="s">
        <v>95</v>
      </c>
      <c r="X15">
        <v>796.84</v>
      </c>
      <c r="Y15" t="s">
        <v>606</v>
      </c>
      <c r="Z15" t="s">
        <v>614</v>
      </c>
      <c r="AA15" t="s">
        <v>623</v>
      </c>
      <c r="AB15" t="s">
        <v>638</v>
      </c>
      <c r="AD15" t="s">
        <v>768</v>
      </c>
      <c r="AE15">
        <v>25</v>
      </c>
      <c r="AF15" t="s">
        <v>859</v>
      </c>
      <c r="AG15" t="s">
        <v>541</v>
      </c>
      <c r="AH15">
        <v>38</v>
      </c>
      <c r="AI15">
        <v>1</v>
      </c>
      <c r="AJ15">
        <v>0</v>
      </c>
      <c r="AK15">
        <v>134.32</v>
      </c>
      <c r="AN15" t="s">
        <v>874</v>
      </c>
      <c r="AO15">
        <v>16776</v>
      </c>
      <c r="AU15">
        <v>0.1</v>
      </c>
      <c r="AV15" t="s">
        <v>109</v>
      </c>
      <c r="AW15" t="s">
        <v>896</v>
      </c>
      <c r="AX15" t="s">
        <v>911</v>
      </c>
    </row>
    <row r="16" spans="1:50">
      <c r="A16" s="1">
        <f>HYPERLINK("https://lsnyc.legalserver.org/matter/dynamic-profile/view/1909523","19-1909523")</f>
        <v>0</v>
      </c>
      <c r="B16" t="s">
        <v>58</v>
      </c>
      <c r="C16" t="s">
        <v>90</v>
      </c>
      <c r="D16" t="s">
        <v>95</v>
      </c>
      <c r="E16" t="s">
        <v>109</v>
      </c>
      <c r="F16" t="s">
        <v>136</v>
      </c>
      <c r="G16" t="s">
        <v>248</v>
      </c>
      <c r="H16" t="s">
        <v>353</v>
      </c>
      <c r="I16" t="s">
        <v>447</v>
      </c>
      <c r="J16" t="s">
        <v>511</v>
      </c>
      <c r="K16">
        <v>10033</v>
      </c>
      <c r="L16" t="s">
        <v>523</v>
      </c>
      <c r="M16" t="s">
        <v>524</v>
      </c>
      <c r="O16" t="s">
        <v>568</v>
      </c>
      <c r="P16" t="s">
        <v>576</v>
      </c>
      <c r="Q16" t="s">
        <v>582</v>
      </c>
      <c r="R16" t="s">
        <v>584</v>
      </c>
      <c r="S16" t="s">
        <v>586</v>
      </c>
      <c r="U16" t="s">
        <v>587</v>
      </c>
      <c r="W16" t="s">
        <v>95</v>
      </c>
      <c r="X16">
        <v>110.53</v>
      </c>
      <c r="Y16" t="s">
        <v>606</v>
      </c>
      <c r="Z16" t="s">
        <v>613</v>
      </c>
      <c r="AA16" t="s">
        <v>623</v>
      </c>
      <c r="AB16" t="s">
        <v>639</v>
      </c>
      <c r="AD16" t="s">
        <v>769</v>
      </c>
      <c r="AE16">
        <v>22</v>
      </c>
      <c r="AF16" t="s">
        <v>861</v>
      </c>
      <c r="AG16" t="s">
        <v>541</v>
      </c>
      <c r="AH16">
        <v>23</v>
      </c>
      <c r="AI16">
        <v>2</v>
      </c>
      <c r="AJ16">
        <v>2</v>
      </c>
      <c r="AK16">
        <v>135.92</v>
      </c>
      <c r="AN16" t="s">
        <v>875</v>
      </c>
      <c r="AO16">
        <v>35000</v>
      </c>
      <c r="AU16">
        <v>0.1</v>
      </c>
      <c r="AV16" t="s">
        <v>109</v>
      </c>
      <c r="AW16" t="s">
        <v>896</v>
      </c>
      <c r="AX16" t="s">
        <v>911</v>
      </c>
    </row>
    <row r="17" spans="1:50">
      <c r="A17" s="1">
        <f>HYPERLINK("https://lsnyc.legalserver.org/matter/dynamic-profile/view/1909517","19-1909517")</f>
        <v>0</v>
      </c>
      <c r="B17" t="s">
        <v>58</v>
      </c>
      <c r="C17" t="s">
        <v>90</v>
      </c>
      <c r="D17" t="s">
        <v>95</v>
      </c>
      <c r="E17" t="s">
        <v>109</v>
      </c>
      <c r="F17" t="s">
        <v>137</v>
      </c>
      <c r="G17" t="s">
        <v>249</v>
      </c>
      <c r="H17" t="s">
        <v>354</v>
      </c>
      <c r="I17">
        <v>23</v>
      </c>
      <c r="J17" t="s">
        <v>511</v>
      </c>
      <c r="K17">
        <v>10033</v>
      </c>
      <c r="L17" t="s">
        <v>523</v>
      </c>
      <c r="M17" t="s">
        <v>524</v>
      </c>
      <c r="O17" t="s">
        <v>568</v>
      </c>
      <c r="P17" t="s">
        <v>576</v>
      </c>
      <c r="Q17" t="s">
        <v>582</v>
      </c>
      <c r="R17" t="s">
        <v>584</v>
      </c>
      <c r="S17" t="s">
        <v>586</v>
      </c>
      <c r="U17" t="s">
        <v>587</v>
      </c>
      <c r="W17" t="s">
        <v>95</v>
      </c>
      <c r="X17">
        <v>1322.53</v>
      </c>
      <c r="Y17" t="s">
        <v>606</v>
      </c>
      <c r="Z17" t="s">
        <v>613</v>
      </c>
      <c r="AA17" t="s">
        <v>623</v>
      </c>
      <c r="AB17" t="s">
        <v>640</v>
      </c>
      <c r="AD17" t="s">
        <v>770</v>
      </c>
      <c r="AE17">
        <v>48</v>
      </c>
      <c r="AF17" t="s">
        <v>859</v>
      </c>
      <c r="AG17" t="s">
        <v>866</v>
      </c>
      <c r="AH17">
        <v>9</v>
      </c>
      <c r="AI17">
        <v>2</v>
      </c>
      <c r="AJ17">
        <v>0</v>
      </c>
      <c r="AK17">
        <v>136.68</v>
      </c>
      <c r="AN17" t="s">
        <v>875</v>
      </c>
      <c r="AO17">
        <v>23112</v>
      </c>
      <c r="AU17">
        <v>0.1</v>
      </c>
      <c r="AV17" t="s">
        <v>109</v>
      </c>
      <c r="AW17" t="s">
        <v>896</v>
      </c>
      <c r="AX17" t="s">
        <v>911</v>
      </c>
    </row>
    <row r="18" spans="1:50">
      <c r="A18" s="1">
        <f>HYPERLINK("https://lsnyc.legalserver.org/matter/dynamic-profile/view/1909025","19-1909025")</f>
        <v>0</v>
      </c>
      <c r="B18" t="s">
        <v>54</v>
      </c>
      <c r="C18" t="s">
        <v>90</v>
      </c>
      <c r="D18" t="s">
        <v>100</v>
      </c>
      <c r="E18" t="s">
        <v>116</v>
      </c>
      <c r="F18" t="s">
        <v>138</v>
      </c>
      <c r="G18" t="s">
        <v>250</v>
      </c>
      <c r="H18" t="s">
        <v>355</v>
      </c>
      <c r="I18">
        <v>1611</v>
      </c>
      <c r="J18" t="s">
        <v>512</v>
      </c>
      <c r="K18">
        <v>11692</v>
      </c>
      <c r="L18" t="s">
        <v>523</v>
      </c>
      <c r="M18" t="s">
        <v>524</v>
      </c>
      <c r="O18" t="s">
        <v>569</v>
      </c>
      <c r="P18" t="s">
        <v>576</v>
      </c>
      <c r="Q18" t="s">
        <v>582</v>
      </c>
      <c r="R18" t="s">
        <v>584</v>
      </c>
      <c r="S18" t="s">
        <v>586</v>
      </c>
      <c r="U18" t="s">
        <v>587</v>
      </c>
      <c r="W18" t="s">
        <v>109</v>
      </c>
      <c r="X18">
        <v>1981</v>
      </c>
      <c r="Y18" t="s">
        <v>602</v>
      </c>
      <c r="Z18" t="s">
        <v>614</v>
      </c>
      <c r="AA18" t="s">
        <v>623</v>
      </c>
      <c r="AB18" t="s">
        <v>641</v>
      </c>
      <c r="AD18" t="s">
        <v>771</v>
      </c>
      <c r="AE18">
        <v>209</v>
      </c>
      <c r="AG18" t="s">
        <v>866</v>
      </c>
      <c r="AH18">
        <v>4</v>
      </c>
      <c r="AI18">
        <v>2</v>
      </c>
      <c r="AJ18">
        <v>0</v>
      </c>
      <c r="AK18">
        <v>142.42</v>
      </c>
      <c r="AN18" t="s">
        <v>874</v>
      </c>
      <c r="AO18">
        <v>24084</v>
      </c>
      <c r="AU18">
        <v>2.95</v>
      </c>
      <c r="AV18" t="s">
        <v>116</v>
      </c>
      <c r="AW18" t="s">
        <v>898</v>
      </c>
      <c r="AX18" t="s">
        <v>911</v>
      </c>
    </row>
    <row r="19" spans="1:50">
      <c r="A19" s="1">
        <f>HYPERLINK("https://lsnyc.legalserver.org/matter/dynamic-profile/view/1908794","19-1908794")</f>
        <v>0</v>
      </c>
      <c r="B19" t="s">
        <v>60</v>
      </c>
      <c r="C19" t="s">
        <v>89</v>
      </c>
      <c r="D19" t="s">
        <v>93</v>
      </c>
      <c r="F19" t="s">
        <v>139</v>
      </c>
      <c r="G19" t="s">
        <v>251</v>
      </c>
      <c r="H19" t="s">
        <v>356</v>
      </c>
      <c r="I19" t="s">
        <v>448</v>
      </c>
      <c r="J19" t="s">
        <v>506</v>
      </c>
      <c r="K19">
        <v>10301</v>
      </c>
      <c r="L19" t="s">
        <v>523</v>
      </c>
      <c r="M19" t="s">
        <v>524</v>
      </c>
      <c r="N19" t="s">
        <v>533</v>
      </c>
      <c r="O19" t="s">
        <v>567</v>
      </c>
      <c r="P19" t="s">
        <v>576</v>
      </c>
      <c r="R19" t="s">
        <v>584</v>
      </c>
      <c r="S19" t="s">
        <v>586</v>
      </c>
      <c r="T19" t="s">
        <v>584</v>
      </c>
      <c r="U19" t="s">
        <v>587</v>
      </c>
      <c r="V19" t="s">
        <v>591</v>
      </c>
      <c r="W19" t="s">
        <v>105</v>
      </c>
      <c r="X19">
        <v>642</v>
      </c>
      <c r="Y19" t="s">
        <v>604</v>
      </c>
      <c r="Z19" t="s">
        <v>615</v>
      </c>
      <c r="AB19" t="s">
        <v>642</v>
      </c>
      <c r="AD19" t="s">
        <v>772</v>
      </c>
      <c r="AE19">
        <v>16</v>
      </c>
      <c r="AF19" t="s">
        <v>859</v>
      </c>
      <c r="AH19">
        <v>7</v>
      </c>
      <c r="AI19">
        <v>1</v>
      </c>
      <c r="AJ19">
        <v>0</v>
      </c>
      <c r="AK19">
        <v>153.72</v>
      </c>
      <c r="AN19" t="s">
        <v>874</v>
      </c>
      <c r="AO19">
        <v>19200</v>
      </c>
      <c r="AU19">
        <v>2.3</v>
      </c>
      <c r="AV19" t="s">
        <v>105</v>
      </c>
      <c r="AW19" t="s">
        <v>899</v>
      </c>
      <c r="AX19" t="s">
        <v>911</v>
      </c>
    </row>
    <row r="20" spans="1:50">
      <c r="A20" s="1">
        <f>HYPERLINK("https://lsnyc.legalserver.org/matter/dynamic-profile/view/1909569","19-1909569")</f>
        <v>0</v>
      </c>
      <c r="B20" t="s">
        <v>61</v>
      </c>
      <c r="C20" t="s">
        <v>90</v>
      </c>
      <c r="D20" t="s">
        <v>95</v>
      </c>
      <c r="E20" t="s">
        <v>111</v>
      </c>
      <c r="F20" t="s">
        <v>140</v>
      </c>
      <c r="G20" t="s">
        <v>252</v>
      </c>
      <c r="H20" t="s">
        <v>357</v>
      </c>
      <c r="I20" t="s">
        <v>449</v>
      </c>
      <c r="J20" t="s">
        <v>513</v>
      </c>
      <c r="K20">
        <v>11422</v>
      </c>
      <c r="L20" t="s">
        <v>523</v>
      </c>
      <c r="M20" t="s">
        <v>524</v>
      </c>
      <c r="N20" t="s">
        <v>534</v>
      </c>
      <c r="O20" t="s">
        <v>567</v>
      </c>
      <c r="P20" t="s">
        <v>576</v>
      </c>
      <c r="Q20" t="s">
        <v>582</v>
      </c>
      <c r="R20" t="s">
        <v>584</v>
      </c>
      <c r="S20" t="s">
        <v>586</v>
      </c>
      <c r="U20" t="s">
        <v>587</v>
      </c>
      <c r="V20" t="s">
        <v>591</v>
      </c>
      <c r="W20" t="s">
        <v>95</v>
      </c>
      <c r="X20">
        <v>1500</v>
      </c>
      <c r="Y20" t="s">
        <v>602</v>
      </c>
      <c r="Z20" t="s">
        <v>607</v>
      </c>
      <c r="AA20" t="s">
        <v>623</v>
      </c>
      <c r="AB20" t="s">
        <v>643</v>
      </c>
      <c r="AC20" t="s">
        <v>541</v>
      </c>
      <c r="AD20" t="s">
        <v>773</v>
      </c>
      <c r="AE20">
        <v>2</v>
      </c>
      <c r="AF20" t="s">
        <v>860</v>
      </c>
      <c r="AG20" t="s">
        <v>541</v>
      </c>
      <c r="AH20">
        <v>1</v>
      </c>
      <c r="AI20">
        <v>1</v>
      </c>
      <c r="AJ20">
        <v>0</v>
      </c>
      <c r="AK20">
        <v>160.13</v>
      </c>
      <c r="AN20" t="s">
        <v>874</v>
      </c>
      <c r="AO20">
        <v>20000</v>
      </c>
      <c r="AU20">
        <v>2.31</v>
      </c>
      <c r="AV20" t="s">
        <v>111</v>
      </c>
      <c r="AW20" t="s">
        <v>892</v>
      </c>
      <c r="AX20" t="s">
        <v>911</v>
      </c>
    </row>
    <row r="21" spans="1:50">
      <c r="A21" s="1">
        <f>HYPERLINK("https://lsnyc.legalserver.org/matter/dynamic-profile/view/1908595","19-1908595")</f>
        <v>0</v>
      </c>
      <c r="B21" t="s">
        <v>51</v>
      </c>
      <c r="C21" t="s">
        <v>89</v>
      </c>
      <c r="D21" t="s">
        <v>101</v>
      </c>
      <c r="F21" t="s">
        <v>141</v>
      </c>
      <c r="G21" t="s">
        <v>253</v>
      </c>
      <c r="H21" t="s">
        <v>358</v>
      </c>
      <c r="J21" t="s">
        <v>505</v>
      </c>
      <c r="K21">
        <v>11209</v>
      </c>
      <c r="L21" t="s">
        <v>523</v>
      </c>
      <c r="M21" t="s">
        <v>524</v>
      </c>
      <c r="N21" t="s">
        <v>526</v>
      </c>
      <c r="O21" t="s">
        <v>565</v>
      </c>
      <c r="P21" t="s">
        <v>576</v>
      </c>
      <c r="R21" t="s">
        <v>584</v>
      </c>
      <c r="S21" t="s">
        <v>586</v>
      </c>
      <c r="U21" t="s">
        <v>587</v>
      </c>
      <c r="V21" t="s">
        <v>591</v>
      </c>
      <c r="W21" t="s">
        <v>104</v>
      </c>
      <c r="X21">
        <v>3000</v>
      </c>
      <c r="Y21" t="s">
        <v>603</v>
      </c>
      <c r="Z21" t="s">
        <v>615</v>
      </c>
      <c r="AB21" t="s">
        <v>644</v>
      </c>
      <c r="AC21" t="s">
        <v>526</v>
      </c>
      <c r="AD21" t="s">
        <v>774</v>
      </c>
      <c r="AE21">
        <v>1</v>
      </c>
      <c r="AF21" t="s">
        <v>861</v>
      </c>
      <c r="AG21" t="s">
        <v>541</v>
      </c>
      <c r="AH21">
        <v>2</v>
      </c>
      <c r="AI21">
        <v>2</v>
      </c>
      <c r="AJ21">
        <v>1</v>
      </c>
      <c r="AK21">
        <v>188.99</v>
      </c>
      <c r="AN21" t="s">
        <v>874</v>
      </c>
      <c r="AO21">
        <v>40312</v>
      </c>
      <c r="AU21">
        <v>2.1</v>
      </c>
      <c r="AV21" t="s">
        <v>104</v>
      </c>
      <c r="AW21" t="s">
        <v>891</v>
      </c>
      <c r="AX21" t="s">
        <v>911</v>
      </c>
    </row>
    <row r="22" spans="1:50">
      <c r="A22" s="1">
        <f>HYPERLINK("https://lsnyc.legalserver.org/matter/dynamic-profile/view/1908715","19-1908715")</f>
        <v>0</v>
      </c>
      <c r="B22" t="s">
        <v>57</v>
      </c>
      <c r="C22" t="s">
        <v>90</v>
      </c>
      <c r="D22" t="s">
        <v>96</v>
      </c>
      <c r="E22" t="s">
        <v>106</v>
      </c>
      <c r="F22" t="s">
        <v>142</v>
      </c>
      <c r="G22" t="s">
        <v>254</v>
      </c>
      <c r="H22" t="s">
        <v>359</v>
      </c>
      <c r="I22">
        <v>33</v>
      </c>
      <c r="J22" t="s">
        <v>511</v>
      </c>
      <c r="K22">
        <v>10040</v>
      </c>
      <c r="L22" t="s">
        <v>523</v>
      </c>
      <c r="M22" t="s">
        <v>524</v>
      </c>
      <c r="O22" t="s">
        <v>538</v>
      </c>
      <c r="P22" t="s">
        <v>576</v>
      </c>
      <c r="Q22" t="s">
        <v>582</v>
      </c>
      <c r="R22" t="s">
        <v>584</v>
      </c>
      <c r="S22" t="s">
        <v>586</v>
      </c>
      <c r="U22" t="s">
        <v>587</v>
      </c>
      <c r="W22" t="s">
        <v>96</v>
      </c>
      <c r="X22">
        <v>0</v>
      </c>
      <c r="Y22" t="s">
        <v>606</v>
      </c>
      <c r="Z22" t="s">
        <v>613</v>
      </c>
      <c r="AA22" t="s">
        <v>623</v>
      </c>
      <c r="AB22" t="s">
        <v>645</v>
      </c>
      <c r="AD22" t="s">
        <v>775</v>
      </c>
      <c r="AE22">
        <v>0</v>
      </c>
      <c r="AF22" t="s">
        <v>859</v>
      </c>
      <c r="AG22" t="s">
        <v>541</v>
      </c>
      <c r="AH22">
        <v>23</v>
      </c>
      <c r="AI22">
        <v>1</v>
      </c>
      <c r="AJ22">
        <v>0</v>
      </c>
      <c r="AK22">
        <v>400.32</v>
      </c>
      <c r="AN22" t="s">
        <v>874</v>
      </c>
      <c r="AO22">
        <v>50000</v>
      </c>
      <c r="AU22">
        <v>2.1</v>
      </c>
      <c r="AV22" t="s">
        <v>106</v>
      </c>
      <c r="AW22" t="s">
        <v>896</v>
      </c>
      <c r="AX22" t="s">
        <v>911</v>
      </c>
    </row>
    <row r="23" spans="1:50">
      <c r="A23" s="1">
        <f>HYPERLINK("https://lsnyc.legalserver.org/matter/dynamic-profile/view/1909580","19-1909580")</f>
        <v>0</v>
      </c>
      <c r="B23" t="s">
        <v>62</v>
      </c>
      <c r="C23" t="s">
        <v>89</v>
      </c>
      <c r="D23" t="s">
        <v>95</v>
      </c>
      <c r="F23" t="s">
        <v>143</v>
      </c>
      <c r="G23" t="s">
        <v>255</v>
      </c>
      <c r="H23" t="s">
        <v>360</v>
      </c>
      <c r="I23" t="s">
        <v>441</v>
      </c>
      <c r="J23" t="s">
        <v>511</v>
      </c>
      <c r="K23">
        <v>10040</v>
      </c>
      <c r="L23" t="s">
        <v>523</v>
      </c>
      <c r="M23" t="s">
        <v>524</v>
      </c>
      <c r="O23" t="s">
        <v>570</v>
      </c>
      <c r="P23" t="s">
        <v>577</v>
      </c>
      <c r="R23" t="s">
        <v>584</v>
      </c>
      <c r="S23" t="s">
        <v>586</v>
      </c>
      <c r="U23" t="s">
        <v>587</v>
      </c>
      <c r="W23" t="s">
        <v>95</v>
      </c>
      <c r="X23">
        <v>843.6</v>
      </c>
      <c r="Y23" t="s">
        <v>606</v>
      </c>
      <c r="Z23" t="s">
        <v>614</v>
      </c>
      <c r="AB23" t="s">
        <v>646</v>
      </c>
      <c r="AD23" t="s">
        <v>776</v>
      </c>
      <c r="AE23">
        <v>42</v>
      </c>
      <c r="AF23" t="s">
        <v>859</v>
      </c>
      <c r="AG23" t="s">
        <v>868</v>
      </c>
      <c r="AH23">
        <v>24</v>
      </c>
      <c r="AI23">
        <v>1</v>
      </c>
      <c r="AJ23">
        <v>0</v>
      </c>
      <c r="AK23">
        <v>0</v>
      </c>
      <c r="AN23" t="s">
        <v>875</v>
      </c>
      <c r="AO23">
        <v>0</v>
      </c>
      <c r="AU23">
        <v>1.3</v>
      </c>
      <c r="AV23" t="s">
        <v>115</v>
      </c>
      <c r="AW23" t="s">
        <v>896</v>
      </c>
      <c r="AX23" t="s">
        <v>911</v>
      </c>
    </row>
    <row r="24" spans="1:50">
      <c r="A24" s="1">
        <f>HYPERLINK("https://lsnyc.legalserver.org/matter/dynamic-profile/view/1909408","19-1909408")</f>
        <v>0</v>
      </c>
      <c r="B24" t="s">
        <v>62</v>
      </c>
      <c r="C24" t="s">
        <v>89</v>
      </c>
      <c r="D24" t="s">
        <v>102</v>
      </c>
      <c r="F24" t="s">
        <v>144</v>
      </c>
      <c r="G24" t="s">
        <v>256</v>
      </c>
      <c r="H24" t="s">
        <v>361</v>
      </c>
      <c r="I24" t="s">
        <v>450</v>
      </c>
      <c r="J24" t="s">
        <v>511</v>
      </c>
      <c r="K24">
        <v>10032</v>
      </c>
      <c r="L24" t="s">
        <v>523</v>
      </c>
      <c r="M24" t="s">
        <v>524</v>
      </c>
      <c r="O24" t="s">
        <v>571</v>
      </c>
      <c r="P24" t="s">
        <v>577</v>
      </c>
      <c r="R24" t="s">
        <v>584</v>
      </c>
      <c r="S24" t="s">
        <v>586</v>
      </c>
      <c r="U24" t="s">
        <v>587</v>
      </c>
      <c r="W24" t="s">
        <v>102</v>
      </c>
      <c r="X24">
        <v>858.16</v>
      </c>
      <c r="Y24" t="s">
        <v>606</v>
      </c>
      <c r="Z24" t="s">
        <v>614</v>
      </c>
      <c r="AB24" t="s">
        <v>647</v>
      </c>
      <c r="AD24" t="s">
        <v>777</v>
      </c>
      <c r="AE24">
        <v>42</v>
      </c>
      <c r="AF24" t="s">
        <v>859</v>
      </c>
      <c r="AG24" t="s">
        <v>869</v>
      </c>
      <c r="AH24">
        <v>35</v>
      </c>
      <c r="AI24">
        <v>1</v>
      </c>
      <c r="AJ24">
        <v>1</v>
      </c>
      <c r="AK24">
        <v>0</v>
      </c>
      <c r="AN24" t="s">
        <v>875</v>
      </c>
      <c r="AO24">
        <v>0</v>
      </c>
      <c r="AU24">
        <v>0.1</v>
      </c>
      <c r="AV24" t="s">
        <v>95</v>
      </c>
      <c r="AW24" t="s">
        <v>896</v>
      </c>
      <c r="AX24" t="s">
        <v>911</v>
      </c>
    </row>
    <row r="25" spans="1:50">
      <c r="A25" s="1">
        <f>HYPERLINK("https://lsnyc.legalserver.org/matter/dynamic-profile/view/1910119","19-1910119")</f>
        <v>0</v>
      </c>
      <c r="B25" t="s">
        <v>62</v>
      </c>
      <c r="C25" t="s">
        <v>89</v>
      </c>
      <c r="D25" t="s">
        <v>103</v>
      </c>
      <c r="F25" t="s">
        <v>145</v>
      </c>
      <c r="G25" t="s">
        <v>257</v>
      </c>
      <c r="H25" t="s">
        <v>362</v>
      </c>
      <c r="J25" t="s">
        <v>511</v>
      </c>
      <c r="K25">
        <v>10033</v>
      </c>
      <c r="L25" t="s">
        <v>523</v>
      </c>
      <c r="M25" t="s">
        <v>524</v>
      </c>
      <c r="O25" t="s">
        <v>565</v>
      </c>
      <c r="P25" t="s">
        <v>577</v>
      </c>
      <c r="R25" t="s">
        <v>584</v>
      </c>
      <c r="S25" t="s">
        <v>523</v>
      </c>
      <c r="U25" t="s">
        <v>587</v>
      </c>
      <c r="W25" t="s">
        <v>103</v>
      </c>
      <c r="X25">
        <v>811.77</v>
      </c>
      <c r="Y25" t="s">
        <v>606</v>
      </c>
      <c r="Z25" t="s">
        <v>613</v>
      </c>
      <c r="AB25" t="s">
        <v>648</v>
      </c>
      <c r="AD25" t="s">
        <v>778</v>
      </c>
      <c r="AE25">
        <v>12</v>
      </c>
      <c r="AF25" t="s">
        <v>859</v>
      </c>
      <c r="AG25" t="s">
        <v>868</v>
      </c>
      <c r="AH25">
        <v>45</v>
      </c>
      <c r="AI25">
        <v>2</v>
      </c>
      <c r="AJ25">
        <v>0</v>
      </c>
      <c r="AK25">
        <v>34.35</v>
      </c>
      <c r="AN25" t="s">
        <v>875</v>
      </c>
      <c r="AO25">
        <v>5808</v>
      </c>
      <c r="AU25">
        <v>0.8</v>
      </c>
      <c r="AV25" t="s">
        <v>115</v>
      </c>
      <c r="AW25" t="s">
        <v>896</v>
      </c>
      <c r="AX25" t="s">
        <v>911</v>
      </c>
    </row>
    <row r="26" spans="1:50">
      <c r="A26" s="1">
        <f>HYPERLINK("https://lsnyc.legalserver.org/matter/dynamic-profile/view/1909241","19-1909241")</f>
        <v>0</v>
      </c>
      <c r="B26" t="s">
        <v>63</v>
      </c>
      <c r="C26" t="s">
        <v>89</v>
      </c>
      <c r="D26" t="s">
        <v>104</v>
      </c>
      <c r="F26" t="s">
        <v>146</v>
      </c>
      <c r="G26" t="s">
        <v>258</v>
      </c>
      <c r="H26" t="s">
        <v>363</v>
      </c>
      <c r="I26" t="s">
        <v>451</v>
      </c>
      <c r="J26" t="s">
        <v>505</v>
      </c>
      <c r="K26">
        <v>11212</v>
      </c>
      <c r="L26" t="s">
        <v>523</v>
      </c>
      <c r="M26" t="s">
        <v>524</v>
      </c>
      <c r="N26" t="s">
        <v>526</v>
      </c>
      <c r="O26" t="s">
        <v>538</v>
      </c>
      <c r="P26" t="s">
        <v>577</v>
      </c>
      <c r="R26" t="s">
        <v>584</v>
      </c>
      <c r="S26" t="s">
        <v>586</v>
      </c>
      <c r="U26" t="s">
        <v>587</v>
      </c>
      <c r="V26" t="s">
        <v>591</v>
      </c>
      <c r="W26" t="s">
        <v>597</v>
      </c>
      <c r="X26">
        <v>200</v>
      </c>
      <c r="Y26" t="s">
        <v>603</v>
      </c>
      <c r="Z26" t="s">
        <v>610</v>
      </c>
      <c r="AB26" t="s">
        <v>649</v>
      </c>
      <c r="AC26" t="s">
        <v>747</v>
      </c>
      <c r="AD26" t="s">
        <v>779</v>
      </c>
      <c r="AE26">
        <v>96</v>
      </c>
      <c r="AF26" t="s">
        <v>859</v>
      </c>
      <c r="AG26" t="s">
        <v>541</v>
      </c>
      <c r="AH26">
        <v>4</v>
      </c>
      <c r="AI26">
        <v>1</v>
      </c>
      <c r="AJ26">
        <v>0</v>
      </c>
      <c r="AK26">
        <v>56.2</v>
      </c>
      <c r="AN26" t="s">
        <v>874</v>
      </c>
      <c r="AO26">
        <v>7020</v>
      </c>
      <c r="AU26">
        <v>0</v>
      </c>
      <c r="AW26" t="s">
        <v>897</v>
      </c>
      <c r="AX26" t="s">
        <v>911</v>
      </c>
    </row>
    <row r="27" spans="1:50">
      <c r="A27" s="1">
        <f>HYPERLINK("https://lsnyc.legalserver.org/matter/dynamic-profile/view/1910486","19-1910486")</f>
        <v>0</v>
      </c>
      <c r="B27" t="s">
        <v>64</v>
      </c>
      <c r="C27" t="s">
        <v>90</v>
      </c>
      <c r="D27" t="s">
        <v>105</v>
      </c>
      <c r="E27" t="s">
        <v>105</v>
      </c>
      <c r="F27" t="s">
        <v>147</v>
      </c>
      <c r="G27" t="s">
        <v>259</v>
      </c>
      <c r="H27" t="s">
        <v>364</v>
      </c>
      <c r="I27" t="s">
        <v>452</v>
      </c>
      <c r="J27" t="s">
        <v>511</v>
      </c>
      <c r="K27">
        <v>10032</v>
      </c>
      <c r="L27" t="s">
        <v>523</v>
      </c>
      <c r="M27" t="s">
        <v>524</v>
      </c>
      <c r="O27" t="s">
        <v>538</v>
      </c>
      <c r="P27" t="s">
        <v>577</v>
      </c>
      <c r="Q27" t="s">
        <v>583</v>
      </c>
      <c r="R27" t="s">
        <v>584</v>
      </c>
      <c r="S27" t="s">
        <v>586</v>
      </c>
      <c r="U27" t="s">
        <v>587</v>
      </c>
      <c r="W27" t="s">
        <v>105</v>
      </c>
      <c r="X27">
        <v>1132</v>
      </c>
      <c r="Y27" t="s">
        <v>606</v>
      </c>
      <c r="Z27" t="s">
        <v>614</v>
      </c>
      <c r="AA27" t="s">
        <v>624</v>
      </c>
      <c r="AB27" t="s">
        <v>650</v>
      </c>
      <c r="AD27" t="s">
        <v>780</v>
      </c>
      <c r="AE27">
        <v>14</v>
      </c>
      <c r="AF27" t="s">
        <v>859</v>
      </c>
      <c r="AG27" t="s">
        <v>868</v>
      </c>
      <c r="AH27">
        <v>16</v>
      </c>
      <c r="AI27">
        <v>1</v>
      </c>
      <c r="AJ27">
        <v>0</v>
      </c>
      <c r="AK27">
        <v>82.43000000000001</v>
      </c>
      <c r="AN27" t="s">
        <v>874</v>
      </c>
      <c r="AO27">
        <v>10296</v>
      </c>
      <c r="AU27">
        <v>0.1</v>
      </c>
      <c r="AV27" t="s">
        <v>105</v>
      </c>
      <c r="AW27" t="s">
        <v>896</v>
      </c>
      <c r="AX27" t="s">
        <v>911</v>
      </c>
    </row>
    <row r="28" spans="1:50">
      <c r="A28" s="1">
        <f>HYPERLINK("https://lsnyc.legalserver.org/matter/dynamic-profile/view/1908891","19-1908891")</f>
        <v>0</v>
      </c>
      <c r="B28" t="s">
        <v>54</v>
      </c>
      <c r="C28" t="s">
        <v>90</v>
      </c>
      <c r="D28" t="s">
        <v>106</v>
      </c>
      <c r="E28" t="s">
        <v>111</v>
      </c>
      <c r="F28" t="s">
        <v>148</v>
      </c>
      <c r="G28" t="s">
        <v>260</v>
      </c>
      <c r="H28" t="s">
        <v>365</v>
      </c>
      <c r="I28" t="s">
        <v>453</v>
      </c>
      <c r="J28" t="s">
        <v>514</v>
      </c>
      <c r="K28">
        <v>11367</v>
      </c>
      <c r="L28" t="s">
        <v>523</v>
      </c>
      <c r="M28" t="s">
        <v>524</v>
      </c>
      <c r="O28" t="s">
        <v>565</v>
      </c>
      <c r="P28" t="s">
        <v>577</v>
      </c>
      <c r="Q28" t="s">
        <v>583</v>
      </c>
      <c r="R28" t="s">
        <v>584</v>
      </c>
      <c r="S28" t="s">
        <v>586</v>
      </c>
      <c r="U28" t="s">
        <v>587</v>
      </c>
      <c r="V28" t="s">
        <v>591</v>
      </c>
      <c r="W28" t="s">
        <v>111</v>
      </c>
      <c r="X28">
        <v>1063</v>
      </c>
      <c r="Y28" t="s">
        <v>602</v>
      </c>
      <c r="Z28" t="s">
        <v>616</v>
      </c>
      <c r="AA28" t="s">
        <v>624</v>
      </c>
      <c r="AB28" t="s">
        <v>651</v>
      </c>
      <c r="AC28" t="s">
        <v>748</v>
      </c>
      <c r="AD28" t="s">
        <v>781</v>
      </c>
      <c r="AE28">
        <v>12</v>
      </c>
      <c r="AF28" t="s">
        <v>862</v>
      </c>
      <c r="AG28" t="s">
        <v>868</v>
      </c>
      <c r="AH28">
        <v>30</v>
      </c>
      <c r="AI28">
        <v>2</v>
      </c>
      <c r="AJ28">
        <v>0</v>
      </c>
      <c r="AK28">
        <v>85.16</v>
      </c>
      <c r="AN28" t="s">
        <v>875</v>
      </c>
      <c r="AO28">
        <v>14400</v>
      </c>
      <c r="AU28">
        <v>1.85</v>
      </c>
      <c r="AV28" t="s">
        <v>111</v>
      </c>
      <c r="AW28" t="s">
        <v>900</v>
      </c>
      <c r="AX28" t="s">
        <v>911</v>
      </c>
    </row>
    <row r="29" spans="1:50">
      <c r="A29" s="1">
        <f>HYPERLINK("https://lsnyc.legalserver.org/matter/dynamic-profile/view/1909431","19-1909431")</f>
        <v>0</v>
      </c>
      <c r="B29" t="s">
        <v>56</v>
      </c>
      <c r="C29" t="s">
        <v>89</v>
      </c>
      <c r="D29" t="s">
        <v>102</v>
      </c>
      <c r="F29" t="s">
        <v>139</v>
      </c>
      <c r="G29" t="s">
        <v>261</v>
      </c>
      <c r="H29" t="s">
        <v>366</v>
      </c>
      <c r="I29" t="s">
        <v>454</v>
      </c>
      <c r="J29" t="s">
        <v>508</v>
      </c>
      <c r="K29">
        <v>11101</v>
      </c>
      <c r="L29" t="s">
        <v>523</v>
      </c>
      <c r="M29" t="s">
        <v>524</v>
      </c>
      <c r="N29" t="s">
        <v>535</v>
      </c>
      <c r="O29" t="s">
        <v>572</v>
      </c>
      <c r="P29" t="s">
        <v>577</v>
      </c>
      <c r="R29" t="s">
        <v>584</v>
      </c>
      <c r="S29" t="s">
        <v>586</v>
      </c>
      <c r="U29" t="s">
        <v>587</v>
      </c>
      <c r="W29" t="s">
        <v>102</v>
      </c>
      <c r="X29">
        <v>0</v>
      </c>
      <c r="Y29" t="s">
        <v>602</v>
      </c>
      <c r="AB29" t="s">
        <v>652</v>
      </c>
      <c r="AD29" t="s">
        <v>782</v>
      </c>
      <c r="AE29">
        <v>45</v>
      </c>
      <c r="AH29">
        <v>0</v>
      </c>
      <c r="AI29">
        <v>2</v>
      </c>
      <c r="AJ29">
        <v>0</v>
      </c>
      <c r="AK29">
        <v>88.7</v>
      </c>
      <c r="AN29" t="s">
        <v>874</v>
      </c>
      <c r="AO29">
        <v>15000</v>
      </c>
      <c r="AU29">
        <v>0.9</v>
      </c>
      <c r="AV29" t="s">
        <v>102</v>
      </c>
      <c r="AW29" t="s">
        <v>71</v>
      </c>
      <c r="AX29" t="s">
        <v>911</v>
      </c>
    </row>
    <row r="30" spans="1:50">
      <c r="A30" s="1">
        <f>HYPERLINK("https://lsnyc.legalserver.org/matter/dynamic-profile/view/1909640","19-1909640")</f>
        <v>0</v>
      </c>
      <c r="B30" t="s">
        <v>65</v>
      </c>
      <c r="C30" t="s">
        <v>89</v>
      </c>
      <c r="D30" t="s">
        <v>107</v>
      </c>
      <c r="F30" t="s">
        <v>149</v>
      </c>
      <c r="G30" t="s">
        <v>262</v>
      </c>
      <c r="H30" t="s">
        <v>367</v>
      </c>
      <c r="I30" t="s">
        <v>455</v>
      </c>
      <c r="J30" t="s">
        <v>505</v>
      </c>
      <c r="K30">
        <v>11210</v>
      </c>
      <c r="L30" t="s">
        <v>523</v>
      </c>
      <c r="M30" t="s">
        <v>524</v>
      </c>
      <c r="N30" t="s">
        <v>536</v>
      </c>
      <c r="O30" t="s">
        <v>567</v>
      </c>
      <c r="P30" t="s">
        <v>577</v>
      </c>
      <c r="R30" t="s">
        <v>584</v>
      </c>
      <c r="S30" t="s">
        <v>586</v>
      </c>
      <c r="U30" t="s">
        <v>587</v>
      </c>
      <c r="V30" t="s">
        <v>591</v>
      </c>
      <c r="W30" t="s">
        <v>107</v>
      </c>
      <c r="X30">
        <v>1004.5</v>
      </c>
      <c r="Y30" t="s">
        <v>603</v>
      </c>
      <c r="Z30" t="s">
        <v>609</v>
      </c>
      <c r="AB30" t="s">
        <v>653</v>
      </c>
      <c r="AE30">
        <v>4</v>
      </c>
      <c r="AF30" t="s">
        <v>860</v>
      </c>
      <c r="AG30" t="s">
        <v>541</v>
      </c>
      <c r="AH30">
        <v>5</v>
      </c>
      <c r="AI30">
        <v>2</v>
      </c>
      <c r="AJ30">
        <v>3</v>
      </c>
      <c r="AK30">
        <v>106.07</v>
      </c>
      <c r="AN30" t="s">
        <v>876</v>
      </c>
      <c r="AO30">
        <v>32000</v>
      </c>
      <c r="AQ30" t="s">
        <v>886</v>
      </c>
      <c r="AU30">
        <v>5</v>
      </c>
      <c r="AV30" t="s">
        <v>107</v>
      </c>
      <c r="AW30" t="s">
        <v>65</v>
      </c>
      <c r="AX30" t="s">
        <v>911</v>
      </c>
    </row>
    <row r="31" spans="1:50">
      <c r="A31" s="1">
        <f>HYPERLINK("https://lsnyc.legalserver.org/matter/dynamic-profile/view/1908890","19-1908890")</f>
        <v>0</v>
      </c>
      <c r="B31" t="s">
        <v>66</v>
      </c>
      <c r="C31" t="s">
        <v>89</v>
      </c>
      <c r="D31" t="s">
        <v>106</v>
      </c>
      <c r="F31" t="s">
        <v>150</v>
      </c>
      <c r="G31" t="s">
        <v>253</v>
      </c>
      <c r="H31" t="s">
        <v>368</v>
      </c>
      <c r="I31" t="s">
        <v>456</v>
      </c>
      <c r="J31" t="s">
        <v>511</v>
      </c>
      <c r="K31">
        <v>10035</v>
      </c>
      <c r="L31" t="s">
        <v>523</v>
      </c>
      <c r="M31" t="s">
        <v>524</v>
      </c>
      <c r="O31" t="s">
        <v>538</v>
      </c>
      <c r="P31" t="s">
        <v>577</v>
      </c>
      <c r="R31" t="s">
        <v>584</v>
      </c>
      <c r="S31" t="s">
        <v>523</v>
      </c>
      <c r="U31" t="s">
        <v>587</v>
      </c>
      <c r="V31" t="s">
        <v>591</v>
      </c>
      <c r="W31" t="s">
        <v>106</v>
      </c>
      <c r="X31">
        <v>1025.77</v>
      </c>
      <c r="Y31" t="s">
        <v>606</v>
      </c>
      <c r="Z31" t="s">
        <v>611</v>
      </c>
      <c r="AB31" t="s">
        <v>654</v>
      </c>
      <c r="AD31" t="s">
        <v>783</v>
      </c>
      <c r="AE31">
        <v>60</v>
      </c>
      <c r="AF31" t="s">
        <v>859</v>
      </c>
      <c r="AG31" t="s">
        <v>866</v>
      </c>
      <c r="AH31">
        <v>10</v>
      </c>
      <c r="AI31">
        <v>2</v>
      </c>
      <c r="AJ31">
        <v>0</v>
      </c>
      <c r="AK31">
        <v>118.23</v>
      </c>
      <c r="AN31" t="s">
        <v>874</v>
      </c>
      <c r="AO31">
        <v>19992</v>
      </c>
      <c r="AU31">
        <v>0</v>
      </c>
      <c r="AW31" t="s">
        <v>901</v>
      </c>
      <c r="AX31" t="s">
        <v>911</v>
      </c>
    </row>
    <row r="32" spans="1:50">
      <c r="A32" s="1">
        <f>HYPERLINK("https://lsnyc.legalserver.org/matter/dynamic-profile/view/1908290","19-1908290")</f>
        <v>0</v>
      </c>
      <c r="B32" t="s">
        <v>54</v>
      </c>
      <c r="C32" t="s">
        <v>90</v>
      </c>
      <c r="D32" t="s">
        <v>108</v>
      </c>
      <c r="E32" t="s">
        <v>111</v>
      </c>
      <c r="F32" t="s">
        <v>151</v>
      </c>
      <c r="G32" t="s">
        <v>263</v>
      </c>
      <c r="H32" t="s">
        <v>369</v>
      </c>
      <c r="I32" t="s">
        <v>457</v>
      </c>
      <c r="J32" t="s">
        <v>515</v>
      </c>
      <c r="K32">
        <v>11365</v>
      </c>
      <c r="L32" t="s">
        <v>523</v>
      </c>
      <c r="M32" t="s">
        <v>524</v>
      </c>
      <c r="N32" t="s">
        <v>537</v>
      </c>
      <c r="O32" t="s">
        <v>564</v>
      </c>
      <c r="P32" t="s">
        <v>577</v>
      </c>
      <c r="Q32" t="s">
        <v>583</v>
      </c>
      <c r="R32" t="s">
        <v>584</v>
      </c>
      <c r="S32" t="s">
        <v>586</v>
      </c>
      <c r="U32" t="s">
        <v>587</v>
      </c>
      <c r="V32" t="s">
        <v>593</v>
      </c>
      <c r="W32" t="s">
        <v>111</v>
      </c>
      <c r="X32">
        <v>1609</v>
      </c>
      <c r="Y32" t="s">
        <v>602</v>
      </c>
      <c r="Z32" t="s">
        <v>607</v>
      </c>
      <c r="AA32" t="s">
        <v>624</v>
      </c>
      <c r="AB32" t="s">
        <v>655</v>
      </c>
      <c r="AC32" t="s">
        <v>749</v>
      </c>
      <c r="AD32" t="s">
        <v>784</v>
      </c>
      <c r="AE32">
        <v>9</v>
      </c>
      <c r="AF32" t="s">
        <v>861</v>
      </c>
      <c r="AG32" t="s">
        <v>868</v>
      </c>
      <c r="AH32">
        <v>28</v>
      </c>
      <c r="AI32">
        <v>1</v>
      </c>
      <c r="AJ32">
        <v>0</v>
      </c>
      <c r="AK32">
        <v>120.19</v>
      </c>
      <c r="AN32" t="s">
        <v>874</v>
      </c>
      <c r="AO32">
        <v>15012</v>
      </c>
      <c r="AU32">
        <v>0.71</v>
      </c>
      <c r="AV32" t="s">
        <v>111</v>
      </c>
      <c r="AW32" t="s">
        <v>71</v>
      </c>
      <c r="AX32" t="s">
        <v>911</v>
      </c>
    </row>
    <row r="33" spans="1:50">
      <c r="A33" s="1">
        <f>HYPERLINK("https://lsnyc.legalserver.org/matter/dynamic-profile/view/1910113","19-1910113")</f>
        <v>0</v>
      </c>
      <c r="B33" t="s">
        <v>67</v>
      </c>
      <c r="C33" t="s">
        <v>89</v>
      </c>
      <c r="D33" t="s">
        <v>103</v>
      </c>
      <c r="F33" t="s">
        <v>152</v>
      </c>
      <c r="G33" t="s">
        <v>264</v>
      </c>
      <c r="H33" t="s">
        <v>362</v>
      </c>
      <c r="J33" t="s">
        <v>511</v>
      </c>
      <c r="K33">
        <v>10033</v>
      </c>
      <c r="L33" t="s">
        <v>523</v>
      </c>
      <c r="M33" t="s">
        <v>524</v>
      </c>
      <c r="O33" t="s">
        <v>565</v>
      </c>
      <c r="P33" t="s">
        <v>577</v>
      </c>
      <c r="R33" t="s">
        <v>584</v>
      </c>
      <c r="S33" t="s">
        <v>523</v>
      </c>
      <c r="U33" t="s">
        <v>587</v>
      </c>
      <c r="W33" t="s">
        <v>103</v>
      </c>
      <c r="X33">
        <v>650</v>
      </c>
      <c r="Y33" t="s">
        <v>606</v>
      </c>
      <c r="Z33" t="s">
        <v>613</v>
      </c>
      <c r="AB33" t="s">
        <v>656</v>
      </c>
      <c r="AD33" t="s">
        <v>785</v>
      </c>
      <c r="AE33">
        <v>12</v>
      </c>
      <c r="AF33" t="s">
        <v>859</v>
      </c>
      <c r="AG33" t="s">
        <v>541</v>
      </c>
      <c r="AH33">
        <v>1</v>
      </c>
      <c r="AI33">
        <v>1</v>
      </c>
      <c r="AJ33">
        <v>0</v>
      </c>
      <c r="AK33">
        <v>135.31</v>
      </c>
      <c r="AN33" t="s">
        <v>874</v>
      </c>
      <c r="AO33">
        <v>16900</v>
      </c>
      <c r="AU33">
        <v>0</v>
      </c>
      <c r="AW33" t="s">
        <v>896</v>
      </c>
      <c r="AX33" t="s">
        <v>911</v>
      </c>
    </row>
    <row r="34" spans="1:50">
      <c r="A34" s="1">
        <f>HYPERLINK("https://lsnyc.legalserver.org/matter/dynamic-profile/view/1909731","19-1909731")</f>
        <v>0</v>
      </c>
      <c r="B34" t="s">
        <v>68</v>
      </c>
      <c r="C34" t="s">
        <v>89</v>
      </c>
      <c r="D34" t="s">
        <v>109</v>
      </c>
      <c r="F34" t="s">
        <v>153</v>
      </c>
      <c r="G34" t="s">
        <v>265</v>
      </c>
      <c r="H34" t="s">
        <v>370</v>
      </c>
      <c r="J34" t="s">
        <v>505</v>
      </c>
      <c r="K34">
        <v>11213</v>
      </c>
      <c r="L34" t="s">
        <v>523</v>
      </c>
      <c r="M34" t="s">
        <v>524</v>
      </c>
      <c r="N34" t="s">
        <v>538</v>
      </c>
      <c r="O34" t="s">
        <v>538</v>
      </c>
      <c r="P34" t="s">
        <v>577</v>
      </c>
      <c r="R34" t="s">
        <v>584</v>
      </c>
      <c r="S34" t="s">
        <v>586</v>
      </c>
      <c r="U34" t="s">
        <v>587</v>
      </c>
      <c r="W34" t="s">
        <v>107</v>
      </c>
      <c r="X34">
        <v>798.41</v>
      </c>
      <c r="Y34" t="s">
        <v>603</v>
      </c>
      <c r="Z34" t="s">
        <v>608</v>
      </c>
      <c r="AB34" t="s">
        <v>657</v>
      </c>
      <c r="AC34" t="s">
        <v>541</v>
      </c>
      <c r="AD34" t="s">
        <v>786</v>
      </c>
      <c r="AE34">
        <v>31</v>
      </c>
      <c r="AF34" t="s">
        <v>859</v>
      </c>
      <c r="AG34" t="s">
        <v>868</v>
      </c>
      <c r="AH34">
        <v>41</v>
      </c>
      <c r="AI34">
        <v>2</v>
      </c>
      <c r="AJ34">
        <v>0</v>
      </c>
      <c r="AK34">
        <v>146.08</v>
      </c>
      <c r="AN34" t="s">
        <v>874</v>
      </c>
      <c r="AO34">
        <v>24702</v>
      </c>
      <c r="AU34">
        <v>4.3</v>
      </c>
      <c r="AV34" t="s">
        <v>97</v>
      </c>
      <c r="AW34" t="s">
        <v>895</v>
      </c>
      <c r="AX34" t="s">
        <v>911</v>
      </c>
    </row>
    <row r="35" spans="1:50">
      <c r="A35" s="1">
        <f>HYPERLINK("https://lsnyc.legalserver.org/matter/dynamic-profile/view/1910406","19-1910406")</f>
        <v>0</v>
      </c>
      <c r="B35" t="s">
        <v>62</v>
      </c>
      <c r="C35" t="s">
        <v>89</v>
      </c>
      <c r="D35" t="s">
        <v>105</v>
      </c>
      <c r="F35" t="s">
        <v>145</v>
      </c>
      <c r="G35" t="s">
        <v>257</v>
      </c>
      <c r="H35" t="s">
        <v>362</v>
      </c>
      <c r="J35" t="s">
        <v>511</v>
      </c>
      <c r="K35">
        <v>10033</v>
      </c>
      <c r="L35" t="s">
        <v>523</v>
      </c>
      <c r="M35" t="s">
        <v>524</v>
      </c>
      <c r="O35" t="s">
        <v>570</v>
      </c>
      <c r="P35" t="s">
        <v>577</v>
      </c>
      <c r="R35" t="s">
        <v>584</v>
      </c>
      <c r="S35" t="s">
        <v>586</v>
      </c>
      <c r="U35" t="s">
        <v>587</v>
      </c>
      <c r="W35" t="s">
        <v>105</v>
      </c>
      <c r="X35">
        <v>811.77</v>
      </c>
      <c r="Y35" t="s">
        <v>606</v>
      </c>
      <c r="Z35" t="s">
        <v>614</v>
      </c>
      <c r="AB35" t="s">
        <v>648</v>
      </c>
      <c r="AD35" t="s">
        <v>778</v>
      </c>
      <c r="AE35">
        <v>0</v>
      </c>
      <c r="AF35" t="s">
        <v>859</v>
      </c>
      <c r="AG35" t="s">
        <v>868</v>
      </c>
      <c r="AH35">
        <v>45</v>
      </c>
      <c r="AI35">
        <v>2</v>
      </c>
      <c r="AJ35">
        <v>0</v>
      </c>
      <c r="AK35">
        <v>179.82</v>
      </c>
      <c r="AN35" t="s">
        <v>875</v>
      </c>
      <c r="AO35">
        <v>30408</v>
      </c>
      <c r="AU35">
        <v>0</v>
      </c>
      <c r="AW35" t="s">
        <v>896</v>
      </c>
      <c r="AX35" t="s">
        <v>911</v>
      </c>
    </row>
    <row r="36" spans="1:50">
      <c r="A36" s="1">
        <f>HYPERLINK("https://lsnyc.legalserver.org/matter/dynamic-profile/view/1910509","19-1910509")</f>
        <v>0</v>
      </c>
      <c r="B36" t="s">
        <v>69</v>
      </c>
      <c r="C36" t="s">
        <v>89</v>
      </c>
      <c r="D36" t="s">
        <v>105</v>
      </c>
      <c r="F36" t="s">
        <v>154</v>
      </c>
      <c r="G36" t="s">
        <v>266</v>
      </c>
      <c r="H36" t="s">
        <v>371</v>
      </c>
      <c r="I36">
        <v>26</v>
      </c>
      <c r="J36" t="s">
        <v>505</v>
      </c>
      <c r="K36">
        <v>11215</v>
      </c>
      <c r="L36" t="s">
        <v>523</v>
      </c>
      <c r="M36" t="s">
        <v>524</v>
      </c>
      <c r="P36" t="s">
        <v>577</v>
      </c>
      <c r="R36" t="s">
        <v>584</v>
      </c>
      <c r="S36" t="s">
        <v>586</v>
      </c>
      <c r="U36" t="s">
        <v>587</v>
      </c>
      <c r="V36" t="s">
        <v>591</v>
      </c>
      <c r="W36" t="s">
        <v>105</v>
      </c>
      <c r="X36">
        <v>1380.54</v>
      </c>
      <c r="Y36" t="s">
        <v>603</v>
      </c>
      <c r="Z36" t="s">
        <v>607</v>
      </c>
      <c r="AB36" t="s">
        <v>658</v>
      </c>
      <c r="AD36" t="s">
        <v>787</v>
      </c>
      <c r="AE36">
        <v>26</v>
      </c>
      <c r="AF36" t="s">
        <v>859</v>
      </c>
      <c r="AG36" t="s">
        <v>541</v>
      </c>
      <c r="AH36">
        <v>7</v>
      </c>
      <c r="AI36">
        <v>1</v>
      </c>
      <c r="AJ36">
        <v>2</v>
      </c>
      <c r="AK36">
        <v>182.84</v>
      </c>
      <c r="AN36" t="s">
        <v>874</v>
      </c>
      <c r="AO36">
        <v>39000</v>
      </c>
      <c r="AU36">
        <v>0</v>
      </c>
      <c r="AW36" t="s">
        <v>69</v>
      </c>
    </row>
    <row r="37" spans="1:50">
      <c r="A37" s="1">
        <f>HYPERLINK("https://lsnyc.legalserver.org/matter/dynamic-profile/view/1908549","19-1908549")</f>
        <v>0</v>
      </c>
      <c r="B37" t="s">
        <v>54</v>
      </c>
      <c r="C37" t="s">
        <v>89</v>
      </c>
      <c r="D37" t="s">
        <v>110</v>
      </c>
      <c r="F37" t="s">
        <v>155</v>
      </c>
      <c r="G37" t="s">
        <v>267</v>
      </c>
      <c r="H37" t="s">
        <v>372</v>
      </c>
      <c r="I37">
        <v>4</v>
      </c>
      <c r="J37" t="s">
        <v>516</v>
      </c>
      <c r="K37">
        <v>11103</v>
      </c>
      <c r="L37" t="s">
        <v>523</v>
      </c>
      <c r="M37" t="s">
        <v>524</v>
      </c>
      <c r="O37" t="s">
        <v>568</v>
      </c>
      <c r="P37" t="s">
        <v>577</v>
      </c>
      <c r="R37" t="s">
        <v>584</v>
      </c>
      <c r="S37" t="s">
        <v>586</v>
      </c>
      <c r="U37" t="s">
        <v>587</v>
      </c>
      <c r="V37" t="s">
        <v>591</v>
      </c>
      <c r="W37" t="s">
        <v>111</v>
      </c>
      <c r="X37">
        <v>630</v>
      </c>
      <c r="Y37" t="s">
        <v>602</v>
      </c>
      <c r="Z37" t="s">
        <v>616</v>
      </c>
      <c r="AB37" t="s">
        <v>659</v>
      </c>
      <c r="AD37" t="s">
        <v>788</v>
      </c>
      <c r="AE37">
        <v>25</v>
      </c>
      <c r="AF37" t="s">
        <v>859</v>
      </c>
      <c r="AG37" t="s">
        <v>608</v>
      </c>
      <c r="AH37">
        <v>50</v>
      </c>
      <c r="AI37">
        <v>1</v>
      </c>
      <c r="AJ37">
        <v>0</v>
      </c>
      <c r="AK37">
        <v>192.15</v>
      </c>
      <c r="AN37" t="s">
        <v>874</v>
      </c>
      <c r="AO37">
        <v>24000</v>
      </c>
      <c r="AU37">
        <v>1.35</v>
      </c>
      <c r="AV37" t="s">
        <v>111</v>
      </c>
      <c r="AW37" t="s">
        <v>898</v>
      </c>
      <c r="AX37" t="s">
        <v>911</v>
      </c>
    </row>
    <row r="38" spans="1:50">
      <c r="A38" s="1">
        <f>HYPERLINK("https://lsnyc.legalserver.org/matter/dynamic-profile/view/1910115","19-1910115")</f>
        <v>0</v>
      </c>
      <c r="B38" t="s">
        <v>67</v>
      </c>
      <c r="C38" t="s">
        <v>90</v>
      </c>
      <c r="D38" t="s">
        <v>103</v>
      </c>
      <c r="E38" t="s">
        <v>103</v>
      </c>
      <c r="F38" t="s">
        <v>156</v>
      </c>
      <c r="G38" t="s">
        <v>268</v>
      </c>
      <c r="H38" t="s">
        <v>373</v>
      </c>
      <c r="J38" t="s">
        <v>511</v>
      </c>
      <c r="K38">
        <v>10033</v>
      </c>
      <c r="L38" t="s">
        <v>523</v>
      </c>
      <c r="M38" t="s">
        <v>524</v>
      </c>
      <c r="O38" t="s">
        <v>565</v>
      </c>
      <c r="P38" t="s">
        <v>577</v>
      </c>
      <c r="Q38" t="s">
        <v>583</v>
      </c>
      <c r="R38" t="s">
        <v>584</v>
      </c>
      <c r="S38" t="s">
        <v>586</v>
      </c>
      <c r="U38" t="s">
        <v>587</v>
      </c>
      <c r="W38" t="s">
        <v>103</v>
      </c>
      <c r="X38">
        <v>1135</v>
      </c>
      <c r="Y38" t="s">
        <v>606</v>
      </c>
      <c r="Z38" t="s">
        <v>613</v>
      </c>
      <c r="AA38" t="s">
        <v>625</v>
      </c>
      <c r="AB38" t="s">
        <v>660</v>
      </c>
      <c r="AD38" t="s">
        <v>789</v>
      </c>
      <c r="AE38">
        <v>12</v>
      </c>
      <c r="AF38" t="s">
        <v>859</v>
      </c>
      <c r="AG38" t="s">
        <v>541</v>
      </c>
      <c r="AH38">
        <v>39</v>
      </c>
      <c r="AI38">
        <v>2</v>
      </c>
      <c r="AJ38">
        <v>1</v>
      </c>
      <c r="AK38">
        <v>243.79</v>
      </c>
      <c r="AO38">
        <v>52000</v>
      </c>
      <c r="AU38">
        <v>0.7</v>
      </c>
      <c r="AV38" t="s">
        <v>103</v>
      </c>
      <c r="AW38" t="s">
        <v>896</v>
      </c>
      <c r="AX38" t="s">
        <v>911</v>
      </c>
    </row>
    <row r="39" spans="1:50">
      <c r="A39" s="1">
        <f>HYPERLINK("https://lsnyc.legalserver.org/matter/dynamic-profile/view/1910273","19-1910273")</f>
        <v>0</v>
      </c>
      <c r="B39" t="s">
        <v>54</v>
      </c>
      <c r="C39" t="s">
        <v>89</v>
      </c>
      <c r="D39" t="s">
        <v>111</v>
      </c>
      <c r="F39" t="s">
        <v>157</v>
      </c>
      <c r="G39" t="s">
        <v>269</v>
      </c>
      <c r="H39" t="s">
        <v>374</v>
      </c>
      <c r="J39" t="s">
        <v>517</v>
      </c>
      <c r="K39">
        <v>11435</v>
      </c>
      <c r="L39" t="s">
        <v>523</v>
      </c>
      <c r="M39" t="s">
        <v>524</v>
      </c>
      <c r="O39" t="s">
        <v>568</v>
      </c>
      <c r="P39" t="s">
        <v>577</v>
      </c>
      <c r="R39" t="s">
        <v>584</v>
      </c>
      <c r="S39" t="s">
        <v>586</v>
      </c>
      <c r="U39" t="s">
        <v>587</v>
      </c>
      <c r="V39" t="s">
        <v>591</v>
      </c>
      <c r="W39" t="s">
        <v>111</v>
      </c>
      <c r="X39">
        <v>2010</v>
      </c>
      <c r="Y39" t="s">
        <v>602</v>
      </c>
      <c r="Z39" t="s">
        <v>617</v>
      </c>
      <c r="AB39" t="s">
        <v>661</v>
      </c>
      <c r="AD39" t="s">
        <v>790</v>
      </c>
      <c r="AE39">
        <v>2</v>
      </c>
      <c r="AF39" t="s">
        <v>860</v>
      </c>
      <c r="AG39" t="s">
        <v>541</v>
      </c>
      <c r="AH39">
        <v>-1</v>
      </c>
      <c r="AI39">
        <v>2</v>
      </c>
      <c r="AJ39">
        <v>3</v>
      </c>
      <c r="AK39">
        <v>2147.83</v>
      </c>
      <c r="AN39" t="s">
        <v>874</v>
      </c>
      <c r="AO39">
        <v>648000</v>
      </c>
      <c r="AU39">
        <v>0.3</v>
      </c>
      <c r="AV39" t="s">
        <v>111</v>
      </c>
      <c r="AW39" t="s">
        <v>54</v>
      </c>
      <c r="AX39" t="s">
        <v>911</v>
      </c>
    </row>
    <row r="40" spans="1:50">
      <c r="A40" s="1">
        <f>HYPERLINK("https://lsnyc.legalserver.org/matter/dynamic-profile/view/1909404","19-1909404")</f>
        <v>0</v>
      </c>
      <c r="B40" t="s">
        <v>70</v>
      </c>
      <c r="C40" t="s">
        <v>89</v>
      </c>
      <c r="D40" t="s">
        <v>102</v>
      </c>
      <c r="F40" t="s">
        <v>158</v>
      </c>
      <c r="G40" t="s">
        <v>270</v>
      </c>
      <c r="H40" t="s">
        <v>375</v>
      </c>
      <c r="I40">
        <v>1</v>
      </c>
      <c r="J40" t="s">
        <v>505</v>
      </c>
      <c r="K40">
        <v>11207</v>
      </c>
      <c r="L40" t="s">
        <v>523</v>
      </c>
      <c r="M40" t="s">
        <v>524</v>
      </c>
      <c r="N40" t="s">
        <v>539</v>
      </c>
      <c r="O40" t="s">
        <v>564</v>
      </c>
      <c r="P40" t="s">
        <v>578</v>
      </c>
      <c r="R40" t="s">
        <v>584</v>
      </c>
      <c r="S40" t="s">
        <v>586</v>
      </c>
      <c r="U40" t="s">
        <v>587</v>
      </c>
      <c r="V40" t="s">
        <v>591</v>
      </c>
      <c r="W40" t="s">
        <v>102</v>
      </c>
      <c r="X40">
        <v>2000</v>
      </c>
      <c r="Y40" t="s">
        <v>603</v>
      </c>
      <c r="Z40" t="s">
        <v>618</v>
      </c>
      <c r="AB40" t="s">
        <v>662</v>
      </c>
      <c r="AC40" t="s">
        <v>750</v>
      </c>
      <c r="AD40" t="s">
        <v>791</v>
      </c>
      <c r="AE40">
        <v>3</v>
      </c>
      <c r="AH40">
        <v>0</v>
      </c>
      <c r="AI40">
        <v>3</v>
      </c>
      <c r="AJ40">
        <v>2</v>
      </c>
      <c r="AK40">
        <v>30.16</v>
      </c>
      <c r="AN40" t="s">
        <v>874</v>
      </c>
      <c r="AO40">
        <v>9100</v>
      </c>
      <c r="AU40">
        <v>0</v>
      </c>
      <c r="AW40" t="s">
        <v>902</v>
      </c>
      <c r="AX40" t="s">
        <v>912</v>
      </c>
    </row>
    <row r="41" spans="1:50">
      <c r="A41" s="1">
        <f>HYPERLINK("https://lsnyc.legalserver.org/matter/dynamic-profile/view/1908713","19-1908713")</f>
        <v>0</v>
      </c>
      <c r="B41" t="s">
        <v>56</v>
      </c>
      <c r="C41" t="s">
        <v>89</v>
      </c>
      <c r="D41" t="s">
        <v>96</v>
      </c>
      <c r="F41" t="s">
        <v>159</v>
      </c>
      <c r="G41" t="s">
        <v>271</v>
      </c>
      <c r="H41" t="s">
        <v>376</v>
      </c>
      <c r="I41" t="s">
        <v>458</v>
      </c>
      <c r="J41" t="s">
        <v>518</v>
      </c>
      <c r="K41">
        <v>11377</v>
      </c>
      <c r="L41" t="s">
        <v>523</v>
      </c>
      <c r="M41" t="s">
        <v>524</v>
      </c>
      <c r="O41" t="s">
        <v>567</v>
      </c>
      <c r="P41" t="s">
        <v>578</v>
      </c>
      <c r="R41" t="s">
        <v>585</v>
      </c>
      <c r="S41" t="s">
        <v>586</v>
      </c>
      <c r="U41" t="s">
        <v>587</v>
      </c>
      <c r="W41" t="s">
        <v>598</v>
      </c>
      <c r="X41">
        <v>720</v>
      </c>
      <c r="Y41" t="s">
        <v>602</v>
      </c>
      <c r="Z41" t="s">
        <v>612</v>
      </c>
      <c r="AB41" t="s">
        <v>663</v>
      </c>
      <c r="AC41" t="s">
        <v>751</v>
      </c>
      <c r="AE41">
        <v>6</v>
      </c>
      <c r="AF41" t="s">
        <v>859</v>
      </c>
      <c r="AH41">
        <v>9</v>
      </c>
      <c r="AI41">
        <v>1</v>
      </c>
      <c r="AJ41">
        <v>3</v>
      </c>
      <c r="AK41">
        <v>30.29</v>
      </c>
      <c r="AL41" t="s">
        <v>871</v>
      </c>
      <c r="AM41" t="s">
        <v>872</v>
      </c>
      <c r="AN41" t="s">
        <v>875</v>
      </c>
      <c r="AO41">
        <v>7800</v>
      </c>
      <c r="AU41">
        <v>1</v>
      </c>
      <c r="AV41" t="s">
        <v>96</v>
      </c>
      <c r="AW41" t="s">
        <v>56</v>
      </c>
    </row>
    <row r="42" spans="1:50">
      <c r="A42" s="1">
        <f>HYPERLINK("https://lsnyc.legalserver.org/matter/dynamic-profile/view/1910445","19-1910445")</f>
        <v>0</v>
      </c>
      <c r="B42" t="s">
        <v>64</v>
      </c>
      <c r="C42" t="s">
        <v>89</v>
      </c>
      <c r="D42" t="s">
        <v>105</v>
      </c>
      <c r="F42" t="s">
        <v>160</v>
      </c>
      <c r="G42" t="s">
        <v>272</v>
      </c>
      <c r="H42" t="s">
        <v>377</v>
      </c>
      <c r="I42" t="s">
        <v>459</v>
      </c>
      <c r="J42" t="s">
        <v>511</v>
      </c>
      <c r="K42">
        <v>10032</v>
      </c>
      <c r="L42" t="s">
        <v>523</v>
      </c>
      <c r="M42" t="s">
        <v>524</v>
      </c>
      <c r="P42" t="s">
        <v>578</v>
      </c>
      <c r="R42" t="s">
        <v>584</v>
      </c>
      <c r="S42" t="s">
        <v>586</v>
      </c>
      <c r="U42" t="s">
        <v>587</v>
      </c>
      <c r="W42" t="s">
        <v>105</v>
      </c>
      <c r="X42">
        <v>2195</v>
      </c>
      <c r="Y42" t="s">
        <v>606</v>
      </c>
      <c r="Z42" t="s">
        <v>613</v>
      </c>
      <c r="AB42" t="s">
        <v>664</v>
      </c>
      <c r="AC42" t="s">
        <v>752</v>
      </c>
      <c r="AD42" t="s">
        <v>792</v>
      </c>
      <c r="AE42">
        <v>0</v>
      </c>
      <c r="AF42" t="s">
        <v>859</v>
      </c>
      <c r="AG42" t="s">
        <v>541</v>
      </c>
      <c r="AH42">
        <v>1</v>
      </c>
      <c r="AI42">
        <v>1</v>
      </c>
      <c r="AJ42">
        <v>0</v>
      </c>
      <c r="AK42">
        <v>39.97</v>
      </c>
      <c r="AN42" t="s">
        <v>874</v>
      </c>
      <c r="AO42">
        <v>4992</v>
      </c>
      <c r="AU42">
        <v>0.5</v>
      </c>
      <c r="AV42" t="s">
        <v>105</v>
      </c>
      <c r="AW42" t="s">
        <v>896</v>
      </c>
      <c r="AX42" t="s">
        <v>911</v>
      </c>
    </row>
    <row r="43" spans="1:50">
      <c r="A43" s="1">
        <f>HYPERLINK("https://lsnyc.legalserver.org/matter/dynamic-profile/view/1908970","19-1908970")</f>
        <v>0</v>
      </c>
      <c r="B43" t="s">
        <v>71</v>
      </c>
      <c r="C43" t="s">
        <v>89</v>
      </c>
      <c r="D43" t="s">
        <v>106</v>
      </c>
      <c r="F43" t="s">
        <v>161</v>
      </c>
      <c r="G43" t="s">
        <v>273</v>
      </c>
      <c r="H43" t="s">
        <v>378</v>
      </c>
      <c r="J43" t="s">
        <v>519</v>
      </c>
      <c r="K43">
        <v>11691</v>
      </c>
      <c r="L43" t="s">
        <v>523</v>
      </c>
      <c r="M43" t="s">
        <v>524</v>
      </c>
      <c r="N43" t="s">
        <v>540</v>
      </c>
      <c r="O43" t="s">
        <v>564</v>
      </c>
      <c r="P43" t="s">
        <v>578</v>
      </c>
      <c r="R43" t="s">
        <v>584</v>
      </c>
      <c r="S43" t="s">
        <v>586</v>
      </c>
      <c r="U43" t="s">
        <v>587</v>
      </c>
      <c r="W43" t="s">
        <v>106</v>
      </c>
      <c r="X43">
        <v>2100</v>
      </c>
      <c r="Y43" t="s">
        <v>602</v>
      </c>
      <c r="Z43" t="s">
        <v>607</v>
      </c>
      <c r="AB43" t="s">
        <v>665</v>
      </c>
      <c r="AD43" t="s">
        <v>793</v>
      </c>
      <c r="AE43">
        <v>2</v>
      </c>
      <c r="AF43" t="s">
        <v>861</v>
      </c>
      <c r="AG43" t="s">
        <v>866</v>
      </c>
      <c r="AH43">
        <v>4</v>
      </c>
      <c r="AI43">
        <v>2</v>
      </c>
      <c r="AJ43">
        <v>1</v>
      </c>
      <c r="AK43">
        <v>65.04000000000001</v>
      </c>
      <c r="AN43" t="s">
        <v>874</v>
      </c>
      <c r="AO43">
        <v>13872</v>
      </c>
      <c r="AU43">
        <v>0.55</v>
      </c>
      <c r="AV43" t="s">
        <v>107</v>
      </c>
      <c r="AW43" t="s">
        <v>71</v>
      </c>
      <c r="AX43" t="s">
        <v>911</v>
      </c>
    </row>
    <row r="44" spans="1:50">
      <c r="A44" s="1">
        <f>HYPERLINK("https://lsnyc.legalserver.org/matter/dynamic-profile/view/1908673","19-1908673")</f>
        <v>0</v>
      </c>
      <c r="B44" t="s">
        <v>57</v>
      </c>
      <c r="C44" t="s">
        <v>89</v>
      </c>
      <c r="D44" t="s">
        <v>96</v>
      </c>
      <c r="F44" t="s">
        <v>162</v>
      </c>
      <c r="G44" t="s">
        <v>245</v>
      </c>
      <c r="H44" t="s">
        <v>379</v>
      </c>
      <c r="I44" t="s">
        <v>460</v>
      </c>
      <c r="J44" t="s">
        <v>511</v>
      </c>
      <c r="K44">
        <v>10040</v>
      </c>
      <c r="L44" t="s">
        <v>523</v>
      </c>
      <c r="M44" t="s">
        <v>524</v>
      </c>
      <c r="O44" t="s">
        <v>564</v>
      </c>
      <c r="P44" t="s">
        <v>578</v>
      </c>
      <c r="R44" t="s">
        <v>584</v>
      </c>
      <c r="S44" t="s">
        <v>586</v>
      </c>
      <c r="U44" t="s">
        <v>587</v>
      </c>
      <c r="W44" t="s">
        <v>96</v>
      </c>
      <c r="X44">
        <v>215</v>
      </c>
      <c r="Y44" t="s">
        <v>606</v>
      </c>
      <c r="Z44" t="s">
        <v>613</v>
      </c>
      <c r="AB44" t="s">
        <v>666</v>
      </c>
      <c r="AD44" t="s">
        <v>794</v>
      </c>
      <c r="AE44">
        <v>37</v>
      </c>
      <c r="AF44" t="s">
        <v>859</v>
      </c>
      <c r="AG44" t="s">
        <v>608</v>
      </c>
      <c r="AH44">
        <v>5</v>
      </c>
      <c r="AI44">
        <v>1</v>
      </c>
      <c r="AJ44">
        <v>0</v>
      </c>
      <c r="AK44">
        <v>70.62</v>
      </c>
      <c r="AN44" t="s">
        <v>875</v>
      </c>
      <c r="AO44">
        <v>8820</v>
      </c>
      <c r="AU44">
        <v>3.9</v>
      </c>
      <c r="AV44" t="s">
        <v>107</v>
      </c>
      <c r="AW44" t="s">
        <v>896</v>
      </c>
      <c r="AX44" t="s">
        <v>911</v>
      </c>
    </row>
    <row r="45" spans="1:50">
      <c r="A45" s="1">
        <f>HYPERLINK("https://lsnyc.legalserver.org/matter/dynamic-profile/view/1909324","19-1909324")</f>
        <v>0</v>
      </c>
      <c r="B45" t="s">
        <v>72</v>
      </c>
      <c r="C45" t="s">
        <v>89</v>
      </c>
      <c r="D45" t="s">
        <v>91</v>
      </c>
      <c r="F45" t="s">
        <v>163</v>
      </c>
      <c r="G45" t="s">
        <v>274</v>
      </c>
      <c r="H45" t="s">
        <v>380</v>
      </c>
      <c r="I45">
        <v>31</v>
      </c>
      <c r="J45" t="s">
        <v>511</v>
      </c>
      <c r="K45">
        <v>10033</v>
      </c>
      <c r="L45" t="s">
        <v>523</v>
      </c>
      <c r="M45" t="s">
        <v>524</v>
      </c>
      <c r="O45" t="s">
        <v>567</v>
      </c>
      <c r="P45" t="s">
        <v>578</v>
      </c>
      <c r="R45" t="s">
        <v>584</v>
      </c>
      <c r="S45" t="s">
        <v>586</v>
      </c>
      <c r="U45" t="s">
        <v>587</v>
      </c>
      <c r="W45" t="s">
        <v>91</v>
      </c>
      <c r="X45">
        <v>792.47</v>
      </c>
      <c r="Y45" t="s">
        <v>606</v>
      </c>
      <c r="Z45" t="s">
        <v>619</v>
      </c>
      <c r="AB45" t="s">
        <v>667</v>
      </c>
      <c r="AD45" t="s">
        <v>795</v>
      </c>
      <c r="AE45">
        <v>38</v>
      </c>
      <c r="AF45" t="s">
        <v>859</v>
      </c>
      <c r="AG45" t="s">
        <v>868</v>
      </c>
      <c r="AH45">
        <v>16</v>
      </c>
      <c r="AI45">
        <v>1</v>
      </c>
      <c r="AJ45">
        <v>0</v>
      </c>
      <c r="AK45">
        <v>72.06</v>
      </c>
      <c r="AN45" t="s">
        <v>875</v>
      </c>
      <c r="AO45">
        <v>9000</v>
      </c>
      <c r="AU45">
        <v>1</v>
      </c>
      <c r="AV45" t="s">
        <v>91</v>
      </c>
      <c r="AW45" t="s">
        <v>896</v>
      </c>
      <c r="AX45" t="s">
        <v>911</v>
      </c>
    </row>
    <row r="46" spans="1:50">
      <c r="A46" s="1">
        <f>HYPERLINK("https://lsnyc.legalserver.org/matter/dynamic-profile/view/1910361","19-1910361")</f>
        <v>0</v>
      </c>
      <c r="B46" t="s">
        <v>73</v>
      </c>
      <c r="C46" t="s">
        <v>89</v>
      </c>
      <c r="D46" t="s">
        <v>105</v>
      </c>
      <c r="F46" t="s">
        <v>164</v>
      </c>
      <c r="G46" t="s">
        <v>275</v>
      </c>
      <c r="H46" t="s">
        <v>381</v>
      </c>
      <c r="I46" t="s">
        <v>461</v>
      </c>
      <c r="J46" t="s">
        <v>520</v>
      </c>
      <c r="K46">
        <v>10002</v>
      </c>
      <c r="L46" t="s">
        <v>523</v>
      </c>
      <c r="M46" t="s">
        <v>524</v>
      </c>
      <c r="O46" t="s">
        <v>538</v>
      </c>
      <c r="P46" t="s">
        <v>578</v>
      </c>
      <c r="R46" t="s">
        <v>584</v>
      </c>
      <c r="S46" t="s">
        <v>586</v>
      </c>
      <c r="U46" t="s">
        <v>587</v>
      </c>
      <c r="W46" t="s">
        <v>105</v>
      </c>
      <c r="X46">
        <v>250</v>
      </c>
      <c r="Y46" t="s">
        <v>606</v>
      </c>
      <c r="Z46" t="s">
        <v>611</v>
      </c>
      <c r="AB46" t="s">
        <v>668</v>
      </c>
      <c r="AD46" t="s">
        <v>796</v>
      </c>
      <c r="AE46">
        <v>0</v>
      </c>
      <c r="AF46" t="s">
        <v>861</v>
      </c>
      <c r="AG46" t="s">
        <v>866</v>
      </c>
      <c r="AH46">
        <v>41</v>
      </c>
      <c r="AI46">
        <v>1</v>
      </c>
      <c r="AJ46">
        <v>0</v>
      </c>
      <c r="AK46">
        <v>74.08</v>
      </c>
      <c r="AN46" t="s">
        <v>874</v>
      </c>
      <c r="AO46">
        <v>9252</v>
      </c>
      <c r="AU46">
        <v>0</v>
      </c>
      <c r="AW46" t="s">
        <v>903</v>
      </c>
      <c r="AX46" t="s">
        <v>911</v>
      </c>
    </row>
    <row r="47" spans="1:50">
      <c r="A47" s="1">
        <f>HYPERLINK("https://lsnyc.legalserver.org/matter/dynamic-profile/view/1910583","19-1910583")</f>
        <v>0</v>
      </c>
      <c r="B47" t="s">
        <v>66</v>
      </c>
      <c r="C47" t="s">
        <v>89</v>
      </c>
      <c r="D47" t="s">
        <v>112</v>
      </c>
      <c r="F47" t="s">
        <v>165</v>
      </c>
      <c r="G47" t="s">
        <v>276</v>
      </c>
      <c r="H47" t="s">
        <v>382</v>
      </c>
      <c r="I47" t="s">
        <v>462</v>
      </c>
      <c r="J47" t="s">
        <v>511</v>
      </c>
      <c r="K47">
        <v>10029</v>
      </c>
      <c r="L47" t="s">
        <v>523</v>
      </c>
      <c r="M47" t="s">
        <v>524</v>
      </c>
      <c r="O47" t="s">
        <v>538</v>
      </c>
      <c r="P47" t="s">
        <v>578</v>
      </c>
      <c r="R47" t="s">
        <v>584</v>
      </c>
      <c r="U47" t="s">
        <v>587</v>
      </c>
      <c r="W47" t="s">
        <v>599</v>
      </c>
      <c r="X47">
        <v>1414.03</v>
      </c>
      <c r="Y47" t="s">
        <v>606</v>
      </c>
      <c r="Z47" t="s">
        <v>611</v>
      </c>
      <c r="AB47" t="s">
        <v>669</v>
      </c>
      <c r="AD47" t="s">
        <v>797</v>
      </c>
      <c r="AE47">
        <v>0</v>
      </c>
      <c r="AF47" t="s">
        <v>859</v>
      </c>
      <c r="AG47" t="s">
        <v>868</v>
      </c>
      <c r="AH47">
        <v>4</v>
      </c>
      <c r="AI47">
        <v>1</v>
      </c>
      <c r="AJ47">
        <v>0</v>
      </c>
      <c r="AK47">
        <v>82.34</v>
      </c>
      <c r="AN47" t="s">
        <v>874</v>
      </c>
      <c r="AO47">
        <v>10284</v>
      </c>
      <c r="AU47">
        <v>0</v>
      </c>
      <c r="AW47" t="s">
        <v>901</v>
      </c>
      <c r="AX47" t="s">
        <v>911</v>
      </c>
    </row>
    <row r="48" spans="1:50">
      <c r="A48" s="1">
        <f>HYPERLINK("https://lsnyc.legalserver.org/matter/dynamic-profile/view/1909340","19-1909340")</f>
        <v>0</v>
      </c>
      <c r="B48" t="s">
        <v>72</v>
      </c>
      <c r="C48" t="s">
        <v>89</v>
      </c>
      <c r="D48" t="s">
        <v>91</v>
      </c>
      <c r="F48" t="s">
        <v>166</v>
      </c>
      <c r="G48" t="s">
        <v>277</v>
      </c>
      <c r="H48" t="s">
        <v>383</v>
      </c>
      <c r="I48" t="s">
        <v>463</v>
      </c>
      <c r="J48" t="s">
        <v>511</v>
      </c>
      <c r="K48">
        <v>10033</v>
      </c>
      <c r="L48" t="s">
        <v>523</v>
      </c>
      <c r="M48" t="s">
        <v>524</v>
      </c>
      <c r="P48" t="s">
        <v>578</v>
      </c>
      <c r="R48" t="s">
        <v>584</v>
      </c>
      <c r="S48" t="s">
        <v>586</v>
      </c>
      <c r="U48" t="s">
        <v>587</v>
      </c>
      <c r="W48" t="s">
        <v>91</v>
      </c>
      <c r="X48">
        <v>1235</v>
      </c>
      <c r="Y48" t="s">
        <v>606</v>
      </c>
      <c r="Z48" t="s">
        <v>613</v>
      </c>
      <c r="AB48" t="s">
        <v>670</v>
      </c>
      <c r="AD48" t="s">
        <v>798</v>
      </c>
      <c r="AE48">
        <v>0</v>
      </c>
      <c r="AF48" t="s">
        <v>859</v>
      </c>
      <c r="AG48" t="s">
        <v>541</v>
      </c>
      <c r="AH48">
        <v>18</v>
      </c>
      <c r="AI48">
        <v>1</v>
      </c>
      <c r="AJ48">
        <v>0</v>
      </c>
      <c r="AK48">
        <v>83.27</v>
      </c>
      <c r="AN48" t="s">
        <v>875</v>
      </c>
      <c r="AO48">
        <v>10400</v>
      </c>
      <c r="AU48">
        <v>4.25</v>
      </c>
      <c r="AV48" t="s">
        <v>109</v>
      </c>
      <c r="AW48" t="s">
        <v>896</v>
      </c>
      <c r="AX48" t="s">
        <v>911</v>
      </c>
    </row>
    <row r="49" spans="1:50">
      <c r="A49" s="1">
        <f>HYPERLINK("https://lsnyc.legalserver.org/matter/dynamic-profile/view/1909838","19-1909838")</f>
        <v>0</v>
      </c>
      <c r="B49" t="s">
        <v>57</v>
      </c>
      <c r="C49" t="s">
        <v>89</v>
      </c>
      <c r="D49" t="s">
        <v>97</v>
      </c>
      <c r="F49" t="s">
        <v>167</v>
      </c>
      <c r="G49" t="s">
        <v>278</v>
      </c>
      <c r="H49" t="s">
        <v>384</v>
      </c>
      <c r="J49" t="s">
        <v>511</v>
      </c>
      <c r="K49">
        <v>10034</v>
      </c>
      <c r="L49" t="s">
        <v>523</v>
      </c>
      <c r="M49" t="s">
        <v>524</v>
      </c>
      <c r="P49" t="s">
        <v>578</v>
      </c>
      <c r="R49" t="s">
        <v>584</v>
      </c>
      <c r="S49" t="s">
        <v>586</v>
      </c>
      <c r="U49" t="s">
        <v>587</v>
      </c>
      <c r="W49" t="s">
        <v>97</v>
      </c>
      <c r="X49">
        <v>1700</v>
      </c>
      <c r="Y49" t="s">
        <v>606</v>
      </c>
      <c r="Z49" t="s">
        <v>620</v>
      </c>
      <c r="AB49" t="s">
        <v>671</v>
      </c>
      <c r="AD49" t="s">
        <v>799</v>
      </c>
      <c r="AE49">
        <v>24</v>
      </c>
      <c r="AF49" t="s">
        <v>859</v>
      </c>
      <c r="AG49" t="s">
        <v>867</v>
      </c>
      <c r="AH49">
        <v>1</v>
      </c>
      <c r="AI49">
        <v>1</v>
      </c>
      <c r="AJ49">
        <v>0</v>
      </c>
      <c r="AK49">
        <v>84.64</v>
      </c>
      <c r="AN49" t="s">
        <v>874</v>
      </c>
      <c r="AO49">
        <v>10572</v>
      </c>
      <c r="AU49">
        <v>6</v>
      </c>
      <c r="AV49" t="s">
        <v>112</v>
      </c>
      <c r="AW49" t="s">
        <v>896</v>
      </c>
      <c r="AX49" t="s">
        <v>911</v>
      </c>
    </row>
    <row r="50" spans="1:50">
      <c r="A50" s="1">
        <f>HYPERLINK("https://lsnyc.legalserver.org/matter/dynamic-profile/view/1908656","19-1908656")</f>
        <v>0</v>
      </c>
      <c r="B50" t="s">
        <v>74</v>
      </c>
      <c r="C50" t="s">
        <v>89</v>
      </c>
      <c r="D50" t="s">
        <v>96</v>
      </c>
      <c r="F50" t="s">
        <v>168</v>
      </c>
      <c r="G50" t="s">
        <v>279</v>
      </c>
      <c r="H50" t="s">
        <v>385</v>
      </c>
      <c r="I50" t="s">
        <v>464</v>
      </c>
      <c r="J50" t="s">
        <v>511</v>
      </c>
      <c r="K50">
        <v>10035</v>
      </c>
      <c r="L50" t="s">
        <v>523</v>
      </c>
      <c r="M50" t="s">
        <v>524</v>
      </c>
      <c r="O50" t="s">
        <v>565</v>
      </c>
      <c r="P50" t="s">
        <v>578</v>
      </c>
      <c r="R50" t="s">
        <v>584</v>
      </c>
      <c r="S50" t="s">
        <v>523</v>
      </c>
      <c r="U50" t="s">
        <v>587</v>
      </c>
      <c r="V50" t="s">
        <v>591</v>
      </c>
      <c r="W50" t="s">
        <v>96</v>
      </c>
      <c r="X50">
        <v>1883.38</v>
      </c>
      <c r="Y50" t="s">
        <v>606</v>
      </c>
      <c r="Z50" t="s">
        <v>611</v>
      </c>
      <c r="AB50" t="s">
        <v>672</v>
      </c>
      <c r="AD50" t="s">
        <v>800</v>
      </c>
      <c r="AE50">
        <v>72</v>
      </c>
      <c r="AF50" t="s">
        <v>859</v>
      </c>
      <c r="AG50" t="s">
        <v>866</v>
      </c>
      <c r="AH50">
        <v>36</v>
      </c>
      <c r="AI50">
        <v>1</v>
      </c>
      <c r="AJ50">
        <v>0</v>
      </c>
      <c r="AK50">
        <v>92.52</v>
      </c>
      <c r="AN50" t="s">
        <v>874</v>
      </c>
      <c r="AO50">
        <v>11556</v>
      </c>
      <c r="AU50">
        <v>6.5</v>
      </c>
      <c r="AV50" t="s">
        <v>890</v>
      </c>
      <c r="AW50" t="s">
        <v>901</v>
      </c>
      <c r="AX50" t="s">
        <v>911</v>
      </c>
    </row>
    <row r="51" spans="1:50">
      <c r="A51" s="1">
        <f>HYPERLINK("https://lsnyc.legalserver.org/matter/dynamic-profile/view/1909027","19-1909027")</f>
        <v>0</v>
      </c>
      <c r="B51" t="s">
        <v>75</v>
      </c>
      <c r="C51" t="s">
        <v>89</v>
      </c>
      <c r="D51" t="s">
        <v>100</v>
      </c>
      <c r="F51" t="s">
        <v>169</v>
      </c>
      <c r="G51" t="s">
        <v>280</v>
      </c>
      <c r="H51" t="s">
        <v>386</v>
      </c>
      <c r="I51">
        <v>1</v>
      </c>
      <c r="J51" t="s">
        <v>511</v>
      </c>
      <c r="K51">
        <v>10033</v>
      </c>
      <c r="L51" t="s">
        <v>523</v>
      </c>
      <c r="M51" t="s">
        <v>524</v>
      </c>
      <c r="P51" t="s">
        <v>578</v>
      </c>
      <c r="R51" t="s">
        <v>584</v>
      </c>
      <c r="S51" t="s">
        <v>523</v>
      </c>
      <c r="U51" t="s">
        <v>587</v>
      </c>
      <c r="W51" t="s">
        <v>100</v>
      </c>
      <c r="X51">
        <v>0</v>
      </c>
      <c r="Y51" t="s">
        <v>606</v>
      </c>
      <c r="Z51" t="s">
        <v>614</v>
      </c>
      <c r="AB51" t="s">
        <v>673</v>
      </c>
      <c r="AD51" t="s">
        <v>801</v>
      </c>
      <c r="AE51">
        <v>29</v>
      </c>
      <c r="AF51" t="s">
        <v>859</v>
      </c>
      <c r="AG51" t="s">
        <v>868</v>
      </c>
      <c r="AH51">
        <v>2</v>
      </c>
      <c r="AI51">
        <v>2</v>
      </c>
      <c r="AJ51">
        <v>0</v>
      </c>
      <c r="AK51">
        <v>92.54000000000001</v>
      </c>
      <c r="AN51" t="s">
        <v>875</v>
      </c>
      <c r="AO51">
        <v>15648</v>
      </c>
      <c r="AU51">
        <v>0</v>
      </c>
      <c r="AW51" t="s">
        <v>896</v>
      </c>
      <c r="AX51" t="s">
        <v>911</v>
      </c>
    </row>
    <row r="52" spans="1:50">
      <c r="A52" s="1">
        <f>HYPERLINK("https://lsnyc.legalserver.org/matter/dynamic-profile/view/1909614","19-1909614")</f>
        <v>0</v>
      </c>
      <c r="B52" t="s">
        <v>76</v>
      </c>
      <c r="C52" t="s">
        <v>89</v>
      </c>
      <c r="D52" t="s">
        <v>107</v>
      </c>
      <c r="F52" t="s">
        <v>170</v>
      </c>
      <c r="G52" t="s">
        <v>281</v>
      </c>
      <c r="H52" t="s">
        <v>387</v>
      </c>
      <c r="J52" t="s">
        <v>511</v>
      </c>
      <c r="K52">
        <v>10033</v>
      </c>
      <c r="L52" t="s">
        <v>523</v>
      </c>
      <c r="M52" t="s">
        <v>524</v>
      </c>
      <c r="P52" t="s">
        <v>578</v>
      </c>
      <c r="R52" t="s">
        <v>584</v>
      </c>
      <c r="S52" t="s">
        <v>586</v>
      </c>
      <c r="U52" t="s">
        <v>587</v>
      </c>
      <c r="W52" t="s">
        <v>107</v>
      </c>
      <c r="X52">
        <v>370</v>
      </c>
      <c r="Y52" t="s">
        <v>606</v>
      </c>
      <c r="Z52" t="s">
        <v>613</v>
      </c>
      <c r="AB52" t="s">
        <v>674</v>
      </c>
      <c r="AD52" t="s">
        <v>802</v>
      </c>
      <c r="AE52">
        <v>43</v>
      </c>
      <c r="AF52" t="s">
        <v>862</v>
      </c>
      <c r="AG52" t="s">
        <v>541</v>
      </c>
      <c r="AH52">
        <v>30</v>
      </c>
      <c r="AI52">
        <v>4</v>
      </c>
      <c r="AJ52">
        <v>0</v>
      </c>
      <c r="AK52">
        <v>93.2</v>
      </c>
      <c r="AN52" t="s">
        <v>875</v>
      </c>
      <c r="AO52">
        <v>23998</v>
      </c>
      <c r="AU52">
        <v>0</v>
      </c>
      <c r="AW52" t="s">
        <v>896</v>
      </c>
      <c r="AX52" t="s">
        <v>911</v>
      </c>
    </row>
    <row r="53" spans="1:50">
      <c r="A53" s="1">
        <f>HYPERLINK("https://lsnyc.legalserver.org/matter/dynamic-profile/view/1909283","19-1909283")</f>
        <v>0</v>
      </c>
      <c r="B53" t="s">
        <v>57</v>
      </c>
      <c r="C53" t="s">
        <v>89</v>
      </c>
      <c r="D53" t="s">
        <v>91</v>
      </c>
      <c r="F53" t="s">
        <v>143</v>
      </c>
      <c r="G53" t="s">
        <v>255</v>
      </c>
      <c r="H53" t="s">
        <v>360</v>
      </c>
      <c r="I53" t="s">
        <v>441</v>
      </c>
      <c r="J53" t="s">
        <v>511</v>
      </c>
      <c r="K53">
        <v>10040</v>
      </c>
      <c r="L53" t="s">
        <v>523</v>
      </c>
      <c r="M53" t="s">
        <v>524</v>
      </c>
      <c r="P53" t="s">
        <v>578</v>
      </c>
      <c r="R53" t="s">
        <v>584</v>
      </c>
      <c r="S53" t="s">
        <v>586</v>
      </c>
      <c r="U53" t="s">
        <v>587</v>
      </c>
      <c r="W53" t="s">
        <v>91</v>
      </c>
      <c r="X53">
        <v>843.6</v>
      </c>
      <c r="Y53" t="s">
        <v>606</v>
      </c>
      <c r="Z53" t="s">
        <v>614</v>
      </c>
      <c r="AB53" t="s">
        <v>646</v>
      </c>
      <c r="AD53" t="s">
        <v>776</v>
      </c>
      <c r="AE53">
        <v>42</v>
      </c>
      <c r="AF53" t="s">
        <v>859</v>
      </c>
      <c r="AG53" t="s">
        <v>868</v>
      </c>
      <c r="AH53">
        <v>24</v>
      </c>
      <c r="AI53">
        <v>1</v>
      </c>
      <c r="AJ53">
        <v>0</v>
      </c>
      <c r="AK53">
        <v>99.25</v>
      </c>
      <c r="AN53" t="s">
        <v>875</v>
      </c>
      <c r="AO53">
        <v>12396</v>
      </c>
      <c r="AU53">
        <v>15.7</v>
      </c>
      <c r="AV53" t="s">
        <v>114</v>
      </c>
      <c r="AW53" t="s">
        <v>896</v>
      </c>
      <c r="AX53" t="s">
        <v>911</v>
      </c>
    </row>
    <row r="54" spans="1:50">
      <c r="A54" s="1">
        <f>HYPERLINK("https://lsnyc.legalserver.org/matter/dynamic-profile/view/1902565","19-1902565")</f>
        <v>0</v>
      </c>
      <c r="B54" t="s">
        <v>57</v>
      </c>
      <c r="C54" t="s">
        <v>89</v>
      </c>
      <c r="D54" t="s">
        <v>113</v>
      </c>
      <c r="F54" t="s">
        <v>171</v>
      </c>
      <c r="G54" t="s">
        <v>282</v>
      </c>
      <c r="H54" t="s">
        <v>388</v>
      </c>
      <c r="I54" t="s">
        <v>465</v>
      </c>
      <c r="J54" t="s">
        <v>511</v>
      </c>
      <c r="K54">
        <v>10034</v>
      </c>
      <c r="L54" t="s">
        <v>523</v>
      </c>
      <c r="M54" t="s">
        <v>524</v>
      </c>
      <c r="O54" t="s">
        <v>538</v>
      </c>
      <c r="P54" t="s">
        <v>578</v>
      </c>
      <c r="R54" t="s">
        <v>584</v>
      </c>
      <c r="S54" t="s">
        <v>586</v>
      </c>
      <c r="U54" t="s">
        <v>587</v>
      </c>
      <c r="W54" t="s">
        <v>97</v>
      </c>
      <c r="X54">
        <v>1061</v>
      </c>
      <c r="Y54" t="s">
        <v>606</v>
      </c>
      <c r="Z54" t="s">
        <v>613</v>
      </c>
      <c r="AB54" t="s">
        <v>675</v>
      </c>
      <c r="AD54" t="s">
        <v>803</v>
      </c>
      <c r="AE54">
        <v>30</v>
      </c>
      <c r="AF54" t="s">
        <v>861</v>
      </c>
      <c r="AG54" t="s">
        <v>541</v>
      </c>
      <c r="AH54">
        <v>4</v>
      </c>
      <c r="AI54">
        <v>2</v>
      </c>
      <c r="AJ54">
        <v>0</v>
      </c>
      <c r="AK54">
        <v>106.45</v>
      </c>
      <c r="AN54" t="s">
        <v>875</v>
      </c>
      <c r="AO54">
        <v>18000</v>
      </c>
      <c r="AU54">
        <v>2</v>
      </c>
      <c r="AV54" t="s">
        <v>97</v>
      </c>
      <c r="AW54" t="s">
        <v>900</v>
      </c>
      <c r="AX54" t="s">
        <v>911</v>
      </c>
    </row>
    <row r="55" spans="1:50">
      <c r="A55" s="1">
        <f>HYPERLINK("https://lsnyc.legalserver.org/matter/dynamic-profile/view/1909353","19-1909353")</f>
        <v>0</v>
      </c>
      <c r="B55" t="s">
        <v>67</v>
      </c>
      <c r="C55" t="s">
        <v>89</v>
      </c>
      <c r="D55" t="s">
        <v>91</v>
      </c>
      <c r="F55" t="s">
        <v>172</v>
      </c>
      <c r="G55" t="s">
        <v>283</v>
      </c>
      <c r="H55" t="s">
        <v>389</v>
      </c>
      <c r="I55" t="s">
        <v>466</v>
      </c>
      <c r="J55" t="s">
        <v>511</v>
      </c>
      <c r="K55">
        <v>10034</v>
      </c>
      <c r="L55" t="s">
        <v>523</v>
      </c>
      <c r="M55" t="s">
        <v>524</v>
      </c>
      <c r="P55" t="s">
        <v>578</v>
      </c>
      <c r="R55" t="s">
        <v>584</v>
      </c>
      <c r="S55" t="s">
        <v>586</v>
      </c>
      <c r="U55" t="s">
        <v>587</v>
      </c>
      <c r="W55" t="s">
        <v>91</v>
      </c>
      <c r="X55">
        <v>0</v>
      </c>
      <c r="Y55" t="s">
        <v>606</v>
      </c>
      <c r="Z55" t="s">
        <v>613</v>
      </c>
      <c r="AB55" t="s">
        <v>676</v>
      </c>
      <c r="AD55" t="s">
        <v>804</v>
      </c>
      <c r="AE55">
        <v>22</v>
      </c>
      <c r="AF55" t="s">
        <v>859</v>
      </c>
      <c r="AG55" t="s">
        <v>541</v>
      </c>
      <c r="AH55">
        <v>15</v>
      </c>
      <c r="AI55">
        <v>1</v>
      </c>
      <c r="AJ55">
        <v>0</v>
      </c>
      <c r="AK55">
        <v>119.23</v>
      </c>
      <c r="AN55" t="s">
        <v>875</v>
      </c>
      <c r="AO55">
        <v>14892</v>
      </c>
      <c r="AU55">
        <v>2</v>
      </c>
      <c r="AV55" t="s">
        <v>114</v>
      </c>
      <c r="AW55" t="s">
        <v>896</v>
      </c>
      <c r="AX55" t="s">
        <v>911</v>
      </c>
    </row>
    <row r="56" spans="1:50">
      <c r="A56" s="1">
        <f>HYPERLINK("https://lsnyc.legalserver.org/matter/dynamic-profile/view/1908678","19-1908678")</f>
        <v>0</v>
      </c>
      <c r="B56" t="s">
        <v>57</v>
      </c>
      <c r="C56" t="s">
        <v>89</v>
      </c>
      <c r="D56" t="s">
        <v>96</v>
      </c>
      <c r="F56" t="s">
        <v>173</v>
      </c>
      <c r="G56" t="s">
        <v>284</v>
      </c>
      <c r="H56" t="s">
        <v>390</v>
      </c>
      <c r="I56" t="s">
        <v>445</v>
      </c>
      <c r="J56" t="s">
        <v>511</v>
      </c>
      <c r="K56">
        <v>10040</v>
      </c>
      <c r="L56" t="s">
        <v>523</v>
      </c>
      <c r="M56" t="s">
        <v>524</v>
      </c>
      <c r="O56" t="s">
        <v>567</v>
      </c>
      <c r="P56" t="s">
        <v>578</v>
      </c>
      <c r="R56" t="s">
        <v>584</v>
      </c>
      <c r="S56" t="s">
        <v>586</v>
      </c>
      <c r="U56" t="s">
        <v>587</v>
      </c>
      <c r="W56" t="s">
        <v>96</v>
      </c>
      <c r="X56">
        <v>294.4</v>
      </c>
      <c r="Y56" t="s">
        <v>606</v>
      </c>
      <c r="Z56" t="s">
        <v>613</v>
      </c>
      <c r="AB56" t="s">
        <v>677</v>
      </c>
      <c r="AD56" t="s">
        <v>805</v>
      </c>
      <c r="AE56">
        <v>22</v>
      </c>
      <c r="AF56" t="s">
        <v>859</v>
      </c>
      <c r="AG56" t="s">
        <v>608</v>
      </c>
      <c r="AH56">
        <v>20</v>
      </c>
      <c r="AI56">
        <v>1</v>
      </c>
      <c r="AJ56">
        <v>0</v>
      </c>
      <c r="AK56">
        <v>122.86</v>
      </c>
      <c r="AN56" t="s">
        <v>874</v>
      </c>
      <c r="AO56">
        <v>15345.6</v>
      </c>
      <c r="AU56">
        <v>2.1</v>
      </c>
      <c r="AV56" t="s">
        <v>106</v>
      </c>
      <c r="AW56" t="s">
        <v>896</v>
      </c>
      <c r="AX56" t="s">
        <v>911</v>
      </c>
    </row>
    <row r="57" spans="1:50">
      <c r="A57" s="1">
        <f>HYPERLINK("https://lsnyc.legalserver.org/matter/dynamic-profile/view/1910161","19-1910161")</f>
        <v>0</v>
      </c>
      <c r="B57" t="s">
        <v>75</v>
      </c>
      <c r="C57" t="s">
        <v>89</v>
      </c>
      <c r="D57" t="s">
        <v>114</v>
      </c>
      <c r="F57" t="s">
        <v>174</v>
      </c>
      <c r="G57" t="s">
        <v>285</v>
      </c>
      <c r="H57" t="s">
        <v>373</v>
      </c>
      <c r="I57" t="s">
        <v>467</v>
      </c>
      <c r="J57" t="s">
        <v>511</v>
      </c>
      <c r="K57">
        <v>10033</v>
      </c>
      <c r="L57" t="s">
        <v>523</v>
      </c>
      <c r="M57" t="s">
        <v>524</v>
      </c>
      <c r="P57" t="s">
        <v>578</v>
      </c>
      <c r="R57" t="s">
        <v>584</v>
      </c>
      <c r="S57" t="s">
        <v>523</v>
      </c>
      <c r="U57" t="s">
        <v>587</v>
      </c>
      <c r="W57" t="s">
        <v>114</v>
      </c>
      <c r="X57">
        <v>3250</v>
      </c>
      <c r="Y57" t="s">
        <v>606</v>
      </c>
      <c r="Z57" t="s">
        <v>613</v>
      </c>
      <c r="AB57" t="s">
        <v>678</v>
      </c>
      <c r="AD57" t="s">
        <v>806</v>
      </c>
      <c r="AE57">
        <v>14</v>
      </c>
      <c r="AF57" t="s">
        <v>859</v>
      </c>
      <c r="AG57" t="s">
        <v>541</v>
      </c>
      <c r="AH57">
        <v>1</v>
      </c>
      <c r="AI57">
        <v>1</v>
      </c>
      <c r="AJ57">
        <v>0</v>
      </c>
      <c r="AK57">
        <v>144.12</v>
      </c>
      <c r="AN57" t="s">
        <v>874</v>
      </c>
      <c r="AO57">
        <v>18000</v>
      </c>
      <c r="AU57">
        <v>0</v>
      </c>
      <c r="AW57" t="s">
        <v>896</v>
      </c>
      <c r="AX57" t="s">
        <v>911</v>
      </c>
    </row>
    <row r="58" spans="1:50">
      <c r="A58" s="1">
        <f>HYPERLINK("https://lsnyc.legalserver.org/matter/dynamic-profile/view/1909079","19-1909079")</f>
        <v>0</v>
      </c>
      <c r="B58" t="s">
        <v>58</v>
      </c>
      <c r="C58" t="s">
        <v>89</v>
      </c>
      <c r="D58" t="s">
        <v>100</v>
      </c>
      <c r="F58" t="s">
        <v>175</v>
      </c>
      <c r="G58" t="s">
        <v>286</v>
      </c>
      <c r="H58" t="s">
        <v>391</v>
      </c>
      <c r="I58" t="s">
        <v>468</v>
      </c>
      <c r="J58" t="s">
        <v>511</v>
      </c>
      <c r="K58">
        <v>10040</v>
      </c>
      <c r="L58" t="s">
        <v>523</v>
      </c>
      <c r="M58" t="s">
        <v>524</v>
      </c>
      <c r="O58" t="s">
        <v>565</v>
      </c>
      <c r="P58" t="s">
        <v>578</v>
      </c>
      <c r="R58" t="s">
        <v>584</v>
      </c>
      <c r="S58" t="s">
        <v>523</v>
      </c>
      <c r="U58" t="s">
        <v>587</v>
      </c>
      <c r="W58" t="s">
        <v>100</v>
      </c>
      <c r="X58">
        <v>2700</v>
      </c>
      <c r="Y58" t="s">
        <v>606</v>
      </c>
      <c r="Z58" t="s">
        <v>613</v>
      </c>
      <c r="AB58" t="s">
        <v>679</v>
      </c>
      <c r="AD58" t="s">
        <v>807</v>
      </c>
      <c r="AE58">
        <v>77</v>
      </c>
      <c r="AF58" t="s">
        <v>859</v>
      </c>
      <c r="AG58" t="s">
        <v>541</v>
      </c>
      <c r="AH58">
        <v>5</v>
      </c>
      <c r="AI58">
        <v>2</v>
      </c>
      <c r="AJ58">
        <v>0</v>
      </c>
      <c r="AK58">
        <v>147.84</v>
      </c>
      <c r="AN58" t="s">
        <v>874</v>
      </c>
      <c r="AO58">
        <v>25000</v>
      </c>
      <c r="AU58">
        <v>0</v>
      </c>
      <c r="AW58" t="s">
        <v>896</v>
      </c>
      <c r="AX58" t="s">
        <v>911</v>
      </c>
    </row>
    <row r="59" spans="1:50">
      <c r="A59" s="1">
        <f>HYPERLINK("https://lsnyc.legalserver.org/matter/dynamic-profile/view/1910598","19-1910598")</f>
        <v>0</v>
      </c>
      <c r="B59" t="s">
        <v>57</v>
      </c>
      <c r="C59" t="s">
        <v>89</v>
      </c>
      <c r="D59" t="s">
        <v>112</v>
      </c>
      <c r="F59" t="s">
        <v>176</v>
      </c>
      <c r="G59" t="s">
        <v>287</v>
      </c>
      <c r="H59" t="s">
        <v>391</v>
      </c>
      <c r="I59" t="s">
        <v>469</v>
      </c>
      <c r="J59" t="s">
        <v>511</v>
      </c>
      <c r="K59">
        <v>10040</v>
      </c>
      <c r="L59" t="s">
        <v>523</v>
      </c>
      <c r="M59" t="s">
        <v>524</v>
      </c>
      <c r="O59" t="s">
        <v>565</v>
      </c>
      <c r="P59" t="s">
        <v>578</v>
      </c>
      <c r="R59" t="s">
        <v>584</v>
      </c>
      <c r="S59" t="s">
        <v>523</v>
      </c>
      <c r="U59" t="s">
        <v>587</v>
      </c>
      <c r="W59" t="s">
        <v>112</v>
      </c>
      <c r="X59">
        <v>671.64</v>
      </c>
      <c r="Y59" t="s">
        <v>606</v>
      </c>
      <c r="Z59" t="s">
        <v>613</v>
      </c>
      <c r="AB59" t="s">
        <v>680</v>
      </c>
      <c r="AE59">
        <v>78</v>
      </c>
      <c r="AF59" t="s">
        <v>859</v>
      </c>
      <c r="AG59" t="s">
        <v>868</v>
      </c>
      <c r="AH59">
        <v>48</v>
      </c>
      <c r="AI59">
        <v>1</v>
      </c>
      <c r="AJ59">
        <v>0</v>
      </c>
      <c r="AK59">
        <v>156.12</v>
      </c>
      <c r="AN59" t="s">
        <v>874</v>
      </c>
      <c r="AO59">
        <v>19499.52</v>
      </c>
      <c r="AU59">
        <v>0.6</v>
      </c>
      <c r="AV59" t="s">
        <v>112</v>
      </c>
      <c r="AW59" t="s">
        <v>896</v>
      </c>
      <c r="AX59" t="s">
        <v>911</v>
      </c>
    </row>
    <row r="60" spans="1:50">
      <c r="A60" s="1">
        <f>HYPERLINK("https://lsnyc.legalserver.org/matter/dynamic-profile/view/1909597","19-1909597")</f>
        <v>0</v>
      </c>
      <c r="B60" t="s">
        <v>74</v>
      </c>
      <c r="C60" t="s">
        <v>89</v>
      </c>
      <c r="D60" t="s">
        <v>107</v>
      </c>
      <c r="F60" t="s">
        <v>177</v>
      </c>
      <c r="G60" t="s">
        <v>288</v>
      </c>
      <c r="H60" t="s">
        <v>368</v>
      </c>
      <c r="I60" t="s">
        <v>470</v>
      </c>
      <c r="J60" t="s">
        <v>511</v>
      </c>
      <c r="K60">
        <v>10035</v>
      </c>
      <c r="L60" t="s">
        <v>523</v>
      </c>
      <c r="M60" t="s">
        <v>524</v>
      </c>
      <c r="O60" t="s">
        <v>565</v>
      </c>
      <c r="P60" t="s">
        <v>578</v>
      </c>
      <c r="R60" t="s">
        <v>584</v>
      </c>
      <c r="S60" t="s">
        <v>523</v>
      </c>
      <c r="U60" t="s">
        <v>587</v>
      </c>
      <c r="V60" t="s">
        <v>591</v>
      </c>
      <c r="W60" t="s">
        <v>95</v>
      </c>
      <c r="X60">
        <v>793</v>
      </c>
      <c r="Y60" t="s">
        <v>606</v>
      </c>
      <c r="Z60" t="s">
        <v>608</v>
      </c>
      <c r="AB60" t="s">
        <v>681</v>
      </c>
      <c r="AD60" t="s">
        <v>808</v>
      </c>
      <c r="AE60">
        <v>60</v>
      </c>
      <c r="AF60" t="s">
        <v>859</v>
      </c>
      <c r="AG60" t="s">
        <v>866</v>
      </c>
      <c r="AH60">
        <v>14</v>
      </c>
      <c r="AI60">
        <v>2</v>
      </c>
      <c r="AJ60">
        <v>1</v>
      </c>
      <c r="AK60">
        <v>164.09</v>
      </c>
      <c r="AN60" t="s">
        <v>874</v>
      </c>
      <c r="AO60">
        <v>35000</v>
      </c>
      <c r="AU60">
        <v>0</v>
      </c>
      <c r="AW60" t="s">
        <v>901</v>
      </c>
      <c r="AX60" t="s">
        <v>911</v>
      </c>
    </row>
    <row r="61" spans="1:50">
      <c r="A61" s="1">
        <f>HYPERLINK("https://lsnyc.legalserver.org/matter/dynamic-profile/view/1909630","19-1909630")</f>
        <v>0</v>
      </c>
      <c r="B61" t="s">
        <v>76</v>
      </c>
      <c r="C61" t="s">
        <v>89</v>
      </c>
      <c r="D61" t="s">
        <v>107</v>
      </c>
      <c r="F61" t="s">
        <v>178</v>
      </c>
      <c r="G61" t="s">
        <v>289</v>
      </c>
      <c r="H61" t="s">
        <v>392</v>
      </c>
      <c r="I61">
        <v>48</v>
      </c>
      <c r="J61" t="s">
        <v>511</v>
      </c>
      <c r="K61">
        <v>10032</v>
      </c>
      <c r="L61" t="s">
        <v>523</v>
      </c>
      <c r="M61" t="s">
        <v>524</v>
      </c>
      <c r="P61" t="s">
        <v>578</v>
      </c>
      <c r="R61" t="s">
        <v>584</v>
      </c>
      <c r="S61" t="s">
        <v>586</v>
      </c>
      <c r="U61" t="s">
        <v>587</v>
      </c>
      <c r="W61" t="s">
        <v>107</v>
      </c>
      <c r="X61">
        <v>419.62</v>
      </c>
      <c r="Y61" t="s">
        <v>606</v>
      </c>
      <c r="Z61" t="s">
        <v>614</v>
      </c>
      <c r="AB61" t="s">
        <v>682</v>
      </c>
      <c r="AD61" t="s">
        <v>809</v>
      </c>
      <c r="AE61">
        <v>70</v>
      </c>
      <c r="AF61" t="s">
        <v>859</v>
      </c>
      <c r="AG61" t="s">
        <v>541</v>
      </c>
      <c r="AH61">
        <v>57</v>
      </c>
      <c r="AI61">
        <v>1</v>
      </c>
      <c r="AJ61">
        <v>0</v>
      </c>
      <c r="AK61">
        <v>166.79</v>
      </c>
      <c r="AN61" t="s">
        <v>874</v>
      </c>
      <c r="AO61">
        <v>20832</v>
      </c>
      <c r="AU61">
        <v>0</v>
      </c>
      <c r="AW61" t="s">
        <v>896</v>
      </c>
      <c r="AX61" t="s">
        <v>911</v>
      </c>
    </row>
    <row r="62" spans="1:50">
      <c r="A62" s="1">
        <f>HYPERLINK("https://lsnyc.legalserver.org/matter/dynamic-profile/view/1909513","19-1909513")</f>
        <v>0</v>
      </c>
      <c r="B62" t="s">
        <v>64</v>
      </c>
      <c r="C62" t="s">
        <v>89</v>
      </c>
      <c r="D62" t="s">
        <v>95</v>
      </c>
      <c r="F62" t="s">
        <v>179</v>
      </c>
      <c r="G62" t="s">
        <v>290</v>
      </c>
      <c r="H62" t="s">
        <v>393</v>
      </c>
      <c r="I62" t="s">
        <v>471</v>
      </c>
      <c r="J62" t="s">
        <v>511</v>
      </c>
      <c r="K62">
        <v>10034</v>
      </c>
      <c r="L62" t="s">
        <v>523</v>
      </c>
      <c r="M62" t="s">
        <v>524</v>
      </c>
      <c r="O62" t="s">
        <v>568</v>
      </c>
      <c r="P62" t="s">
        <v>578</v>
      </c>
      <c r="R62" t="s">
        <v>584</v>
      </c>
      <c r="S62" t="s">
        <v>586</v>
      </c>
      <c r="U62" t="s">
        <v>587</v>
      </c>
      <c r="W62" t="s">
        <v>95</v>
      </c>
      <c r="X62">
        <v>1525</v>
      </c>
      <c r="Y62" t="s">
        <v>606</v>
      </c>
      <c r="Z62" t="s">
        <v>614</v>
      </c>
      <c r="AB62" t="s">
        <v>683</v>
      </c>
      <c r="AD62" t="s">
        <v>810</v>
      </c>
      <c r="AE62">
        <v>25</v>
      </c>
      <c r="AF62" t="s">
        <v>859</v>
      </c>
      <c r="AG62" t="s">
        <v>541</v>
      </c>
      <c r="AH62">
        <v>8</v>
      </c>
      <c r="AI62">
        <v>4</v>
      </c>
      <c r="AJ62">
        <v>0</v>
      </c>
      <c r="AK62">
        <v>171.25</v>
      </c>
      <c r="AN62" t="s">
        <v>875</v>
      </c>
      <c r="AO62">
        <v>44096</v>
      </c>
      <c r="AU62">
        <v>0.4</v>
      </c>
      <c r="AV62" t="s">
        <v>116</v>
      </c>
      <c r="AW62" t="s">
        <v>896</v>
      </c>
      <c r="AX62" t="s">
        <v>911</v>
      </c>
    </row>
    <row r="63" spans="1:50">
      <c r="A63" s="1">
        <f>HYPERLINK("https://lsnyc.legalserver.org/matter/dynamic-profile/view/1910169","19-1910169")</f>
        <v>0</v>
      </c>
      <c r="B63" t="s">
        <v>58</v>
      </c>
      <c r="C63" t="s">
        <v>89</v>
      </c>
      <c r="D63" t="s">
        <v>114</v>
      </c>
      <c r="F63" t="s">
        <v>180</v>
      </c>
      <c r="G63" t="s">
        <v>291</v>
      </c>
      <c r="H63" t="s">
        <v>394</v>
      </c>
      <c r="J63" t="s">
        <v>511</v>
      </c>
      <c r="K63">
        <v>10032</v>
      </c>
      <c r="L63" t="s">
        <v>523</v>
      </c>
      <c r="M63" t="s">
        <v>524</v>
      </c>
      <c r="P63" t="s">
        <v>578</v>
      </c>
      <c r="R63" t="s">
        <v>584</v>
      </c>
      <c r="S63" t="s">
        <v>523</v>
      </c>
      <c r="U63" t="s">
        <v>587</v>
      </c>
      <c r="W63" t="s">
        <v>114</v>
      </c>
      <c r="X63">
        <v>1036</v>
      </c>
      <c r="Y63" t="s">
        <v>606</v>
      </c>
      <c r="Z63" t="s">
        <v>613</v>
      </c>
      <c r="AB63" t="s">
        <v>684</v>
      </c>
      <c r="AE63">
        <v>41</v>
      </c>
      <c r="AF63" t="s">
        <v>859</v>
      </c>
      <c r="AG63" t="s">
        <v>541</v>
      </c>
      <c r="AH63">
        <v>21</v>
      </c>
      <c r="AI63">
        <v>5</v>
      </c>
      <c r="AJ63">
        <v>0</v>
      </c>
      <c r="AK63">
        <v>178.56</v>
      </c>
      <c r="AN63" t="s">
        <v>875</v>
      </c>
      <c r="AO63">
        <v>53872</v>
      </c>
      <c r="AU63">
        <v>1</v>
      </c>
      <c r="AV63" t="s">
        <v>114</v>
      </c>
      <c r="AW63" t="s">
        <v>896</v>
      </c>
      <c r="AX63" t="s">
        <v>911</v>
      </c>
    </row>
    <row r="64" spans="1:50">
      <c r="A64" s="1">
        <f>HYPERLINK("https://lsnyc.legalserver.org/matter/dynamic-profile/view/1909504","19-1909504")</f>
        <v>0</v>
      </c>
      <c r="B64" t="s">
        <v>58</v>
      </c>
      <c r="C64" t="s">
        <v>89</v>
      </c>
      <c r="D64" t="s">
        <v>95</v>
      </c>
      <c r="F64" t="s">
        <v>181</v>
      </c>
      <c r="G64" t="s">
        <v>292</v>
      </c>
      <c r="H64" t="s">
        <v>391</v>
      </c>
      <c r="I64" t="s">
        <v>472</v>
      </c>
      <c r="J64" t="s">
        <v>511</v>
      </c>
      <c r="K64">
        <v>10040</v>
      </c>
      <c r="L64" t="s">
        <v>523</v>
      </c>
      <c r="M64" t="s">
        <v>524</v>
      </c>
      <c r="O64" t="s">
        <v>565</v>
      </c>
      <c r="P64" t="s">
        <v>578</v>
      </c>
      <c r="R64" t="s">
        <v>584</v>
      </c>
      <c r="S64" t="s">
        <v>523</v>
      </c>
      <c r="U64" t="s">
        <v>587</v>
      </c>
      <c r="W64" t="s">
        <v>95</v>
      </c>
      <c r="X64">
        <v>0</v>
      </c>
      <c r="Y64" t="s">
        <v>606</v>
      </c>
      <c r="Z64" t="s">
        <v>613</v>
      </c>
      <c r="AB64" t="s">
        <v>685</v>
      </c>
      <c r="AD64" t="s">
        <v>811</v>
      </c>
      <c r="AE64">
        <v>77</v>
      </c>
      <c r="AF64" t="s">
        <v>859</v>
      </c>
      <c r="AG64" t="s">
        <v>867</v>
      </c>
      <c r="AH64">
        <v>4</v>
      </c>
      <c r="AI64">
        <v>1</v>
      </c>
      <c r="AJ64">
        <v>0</v>
      </c>
      <c r="AK64">
        <v>192.15</v>
      </c>
      <c r="AN64" t="s">
        <v>874</v>
      </c>
      <c r="AO64">
        <v>24000</v>
      </c>
      <c r="AU64">
        <v>4.4</v>
      </c>
      <c r="AV64" t="s">
        <v>112</v>
      </c>
      <c r="AW64" t="s">
        <v>896</v>
      </c>
      <c r="AX64" t="s">
        <v>911</v>
      </c>
    </row>
    <row r="65" spans="1:50">
      <c r="A65" s="1">
        <f>HYPERLINK("https://lsnyc.legalserver.org/matter/dynamic-profile/view/1909594","19-1909594")</f>
        <v>0</v>
      </c>
      <c r="B65" t="s">
        <v>76</v>
      </c>
      <c r="C65" t="s">
        <v>89</v>
      </c>
      <c r="D65" t="s">
        <v>107</v>
      </c>
      <c r="F65" t="s">
        <v>182</v>
      </c>
      <c r="G65" t="s">
        <v>293</v>
      </c>
      <c r="H65" t="s">
        <v>395</v>
      </c>
      <c r="J65" t="s">
        <v>511</v>
      </c>
      <c r="K65">
        <v>10032</v>
      </c>
      <c r="L65" t="s">
        <v>523</v>
      </c>
      <c r="M65" t="s">
        <v>524</v>
      </c>
      <c r="O65" t="s">
        <v>568</v>
      </c>
      <c r="P65" t="s">
        <v>578</v>
      </c>
      <c r="R65" t="s">
        <v>584</v>
      </c>
      <c r="S65" t="s">
        <v>586</v>
      </c>
      <c r="U65" t="s">
        <v>587</v>
      </c>
      <c r="W65" t="s">
        <v>107</v>
      </c>
      <c r="X65">
        <v>1285</v>
      </c>
      <c r="Y65" t="s">
        <v>606</v>
      </c>
      <c r="Z65" t="s">
        <v>620</v>
      </c>
      <c r="AB65" t="s">
        <v>686</v>
      </c>
      <c r="AD65" t="s">
        <v>812</v>
      </c>
      <c r="AE65">
        <v>4</v>
      </c>
      <c r="AF65" t="s">
        <v>859</v>
      </c>
      <c r="AG65" t="s">
        <v>866</v>
      </c>
      <c r="AH65">
        <v>3</v>
      </c>
      <c r="AI65">
        <v>2</v>
      </c>
      <c r="AJ65">
        <v>0</v>
      </c>
      <c r="AK65">
        <v>199.27</v>
      </c>
      <c r="AN65" t="s">
        <v>875</v>
      </c>
      <c r="AO65">
        <v>33696</v>
      </c>
      <c r="AU65">
        <v>0</v>
      </c>
      <c r="AW65" t="s">
        <v>896</v>
      </c>
      <c r="AX65" t="s">
        <v>911</v>
      </c>
    </row>
    <row r="66" spans="1:50">
      <c r="A66" s="1">
        <f>HYPERLINK("https://lsnyc.legalserver.org/matter/dynamic-profile/view/1909441","19-1909441")</f>
        <v>0</v>
      </c>
      <c r="B66" t="s">
        <v>60</v>
      </c>
      <c r="C66" t="s">
        <v>89</v>
      </c>
      <c r="D66" t="s">
        <v>102</v>
      </c>
      <c r="F66" t="s">
        <v>183</v>
      </c>
      <c r="G66" t="s">
        <v>294</v>
      </c>
      <c r="H66" t="s">
        <v>396</v>
      </c>
      <c r="I66">
        <v>2</v>
      </c>
      <c r="J66" t="s">
        <v>506</v>
      </c>
      <c r="K66">
        <v>10306</v>
      </c>
      <c r="L66" t="s">
        <v>523</v>
      </c>
      <c r="M66" t="s">
        <v>524</v>
      </c>
      <c r="N66" t="s">
        <v>533</v>
      </c>
      <c r="O66" t="s">
        <v>538</v>
      </c>
      <c r="P66" t="s">
        <v>578</v>
      </c>
      <c r="R66" t="s">
        <v>585</v>
      </c>
      <c r="S66" t="s">
        <v>586</v>
      </c>
      <c r="U66" t="s">
        <v>587</v>
      </c>
      <c r="V66" t="s">
        <v>591</v>
      </c>
      <c r="W66" t="s">
        <v>102</v>
      </c>
      <c r="X66">
        <v>0</v>
      </c>
      <c r="Y66" t="s">
        <v>604</v>
      </c>
      <c r="Z66" t="s">
        <v>612</v>
      </c>
      <c r="AB66" t="s">
        <v>687</v>
      </c>
      <c r="AD66" t="s">
        <v>813</v>
      </c>
      <c r="AE66">
        <v>2</v>
      </c>
      <c r="AG66" t="s">
        <v>541</v>
      </c>
      <c r="AH66">
        <v>2</v>
      </c>
      <c r="AI66">
        <v>2</v>
      </c>
      <c r="AJ66">
        <v>1</v>
      </c>
      <c r="AK66">
        <v>200.79</v>
      </c>
      <c r="AM66" t="s">
        <v>872</v>
      </c>
      <c r="AN66" t="s">
        <v>875</v>
      </c>
      <c r="AO66">
        <v>42828</v>
      </c>
      <c r="AU66">
        <v>1.6</v>
      </c>
      <c r="AV66" t="s">
        <v>107</v>
      </c>
      <c r="AW66" t="s">
        <v>60</v>
      </c>
      <c r="AX66" t="s">
        <v>911</v>
      </c>
    </row>
    <row r="67" spans="1:50">
      <c r="A67" s="1">
        <f>HYPERLINK("https://lsnyc.legalserver.org/matter/dynamic-profile/view/1908706","19-1908706")</f>
        <v>0</v>
      </c>
      <c r="B67" t="s">
        <v>57</v>
      </c>
      <c r="C67" t="s">
        <v>89</v>
      </c>
      <c r="D67" t="s">
        <v>96</v>
      </c>
      <c r="F67" t="s">
        <v>184</v>
      </c>
      <c r="G67" t="s">
        <v>261</v>
      </c>
      <c r="H67" t="s">
        <v>397</v>
      </c>
      <c r="I67" t="s">
        <v>473</v>
      </c>
      <c r="J67" t="s">
        <v>511</v>
      </c>
      <c r="K67">
        <v>10034</v>
      </c>
      <c r="L67" t="s">
        <v>523</v>
      </c>
      <c r="M67" t="s">
        <v>524</v>
      </c>
      <c r="O67" t="s">
        <v>567</v>
      </c>
      <c r="P67" t="s">
        <v>578</v>
      </c>
      <c r="R67" t="s">
        <v>584</v>
      </c>
      <c r="S67" t="s">
        <v>586</v>
      </c>
      <c r="U67" t="s">
        <v>587</v>
      </c>
      <c r="W67" t="s">
        <v>96</v>
      </c>
      <c r="X67">
        <v>1000</v>
      </c>
      <c r="Y67" t="s">
        <v>606</v>
      </c>
      <c r="Z67" t="s">
        <v>613</v>
      </c>
      <c r="AB67" t="s">
        <v>688</v>
      </c>
      <c r="AD67" t="s">
        <v>814</v>
      </c>
      <c r="AE67">
        <v>32</v>
      </c>
      <c r="AF67" t="s">
        <v>859</v>
      </c>
      <c r="AG67" t="s">
        <v>541</v>
      </c>
      <c r="AH67">
        <v>28</v>
      </c>
      <c r="AI67">
        <v>1</v>
      </c>
      <c r="AJ67">
        <v>0</v>
      </c>
      <c r="AK67">
        <v>208.17</v>
      </c>
      <c r="AN67" t="s">
        <v>874</v>
      </c>
      <c r="AO67">
        <v>26000</v>
      </c>
      <c r="AU67">
        <v>2.1</v>
      </c>
      <c r="AV67" t="s">
        <v>91</v>
      </c>
      <c r="AW67" t="s">
        <v>896</v>
      </c>
      <c r="AX67" t="s">
        <v>911</v>
      </c>
    </row>
    <row r="68" spans="1:50">
      <c r="A68" s="1">
        <f>HYPERLINK("https://lsnyc.legalserver.org/matter/dynamic-profile/view/1909497","19-1909497")</f>
        <v>0</v>
      </c>
      <c r="B68" t="s">
        <v>58</v>
      </c>
      <c r="C68" t="s">
        <v>89</v>
      </c>
      <c r="D68" t="s">
        <v>95</v>
      </c>
      <c r="F68" t="s">
        <v>185</v>
      </c>
      <c r="G68" t="s">
        <v>295</v>
      </c>
      <c r="H68" t="s">
        <v>391</v>
      </c>
      <c r="I68" t="s">
        <v>474</v>
      </c>
      <c r="J68" t="s">
        <v>511</v>
      </c>
      <c r="K68">
        <v>10040</v>
      </c>
      <c r="L68" t="s">
        <v>523</v>
      </c>
      <c r="M68" t="s">
        <v>524</v>
      </c>
      <c r="O68" t="s">
        <v>565</v>
      </c>
      <c r="P68" t="s">
        <v>578</v>
      </c>
      <c r="R68" t="s">
        <v>584</v>
      </c>
      <c r="S68" t="s">
        <v>523</v>
      </c>
      <c r="U68" t="s">
        <v>587</v>
      </c>
      <c r="W68" t="s">
        <v>95</v>
      </c>
      <c r="X68">
        <v>1234.7</v>
      </c>
      <c r="Y68" t="s">
        <v>606</v>
      </c>
      <c r="Z68" t="s">
        <v>613</v>
      </c>
      <c r="AB68" t="s">
        <v>689</v>
      </c>
      <c r="AE68">
        <v>77</v>
      </c>
      <c r="AF68" t="s">
        <v>859</v>
      </c>
      <c r="AG68" t="s">
        <v>541</v>
      </c>
      <c r="AH68">
        <v>4</v>
      </c>
      <c r="AI68">
        <v>1</v>
      </c>
      <c r="AJ68">
        <v>0</v>
      </c>
      <c r="AK68">
        <v>464.37</v>
      </c>
      <c r="AN68" t="s">
        <v>874</v>
      </c>
      <c r="AO68">
        <v>58000</v>
      </c>
      <c r="AU68">
        <v>0.1</v>
      </c>
      <c r="AV68" t="s">
        <v>109</v>
      </c>
      <c r="AW68" t="s">
        <v>896</v>
      </c>
      <c r="AX68" t="s">
        <v>911</v>
      </c>
    </row>
    <row r="69" spans="1:50">
      <c r="A69" s="1">
        <f>HYPERLINK("https://lsnyc.legalserver.org/matter/dynamic-profile/view/1908743","19-1908743")</f>
        <v>0</v>
      </c>
      <c r="B69" t="s">
        <v>56</v>
      </c>
      <c r="C69" t="s">
        <v>89</v>
      </c>
      <c r="D69" t="s">
        <v>96</v>
      </c>
      <c r="F69" t="s">
        <v>186</v>
      </c>
      <c r="G69" t="s">
        <v>296</v>
      </c>
      <c r="H69" t="s">
        <v>398</v>
      </c>
      <c r="I69" t="s">
        <v>475</v>
      </c>
      <c r="J69" t="s">
        <v>521</v>
      </c>
      <c r="K69">
        <v>11104</v>
      </c>
      <c r="L69" t="s">
        <v>523</v>
      </c>
      <c r="M69" t="s">
        <v>524</v>
      </c>
      <c r="O69" t="s">
        <v>538</v>
      </c>
      <c r="P69" t="s">
        <v>578</v>
      </c>
      <c r="R69" t="s">
        <v>585</v>
      </c>
      <c r="S69" t="s">
        <v>586</v>
      </c>
      <c r="U69" t="s">
        <v>587</v>
      </c>
      <c r="W69" t="s">
        <v>96</v>
      </c>
      <c r="X69">
        <v>2015</v>
      </c>
      <c r="Y69" t="s">
        <v>602</v>
      </c>
      <c r="Z69" t="s">
        <v>612</v>
      </c>
      <c r="AB69" t="s">
        <v>690</v>
      </c>
      <c r="AD69" t="s">
        <v>815</v>
      </c>
      <c r="AE69">
        <v>95</v>
      </c>
      <c r="AF69" t="s">
        <v>859</v>
      </c>
      <c r="AH69">
        <v>-1</v>
      </c>
      <c r="AI69">
        <v>1</v>
      </c>
      <c r="AJ69">
        <v>0</v>
      </c>
      <c r="AK69">
        <v>560.45</v>
      </c>
      <c r="AL69" t="s">
        <v>871</v>
      </c>
      <c r="AM69" t="s">
        <v>872</v>
      </c>
      <c r="AN69" t="s">
        <v>874</v>
      </c>
      <c r="AO69">
        <v>70000</v>
      </c>
      <c r="AU69">
        <v>1</v>
      </c>
      <c r="AV69" t="s">
        <v>96</v>
      </c>
      <c r="AW69" t="s">
        <v>56</v>
      </c>
    </row>
    <row r="70" spans="1:50">
      <c r="A70" s="1">
        <f>HYPERLINK("https://lsnyc.legalserver.org/matter/dynamic-profile/view/1909501","19-1909501")</f>
        <v>0</v>
      </c>
      <c r="B70" t="s">
        <v>58</v>
      </c>
      <c r="C70" t="s">
        <v>89</v>
      </c>
      <c r="D70" t="s">
        <v>95</v>
      </c>
      <c r="F70" t="s">
        <v>187</v>
      </c>
      <c r="G70" t="s">
        <v>297</v>
      </c>
      <c r="H70" t="s">
        <v>391</v>
      </c>
      <c r="I70" t="s">
        <v>476</v>
      </c>
      <c r="J70" t="s">
        <v>511</v>
      </c>
      <c r="K70">
        <v>10040</v>
      </c>
      <c r="L70" t="s">
        <v>523</v>
      </c>
      <c r="M70" t="s">
        <v>524</v>
      </c>
      <c r="O70" t="s">
        <v>565</v>
      </c>
      <c r="P70" t="s">
        <v>578</v>
      </c>
      <c r="R70" t="s">
        <v>584</v>
      </c>
      <c r="S70" t="s">
        <v>523</v>
      </c>
      <c r="U70" t="s">
        <v>587</v>
      </c>
      <c r="W70" t="s">
        <v>95</v>
      </c>
      <c r="X70">
        <v>1738.34</v>
      </c>
      <c r="Y70" t="s">
        <v>606</v>
      </c>
      <c r="Z70" t="s">
        <v>613</v>
      </c>
      <c r="AB70" t="s">
        <v>691</v>
      </c>
      <c r="AD70" t="s">
        <v>816</v>
      </c>
      <c r="AE70">
        <v>77</v>
      </c>
      <c r="AF70" t="s">
        <v>859</v>
      </c>
      <c r="AG70" t="s">
        <v>541</v>
      </c>
      <c r="AH70">
        <v>5</v>
      </c>
      <c r="AI70">
        <v>2</v>
      </c>
      <c r="AJ70">
        <v>0</v>
      </c>
      <c r="AK70">
        <v>626.85</v>
      </c>
      <c r="AN70" t="s">
        <v>874</v>
      </c>
      <c r="AO70">
        <v>106000</v>
      </c>
      <c r="AU70">
        <v>0.1</v>
      </c>
      <c r="AV70" t="s">
        <v>109</v>
      </c>
      <c r="AW70" t="s">
        <v>896</v>
      </c>
      <c r="AX70" t="s">
        <v>911</v>
      </c>
    </row>
    <row r="71" spans="1:50">
      <c r="A71" s="1">
        <f>HYPERLINK("https://lsnyc.legalserver.org/matter/dynamic-profile/view/1910440","19-1910440")</f>
        <v>0</v>
      </c>
      <c r="B71" t="s">
        <v>77</v>
      </c>
      <c r="C71" t="s">
        <v>89</v>
      </c>
      <c r="D71" t="s">
        <v>105</v>
      </c>
      <c r="F71" t="s">
        <v>188</v>
      </c>
      <c r="G71" t="s">
        <v>275</v>
      </c>
      <c r="H71" t="s">
        <v>399</v>
      </c>
      <c r="I71" t="s">
        <v>477</v>
      </c>
      <c r="J71" t="s">
        <v>505</v>
      </c>
      <c r="K71">
        <v>11231</v>
      </c>
      <c r="L71" t="s">
        <v>523</v>
      </c>
      <c r="M71" t="s">
        <v>524</v>
      </c>
      <c r="P71" t="s">
        <v>579</v>
      </c>
      <c r="R71" t="s">
        <v>584</v>
      </c>
      <c r="U71" t="s">
        <v>587</v>
      </c>
      <c r="W71" t="s">
        <v>103</v>
      </c>
      <c r="X71">
        <v>0</v>
      </c>
      <c r="Y71" t="s">
        <v>603</v>
      </c>
      <c r="AB71" t="s">
        <v>692</v>
      </c>
      <c r="AD71" t="s">
        <v>817</v>
      </c>
      <c r="AE71">
        <v>0</v>
      </c>
      <c r="AH71">
        <v>0</v>
      </c>
      <c r="AI71">
        <v>4</v>
      </c>
      <c r="AJ71">
        <v>1</v>
      </c>
      <c r="AK71">
        <v>0</v>
      </c>
      <c r="AN71" t="s">
        <v>874</v>
      </c>
      <c r="AO71">
        <v>0</v>
      </c>
      <c r="AU71">
        <v>0</v>
      </c>
      <c r="AW71" t="s">
        <v>83</v>
      </c>
    </row>
    <row r="72" spans="1:50">
      <c r="A72" s="1">
        <f>HYPERLINK("https://lsnyc.legalserver.org/matter/dynamic-profile/view/1910104","19-1910104")</f>
        <v>0</v>
      </c>
      <c r="B72" t="s">
        <v>69</v>
      </c>
      <c r="C72" t="s">
        <v>89</v>
      </c>
      <c r="D72" t="s">
        <v>103</v>
      </c>
      <c r="F72" t="s">
        <v>189</v>
      </c>
      <c r="G72" t="s">
        <v>239</v>
      </c>
      <c r="H72" t="s">
        <v>400</v>
      </c>
      <c r="I72">
        <v>10</v>
      </c>
      <c r="J72" t="s">
        <v>505</v>
      </c>
      <c r="K72">
        <v>11225</v>
      </c>
      <c r="L72" t="s">
        <v>523</v>
      </c>
      <c r="M72" t="s">
        <v>524</v>
      </c>
      <c r="N72" t="s">
        <v>541</v>
      </c>
      <c r="O72" t="s">
        <v>569</v>
      </c>
      <c r="P72" t="s">
        <v>579</v>
      </c>
      <c r="R72" t="s">
        <v>584</v>
      </c>
      <c r="S72" t="s">
        <v>586</v>
      </c>
      <c r="U72" t="s">
        <v>587</v>
      </c>
      <c r="V72" t="s">
        <v>591</v>
      </c>
      <c r="W72" t="s">
        <v>103</v>
      </c>
      <c r="X72">
        <v>1519.6</v>
      </c>
      <c r="Y72" t="s">
        <v>603</v>
      </c>
      <c r="AB72" t="s">
        <v>693</v>
      </c>
      <c r="AE72">
        <v>12</v>
      </c>
      <c r="AF72" t="s">
        <v>859</v>
      </c>
      <c r="AH72">
        <v>17</v>
      </c>
      <c r="AI72">
        <v>2</v>
      </c>
      <c r="AJ72">
        <v>0</v>
      </c>
      <c r="AK72">
        <v>57.69</v>
      </c>
      <c r="AN72" t="s">
        <v>875</v>
      </c>
      <c r="AO72">
        <v>9756</v>
      </c>
      <c r="AU72">
        <v>1.8</v>
      </c>
      <c r="AV72" t="s">
        <v>115</v>
      </c>
      <c r="AW72" t="s">
        <v>69</v>
      </c>
    </row>
    <row r="73" spans="1:50">
      <c r="A73" s="1">
        <f>HYPERLINK("https://lsnyc.legalserver.org/matter/dynamic-profile/view/1909273","19-1909273")</f>
        <v>0</v>
      </c>
      <c r="B73" t="s">
        <v>78</v>
      </c>
      <c r="C73" t="s">
        <v>89</v>
      </c>
      <c r="D73" t="s">
        <v>91</v>
      </c>
      <c r="F73" t="s">
        <v>189</v>
      </c>
      <c r="G73" t="s">
        <v>298</v>
      </c>
      <c r="H73" t="s">
        <v>401</v>
      </c>
      <c r="J73" t="s">
        <v>505</v>
      </c>
      <c r="K73">
        <v>11217</v>
      </c>
      <c r="L73" t="s">
        <v>523</v>
      </c>
      <c r="M73" t="s">
        <v>524</v>
      </c>
      <c r="O73" t="s">
        <v>573</v>
      </c>
      <c r="P73" t="s">
        <v>579</v>
      </c>
      <c r="R73" t="s">
        <v>584</v>
      </c>
      <c r="U73" t="s">
        <v>587</v>
      </c>
      <c r="W73" t="s">
        <v>91</v>
      </c>
      <c r="X73">
        <v>0</v>
      </c>
      <c r="Y73" t="s">
        <v>603</v>
      </c>
      <c r="AB73" t="s">
        <v>694</v>
      </c>
      <c r="AD73" t="s">
        <v>818</v>
      </c>
      <c r="AE73">
        <v>20</v>
      </c>
      <c r="AH73">
        <v>0</v>
      </c>
      <c r="AI73">
        <v>2</v>
      </c>
      <c r="AJ73">
        <v>1</v>
      </c>
      <c r="AK73">
        <v>93.76000000000001</v>
      </c>
      <c r="AN73" t="s">
        <v>877</v>
      </c>
      <c r="AO73">
        <v>20000</v>
      </c>
      <c r="AU73">
        <v>0</v>
      </c>
      <c r="AW73" t="s">
        <v>83</v>
      </c>
      <c r="AX73" t="s">
        <v>911</v>
      </c>
    </row>
    <row r="74" spans="1:50">
      <c r="A74" s="1">
        <f>HYPERLINK("https://lsnyc.legalserver.org/matter/dynamic-profile/view/1910547","19-1910547")</f>
        <v>0</v>
      </c>
      <c r="B74" t="s">
        <v>69</v>
      </c>
      <c r="C74" t="s">
        <v>89</v>
      </c>
      <c r="D74" t="s">
        <v>115</v>
      </c>
      <c r="F74" t="s">
        <v>190</v>
      </c>
      <c r="G74" t="s">
        <v>299</v>
      </c>
      <c r="H74" t="s">
        <v>402</v>
      </c>
      <c r="I74" t="s">
        <v>474</v>
      </c>
      <c r="J74" t="s">
        <v>505</v>
      </c>
      <c r="K74">
        <v>11231</v>
      </c>
      <c r="L74" t="s">
        <v>523</v>
      </c>
      <c r="M74" t="s">
        <v>524</v>
      </c>
      <c r="O74" t="s">
        <v>564</v>
      </c>
      <c r="P74" t="s">
        <v>579</v>
      </c>
      <c r="R74" t="s">
        <v>584</v>
      </c>
      <c r="S74" t="s">
        <v>586</v>
      </c>
      <c r="U74" t="s">
        <v>587</v>
      </c>
      <c r="V74" t="s">
        <v>591</v>
      </c>
      <c r="W74" t="s">
        <v>115</v>
      </c>
      <c r="X74">
        <v>787.48</v>
      </c>
      <c r="Y74" t="s">
        <v>603</v>
      </c>
      <c r="Z74" t="s">
        <v>614</v>
      </c>
      <c r="AB74" t="s">
        <v>695</v>
      </c>
      <c r="AD74" t="s">
        <v>819</v>
      </c>
      <c r="AE74">
        <v>9</v>
      </c>
      <c r="AF74" t="s">
        <v>859</v>
      </c>
      <c r="AG74" t="s">
        <v>608</v>
      </c>
      <c r="AH74">
        <v>21</v>
      </c>
      <c r="AI74">
        <v>2</v>
      </c>
      <c r="AJ74">
        <v>0</v>
      </c>
      <c r="AK74">
        <v>97.76000000000001</v>
      </c>
      <c r="AN74" t="s">
        <v>874</v>
      </c>
      <c r="AO74">
        <v>16532</v>
      </c>
      <c r="AU74">
        <v>0.7</v>
      </c>
      <c r="AV74" t="s">
        <v>115</v>
      </c>
      <c r="AW74" t="s">
        <v>69</v>
      </c>
      <c r="AX74" t="s">
        <v>911</v>
      </c>
    </row>
    <row r="75" spans="1:50">
      <c r="A75" s="1">
        <f>HYPERLINK("https://lsnyc.legalserver.org/matter/dynamic-profile/view/1910410","19-1910410")</f>
        <v>0</v>
      </c>
      <c r="B75" t="s">
        <v>74</v>
      </c>
      <c r="C75" t="s">
        <v>89</v>
      </c>
      <c r="D75" t="s">
        <v>105</v>
      </c>
      <c r="F75" t="s">
        <v>191</v>
      </c>
      <c r="G75" t="s">
        <v>300</v>
      </c>
      <c r="H75" t="s">
        <v>403</v>
      </c>
      <c r="I75" t="s">
        <v>464</v>
      </c>
      <c r="J75" t="s">
        <v>511</v>
      </c>
      <c r="K75">
        <v>10028</v>
      </c>
      <c r="L75" t="s">
        <v>523</v>
      </c>
      <c r="M75" t="s">
        <v>524</v>
      </c>
      <c r="O75" t="s">
        <v>574</v>
      </c>
      <c r="P75" t="s">
        <v>579</v>
      </c>
      <c r="R75" t="s">
        <v>584</v>
      </c>
      <c r="S75" t="s">
        <v>586</v>
      </c>
      <c r="U75" t="s">
        <v>589</v>
      </c>
      <c r="V75" t="s">
        <v>591</v>
      </c>
      <c r="W75" t="s">
        <v>103</v>
      </c>
      <c r="X75">
        <v>1844.37</v>
      </c>
      <c r="Y75" t="s">
        <v>606</v>
      </c>
      <c r="Z75" t="s">
        <v>614</v>
      </c>
      <c r="AB75" t="s">
        <v>696</v>
      </c>
      <c r="AC75" t="s">
        <v>753</v>
      </c>
      <c r="AD75" t="s">
        <v>820</v>
      </c>
      <c r="AE75">
        <v>60</v>
      </c>
      <c r="AF75" t="s">
        <v>862</v>
      </c>
      <c r="AG75" t="s">
        <v>868</v>
      </c>
      <c r="AH75">
        <v>49</v>
      </c>
      <c r="AI75">
        <v>2</v>
      </c>
      <c r="AJ75">
        <v>0</v>
      </c>
      <c r="AK75">
        <v>109.78</v>
      </c>
      <c r="AN75" t="s">
        <v>874</v>
      </c>
      <c r="AO75">
        <v>18564</v>
      </c>
      <c r="AU75">
        <v>0</v>
      </c>
      <c r="AW75" t="s">
        <v>901</v>
      </c>
      <c r="AX75" t="s">
        <v>911</v>
      </c>
    </row>
    <row r="76" spans="1:50">
      <c r="A76" s="1">
        <f>HYPERLINK("https://lsnyc.legalserver.org/matter/dynamic-profile/view/1910195","19-1910195")</f>
        <v>0</v>
      </c>
      <c r="B76" t="s">
        <v>78</v>
      </c>
      <c r="C76" t="s">
        <v>89</v>
      </c>
      <c r="D76" t="s">
        <v>114</v>
      </c>
      <c r="F76" t="s">
        <v>192</v>
      </c>
      <c r="G76" t="s">
        <v>301</v>
      </c>
      <c r="H76" t="s">
        <v>404</v>
      </c>
      <c r="I76" t="s">
        <v>478</v>
      </c>
      <c r="J76" t="s">
        <v>505</v>
      </c>
      <c r="K76">
        <v>11223</v>
      </c>
      <c r="L76" t="s">
        <v>523</v>
      </c>
      <c r="M76" t="s">
        <v>524</v>
      </c>
      <c r="O76" t="s">
        <v>573</v>
      </c>
      <c r="P76" t="s">
        <v>579</v>
      </c>
      <c r="R76" t="s">
        <v>584</v>
      </c>
      <c r="U76" t="s">
        <v>587</v>
      </c>
      <c r="W76" t="s">
        <v>103</v>
      </c>
      <c r="X76">
        <v>0</v>
      </c>
      <c r="Y76" t="s">
        <v>603</v>
      </c>
      <c r="AB76" t="s">
        <v>697</v>
      </c>
      <c r="AE76">
        <v>0</v>
      </c>
      <c r="AH76">
        <v>0</v>
      </c>
      <c r="AI76">
        <v>1</v>
      </c>
      <c r="AJ76">
        <v>0</v>
      </c>
      <c r="AK76">
        <v>184.15</v>
      </c>
      <c r="AN76" t="s">
        <v>876</v>
      </c>
      <c r="AO76">
        <v>23000</v>
      </c>
      <c r="AU76">
        <v>5.2</v>
      </c>
      <c r="AV76" t="s">
        <v>116</v>
      </c>
      <c r="AW76" t="s">
        <v>78</v>
      </c>
    </row>
    <row r="77" spans="1:50">
      <c r="A77" s="1">
        <f>HYPERLINK("https://lsnyc.legalserver.org/matter/dynamic-profile/view/1910645","19-1910645")</f>
        <v>0</v>
      </c>
      <c r="B77" t="s">
        <v>66</v>
      </c>
      <c r="C77" t="s">
        <v>89</v>
      </c>
      <c r="D77" t="s">
        <v>112</v>
      </c>
      <c r="F77" t="s">
        <v>193</v>
      </c>
      <c r="G77" t="s">
        <v>302</v>
      </c>
      <c r="H77" t="s">
        <v>368</v>
      </c>
      <c r="I77" t="s">
        <v>463</v>
      </c>
      <c r="J77" t="s">
        <v>511</v>
      </c>
      <c r="K77">
        <v>10035</v>
      </c>
      <c r="L77" t="s">
        <v>523</v>
      </c>
      <c r="M77" t="s">
        <v>524</v>
      </c>
      <c r="O77" t="s">
        <v>572</v>
      </c>
      <c r="P77" t="s">
        <v>579</v>
      </c>
      <c r="R77" t="s">
        <v>584</v>
      </c>
      <c r="S77" t="s">
        <v>523</v>
      </c>
      <c r="U77" t="s">
        <v>587</v>
      </c>
      <c r="V77" t="s">
        <v>594</v>
      </c>
      <c r="W77" t="s">
        <v>599</v>
      </c>
      <c r="X77">
        <v>1461</v>
      </c>
      <c r="Y77" t="s">
        <v>606</v>
      </c>
      <c r="Z77" t="s">
        <v>611</v>
      </c>
      <c r="AB77" t="s">
        <v>698</v>
      </c>
      <c r="AD77" t="s">
        <v>821</v>
      </c>
      <c r="AE77">
        <v>0</v>
      </c>
      <c r="AF77" t="s">
        <v>859</v>
      </c>
      <c r="AG77" t="s">
        <v>866</v>
      </c>
      <c r="AH77">
        <v>15</v>
      </c>
      <c r="AI77">
        <v>1</v>
      </c>
      <c r="AJ77">
        <v>2</v>
      </c>
      <c r="AK77">
        <v>187.53</v>
      </c>
      <c r="AN77" t="s">
        <v>874</v>
      </c>
      <c r="AO77">
        <v>40000</v>
      </c>
      <c r="AU77">
        <v>0</v>
      </c>
      <c r="AW77" t="s">
        <v>901</v>
      </c>
      <c r="AX77" t="s">
        <v>911</v>
      </c>
    </row>
    <row r="78" spans="1:50">
      <c r="A78" s="1">
        <f>HYPERLINK("https://lsnyc.legalserver.org/matter/dynamic-profile/view/1910642","19-1910642")</f>
        <v>0</v>
      </c>
      <c r="B78" t="s">
        <v>66</v>
      </c>
      <c r="C78" t="s">
        <v>89</v>
      </c>
      <c r="D78" t="s">
        <v>112</v>
      </c>
      <c r="F78" t="s">
        <v>193</v>
      </c>
      <c r="G78" t="s">
        <v>302</v>
      </c>
      <c r="H78" t="s">
        <v>368</v>
      </c>
      <c r="I78" t="s">
        <v>463</v>
      </c>
      <c r="J78" t="s">
        <v>511</v>
      </c>
      <c r="K78">
        <v>10035</v>
      </c>
      <c r="L78" t="s">
        <v>523</v>
      </c>
      <c r="M78" t="s">
        <v>524</v>
      </c>
      <c r="O78" t="s">
        <v>538</v>
      </c>
      <c r="P78" t="s">
        <v>579</v>
      </c>
      <c r="R78" t="s">
        <v>584</v>
      </c>
      <c r="S78" t="s">
        <v>523</v>
      </c>
      <c r="U78" t="s">
        <v>587</v>
      </c>
      <c r="V78" t="s">
        <v>591</v>
      </c>
      <c r="W78" t="s">
        <v>599</v>
      </c>
      <c r="X78">
        <v>1461</v>
      </c>
      <c r="Y78" t="s">
        <v>606</v>
      </c>
      <c r="Z78" t="s">
        <v>611</v>
      </c>
      <c r="AB78" t="s">
        <v>698</v>
      </c>
      <c r="AD78" t="s">
        <v>821</v>
      </c>
      <c r="AE78">
        <v>0</v>
      </c>
      <c r="AF78" t="s">
        <v>859</v>
      </c>
      <c r="AG78" t="s">
        <v>866</v>
      </c>
      <c r="AH78">
        <v>15</v>
      </c>
      <c r="AI78">
        <v>1</v>
      </c>
      <c r="AJ78">
        <v>2</v>
      </c>
      <c r="AK78">
        <v>187.53</v>
      </c>
      <c r="AN78" t="s">
        <v>874</v>
      </c>
      <c r="AO78">
        <v>40000</v>
      </c>
      <c r="AU78">
        <v>0</v>
      </c>
      <c r="AW78" t="s">
        <v>901</v>
      </c>
      <c r="AX78" t="s">
        <v>911</v>
      </c>
    </row>
    <row r="79" spans="1:50">
      <c r="A79" s="1">
        <f>HYPERLINK("https://lsnyc.legalserver.org/matter/dynamic-profile/view/1910536","19-1910536")</f>
        <v>0</v>
      </c>
      <c r="B79" t="s">
        <v>68</v>
      </c>
      <c r="C79" t="s">
        <v>89</v>
      </c>
      <c r="D79" t="s">
        <v>115</v>
      </c>
      <c r="F79" t="s">
        <v>194</v>
      </c>
      <c r="G79" t="s">
        <v>303</v>
      </c>
      <c r="H79" t="s">
        <v>405</v>
      </c>
      <c r="J79" t="s">
        <v>505</v>
      </c>
      <c r="K79">
        <v>11233</v>
      </c>
      <c r="L79" t="s">
        <v>523</v>
      </c>
      <c r="M79" t="s">
        <v>524</v>
      </c>
      <c r="N79" t="s">
        <v>542</v>
      </c>
      <c r="O79" t="s">
        <v>572</v>
      </c>
      <c r="P79" t="s">
        <v>580</v>
      </c>
      <c r="R79" t="s">
        <v>584</v>
      </c>
      <c r="S79" t="s">
        <v>523</v>
      </c>
      <c r="U79" t="s">
        <v>587</v>
      </c>
      <c r="V79" t="s">
        <v>591</v>
      </c>
      <c r="W79" t="s">
        <v>597</v>
      </c>
      <c r="X79">
        <v>0</v>
      </c>
      <c r="Y79" t="s">
        <v>603</v>
      </c>
      <c r="Z79" t="s">
        <v>611</v>
      </c>
      <c r="AB79" t="s">
        <v>699</v>
      </c>
      <c r="AC79" t="s">
        <v>526</v>
      </c>
      <c r="AE79">
        <v>359</v>
      </c>
      <c r="AF79" t="s">
        <v>859</v>
      </c>
      <c r="AG79" t="s">
        <v>608</v>
      </c>
      <c r="AH79">
        <v>0</v>
      </c>
      <c r="AI79">
        <v>4</v>
      </c>
      <c r="AJ79">
        <v>0</v>
      </c>
      <c r="AK79">
        <v>0</v>
      </c>
      <c r="AN79" t="s">
        <v>874</v>
      </c>
      <c r="AO79">
        <v>0</v>
      </c>
      <c r="AP79" t="s">
        <v>881</v>
      </c>
      <c r="AU79">
        <v>0</v>
      </c>
      <c r="AW79" t="s">
        <v>897</v>
      </c>
      <c r="AX79" t="s">
        <v>541</v>
      </c>
    </row>
    <row r="80" spans="1:50">
      <c r="A80" s="1">
        <f>HYPERLINK("https://lsnyc.legalserver.org/matter/dynamic-profile/view/1909085","19-1909085")</f>
        <v>0</v>
      </c>
      <c r="B80" t="s">
        <v>68</v>
      </c>
      <c r="C80" t="s">
        <v>89</v>
      </c>
      <c r="D80" t="s">
        <v>100</v>
      </c>
      <c r="F80" t="s">
        <v>195</v>
      </c>
      <c r="G80" t="s">
        <v>304</v>
      </c>
      <c r="H80" t="s">
        <v>406</v>
      </c>
      <c r="I80" t="s">
        <v>479</v>
      </c>
      <c r="J80" t="s">
        <v>505</v>
      </c>
      <c r="K80">
        <v>11233</v>
      </c>
      <c r="L80" t="s">
        <v>523</v>
      </c>
      <c r="M80" t="s">
        <v>524</v>
      </c>
      <c r="N80" t="s">
        <v>542</v>
      </c>
      <c r="O80" t="s">
        <v>572</v>
      </c>
      <c r="P80" t="s">
        <v>580</v>
      </c>
      <c r="R80" t="s">
        <v>584</v>
      </c>
      <c r="S80" t="s">
        <v>523</v>
      </c>
      <c r="U80" t="s">
        <v>587</v>
      </c>
      <c r="V80" t="s">
        <v>591</v>
      </c>
      <c r="W80" t="s">
        <v>597</v>
      </c>
      <c r="X80">
        <v>840</v>
      </c>
      <c r="Y80" t="s">
        <v>603</v>
      </c>
      <c r="Z80" t="s">
        <v>608</v>
      </c>
      <c r="AB80" t="s">
        <v>700</v>
      </c>
      <c r="AE80">
        <v>1107</v>
      </c>
      <c r="AF80" t="s">
        <v>859</v>
      </c>
      <c r="AH80">
        <v>20</v>
      </c>
      <c r="AI80">
        <v>2</v>
      </c>
      <c r="AJ80">
        <v>0</v>
      </c>
      <c r="AK80">
        <v>35.48</v>
      </c>
      <c r="AN80" t="s">
        <v>874</v>
      </c>
      <c r="AO80">
        <v>6000</v>
      </c>
      <c r="AP80" t="s">
        <v>882</v>
      </c>
      <c r="AU80">
        <v>0</v>
      </c>
      <c r="AW80" t="s">
        <v>895</v>
      </c>
      <c r="AX80" t="s">
        <v>541</v>
      </c>
    </row>
    <row r="81" spans="1:50">
      <c r="A81" s="1">
        <f>HYPERLINK("https://lsnyc.legalserver.org/matter/dynamic-profile/view/1908938","19-1908938")</f>
        <v>0</v>
      </c>
      <c r="B81" t="s">
        <v>79</v>
      </c>
      <c r="C81" t="s">
        <v>89</v>
      </c>
      <c r="D81" t="s">
        <v>106</v>
      </c>
      <c r="F81" t="s">
        <v>196</v>
      </c>
      <c r="G81" t="s">
        <v>305</v>
      </c>
      <c r="H81" t="s">
        <v>407</v>
      </c>
      <c r="I81" t="s">
        <v>480</v>
      </c>
      <c r="J81" t="s">
        <v>505</v>
      </c>
      <c r="K81">
        <v>11225</v>
      </c>
      <c r="L81" t="s">
        <v>523</v>
      </c>
      <c r="M81" t="s">
        <v>524</v>
      </c>
      <c r="O81" t="s">
        <v>573</v>
      </c>
      <c r="P81" t="s">
        <v>580</v>
      </c>
      <c r="R81" t="s">
        <v>584</v>
      </c>
      <c r="S81" t="s">
        <v>586</v>
      </c>
      <c r="U81" t="s">
        <v>587</v>
      </c>
      <c r="W81" t="s">
        <v>106</v>
      </c>
      <c r="X81">
        <v>600</v>
      </c>
      <c r="Y81" t="s">
        <v>603</v>
      </c>
      <c r="AB81" t="s">
        <v>701</v>
      </c>
      <c r="AD81" t="s">
        <v>822</v>
      </c>
      <c r="AE81">
        <v>46</v>
      </c>
      <c r="AH81">
        <v>20</v>
      </c>
      <c r="AI81">
        <v>2</v>
      </c>
      <c r="AJ81">
        <v>0</v>
      </c>
      <c r="AK81">
        <v>61.81</v>
      </c>
      <c r="AN81" t="s">
        <v>874</v>
      </c>
      <c r="AO81">
        <v>10452</v>
      </c>
      <c r="AU81">
        <v>0</v>
      </c>
      <c r="AW81" t="s">
        <v>83</v>
      </c>
    </row>
    <row r="82" spans="1:50">
      <c r="A82" s="1">
        <f>HYPERLINK("https://lsnyc.legalserver.org/matter/dynamic-profile/view/1908666","19-1908666")</f>
        <v>0</v>
      </c>
      <c r="B82" t="s">
        <v>80</v>
      </c>
      <c r="C82" t="s">
        <v>89</v>
      </c>
      <c r="D82" t="s">
        <v>96</v>
      </c>
      <c r="F82" t="s">
        <v>197</v>
      </c>
      <c r="G82" t="s">
        <v>306</v>
      </c>
      <c r="H82" t="s">
        <v>408</v>
      </c>
      <c r="I82" t="s">
        <v>481</v>
      </c>
      <c r="J82" t="s">
        <v>518</v>
      </c>
      <c r="K82">
        <v>11377</v>
      </c>
      <c r="L82" t="s">
        <v>523</v>
      </c>
      <c r="M82" t="s">
        <v>524</v>
      </c>
      <c r="N82" t="s">
        <v>543</v>
      </c>
      <c r="O82" t="s">
        <v>572</v>
      </c>
      <c r="P82" t="s">
        <v>580</v>
      </c>
      <c r="R82" t="s">
        <v>584</v>
      </c>
      <c r="S82" t="s">
        <v>523</v>
      </c>
      <c r="U82" t="s">
        <v>587</v>
      </c>
      <c r="W82" t="s">
        <v>96</v>
      </c>
      <c r="X82">
        <v>1541.52</v>
      </c>
      <c r="Y82" t="s">
        <v>602</v>
      </c>
      <c r="Z82" t="s">
        <v>610</v>
      </c>
      <c r="AB82" t="s">
        <v>702</v>
      </c>
      <c r="AD82" t="s">
        <v>748</v>
      </c>
      <c r="AE82">
        <v>66</v>
      </c>
      <c r="AF82" t="s">
        <v>859</v>
      </c>
      <c r="AG82" t="s">
        <v>541</v>
      </c>
      <c r="AH82">
        <v>14</v>
      </c>
      <c r="AI82">
        <v>3</v>
      </c>
      <c r="AJ82">
        <v>1</v>
      </c>
      <c r="AK82">
        <v>100.97</v>
      </c>
      <c r="AN82" t="s">
        <v>875</v>
      </c>
      <c r="AO82">
        <v>26000</v>
      </c>
      <c r="AU82">
        <v>0.3</v>
      </c>
      <c r="AV82" t="s">
        <v>96</v>
      </c>
      <c r="AW82" t="s">
        <v>71</v>
      </c>
      <c r="AX82" t="s">
        <v>911</v>
      </c>
    </row>
    <row r="83" spans="1:50">
      <c r="A83" s="1">
        <f>HYPERLINK("https://lsnyc.legalserver.org/matter/dynamic-profile/view/1909092","19-1909092")</f>
        <v>0</v>
      </c>
      <c r="B83" t="s">
        <v>68</v>
      </c>
      <c r="C83" t="s">
        <v>89</v>
      </c>
      <c r="D83" t="s">
        <v>100</v>
      </c>
      <c r="F83" t="s">
        <v>198</v>
      </c>
      <c r="G83" t="s">
        <v>307</v>
      </c>
      <c r="H83" t="s">
        <v>409</v>
      </c>
      <c r="I83" t="s">
        <v>468</v>
      </c>
      <c r="J83" t="s">
        <v>505</v>
      </c>
      <c r="K83">
        <v>11233</v>
      </c>
      <c r="L83" t="s">
        <v>523</v>
      </c>
      <c r="M83" t="s">
        <v>524</v>
      </c>
      <c r="N83" t="s">
        <v>542</v>
      </c>
      <c r="O83" t="s">
        <v>572</v>
      </c>
      <c r="P83" t="s">
        <v>580</v>
      </c>
      <c r="R83" t="s">
        <v>584</v>
      </c>
      <c r="S83" t="s">
        <v>523</v>
      </c>
      <c r="U83" t="s">
        <v>587</v>
      </c>
      <c r="V83" t="s">
        <v>591</v>
      </c>
      <c r="W83" t="s">
        <v>597</v>
      </c>
      <c r="X83">
        <v>1059</v>
      </c>
      <c r="Y83" t="s">
        <v>603</v>
      </c>
      <c r="Z83" t="s">
        <v>608</v>
      </c>
      <c r="AB83" t="s">
        <v>703</v>
      </c>
      <c r="AE83">
        <v>1107</v>
      </c>
      <c r="AF83" t="s">
        <v>859</v>
      </c>
      <c r="AG83" t="s">
        <v>541</v>
      </c>
      <c r="AH83">
        <v>18</v>
      </c>
      <c r="AI83">
        <v>2</v>
      </c>
      <c r="AJ83">
        <v>2</v>
      </c>
      <c r="AK83">
        <v>120.39</v>
      </c>
      <c r="AN83" t="s">
        <v>874</v>
      </c>
      <c r="AO83">
        <v>31000</v>
      </c>
      <c r="AP83" t="s">
        <v>883</v>
      </c>
      <c r="AU83">
        <v>0</v>
      </c>
      <c r="AW83" t="s">
        <v>895</v>
      </c>
      <c r="AX83" t="s">
        <v>541</v>
      </c>
    </row>
    <row r="84" spans="1:50">
      <c r="A84" s="1">
        <f>HYPERLINK("https://lsnyc.legalserver.org/matter/dynamic-profile/view/1910267","19-1910267")</f>
        <v>0</v>
      </c>
      <c r="B84" t="s">
        <v>77</v>
      </c>
      <c r="C84" t="s">
        <v>89</v>
      </c>
      <c r="D84" t="s">
        <v>116</v>
      </c>
      <c r="F84" t="s">
        <v>199</v>
      </c>
      <c r="G84" t="s">
        <v>308</v>
      </c>
      <c r="H84" t="s">
        <v>410</v>
      </c>
      <c r="I84" t="s">
        <v>459</v>
      </c>
      <c r="J84" t="s">
        <v>505</v>
      </c>
      <c r="K84">
        <v>11225</v>
      </c>
      <c r="L84" t="s">
        <v>523</v>
      </c>
      <c r="M84" t="s">
        <v>524</v>
      </c>
      <c r="P84" t="s">
        <v>580</v>
      </c>
      <c r="R84" t="s">
        <v>584</v>
      </c>
      <c r="S84" t="s">
        <v>523</v>
      </c>
      <c r="U84" t="s">
        <v>587</v>
      </c>
      <c r="W84" t="s">
        <v>116</v>
      </c>
      <c r="X84">
        <v>813.54</v>
      </c>
      <c r="Y84" t="s">
        <v>603</v>
      </c>
      <c r="AB84" t="s">
        <v>704</v>
      </c>
      <c r="AD84" t="s">
        <v>823</v>
      </c>
      <c r="AE84">
        <v>0</v>
      </c>
      <c r="AH84">
        <v>26</v>
      </c>
      <c r="AI84">
        <v>3</v>
      </c>
      <c r="AJ84">
        <v>0</v>
      </c>
      <c r="AK84">
        <v>150.02</v>
      </c>
      <c r="AN84" t="s">
        <v>874</v>
      </c>
      <c r="AO84">
        <v>32000</v>
      </c>
      <c r="AU84">
        <v>0</v>
      </c>
      <c r="AW84" t="s">
        <v>83</v>
      </c>
      <c r="AX84" t="s">
        <v>911</v>
      </c>
    </row>
    <row r="85" spans="1:50">
      <c r="A85" s="1">
        <f>HYPERLINK("https://lsnyc.legalserver.org/matter/dynamic-profile/view/1909089","19-1909089")</f>
        <v>0</v>
      </c>
      <c r="B85" t="s">
        <v>68</v>
      </c>
      <c r="C85" t="s">
        <v>89</v>
      </c>
      <c r="D85" t="s">
        <v>100</v>
      </c>
      <c r="F85" t="s">
        <v>200</v>
      </c>
      <c r="G85" t="s">
        <v>309</v>
      </c>
      <c r="H85" t="s">
        <v>405</v>
      </c>
      <c r="I85" t="s">
        <v>482</v>
      </c>
      <c r="J85" t="s">
        <v>505</v>
      </c>
      <c r="K85">
        <v>11233</v>
      </c>
      <c r="L85" t="s">
        <v>523</v>
      </c>
      <c r="M85" t="s">
        <v>524</v>
      </c>
      <c r="N85" t="s">
        <v>542</v>
      </c>
      <c r="O85" t="s">
        <v>572</v>
      </c>
      <c r="P85" t="s">
        <v>580</v>
      </c>
      <c r="R85" t="s">
        <v>584</v>
      </c>
      <c r="S85" t="s">
        <v>523</v>
      </c>
      <c r="U85" t="s">
        <v>587</v>
      </c>
      <c r="V85" t="s">
        <v>591</v>
      </c>
      <c r="W85" t="s">
        <v>597</v>
      </c>
      <c r="X85">
        <v>879</v>
      </c>
      <c r="Y85" t="s">
        <v>603</v>
      </c>
      <c r="Z85" t="s">
        <v>608</v>
      </c>
      <c r="AB85" t="s">
        <v>705</v>
      </c>
      <c r="AE85">
        <v>1107</v>
      </c>
      <c r="AF85" t="s">
        <v>859</v>
      </c>
      <c r="AG85" t="s">
        <v>541</v>
      </c>
      <c r="AH85">
        <v>28</v>
      </c>
      <c r="AI85">
        <v>1</v>
      </c>
      <c r="AJ85">
        <v>0</v>
      </c>
      <c r="AK85">
        <v>160.13</v>
      </c>
      <c r="AN85" t="s">
        <v>874</v>
      </c>
      <c r="AO85">
        <v>20000</v>
      </c>
      <c r="AP85" t="s">
        <v>884</v>
      </c>
      <c r="AU85">
        <v>0</v>
      </c>
      <c r="AW85" t="s">
        <v>895</v>
      </c>
      <c r="AX85" t="s">
        <v>541</v>
      </c>
    </row>
    <row r="86" spans="1:50">
      <c r="A86" s="1">
        <f>HYPERLINK("https://lsnyc.legalserver.org/matter/dynamic-profile/view/1909087","19-1909087")</f>
        <v>0</v>
      </c>
      <c r="B86" t="s">
        <v>68</v>
      </c>
      <c r="C86" t="s">
        <v>89</v>
      </c>
      <c r="D86" t="s">
        <v>100</v>
      </c>
      <c r="F86" t="s">
        <v>201</v>
      </c>
      <c r="G86" t="s">
        <v>310</v>
      </c>
      <c r="H86" t="s">
        <v>409</v>
      </c>
      <c r="I86" t="s">
        <v>458</v>
      </c>
      <c r="J86" t="s">
        <v>505</v>
      </c>
      <c r="K86">
        <v>11233</v>
      </c>
      <c r="L86" t="s">
        <v>523</v>
      </c>
      <c r="M86" t="s">
        <v>524</v>
      </c>
      <c r="N86" t="s">
        <v>542</v>
      </c>
      <c r="O86" t="s">
        <v>572</v>
      </c>
      <c r="P86" t="s">
        <v>580</v>
      </c>
      <c r="R86" t="s">
        <v>584</v>
      </c>
      <c r="S86" t="s">
        <v>523</v>
      </c>
      <c r="U86" t="s">
        <v>587</v>
      </c>
      <c r="V86" t="s">
        <v>591</v>
      </c>
      <c r="W86" t="s">
        <v>597</v>
      </c>
      <c r="X86">
        <v>840.39</v>
      </c>
      <c r="Y86" t="s">
        <v>603</v>
      </c>
      <c r="Z86" t="s">
        <v>608</v>
      </c>
      <c r="AB86" t="s">
        <v>706</v>
      </c>
      <c r="AE86">
        <v>1107</v>
      </c>
      <c r="AF86" t="s">
        <v>859</v>
      </c>
      <c r="AG86" t="s">
        <v>541</v>
      </c>
      <c r="AH86">
        <v>8</v>
      </c>
      <c r="AI86">
        <v>2</v>
      </c>
      <c r="AJ86">
        <v>1</v>
      </c>
      <c r="AK86">
        <v>201.59</v>
      </c>
      <c r="AN86" t="s">
        <v>874</v>
      </c>
      <c r="AO86">
        <v>43000</v>
      </c>
      <c r="AP86" t="s">
        <v>885</v>
      </c>
      <c r="AU86">
        <v>0</v>
      </c>
      <c r="AW86" t="s">
        <v>895</v>
      </c>
      <c r="AX86" t="s">
        <v>541</v>
      </c>
    </row>
    <row r="87" spans="1:50">
      <c r="A87" s="1">
        <f>HYPERLINK("https://lsnyc.legalserver.org/matter/dynamic-profile/view/1910421","19-1910421")</f>
        <v>0</v>
      </c>
      <c r="B87" t="s">
        <v>77</v>
      </c>
      <c r="C87" t="s">
        <v>89</v>
      </c>
      <c r="D87" t="s">
        <v>105</v>
      </c>
      <c r="F87" t="s">
        <v>202</v>
      </c>
      <c r="G87" t="s">
        <v>311</v>
      </c>
      <c r="H87" t="s">
        <v>411</v>
      </c>
      <c r="I87" t="s">
        <v>480</v>
      </c>
      <c r="J87" t="s">
        <v>505</v>
      </c>
      <c r="K87">
        <v>11225</v>
      </c>
      <c r="L87" t="s">
        <v>523</v>
      </c>
      <c r="M87" t="s">
        <v>524</v>
      </c>
      <c r="P87" t="s">
        <v>580</v>
      </c>
      <c r="R87" t="s">
        <v>584</v>
      </c>
      <c r="S87" t="s">
        <v>523</v>
      </c>
      <c r="U87" t="s">
        <v>587</v>
      </c>
      <c r="W87" t="s">
        <v>103</v>
      </c>
      <c r="X87">
        <v>0</v>
      </c>
      <c r="Y87" t="s">
        <v>603</v>
      </c>
      <c r="AB87" t="s">
        <v>707</v>
      </c>
      <c r="AD87" t="s">
        <v>824</v>
      </c>
      <c r="AE87">
        <v>0</v>
      </c>
      <c r="AH87">
        <v>0</v>
      </c>
      <c r="AI87">
        <v>2</v>
      </c>
      <c r="AJ87">
        <v>0</v>
      </c>
      <c r="AK87">
        <v>656.42</v>
      </c>
      <c r="AN87" t="s">
        <v>874</v>
      </c>
      <c r="AO87">
        <v>111000</v>
      </c>
      <c r="AU87">
        <v>0</v>
      </c>
      <c r="AW87" t="s">
        <v>83</v>
      </c>
      <c r="AX87" t="s">
        <v>911</v>
      </c>
    </row>
    <row r="88" spans="1:50">
      <c r="A88" s="1">
        <f>HYPERLINK("https://lsnyc.legalserver.org/matter/dynamic-profile/view/1909542","19-1909542")</f>
        <v>0</v>
      </c>
      <c r="B88" t="s">
        <v>81</v>
      </c>
      <c r="C88" t="s">
        <v>89</v>
      </c>
      <c r="D88" t="s">
        <v>95</v>
      </c>
      <c r="F88" t="s">
        <v>203</v>
      </c>
      <c r="G88" t="s">
        <v>196</v>
      </c>
      <c r="H88" t="s">
        <v>412</v>
      </c>
      <c r="I88">
        <v>2</v>
      </c>
      <c r="J88" t="s">
        <v>517</v>
      </c>
      <c r="K88">
        <v>11435</v>
      </c>
      <c r="L88" t="s">
        <v>523</v>
      </c>
      <c r="M88" t="s">
        <v>524</v>
      </c>
      <c r="N88" t="s">
        <v>544</v>
      </c>
      <c r="O88" t="s">
        <v>565</v>
      </c>
      <c r="P88" t="s">
        <v>581</v>
      </c>
      <c r="R88" t="s">
        <v>584</v>
      </c>
      <c r="S88" t="s">
        <v>586</v>
      </c>
      <c r="U88" t="s">
        <v>587</v>
      </c>
      <c r="W88" t="s">
        <v>95</v>
      </c>
      <c r="X88">
        <v>1650</v>
      </c>
      <c r="Y88" t="s">
        <v>602</v>
      </c>
      <c r="Z88" t="s">
        <v>607</v>
      </c>
      <c r="AB88" t="s">
        <v>708</v>
      </c>
      <c r="AD88" t="s">
        <v>825</v>
      </c>
      <c r="AE88">
        <v>2</v>
      </c>
      <c r="AF88" t="s">
        <v>860</v>
      </c>
      <c r="AG88" t="s">
        <v>541</v>
      </c>
      <c r="AH88">
        <v>2</v>
      </c>
      <c r="AI88">
        <v>1</v>
      </c>
      <c r="AJ88">
        <v>3</v>
      </c>
      <c r="AK88">
        <v>0</v>
      </c>
      <c r="AN88" t="s">
        <v>874</v>
      </c>
      <c r="AO88">
        <v>0</v>
      </c>
      <c r="AU88">
        <v>0.6</v>
      </c>
      <c r="AV88" t="s">
        <v>95</v>
      </c>
      <c r="AW88" t="s">
        <v>71</v>
      </c>
      <c r="AX88" t="s">
        <v>911</v>
      </c>
    </row>
    <row r="89" spans="1:50">
      <c r="A89" s="1">
        <f>HYPERLINK("https://lsnyc.legalserver.org/matter/dynamic-profile/view/1904189","19-1904189")</f>
        <v>0</v>
      </c>
      <c r="B89" t="s">
        <v>70</v>
      </c>
      <c r="C89" t="s">
        <v>89</v>
      </c>
      <c r="D89" t="s">
        <v>117</v>
      </c>
      <c r="F89" t="s">
        <v>204</v>
      </c>
      <c r="G89" t="s">
        <v>312</v>
      </c>
      <c r="H89" t="s">
        <v>413</v>
      </c>
      <c r="I89" t="s">
        <v>483</v>
      </c>
      <c r="J89" t="s">
        <v>505</v>
      </c>
      <c r="K89">
        <v>11233</v>
      </c>
      <c r="L89" t="s">
        <v>523</v>
      </c>
      <c r="M89" t="s">
        <v>524</v>
      </c>
      <c r="N89" t="s">
        <v>545</v>
      </c>
      <c r="O89" t="s">
        <v>564</v>
      </c>
      <c r="P89" t="s">
        <v>581</v>
      </c>
      <c r="R89" t="s">
        <v>584</v>
      </c>
      <c r="S89" t="s">
        <v>586</v>
      </c>
      <c r="U89" t="s">
        <v>587</v>
      </c>
      <c r="V89" t="s">
        <v>591</v>
      </c>
      <c r="W89" t="s">
        <v>597</v>
      </c>
      <c r="X89">
        <v>980</v>
      </c>
      <c r="Y89" t="s">
        <v>603</v>
      </c>
      <c r="Z89" t="s">
        <v>609</v>
      </c>
      <c r="AB89" t="s">
        <v>709</v>
      </c>
      <c r="AC89" t="s">
        <v>526</v>
      </c>
      <c r="AD89" t="s">
        <v>826</v>
      </c>
      <c r="AE89">
        <v>1107</v>
      </c>
      <c r="AF89" t="s">
        <v>859</v>
      </c>
      <c r="AG89" t="s">
        <v>870</v>
      </c>
      <c r="AH89">
        <v>35</v>
      </c>
      <c r="AI89">
        <v>1</v>
      </c>
      <c r="AJ89">
        <v>2</v>
      </c>
      <c r="AK89">
        <v>0</v>
      </c>
      <c r="AN89" t="s">
        <v>874</v>
      </c>
      <c r="AO89">
        <v>0</v>
      </c>
      <c r="AU89">
        <v>7.9</v>
      </c>
      <c r="AV89" t="s">
        <v>91</v>
      </c>
      <c r="AW89" t="s">
        <v>897</v>
      </c>
      <c r="AX89" t="s">
        <v>911</v>
      </c>
    </row>
    <row r="90" spans="1:50">
      <c r="A90" s="1">
        <f>HYPERLINK("https://lsnyc.legalserver.org/matter/dynamic-profile/view/1909811","19-1909811")</f>
        <v>0</v>
      </c>
      <c r="B90" t="s">
        <v>70</v>
      </c>
      <c r="C90" t="s">
        <v>89</v>
      </c>
      <c r="D90" t="s">
        <v>97</v>
      </c>
      <c r="F90" t="s">
        <v>205</v>
      </c>
      <c r="G90" t="s">
        <v>302</v>
      </c>
      <c r="H90" t="s">
        <v>414</v>
      </c>
      <c r="I90" t="s">
        <v>484</v>
      </c>
      <c r="J90" t="s">
        <v>505</v>
      </c>
      <c r="K90">
        <v>11233</v>
      </c>
      <c r="L90" t="s">
        <v>523</v>
      </c>
      <c r="M90" t="s">
        <v>524</v>
      </c>
      <c r="N90" t="s">
        <v>546</v>
      </c>
      <c r="O90" t="s">
        <v>564</v>
      </c>
      <c r="P90" t="s">
        <v>581</v>
      </c>
      <c r="R90" t="s">
        <v>584</v>
      </c>
      <c r="S90" t="s">
        <v>586</v>
      </c>
      <c r="U90" t="s">
        <v>587</v>
      </c>
      <c r="V90" t="s">
        <v>591</v>
      </c>
      <c r="W90" t="s">
        <v>97</v>
      </c>
      <c r="X90">
        <v>1515</v>
      </c>
      <c r="Y90" t="s">
        <v>603</v>
      </c>
      <c r="Z90" t="s">
        <v>617</v>
      </c>
      <c r="AB90" t="s">
        <v>710</v>
      </c>
      <c r="AC90" t="s">
        <v>754</v>
      </c>
      <c r="AD90" t="s">
        <v>827</v>
      </c>
      <c r="AE90">
        <v>6</v>
      </c>
      <c r="AF90" t="s">
        <v>859</v>
      </c>
      <c r="AG90" t="s">
        <v>541</v>
      </c>
      <c r="AH90">
        <v>3</v>
      </c>
      <c r="AI90">
        <v>1</v>
      </c>
      <c r="AJ90">
        <v>0</v>
      </c>
      <c r="AK90">
        <v>13.63</v>
      </c>
      <c r="AN90" t="s">
        <v>874</v>
      </c>
      <c r="AO90">
        <v>1703</v>
      </c>
      <c r="AU90">
        <v>0</v>
      </c>
      <c r="AW90" t="s">
        <v>897</v>
      </c>
      <c r="AX90" t="s">
        <v>911</v>
      </c>
    </row>
    <row r="91" spans="1:50">
      <c r="A91" s="1">
        <f>HYPERLINK("https://lsnyc.legalserver.org/matter/dynamic-profile/view/1909543","19-1909543")</f>
        <v>0</v>
      </c>
      <c r="B91" t="s">
        <v>50</v>
      </c>
      <c r="C91" t="s">
        <v>89</v>
      </c>
      <c r="D91" t="s">
        <v>95</v>
      </c>
      <c r="F91" t="s">
        <v>206</v>
      </c>
      <c r="G91" t="s">
        <v>313</v>
      </c>
      <c r="H91" t="s">
        <v>415</v>
      </c>
      <c r="I91" t="s">
        <v>485</v>
      </c>
      <c r="J91" t="s">
        <v>514</v>
      </c>
      <c r="K91">
        <v>11355</v>
      </c>
      <c r="L91" t="s">
        <v>523</v>
      </c>
      <c r="M91" t="s">
        <v>524</v>
      </c>
      <c r="N91" t="s">
        <v>547</v>
      </c>
      <c r="O91" t="s">
        <v>564</v>
      </c>
      <c r="P91" t="s">
        <v>581</v>
      </c>
      <c r="R91" t="s">
        <v>584</v>
      </c>
      <c r="S91" t="s">
        <v>586</v>
      </c>
      <c r="U91" t="s">
        <v>587</v>
      </c>
      <c r="W91" t="s">
        <v>95</v>
      </c>
      <c r="X91">
        <v>1257.22</v>
      </c>
      <c r="Y91" t="s">
        <v>602</v>
      </c>
      <c r="Z91" t="s">
        <v>610</v>
      </c>
      <c r="AB91" t="s">
        <v>711</v>
      </c>
      <c r="AD91" t="s">
        <v>828</v>
      </c>
      <c r="AE91">
        <v>0</v>
      </c>
      <c r="AF91" t="s">
        <v>859</v>
      </c>
      <c r="AG91" t="s">
        <v>541</v>
      </c>
      <c r="AH91">
        <v>11</v>
      </c>
      <c r="AI91">
        <v>1</v>
      </c>
      <c r="AJ91">
        <v>0</v>
      </c>
      <c r="AK91">
        <v>17.58</v>
      </c>
      <c r="AN91" t="s">
        <v>878</v>
      </c>
      <c r="AO91">
        <v>2196</v>
      </c>
      <c r="AU91">
        <v>4.5</v>
      </c>
      <c r="AV91" t="s">
        <v>116</v>
      </c>
      <c r="AW91" t="s">
        <v>71</v>
      </c>
      <c r="AX91" t="s">
        <v>911</v>
      </c>
    </row>
    <row r="92" spans="1:50">
      <c r="A92" s="1">
        <f>HYPERLINK("https://lsnyc.legalserver.org/matter/dynamic-profile/view/1894362","19-1894362")</f>
        <v>0</v>
      </c>
      <c r="B92" t="s">
        <v>82</v>
      </c>
      <c r="C92" t="s">
        <v>89</v>
      </c>
      <c r="D92" t="s">
        <v>118</v>
      </c>
      <c r="F92" t="s">
        <v>207</v>
      </c>
      <c r="G92" t="s">
        <v>253</v>
      </c>
      <c r="H92" t="s">
        <v>416</v>
      </c>
      <c r="I92" t="s">
        <v>486</v>
      </c>
      <c r="J92" t="s">
        <v>506</v>
      </c>
      <c r="K92">
        <v>10301</v>
      </c>
      <c r="L92" t="s">
        <v>523</v>
      </c>
      <c r="M92" t="s">
        <v>524</v>
      </c>
      <c r="N92" t="s">
        <v>548</v>
      </c>
      <c r="O92" t="s">
        <v>564</v>
      </c>
      <c r="P92" t="s">
        <v>581</v>
      </c>
      <c r="R92" t="s">
        <v>584</v>
      </c>
      <c r="S92" t="s">
        <v>586</v>
      </c>
      <c r="U92" t="s">
        <v>587</v>
      </c>
      <c r="V92" t="s">
        <v>591</v>
      </c>
      <c r="W92" t="s">
        <v>597</v>
      </c>
      <c r="X92">
        <v>1515</v>
      </c>
      <c r="Y92" t="s">
        <v>604</v>
      </c>
      <c r="Z92" t="s">
        <v>621</v>
      </c>
      <c r="AB92" t="s">
        <v>712</v>
      </c>
      <c r="AD92" t="s">
        <v>829</v>
      </c>
      <c r="AE92">
        <v>2</v>
      </c>
      <c r="AF92" t="s">
        <v>860</v>
      </c>
      <c r="AG92" t="s">
        <v>865</v>
      </c>
      <c r="AH92">
        <v>-1</v>
      </c>
      <c r="AI92">
        <v>1</v>
      </c>
      <c r="AJ92">
        <v>2</v>
      </c>
      <c r="AK92">
        <v>44.44</v>
      </c>
      <c r="AN92" t="s">
        <v>874</v>
      </c>
      <c r="AO92">
        <v>9480</v>
      </c>
      <c r="AQ92" t="s">
        <v>886</v>
      </c>
      <c r="AR92" t="s">
        <v>887</v>
      </c>
      <c r="AS92" t="s">
        <v>888</v>
      </c>
      <c r="AT92" t="s">
        <v>889</v>
      </c>
      <c r="AU92">
        <v>13.1</v>
      </c>
      <c r="AV92" t="s">
        <v>116</v>
      </c>
      <c r="AW92" t="s">
        <v>904</v>
      </c>
      <c r="AX92" t="s">
        <v>911</v>
      </c>
    </row>
    <row r="93" spans="1:50">
      <c r="A93" s="1">
        <f>HYPERLINK("https://lsnyc.legalserver.org/matter/dynamic-profile/view/1907955","19-1907955")</f>
        <v>0</v>
      </c>
      <c r="B93" t="s">
        <v>64</v>
      </c>
      <c r="C93" t="s">
        <v>89</v>
      </c>
      <c r="D93" t="s">
        <v>91</v>
      </c>
      <c r="F93" t="s">
        <v>208</v>
      </c>
      <c r="G93" t="s">
        <v>314</v>
      </c>
      <c r="H93" t="s">
        <v>417</v>
      </c>
      <c r="I93" t="s">
        <v>487</v>
      </c>
      <c r="J93" t="s">
        <v>511</v>
      </c>
      <c r="K93">
        <v>10040</v>
      </c>
      <c r="L93" t="s">
        <v>523</v>
      </c>
      <c r="M93" t="s">
        <v>524</v>
      </c>
      <c r="N93" t="s">
        <v>549</v>
      </c>
      <c r="O93" t="s">
        <v>564</v>
      </c>
      <c r="P93" t="s">
        <v>581</v>
      </c>
      <c r="R93" t="s">
        <v>584</v>
      </c>
      <c r="S93" t="s">
        <v>586</v>
      </c>
      <c r="U93" t="s">
        <v>587</v>
      </c>
      <c r="V93" t="s">
        <v>591</v>
      </c>
      <c r="W93" t="s">
        <v>91</v>
      </c>
      <c r="X93">
        <v>995.92</v>
      </c>
      <c r="Y93" t="s">
        <v>606</v>
      </c>
      <c r="Z93" t="s">
        <v>620</v>
      </c>
      <c r="AB93" t="s">
        <v>713</v>
      </c>
      <c r="AC93" t="s">
        <v>755</v>
      </c>
      <c r="AD93" t="s">
        <v>830</v>
      </c>
      <c r="AE93">
        <v>44</v>
      </c>
      <c r="AF93" t="s">
        <v>859</v>
      </c>
      <c r="AG93" t="s">
        <v>541</v>
      </c>
      <c r="AH93">
        <v>15</v>
      </c>
      <c r="AI93">
        <v>2</v>
      </c>
      <c r="AJ93">
        <v>2</v>
      </c>
      <c r="AK93">
        <v>50.49</v>
      </c>
      <c r="AN93" t="s">
        <v>875</v>
      </c>
      <c r="AO93">
        <v>13000</v>
      </c>
      <c r="AU93">
        <v>7.5</v>
      </c>
      <c r="AV93" t="s">
        <v>91</v>
      </c>
      <c r="AW93" t="s">
        <v>905</v>
      </c>
      <c r="AX93" t="s">
        <v>911</v>
      </c>
    </row>
    <row r="94" spans="1:50">
      <c r="A94" s="1">
        <f>HYPERLINK("https://lsnyc.legalserver.org/matter/dynamic-profile/view/1909049","19-1909049")</f>
        <v>0</v>
      </c>
      <c r="B94" t="s">
        <v>75</v>
      </c>
      <c r="C94" t="s">
        <v>89</v>
      </c>
      <c r="D94" t="s">
        <v>100</v>
      </c>
      <c r="F94" t="s">
        <v>209</v>
      </c>
      <c r="G94" t="s">
        <v>315</v>
      </c>
      <c r="H94" t="s">
        <v>386</v>
      </c>
      <c r="I94">
        <v>34</v>
      </c>
      <c r="J94" t="s">
        <v>511</v>
      </c>
      <c r="K94">
        <v>10033</v>
      </c>
      <c r="L94" t="s">
        <v>523</v>
      </c>
      <c r="M94" t="s">
        <v>524</v>
      </c>
      <c r="O94" t="s">
        <v>565</v>
      </c>
      <c r="P94" t="s">
        <v>581</v>
      </c>
      <c r="R94" t="s">
        <v>584</v>
      </c>
      <c r="S94" t="s">
        <v>523</v>
      </c>
      <c r="U94" t="s">
        <v>587</v>
      </c>
      <c r="W94" t="s">
        <v>100</v>
      </c>
      <c r="X94">
        <v>1633.95</v>
      </c>
      <c r="Y94" t="s">
        <v>606</v>
      </c>
      <c r="Z94" t="s">
        <v>613</v>
      </c>
      <c r="AB94" t="s">
        <v>714</v>
      </c>
      <c r="AD94" t="s">
        <v>831</v>
      </c>
      <c r="AE94">
        <v>20</v>
      </c>
      <c r="AF94" t="s">
        <v>859</v>
      </c>
      <c r="AG94" t="s">
        <v>868</v>
      </c>
      <c r="AH94">
        <v>17</v>
      </c>
      <c r="AI94">
        <v>4</v>
      </c>
      <c r="AJ94">
        <v>1</v>
      </c>
      <c r="AK94">
        <v>53.85</v>
      </c>
      <c r="AN94" t="s">
        <v>875</v>
      </c>
      <c r="AO94">
        <v>16248</v>
      </c>
      <c r="AU94">
        <v>0</v>
      </c>
      <c r="AW94" t="s">
        <v>896</v>
      </c>
      <c r="AX94" t="s">
        <v>911</v>
      </c>
    </row>
    <row r="95" spans="1:50">
      <c r="A95" s="1">
        <f>HYPERLINK("https://lsnyc.legalserver.org/matter/dynamic-profile/view/1909677","19-1909677")</f>
        <v>0</v>
      </c>
      <c r="B95" t="s">
        <v>60</v>
      </c>
      <c r="C95" t="s">
        <v>89</v>
      </c>
      <c r="D95" t="s">
        <v>97</v>
      </c>
      <c r="F95" t="s">
        <v>210</v>
      </c>
      <c r="G95" t="s">
        <v>316</v>
      </c>
      <c r="H95" t="s">
        <v>418</v>
      </c>
      <c r="I95" t="s">
        <v>488</v>
      </c>
      <c r="J95" t="s">
        <v>506</v>
      </c>
      <c r="K95">
        <v>10301</v>
      </c>
      <c r="L95" t="s">
        <v>523</v>
      </c>
      <c r="M95" t="s">
        <v>524</v>
      </c>
      <c r="N95" t="s">
        <v>550</v>
      </c>
      <c r="O95" t="s">
        <v>567</v>
      </c>
      <c r="P95" t="s">
        <v>581</v>
      </c>
      <c r="R95" t="s">
        <v>584</v>
      </c>
      <c r="S95" t="s">
        <v>586</v>
      </c>
      <c r="U95" t="s">
        <v>587</v>
      </c>
      <c r="V95" t="s">
        <v>593</v>
      </c>
      <c r="W95" t="s">
        <v>97</v>
      </c>
      <c r="X95">
        <v>1534</v>
      </c>
      <c r="Y95" t="s">
        <v>604</v>
      </c>
      <c r="Z95" t="s">
        <v>614</v>
      </c>
      <c r="AB95" t="s">
        <v>715</v>
      </c>
      <c r="AC95">
        <v>6882415</v>
      </c>
      <c r="AD95" t="s">
        <v>832</v>
      </c>
      <c r="AE95">
        <v>5</v>
      </c>
      <c r="AF95" t="s">
        <v>860</v>
      </c>
      <c r="AG95" t="s">
        <v>869</v>
      </c>
      <c r="AH95">
        <v>4</v>
      </c>
      <c r="AI95">
        <v>1</v>
      </c>
      <c r="AJ95">
        <v>2</v>
      </c>
      <c r="AK95">
        <v>58.96</v>
      </c>
      <c r="AN95" t="s">
        <v>874</v>
      </c>
      <c r="AO95">
        <v>12576</v>
      </c>
      <c r="AU95">
        <v>6.5</v>
      </c>
      <c r="AV95" t="s">
        <v>116</v>
      </c>
      <c r="AW95" t="s">
        <v>904</v>
      </c>
      <c r="AX95" t="s">
        <v>911</v>
      </c>
    </row>
    <row r="96" spans="1:50">
      <c r="A96" s="1">
        <f>HYPERLINK("https://lsnyc.legalserver.org/matter/dynamic-profile/view/1907798","19-1907798")</f>
        <v>0</v>
      </c>
      <c r="B96" t="s">
        <v>83</v>
      </c>
      <c r="C96" t="s">
        <v>89</v>
      </c>
      <c r="D96" t="s">
        <v>119</v>
      </c>
      <c r="F96" t="s">
        <v>211</v>
      </c>
      <c r="G96" t="s">
        <v>317</v>
      </c>
      <c r="H96" t="s">
        <v>419</v>
      </c>
      <c r="I96" t="s">
        <v>489</v>
      </c>
      <c r="J96" t="s">
        <v>505</v>
      </c>
      <c r="K96">
        <v>11217</v>
      </c>
      <c r="L96" t="s">
        <v>523</v>
      </c>
      <c r="M96" t="s">
        <v>524</v>
      </c>
      <c r="P96" t="s">
        <v>581</v>
      </c>
      <c r="R96" t="s">
        <v>584</v>
      </c>
      <c r="U96" t="s">
        <v>587</v>
      </c>
      <c r="W96" t="s">
        <v>116</v>
      </c>
      <c r="X96">
        <v>1900</v>
      </c>
      <c r="Y96" t="s">
        <v>603</v>
      </c>
      <c r="Z96" t="s">
        <v>608</v>
      </c>
      <c r="AB96" t="s">
        <v>716</v>
      </c>
      <c r="AD96" t="s">
        <v>833</v>
      </c>
      <c r="AE96">
        <v>8</v>
      </c>
      <c r="AH96">
        <v>18</v>
      </c>
      <c r="AI96">
        <v>1</v>
      </c>
      <c r="AJ96">
        <v>2</v>
      </c>
      <c r="AK96">
        <v>59.24</v>
      </c>
      <c r="AN96" t="s">
        <v>875</v>
      </c>
      <c r="AO96">
        <v>12636</v>
      </c>
      <c r="AU96">
        <v>3.95</v>
      </c>
      <c r="AV96" t="s">
        <v>104</v>
      </c>
      <c r="AW96" t="s">
        <v>906</v>
      </c>
      <c r="AX96" t="s">
        <v>911</v>
      </c>
    </row>
    <row r="97" spans="1:50">
      <c r="A97" s="1">
        <f>HYPERLINK("https://lsnyc.legalserver.org/matter/dynamic-profile/view/1909040","19-1909040")</f>
        <v>0</v>
      </c>
      <c r="B97" t="s">
        <v>75</v>
      </c>
      <c r="C97" t="s">
        <v>89</v>
      </c>
      <c r="D97" t="s">
        <v>100</v>
      </c>
      <c r="F97" t="s">
        <v>212</v>
      </c>
      <c r="G97" t="s">
        <v>318</v>
      </c>
      <c r="H97" t="s">
        <v>386</v>
      </c>
      <c r="I97">
        <v>24</v>
      </c>
      <c r="J97" t="s">
        <v>511</v>
      </c>
      <c r="K97">
        <v>10033</v>
      </c>
      <c r="L97" t="s">
        <v>523</v>
      </c>
      <c r="M97" t="s">
        <v>524</v>
      </c>
      <c r="O97" t="s">
        <v>565</v>
      </c>
      <c r="P97" t="s">
        <v>581</v>
      </c>
      <c r="R97" t="s">
        <v>584</v>
      </c>
      <c r="S97" t="s">
        <v>523</v>
      </c>
      <c r="U97" t="s">
        <v>587</v>
      </c>
      <c r="W97" t="s">
        <v>100</v>
      </c>
      <c r="X97">
        <v>838.08</v>
      </c>
      <c r="Y97" t="s">
        <v>606</v>
      </c>
      <c r="Z97" t="s">
        <v>613</v>
      </c>
      <c r="AB97" t="s">
        <v>717</v>
      </c>
      <c r="AD97" t="s">
        <v>834</v>
      </c>
      <c r="AE97">
        <v>20</v>
      </c>
      <c r="AF97" t="s">
        <v>859</v>
      </c>
      <c r="AG97" t="s">
        <v>868</v>
      </c>
      <c r="AH97">
        <v>28</v>
      </c>
      <c r="AI97">
        <v>1</v>
      </c>
      <c r="AJ97">
        <v>0</v>
      </c>
      <c r="AK97">
        <v>64.05</v>
      </c>
      <c r="AN97" t="s">
        <v>875</v>
      </c>
      <c r="AO97">
        <v>8000</v>
      </c>
      <c r="AU97">
        <v>0.2</v>
      </c>
      <c r="AV97" t="s">
        <v>100</v>
      </c>
      <c r="AW97" t="s">
        <v>896</v>
      </c>
      <c r="AX97" t="s">
        <v>911</v>
      </c>
    </row>
    <row r="98" spans="1:50">
      <c r="A98" s="1">
        <f>HYPERLINK("https://lsnyc.legalserver.org/matter/dynamic-profile/view/1909410","19-1909410")</f>
        <v>0</v>
      </c>
      <c r="B98" t="s">
        <v>57</v>
      </c>
      <c r="C98" t="s">
        <v>89</v>
      </c>
      <c r="D98" t="s">
        <v>102</v>
      </c>
      <c r="F98" t="s">
        <v>213</v>
      </c>
      <c r="G98" t="s">
        <v>249</v>
      </c>
      <c r="H98" t="s">
        <v>391</v>
      </c>
      <c r="I98" t="s">
        <v>461</v>
      </c>
      <c r="J98" t="s">
        <v>511</v>
      </c>
      <c r="K98">
        <v>10040</v>
      </c>
      <c r="L98" t="s">
        <v>523</v>
      </c>
      <c r="M98" t="s">
        <v>524</v>
      </c>
      <c r="O98" t="s">
        <v>565</v>
      </c>
      <c r="P98" t="s">
        <v>581</v>
      </c>
      <c r="R98" t="s">
        <v>584</v>
      </c>
      <c r="S98" t="s">
        <v>523</v>
      </c>
      <c r="U98" t="s">
        <v>587</v>
      </c>
      <c r="W98" t="s">
        <v>102</v>
      </c>
      <c r="X98">
        <v>1860.63</v>
      </c>
      <c r="Y98" t="s">
        <v>606</v>
      </c>
      <c r="Z98" t="s">
        <v>613</v>
      </c>
      <c r="AB98" t="s">
        <v>718</v>
      </c>
      <c r="AD98" t="s">
        <v>835</v>
      </c>
      <c r="AE98">
        <v>77</v>
      </c>
      <c r="AF98" t="s">
        <v>859</v>
      </c>
      <c r="AG98" t="s">
        <v>541</v>
      </c>
      <c r="AH98">
        <v>4</v>
      </c>
      <c r="AI98">
        <v>2</v>
      </c>
      <c r="AJ98">
        <v>2</v>
      </c>
      <c r="AK98">
        <v>69.90000000000001</v>
      </c>
      <c r="AN98" t="s">
        <v>875</v>
      </c>
      <c r="AO98">
        <v>18000</v>
      </c>
      <c r="AU98">
        <v>0.1</v>
      </c>
      <c r="AV98" t="s">
        <v>109</v>
      </c>
      <c r="AW98" t="s">
        <v>896</v>
      </c>
      <c r="AX98" t="s">
        <v>911</v>
      </c>
    </row>
    <row r="99" spans="1:50">
      <c r="A99" s="1">
        <f>HYPERLINK("https://lsnyc.legalserver.org/matter/dynamic-profile/view/1909603","19-1909603")</f>
        <v>0</v>
      </c>
      <c r="B99" t="s">
        <v>66</v>
      </c>
      <c r="C99" t="s">
        <v>89</v>
      </c>
      <c r="D99" t="s">
        <v>107</v>
      </c>
      <c r="F99" t="s">
        <v>186</v>
      </c>
      <c r="G99" t="s">
        <v>319</v>
      </c>
      <c r="H99" t="s">
        <v>420</v>
      </c>
      <c r="I99" t="s">
        <v>490</v>
      </c>
      <c r="J99" t="s">
        <v>511</v>
      </c>
      <c r="K99">
        <v>10039</v>
      </c>
      <c r="L99" t="s">
        <v>523</v>
      </c>
      <c r="M99" t="s">
        <v>524</v>
      </c>
      <c r="N99" t="s">
        <v>551</v>
      </c>
      <c r="O99" t="s">
        <v>575</v>
      </c>
      <c r="P99" t="s">
        <v>581</v>
      </c>
      <c r="R99" t="s">
        <v>585</v>
      </c>
      <c r="S99" t="s">
        <v>586</v>
      </c>
      <c r="U99" t="s">
        <v>590</v>
      </c>
      <c r="V99" t="s">
        <v>591</v>
      </c>
      <c r="W99" t="s">
        <v>107</v>
      </c>
      <c r="X99">
        <v>844</v>
      </c>
      <c r="Y99" t="s">
        <v>606</v>
      </c>
      <c r="Z99" t="s">
        <v>611</v>
      </c>
      <c r="AB99" t="s">
        <v>719</v>
      </c>
      <c r="AD99" t="s">
        <v>836</v>
      </c>
      <c r="AE99">
        <v>360</v>
      </c>
      <c r="AF99" t="s">
        <v>863</v>
      </c>
      <c r="AG99" t="s">
        <v>541</v>
      </c>
      <c r="AH99">
        <v>12</v>
      </c>
      <c r="AI99">
        <v>1</v>
      </c>
      <c r="AJ99">
        <v>3</v>
      </c>
      <c r="AK99">
        <v>71.86</v>
      </c>
      <c r="AN99" t="s">
        <v>874</v>
      </c>
      <c r="AO99">
        <v>18504</v>
      </c>
      <c r="AU99">
        <v>0</v>
      </c>
      <c r="AW99" t="s">
        <v>901</v>
      </c>
      <c r="AX99" t="s">
        <v>911</v>
      </c>
    </row>
    <row r="100" spans="1:50">
      <c r="A100" s="1">
        <f>HYPERLINK("https://lsnyc.legalserver.org/matter/dynamic-profile/view/1910248","19-1910248")</f>
        <v>0</v>
      </c>
      <c r="B100" t="s">
        <v>65</v>
      </c>
      <c r="C100" t="s">
        <v>89</v>
      </c>
      <c r="D100" t="s">
        <v>114</v>
      </c>
      <c r="F100" t="s">
        <v>214</v>
      </c>
      <c r="G100" t="s">
        <v>320</v>
      </c>
      <c r="H100" t="s">
        <v>421</v>
      </c>
      <c r="I100" t="s">
        <v>491</v>
      </c>
      <c r="J100" t="s">
        <v>505</v>
      </c>
      <c r="K100">
        <v>11238</v>
      </c>
      <c r="L100" t="s">
        <v>523</v>
      </c>
      <c r="M100" t="s">
        <v>524</v>
      </c>
      <c r="O100" t="s">
        <v>564</v>
      </c>
      <c r="P100" t="s">
        <v>581</v>
      </c>
      <c r="R100" t="s">
        <v>584</v>
      </c>
      <c r="S100" t="s">
        <v>586</v>
      </c>
      <c r="U100" t="s">
        <v>587</v>
      </c>
      <c r="W100" t="s">
        <v>114</v>
      </c>
      <c r="X100">
        <v>0</v>
      </c>
      <c r="Y100" t="s">
        <v>603</v>
      </c>
      <c r="AB100" t="s">
        <v>720</v>
      </c>
      <c r="AD100" t="s">
        <v>837</v>
      </c>
      <c r="AE100">
        <v>0</v>
      </c>
      <c r="AH100">
        <v>0</v>
      </c>
      <c r="AI100">
        <v>1</v>
      </c>
      <c r="AJ100">
        <v>0</v>
      </c>
      <c r="AK100">
        <v>72.06</v>
      </c>
      <c r="AN100" t="s">
        <v>874</v>
      </c>
      <c r="AO100">
        <v>9000</v>
      </c>
      <c r="AU100">
        <v>0</v>
      </c>
      <c r="AW100" t="s">
        <v>83</v>
      </c>
      <c r="AX100" t="s">
        <v>911</v>
      </c>
    </row>
    <row r="101" spans="1:50">
      <c r="A101" s="1">
        <f>HYPERLINK("https://lsnyc.legalserver.org/matter/dynamic-profile/view/1908100","19-1908100")</f>
        <v>0</v>
      </c>
      <c r="B101" t="s">
        <v>70</v>
      </c>
      <c r="C101" t="s">
        <v>89</v>
      </c>
      <c r="D101" t="s">
        <v>120</v>
      </c>
      <c r="F101" t="s">
        <v>215</v>
      </c>
      <c r="G101" t="s">
        <v>321</v>
      </c>
      <c r="H101" t="s">
        <v>422</v>
      </c>
      <c r="I101" t="s">
        <v>492</v>
      </c>
      <c r="J101" t="s">
        <v>505</v>
      </c>
      <c r="K101">
        <v>11212</v>
      </c>
      <c r="L101" t="s">
        <v>523</v>
      </c>
      <c r="M101" t="s">
        <v>524</v>
      </c>
      <c r="N101" t="s">
        <v>552</v>
      </c>
      <c r="O101" t="s">
        <v>564</v>
      </c>
      <c r="P101" t="s">
        <v>581</v>
      </c>
      <c r="R101" t="s">
        <v>584</v>
      </c>
      <c r="S101" t="s">
        <v>586</v>
      </c>
      <c r="U101" t="s">
        <v>587</v>
      </c>
      <c r="V101" t="s">
        <v>591</v>
      </c>
      <c r="W101" t="s">
        <v>93</v>
      </c>
      <c r="X101">
        <v>1027</v>
      </c>
      <c r="Y101" t="s">
        <v>603</v>
      </c>
      <c r="AB101" t="s">
        <v>721</v>
      </c>
      <c r="AC101" t="s">
        <v>747</v>
      </c>
      <c r="AD101" t="s">
        <v>838</v>
      </c>
      <c r="AE101">
        <v>260</v>
      </c>
      <c r="AF101" t="s">
        <v>864</v>
      </c>
      <c r="AG101" t="s">
        <v>870</v>
      </c>
      <c r="AH101">
        <v>17</v>
      </c>
      <c r="AI101">
        <v>1</v>
      </c>
      <c r="AJ101">
        <v>0</v>
      </c>
      <c r="AK101">
        <v>74.08</v>
      </c>
      <c r="AN101" t="s">
        <v>874</v>
      </c>
      <c r="AO101">
        <v>9252</v>
      </c>
      <c r="AU101">
        <v>2.5</v>
      </c>
      <c r="AV101" t="s">
        <v>91</v>
      </c>
      <c r="AW101" t="s">
        <v>898</v>
      </c>
      <c r="AX101" t="s">
        <v>911</v>
      </c>
    </row>
    <row r="102" spans="1:50">
      <c r="A102" s="1">
        <f>HYPERLINK("https://lsnyc.legalserver.org/matter/dynamic-profile/view/1908436","19-1908436")</f>
        <v>0</v>
      </c>
      <c r="B102" t="s">
        <v>60</v>
      </c>
      <c r="C102" t="s">
        <v>89</v>
      </c>
      <c r="D102" t="s">
        <v>102</v>
      </c>
      <c r="F102" t="s">
        <v>216</v>
      </c>
      <c r="G102" t="s">
        <v>253</v>
      </c>
      <c r="H102" t="s">
        <v>423</v>
      </c>
      <c r="I102" t="s">
        <v>493</v>
      </c>
      <c r="J102" t="s">
        <v>506</v>
      </c>
      <c r="K102">
        <v>10304</v>
      </c>
      <c r="L102" t="s">
        <v>523</v>
      </c>
      <c r="M102" t="s">
        <v>524</v>
      </c>
      <c r="N102" t="s">
        <v>553</v>
      </c>
      <c r="O102" t="s">
        <v>564</v>
      </c>
      <c r="P102" t="s">
        <v>581</v>
      </c>
      <c r="R102" t="s">
        <v>584</v>
      </c>
      <c r="S102" t="s">
        <v>586</v>
      </c>
      <c r="U102" t="s">
        <v>587</v>
      </c>
      <c r="V102" t="s">
        <v>591</v>
      </c>
      <c r="W102" t="s">
        <v>91</v>
      </c>
      <c r="X102">
        <v>169</v>
      </c>
      <c r="Y102" t="s">
        <v>604</v>
      </c>
      <c r="Z102" t="s">
        <v>621</v>
      </c>
      <c r="AB102" t="s">
        <v>722</v>
      </c>
      <c r="AD102" t="s">
        <v>839</v>
      </c>
      <c r="AE102">
        <v>305</v>
      </c>
      <c r="AF102" t="s">
        <v>864</v>
      </c>
      <c r="AG102" t="s">
        <v>541</v>
      </c>
      <c r="AH102">
        <v>18</v>
      </c>
      <c r="AI102">
        <v>1</v>
      </c>
      <c r="AJ102">
        <v>0</v>
      </c>
      <c r="AK102">
        <v>74.27</v>
      </c>
      <c r="AN102" t="s">
        <v>874</v>
      </c>
      <c r="AO102">
        <v>9276</v>
      </c>
      <c r="AU102">
        <v>3.2</v>
      </c>
      <c r="AV102" t="s">
        <v>105</v>
      </c>
      <c r="AW102" t="s">
        <v>904</v>
      </c>
      <c r="AX102" t="s">
        <v>911</v>
      </c>
    </row>
    <row r="103" spans="1:50">
      <c r="A103" s="1">
        <f>HYPERLINK("https://lsnyc.legalserver.org/matter/dynamic-profile/view/1910156","19-1910156")</f>
        <v>0</v>
      </c>
      <c r="B103" t="s">
        <v>54</v>
      </c>
      <c r="C103" t="s">
        <v>89</v>
      </c>
      <c r="D103" t="s">
        <v>114</v>
      </c>
      <c r="F103" t="s">
        <v>217</v>
      </c>
      <c r="G103" t="s">
        <v>322</v>
      </c>
      <c r="H103" t="s">
        <v>424</v>
      </c>
      <c r="J103" t="s">
        <v>522</v>
      </c>
      <c r="K103">
        <v>11357</v>
      </c>
      <c r="L103" t="s">
        <v>523</v>
      </c>
      <c r="M103" t="s">
        <v>524</v>
      </c>
      <c r="N103" t="s">
        <v>554</v>
      </c>
      <c r="O103" t="s">
        <v>567</v>
      </c>
      <c r="P103" t="s">
        <v>581</v>
      </c>
      <c r="R103" t="s">
        <v>585</v>
      </c>
      <c r="S103" t="s">
        <v>586</v>
      </c>
      <c r="U103" t="s">
        <v>587</v>
      </c>
      <c r="V103" t="s">
        <v>595</v>
      </c>
      <c r="W103" t="s">
        <v>114</v>
      </c>
      <c r="X103">
        <v>0.01</v>
      </c>
      <c r="Y103" t="s">
        <v>602</v>
      </c>
      <c r="Z103" t="s">
        <v>612</v>
      </c>
      <c r="AB103" t="s">
        <v>723</v>
      </c>
      <c r="AD103" t="s">
        <v>840</v>
      </c>
      <c r="AE103">
        <v>2</v>
      </c>
      <c r="AF103" t="s">
        <v>860</v>
      </c>
      <c r="AG103" t="s">
        <v>541</v>
      </c>
      <c r="AH103">
        <v>4</v>
      </c>
      <c r="AI103">
        <v>1</v>
      </c>
      <c r="AJ103">
        <v>0</v>
      </c>
      <c r="AK103">
        <v>75.8</v>
      </c>
      <c r="AM103" t="s">
        <v>872</v>
      </c>
      <c r="AN103" t="s">
        <v>874</v>
      </c>
      <c r="AO103">
        <v>9468</v>
      </c>
      <c r="AU103">
        <v>9</v>
      </c>
      <c r="AV103" t="s">
        <v>115</v>
      </c>
      <c r="AW103" t="s">
        <v>54</v>
      </c>
      <c r="AX103" t="s">
        <v>911</v>
      </c>
    </row>
    <row r="104" spans="1:50">
      <c r="A104" s="1">
        <f>HYPERLINK("https://lsnyc.legalserver.org/matter/dynamic-profile/view/1909659","19-1909659")</f>
        <v>0</v>
      </c>
      <c r="B104" t="s">
        <v>60</v>
      </c>
      <c r="C104" t="s">
        <v>89</v>
      </c>
      <c r="D104" t="s">
        <v>97</v>
      </c>
      <c r="F104" t="s">
        <v>218</v>
      </c>
      <c r="G104" t="s">
        <v>323</v>
      </c>
      <c r="H104" t="s">
        <v>425</v>
      </c>
      <c r="J104" t="s">
        <v>506</v>
      </c>
      <c r="K104">
        <v>10301</v>
      </c>
      <c r="L104" t="s">
        <v>523</v>
      </c>
      <c r="M104" t="s">
        <v>524</v>
      </c>
      <c r="N104" t="s">
        <v>555</v>
      </c>
      <c r="P104" t="s">
        <v>581</v>
      </c>
      <c r="R104" t="s">
        <v>584</v>
      </c>
      <c r="S104" t="s">
        <v>586</v>
      </c>
      <c r="U104" t="s">
        <v>587</v>
      </c>
      <c r="V104" t="s">
        <v>591</v>
      </c>
      <c r="W104" t="s">
        <v>97</v>
      </c>
      <c r="X104">
        <v>1200</v>
      </c>
      <c r="Y104" t="s">
        <v>604</v>
      </c>
      <c r="Z104" t="s">
        <v>622</v>
      </c>
      <c r="AB104" t="s">
        <v>724</v>
      </c>
      <c r="AD104" t="s">
        <v>841</v>
      </c>
      <c r="AE104">
        <v>2</v>
      </c>
      <c r="AF104" t="s">
        <v>860</v>
      </c>
      <c r="AG104" t="s">
        <v>541</v>
      </c>
      <c r="AH104">
        <v>23</v>
      </c>
      <c r="AI104">
        <v>1</v>
      </c>
      <c r="AJ104">
        <v>1</v>
      </c>
      <c r="AK104">
        <v>85.16</v>
      </c>
      <c r="AN104" t="s">
        <v>874</v>
      </c>
      <c r="AO104">
        <v>14400</v>
      </c>
      <c r="AU104">
        <v>1</v>
      </c>
      <c r="AV104" t="s">
        <v>97</v>
      </c>
      <c r="AW104" t="s">
        <v>904</v>
      </c>
      <c r="AX104" t="s">
        <v>911</v>
      </c>
    </row>
    <row r="105" spans="1:50">
      <c r="A105" s="1">
        <f>HYPERLINK("https://lsnyc.legalserver.org/matter/dynamic-profile/view/1908658","19-1908658")</f>
        <v>0</v>
      </c>
      <c r="B105" t="s">
        <v>84</v>
      </c>
      <c r="C105" t="s">
        <v>89</v>
      </c>
      <c r="D105" t="s">
        <v>96</v>
      </c>
      <c r="F105" t="s">
        <v>219</v>
      </c>
      <c r="G105" t="s">
        <v>324</v>
      </c>
      <c r="H105" t="s">
        <v>426</v>
      </c>
      <c r="I105">
        <v>314</v>
      </c>
      <c r="J105" t="s">
        <v>514</v>
      </c>
      <c r="K105">
        <v>11354</v>
      </c>
      <c r="L105" t="s">
        <v>523</v>
      </c>
      <c r="M105" t="s">
        <v>524</v>
      </c>
      <c r="N105" t="s">
        <v>556</v>
      </c>
      <c r="O105" t="s">
        <v>564</v>
      </c>
      <c r="P105" t="s">
        <v>581</v>
      </c>
      <c r="R105" t="s">
        <v>584</v>
      </c>
      <c r="S105" t="s">
        <v>586</v>
      </c>
      <c r="U105" t="s">
        <v>587</v>
      </c>
      <c r="V105" t="s">
        <v>591</v>
      </c>
      <c r="W105" t="s">
        <v>96</v>
      </c>
      <c r="X105">
        <v>1150.87</v>
      </c>
      <c r="Y105" t="s">
        <v>602</v>
      </c>
      <c r="Z105" t="s">
        <v>617</v>
      </c>
      <c r="AB105" t="s">
        <v>725</v>
      </c>
      <c r="AD105" t="s">
        <v>842</v>
      </c>
      <c r="AE105">
        <v>0</v>
      </c>
      <c r="AF105" t="s">
        <v>859</v>
      </c>
      <c r="AG105" t="s">
        <v>868</v>
      </c>
      <c r="AH105">
        <v>30</v>
      </c>
      <c r="AI105">
        <v>1</v>
      </c>
      <c r="AJ105">
        <v>0</v>
      </c>
      <c r="AK105">
        <v>94.83</v>
      </c>
      <c r="AN105" t="s">
        <v>879</v>
      </c>
      <c r="AO105">
        <v>11844</v>
      </c>
      <c r="AU105">
        <v>2.15</v>
      </c>
      <c r="AV105" t="s">
        <v>107</v>
      </c>
      <c r="AW105" t="s">
        <v>907</v>
      </c>
    </row>
    <row r="106" spans="1:50">
      <c r="A106" s="1">
        <f>HYPERLINK("https://lsnyc.legalserver.org/matter/dynamic-profile/view/1910604","19-1910604")</f>
        <v>0</v>
      </c>
      <c r="B106" t="s">
        <v>69</v>
      </c>
      <c r="C106" t="s">
        <v>89</v>
      </c>
      <c r="D106" t="s">
        <v>112</v>
      </c>
      <c r="F106" t="s">
        <v>220</v>
      </c>
      <c r="G106" t="s">
        <v>271</v>
      </c>
      <c r="H106" t="s">
        <v>427</v>
      </c>
      <c r="I106" t="s">
        <v>494</v>
      </c>
      <c r="J106" t="s">
        <v>505</v>
      </c>
      <c r="K106">
        <v>11226</v>
      </c>
      <c r="L106" t="s">
        <v>523</v>
      </c>
      <c r="M106" t="s">
        <v>524</v>
      </c>
      <c r="O106" t="s">
        <v>565</v>
      </c>
      <c r="P106" t="s">
        <v>581</v>
      </c>
      <c r="R106" t="s">
        <v>584</v>
      </c>
      <c r="S106" t="s">
        <v>523</v>
      </c>
      <c r="U106" t="s">
        <v>587</v>
      </c>
      <c r="V106" t="s">
        <v>591</v>
      </c>
      <c r="W106" t="s">
        <v>112</v>
      </c>
      <c r="X106">
        <v>2100</v>
      </c>
      <c r="Y106" t="s">
        <v>603</v>
      </c>
      <c r="Z106" t="s">
        <v>610</v>
      </c>
      <c r="AB106" t="s">
        <v>726</v>
      </c>
      <c r="AE106">
        <v>16</v>
      </c>
      <c r="AF106" t="s">
        <v>859</v>
      </c>
      <c r="AG106" t="s">
        <v>608</v>
      </c>
      <c r="AH106">
        <v>-1</v>
      </c>
      <c r="AI106">
        <v>3</v>
      </c>
      <c r="AJ106">
        <v>3</v>
      </c>
      <c r="AK106">
        <v>98.38</v>
      </c>
      <c r="AN106" t="s">
        <v>874</v>
      </c>
      <c r="AO106">
        <v>34028</v>
      </c>
      <c r="AU106">
        <v>0</v>
      </c>
      <c r="AW106" t="s">
        <v>69</v>
      </c>
      <c r="AX106" t="s">
        <v>911</v>
      </c>
    </row>
    <row r="107" spans="1:50">
      <c r="A107" s="1">
        <f>HYPERLINK("https://lsnyc.legalserver.org/matter/dynamic-profile/view/1910617","19-1910617")</f>
        <v>0</v>
      </c>
      <c r="B107" t="s">
        <v>69</v>
      </c>
      <c r="C107" t="s">
        <v>89</v>
      </c>
      <c r="D107" t="s">
        <v>112</v>
      </c>
      <c r="F107" t="s">
        <v>220</v>
      </c>
      <c r="G107" t="s">
        <v>271</v>
      </c>
      <c r="H107" t="s">
        <v>427</v>
      </c>
      <c r="I107" t="s">
        <v>494</v>
      </c>
      <c r="J107" t="s">
        <v>505</v>
      </c>
      <c r="K107">
        <v>11226</v>
      </c>
      <c r="L107" t="s">
        <v>523</v>
      </c>
      <c r="M107" t="s">
        <v>524</v>
      </c>
      <c r="O107" t="s">
        <v>565</v>
      </c>
      <c r="P107" t="s">
        <v>581</v>
      </c>
      <c r="R107" t="s">
        <v>584</v>
      </c>
      <c r="S107" t="s">
        <v>523</v>
      </c>
      <c r="U107" t="s">
        <v>587</v>
      </c>
      <c r="V107" t="s">
        <v>591</v>
      </c>
      <c r="W107" t="s">
        <v>112</v>
      </c>
      <c r="X107">
        <v>2100</v>
      </c>
      <c r="Y107" t="s">
        <v>603</v>
      </c>
      <c r="Z107" t="s">
        <v>610</v>
      </c>
      <c r="AB107" t="s">
        <v>726</v>
      </c>
      <c r="AE107">
        <v>16</v>
      </c>
      <c r="AF107" t="s">
        <v>859</v>
      </c>
      <c r="AG107" t="s">
        <v>608</v>
      </c>
      <c r="AH107">
        <v>-1</v>
      </c>
      <c r="AI107">
        <v>3</v>
      </c>
      <c r="AJ107">
        <v>3</v>
      </c>
      <c r="AK107">
        <v>98.38</v>
      </c>
      <c r="AN107" t="s">
        <v>874</v>
      </c>
      <c r="AO107">
        <v>34028</v>
      </c>
      <c r="AU107">
        <v>0</v>
      </c>
      <c r="AW107" t="s">
        <v>69</v>
      </c>
      <c r="AX107" t="s">
        <v>911</v>
      </c>
    </row>
    <row r="108" spans="1:50">
      <c r="A108" s="1">
        <f>HYPERLINK("https://lsnyc.legalserver.org/matter/dynamic-profile/view/1910459","19-1910459")</f>
        <v>0</v>
      </c>
      <c r="B108" t="s">
        <v>74</v>
      </c>
      <c r="C108" t="s">
        <v>89</v>
      </c>
      <c r="D108" t="s">
        <v>105</v>
      </c>
      <c r="F108" t="s">
        <v>221</v>
      </c>
      <c r="G108" t="s">
        <v>325</v>
      </c>
      <c r="H108" t="s">
        <v>428</v>
      </c>
      <c r="I108" t="s">
        <v>495</v>
      </c>
      <c r="J108" t="s">
        <v>511</v>
      </c>
      <c r="K108">
        <v>10035</v>
      </c>
      <c r="L108" t="s">
        <v>523</v>
      </c>
      <c r="M108" t="s">
        <v>524</v>
      </c>
      <c r="N108" t="s">
        <v>557</v>
      </c>
      <c r="O108" t="s">
        <v>567</v>
      </c>
      <c r="P108" t="s">
        <v>581</v>
      </c>
      <c r="R108" t="s">
        <v>584</v>
      </c>
      <c r="S108" t="s">
        <v>586</v>
      </c>
      <c r="U108" t="s">
        <v>587</v>
      </c>
      <c r="V108" t="s">
        <v>591</v>
      </c>
      <c r="W108" t="s">
        <v>109</v>
      </c>
      <c r="X108">
        <v>650</v>
      </c>
      <c r="Y108" t="s">
        <v>606</v>
      </c>
      <c r="Z108" t="s">
        <v>614</v>
      </c>
      <c r="AB108" t="s">
        <v>727</v>
      </c>
      <c r="AD108" t="s">
        <v>843</v>
      </c>
      <c r="AE108">
        <v>0</v>
      </c>
      <c r="AF108" t="s">
        <v>861</v>
      </c>
      <c r="AG108" t="s">
        <v>541</v>
      </c>
      <c r="AH108">
        <v>22</v>
      </c>
      <c r="AI108">
        <v>3</v>
      </c>
      <c r="AJ108">
        <v>1</v>
      </c>
      <c r="AK108">
        <v>100.58</v>
      </c>
      <c r="AN108" t="s">
        <v>874</v>
      </c>
      <c r="AO108">
        <v>25900</v>
      </c>
      <c r="AU108">
        <v>0</v>
      </c>
      <c r="AW108" t="s">
        <v>901</v>
      </c>
      <c r="AX108" t="s">
        <v>911</v>
      </c>
    </row>
    <row r="109" spans="1:50">
      <c r="A109" s="1">
        <f>HYPERLINK("https://lsnyc.legalserver.org/matter/dynamic-profile/view/1908662","19-1908662")</f>
        <v>0</v>
      </c>
      <c r="B109" t="s">
        <v>74</v>
      </c>
      <c r="C109" t="s">
        <v>89</v>
      </c>
      <c r="D109" t="s">
        <v>96</v>
      </c>
      <c r="F109" t="s">
        <v>222</v>
      </c>
      <c r="G109" t="s">
        <v>326</v>
      </c>
      <c r="H109" t="s">
        <v>385</v>
      </c>
      <c r="I109" t="s">
        <v>496</v>
      </c>
      <c r="J109" t="s">
        <v>511</v>
      </c>
      <c r="K109">
        <v>10035</v>
      </c>
      <c r="L109" t="s">
        <v>523</v>
      </c>
      <c r="M109" t="s">
        <v>524</v>
      </c>
      <c r="N109" t="s">
        <v>558</v>
      </c>
      <c r="O109" t="s">
        <v>565</v>
      </c>
      <c r="P109" t="s">
        <v>581</v>
      </c>
      <c r="R109" t="s">
        <v>584</v>
      </c>
      <c r="S109" t="s">
        <v>523</v>
      </c>
      <c r="U109" t="s">
        <v>587</v>
      </c>
      <c r="V109" t="s">
        <v>591</v>
      </c>
      <c r="W109" t="s">
        <v>96</v>
      </c>
      <c r="X109">
        <v>1133.6</v>
      </c>
      <c r="Y109" t="s">
        <v>606</v>
      </c>
      <c r="Z109" t="s">
        <v>611</v>
      </c>
      <c r="AB109" t="s">
        <v>728</v>
      </c>
      <c r="AD109" t="s">
        <v>844</v>
      </c>
      <c r="AE109">
        <v>72</v>
      </c>
      <c r="AF109" t="s">
        <v>859</v>
      </c>
      <c r="AG109" t="s">
        <v>541</v>
      </c>
      <c r="AH109">
        <v>9</v>
      </c>
      <c r="AI109">
        <v>2</v>
      </c>
      <c r="AJ109">
        <v>0</v>
      </c>
      <c r="AK109">
        <v>141.93</v>
      </c>
      <c r="AN109" t="s">
        <v>874</v>
      </c>
      <c r="AO109">
        <v>24000</v>
      </c>
      <c r="AU109">
        <v>0</v>
      </c>
      <c r="AW109" t="s">
        <v>901</v>
      </c>
      <c r="AX109" t="s">
        <v>911</v>
      </c>
    </row>
    <row r="110" spans="1:50">
      <c r="A110" s="1">
        <f>HYPERLINK("https://lsnyc.legalserver.org/matter/dynamic-profile/view/1910056","19-1910056")</f>
        <v>0</v>
      </c>
      <c r="B110" t="s">
        <v>75</v>
      </c>
      <c r="C110" t="s">
        <v>89</v>
      </c>
      <c r="D110" t="s">
        <v>103</v>
      </c>
      <c r="F110" t="s">
        <v>139</v>
      </c>
      <c r="G110" t="s">
        <v>202</v>
      </c>
      <c r="H110" t="s">
        <v>386</v>
      </c>
      <c r="J110" t="s">
        <v>511</v>
      </c>
      <c r="K110">
        <v>10033</v>
      </c>
      <c r="L110" t="s">
        <v>523</v>
      </c>
      <c r="M110" t="s">
        <v>524</v>
      </c>
      <c r="O110" t="s">
        <v>565</v>
      </c>
      <c r="P110" t="s">
        <v>581</v>
      </c>
      <c r="R110" t="s">
        <v>584</v>
      </c>
      <c r="S110" t="s">
        <v>523</v>
      </c>
      <c r="U110" t="s">
        <v>587</v>
      </c>
      <c r="W110" t="s">
        <v>103</v>
      </c>
      <c r="X110">
        <v>0</v>
      </c>
      <c r="Y110" t="s">
        <v>606</v>
      </c>
      <c r="Z110" t="s">
        <v>613</v>
      </c>
      <c r="AB110" t="s">
        <v>729</v>
      </c>
      <c r="AD110" t="s">
        <v>845</v>
      </c>
      <c r="AE110">
        <v>0</v>
      </c>
      <c r="AF110" t="s">
        <v>859</v>
      </c>
      <c r="AG110" t="s">
        <v>541</v>
      </c>
      <c r="AH110">
        <v>0</v>
      </c>
      <c r="AI110">
        <v>2</v>
      </c>
      <c r="AJ110">
        <v>0</v>
      </c>
      <c r="AK110">
        <v>147.89</v>
      </c>
      <c r="AN110" t="s">
        <v>874</v>
      </c>
      <c r="AO110">
        <v>25008</v>
      </c>
      <c r="AU110">
        <v>0</v>
      </c>
      <c r="AW110" t="s">
        <v>896</v>
      </c>
      <c r="AX110" t="s">
        <v>911</v>
      </c>
    </row>
    <row r="111" spans="1:50">
      <c r="A111" s="1">
        <f>HYPERLINK("https://lsnyc.legalserver.org/matter/dynamic-profile/view/1908937","19-1908937")</f>
        <v>0</v>
      </c>
      <c r="B111" t="s">
        <v>58</v>
      </c>
      <c r="C111" t="s">
        <v>89</v>
      </c>
      <c r="D111" t="s">
        <v>106</v>
      </c>
      <c r="F111" t="s">
        <v>223</v>
      </c>
      <c r="G111" t="s">
        <v>327</v>
      </c>
      <c r="H111" t="s">
        <v>391</v>
      </c>
      <c r="I111" t="s">
        <v>497</v>
      </c>
      <c r="J111" t="s">
        <v>511</v>
      </c>
      <c r="K111">
        <v>10040</v>
      </c>
      <c r="L111" t="s">
        <v>523</v>
      </c>
      <c r="M111" t="s">
        <v>524</v>
      </c>
      <c r="O111" t="s">
        <v>565</v>
      </c>
      <c r="P111" t="s">
        <v>581</v>
      </c>
      <c r="R111" t="s">
        <v>584</v>
      </c>
      <c r="S111" t="s">
        <v>523</v>
      </c>
      <c r="U111" t="s">
        <v>587</v>
      </c>
      <c r="W111" t="s">
        <v>106</v>
      </c>
      <c r="X111">
        <v>854</v>
      </c>
      <c r="Y111" t="s">
        <v>606</v>
      </c>
      <c r="Z111" t="s">
        <v>613</v>
      </c>
      <c r="AB111" t="s">
        <v>730</v>
      </c>
      <c r="AD111" t="s">
        <v>846</v>
      </c>
      <c r="AE111">
        <v>77</v>
      </c>
      <c r="AF111" t="s">
        <v>859</v>
      </c>
      <c r="AG111" t="s">
        <v>541</v>
      </c>
      <c r="AH111">
        <v>41</v>
      </c>
      <c r="AI111">
        <v>1</v>
      </c>
      <c r="AJ111">
        <v>0</v>
      </c>
      <c r="AK111">
        <v>153.72</v>
      </c>
      <c r="AN111" t="s">
        <v>875</v>
      </c>
      <c r="AO111">
        <v>19200</v>
      </c>
      <c r="AU111">
        <v>0.5</v>
      </c>
      <c r="AV111" t="s">
        <v>100</v>
      </c>
      <c r="AW111" t="s">
        <v>896</v>
      </c>
      <c r="AX111" t="s">
        <v>911</v>
      </c>
    </row>
    <row r="112" spans="1:50">
      <c r="A112" s="1">
        <f>HYPERLINK("https://lsnyc.legalserver.org/matter/dynamic-profile/view/1909921","19-1909921")</f>
        <v>0</v>
      </c>
      <c r="B112" t="s">
        <v>85</v>
      </c>
      <c r="C112" t="s">
        <v>89</v>
      </c>
      <c r="D112" t="s">
        <v>103</v>
      </c>
      <c r="F112" t="s">
        <v>224</v>
      </c>
      <c r="G112" t="s">
        <v>328</v>
      </c>
      <c r="H112" t="s">
        <v>429</v>
      </c>
      <c r="J112" t="s">
        <v>506</v>
      </c>
      <c r="K112">
        <v>10301</v>
      </c>
      <c r="L112" t="s">
        <v>523</v>
      </c>
      <c r="M112" t="s">
        <v>524</v>
      </c>
      <c r="N112" t="s">
        <v>559</v>
      </c>
      <c r="O112" t="s">
        <v>564</v>
      </c>
      <c r="P112" t="s">
        <v>581</v>
      </c>
      <c r="R112" t="s">
        <v>584</v>
      </c>
      <c r="S112" t="s">
        <v>586</v>
      </c>
      <c r="U112" t="s">
        <v>587</v>
      </c>
      <c r="V112" t="s">
        <v>591</v>
      </c>
      <c r="W112" t="s">
        <v>599</v>
      </c>
      <c r="X112">
        <v>2500</v>
      </c>
      <c r="Y112" t="s">
        <v>604</v>
      </c>
      <c r="Z112" t="s">
        <v>613</v>
      </c>
      <c r="AB112" t="s">
        <v>731</v>
      </c>
      <c r="AD112" t="s">
        <v>847</v>
      </c>
      <c r="AE112">
        <v>1</v>
      </c>
      <c r="AF112" t="s">
        <v>860</v>
      </c>
      <c r="AH112">
        <v>1</v>
      </c>
      <c r="AI112">
        <v>1</v>
      </c>
      <c r="AJ112">
        <v>0</v>
      </c>
      <c r="AK112">
        <v>162.37</v>
      </c>
      <c r="AN112" t="s">
        <v>874</v>
      </c>
      <c r="AO112">
        <v>20280</v>
      </c>
      <c r="AU112">
        <v>0.3</v>
      </c>
      <c r="AV112" t="s">
        <v>114</v>
      </c>
      <c r="AW112" t="s">
        <v>908</v>
      </c>
      <c r="AX112" t="s">
        <v>911</v>
      </c>
    </row>
    <row r="113" spans="1:50">
      <c r="A113" s="1">
        <f>HYPERLINK("https://lsnyc.legalserver.org/matter/dynamic-profile/view/1910272","19-1910272")</f>
        <v>0</v>
      </c>
      <c r="B113" t="s">
        <v>54</v>
      </c>
      <c r="C113" t="s">
        <v>89</v>
      </c>
      <c r="D113" t="s">
        <v>111</v>
      </c>
      <c r="F113" t="s">
        <v>157</v>
      </c>
      <c r="G113" t="s">
        <v>269</v>
      </c>
      <c r="H113" t="s">
        <v>374</v>
      </c>
      <c r="J113" t="s">
        <v>517</v>
      </c>
      <c r="K113">
        <v>11435</v>
      </c>
      <c r="L113" t="s">
        <v>523</v>
      </c>
      <c r="M113" t="s">
        <v>524</v>
      </c>
      <c r="N113" t="s">
        <v>560</v>
      </c>
      <c r="O113" t="s">
        <v>564</v>
      </c>
      <c r="P113" t="s">
        <v>581</v>
      </c>
      <c r="R113" t="s">
        <v>584</v>
      </c>
      <c r="S113" t="s">
        <v>586</v>
      </c>
      <c r="U113" t="s">
        <v>587</v>
      </c>
      <c r="V113" t="s">
        <v>591</v>
      </c>
      <c r="W113" t="s">
        <v>111</v>
      </c>
      <c r="X113">
        <v>2010</v>
      </c>
      <c r="Y113" t="s">
        <v>602</v>
      </c>
      <c r="Z113" t="s">
        <v>617</v>
      </c>
      <c r="AB113" t="s">
        <v>661</v>
      </c>
      <c r="AD113" t="s">
        <v>790</v>
      </c>
      <c r="AE113">
        <v>2</v>
      </c>
      <c r="AF113" t="s">
        <v>860</v>
      </c>
      <c r="AG113" t="s">
        <v>541</v>
      </c>
      <c r="AH113">
        <v>-1</v>
      </c>
      <c r="AI113">
        <v>2</v>
      </c>
      <c r="AJ113">
        <v>3</v>
      </c>
      <c r="AK113">
        <v>178.99</v>
      </c>
      <c r="AN113" t="s">
        <v>874</v>
      </c>
      <c r="AO113">
        <v>54000</v>
      </c>
      <c r="AU113">
        <v>0.3</v>
      </c>
      <c r="AV113" t="s">
        <v>111</v>
      </c>
      <c r="AW113" t="s">
        <v>54</v>
      </c>
      <c r="AX113" t="s">
        <v>911</v>
      </c>
    </row>
    <row r="114" spans="1:50">
      <c r="A114" s="1">
        <f>HYPERLINK("https://lsnyc.legalserver.org/matter/dynamic-profile/view/1907496","19-1907496")</f>
        <v>0</v>
      </c>
      <c r="B114" t="s">
        <v>86</v>
      </c>
      <c r="C114" t="s">
        <v>89</v>
      </c>
      <c r="D114" t="s">
        <v>92</v>
      </c>
      <c r="F114" t="s">
        <v>225</v>
      </c>
      <c r="G114" t="s">
        <v>329</v>
      </c>
      <c r="H114" t="s">
        <v>430</v>
      </c>
      <c r="I114" t="s">
        <v>498</v>
      </c>
      <c r="J114" t="s">
        <v>505</v>
      </c>
      <c r="K114">
        <v>11212</v>
      </c>
      <c r="L114" t="s">
        <v>523</v>
      </c>
      <c r="M114" t="s">
        <v>524</v>
      </c>
      <c r="N114" t="s">
        <v>561</v>
      </c>
      <c r="O114" t="s">
        <v>564</v>
      </c>
      <c r="P114" t="s">
        <v>581</v>
      </c>
      <c r="R114" t="s">
        <v>584</v>
      </c>
      <c r="S114" t="s">
        <v>586</v>
      </c>
      <c r="U114" t="s">
        <v>587</v>
      </c>
      <c r="W114" t="s">
        <v>106</v>
      </c>
      <c r="X114">
        <v>800.29</v>
      </c>
      <c r="Y114" t="s">
        <v>603</v>
      </c>
      <c r="Z114" t="s">
        <v>614</v>
      </c>
      <c r="AB114" t="s">
        <v>732</v>
      </c>
      <c r="AD114" t="s">
        <v>848</v>
      </c>
      <c r="AE114">
        <v>48</v>
      </c>
      <c r="AF114" t="s">
        <v>859</v>
      </c>
      <c r="AG114" t="s">
        <v>541</v>
      </c>
      <c r="AH114">
        <v>47</v>
      </c>
      <c r="AI114">
        <v>1</v>
      </c>
      <c r="AJ114">
        <v>0</v>
      </c>
      <c r="AK114">
        <v>184.15</v>
      </c>
      <c r="AN114" t="s">
        <v>874</v>
      </c>
      <c r="AO114">
        <v>23000</v>
      </c>
      <c r="AU114">
        <v>2.5</v>
      </c>
      <c r="AV114" t="s">
        <v>91</v>
      </c>
      <c r="AW114" t="s">
        <v>895</v>
      </c>
      <c r="AX114" t="s">
        <v>911</v>
      </c>
    </row>
    <row r="115" spans="1:50">
      <c r="A115" s="1">
        <f>HYPERLINK("https://lsnyc.legalserver.org/matter/dynamic-profile/view/1909245","19-1909245")</f>
        <v>0</v>
      </c>
      <c r="B115" t="s">
        <v>87</v>
      </c>
      <c r="C115" t="s">
        <v>89</v>
      </c>
      <c r="D115" t="s">
        <v>104</v>
      </c>
      <c r="F115" t="s">
        <v>226</v>
      </c>
      <c r="G115" t="s">
        <v>330</v>
      </c>
      <c r="H115" t="s">
        <v>431</v>
      </c>
      <c r="I115" t="s">
        <v>499</v>
      </c>
      <c r="J115" t="s">
        <v>505</v>
      </c>
      <c r="K115">
        <v>11219</v>
      </c>
      <c r="L115" t="s">
        <v>523</v>
      </c>
      <c r="M115" t="s">
        <v>524</v>
      </c>
      <c r="P115" t="s">
        <v>581</v>
      </c>
      <c r="R115" t="s">
        <v>584</v>
      </c>
      <c r="S115" t="s">
        <v>586</v>
      </c>
      <c r="U115" t="s">
        <v>587</v>
      </c>
      <c r="W115" t="s">
        <v>104</v>
      </c>
      <c r="X115">
        <v>1737.44</v>
      </c>
      <c r="Y115" t="s">
        <v>603</v>
      </c>
      <c r="AB115" t="s">
        <v>733</v>
      </c>
      <c r="AD115" t="s">
        <v>849</v>
      </c>
      <c r="AE115">
        <v>20</v>
      </c>
      <c r="AH115">
        <v>8</v>
      </c>
      <c r="AI115">
        <v>2</v>
      </c>
      <c r="AJ115">
        <v>1</v>
      </c>
      <c r="AK115">
        <v>191.84</v>
      </c>
      <c r="AN115" t="s">
        <v>874</v>
      </c>
      <c r="AO115">
        <v>40920</v>
      </c>
      <c r="AU115">
        <v>0</v>
      </c>
      <c r="AW115" t="s">
        <v>83</v>
      </c>
      <c r="AX115" t="s">
        <v>911</v>
      </c>
    </row>
    <row r="116" spans="1:50">
      <c r="A116" s="1">
        <f>HYPERLINK("https://lsnyc.legalserver.org/matter/dynamic-profile/view/1909432","19-1909432")</f>
        <v>0</v>
      </c>
      <c r="B116" t="s">
        <v>58</v>
      </c>
      <c r="C116" t="s">
        <v>89</v>
      </c>
      <c r="D116" t="s">
        <v>102</v>
      </c>
      <c r="F116" t="s">
        <v>227</v>
      </c>
      <c r="G116" t="s">
        <v>331</v>
      </c>
      <c r="H116" t="s">
        <v>391</v>
      </c>
      <c r="I116" t="s">
        <v>500</v>
      </c>
      <c r="J116" t="s">
        <v>511</v>
      </c>
      <c r="K116">
        <v>10040</v>
      </c>
      <c r="L116" t="s">
        <v>523</v>
      </c>
      <c r="M116" t="s">
        <v>524</v>
      </c>
      <c r="O116" t="s">
        <v>565</v>
      </c>
      <c r="P116" t="s">
        <v>581</v>
      </c>
      <c r="R116" t="s">
        <v>584</v>
      </c>
      <c r="S116" t="s">
        <v>523</v>
      </c>
      <c r="U116" t="s">
        <v>587</v>
      </c>
      <c r="W116" t="s">
        <v>600</v>
      </c>
      <c r="X116">
        <v>1200</v>
      </c>
      <c r="Y116" t="s">
        <v>606</v>
      </c>
      <c r="Z116" t="s">
        <v>613</v>
      </c>
      <c r="AB116" t="s">
        <v>734</v>
      </c>
      <c r="AD116" t="s">
        <v>850</v>
      </c>
      <c r="AE116">
        <v>77</v>
      </c>
      <c r="AF116" t="s">
        <v>860</v>
      </c>
      <c r="AG116" t="s">
        <v>541</v>
      </c>
      <c r="AH116">
        <v>8</v>
      </c>
      <c r="AI116">
        <v>1</v>
      </c>
      <c r="AJ116">
        <v>0</v>
      </c>
      <c r="AK116">
        <v>205.6</v>
      </c>
      <c r="AN116" t="s">
        <v>874</v>
      </c>
      <c r="AO116">
        <v>25680</v>
      </c>
      <c r="AU116">
        <v>0.1</v>
      </c>
      <c r="AV116" t="s">
        <v>109</v>
      </c>
      <c r="AW116" t="s">
        <v>896</v>
      </c>
      <c r="AX116" t="s">
        <v>911</v>
      </c>
    </row>
    <row r="117" spans="1:50">
      <c r="A117" s="1">
        <f>HYPERLINK("https://lsnyc.legalserver.org/matter/dynamic-profile/view/1909013","19-1909013")</f>
        <v>0</v>
      </c>
      <c r="B117" t="s">
        <v>58</v>
      </c>
      <c r="C117" t="s">
        <v>89</v>
      </c>
      <c r="D117" t="s">
        <v>100</v>
      </c>
      <c r="F117" t="s">
        <v>152</v>
      </c>
      <c r="G117" t="s">
        <v>332</v>
      </c>
      <c r="H117" t="s">
        <v>391</v>
      </c>
      <c r="I117" t="s">
        <v>501</v>
      </c>
      <c r="J117" t="s">
        <v>511</v>
      </c>
      <c r="K117">
        <v>10040</v>
      </c>
      <c r="L117" t="s">
        <v>523</v>
      </c>
      <c r="M117" t="s">
        <v>524</v>
      </c>
      <c r="O117" t="s">
        <v>565</v>
      </c>
      <c r="P117" t="s">
        <v>581</v>
      </c>
      <c r="R117" t="s">
        <v>584</v>
      </c>
      <c r="S117" t="s">
        <v>523</v>
      </c>
      <c r="U117" t="s">
        <v>587</v>
      </c>
      <c r="W117" t="s">
        <v>100</v>
      </c>
      <c r="X117">
        <v>1611</v>
      </c>
      <c r="Y117" t="s">
        <v>606</v>
      </c>
      <c r="Z117" t="s">
        <v>613</v>
      </c>
      <c r="AB117" t="s">
        <v>735</v>
      </c>
      <c r="AD117" t="s">
        <v>851</v>
      </c>
      <c r="AE117">
        <v>77</v>
      </c>
      <c r="AF117" t="s">
        <v>859</v>
      </c>
      <c r="AG117" t="s">
        <v>541</v>
      </c>
      <c r="AH117">
        <v>6</v>
      </c>
      <c r="AI117">
        <v>2</v>
      </c>
      <c r="AJ117">
        <v>0</v>
      </c>
      <c r="AK117">
        <v>366.65</v>
      </c>
      <c r="AN117" t="s">
        <v>874</v>
      </c>
      <c r="AO117">
        <v>62000</v>
      </c>
      <c r="AU117">
        <v>0</v>
      </c>
      <c r="AW117" t="s">
        <v>896</v>
      </c>
      <c r="AX117" t="s">
        <v>911</v>
      </c>
    </row>
    <row r="118" spans="1:50">
      <c r="A118" s="1">
        <f>HYPERLINK("https://lsnyc.legalserver.org/matter/dynamic-profile/view/1908229","19-1908229")</f>
        <v>0</v>
      </c>
      <c r="B118" t="s">
        <v>59</v>
      </c>
      <c r="C118" t="s">
        <v>89</v>
      </c>
      <c r="D118" t="s">
        <v>121</v>
      </c>
      <c r="F118" t="s">
        <v>228</v>
      </c>
      <c r="G118" t="s">
        <v>333</v>
      </c>
      <c r="H118" t="s">
        <v>432</v>
      </c>
      <c r="I118" t="s">
        <v>502</v>
      </c>
      <c r="J118" t="s">
        <v>505</v>
      </c>
      <c r="K118">
        <v>11216</v>
      </c>
      <c r="L118" t="s">
        <v>523</v>
      </c>
      <c r="M118" t="s">
        <v>524</v>
      </c>
      <c r="N118" t="s">
        <v>562</v>
      </c>
      <c r="O118" t="s">
        <v>566</v>
      </c>
      <c r="P118" t="s">
        <v>581</v>
      </c>
      <c r="R118" t="s">
        <v>584</v>
      </c>
      <c r="S118" t="s">
        <v>523</v>
      </c>
      <c r="U118" t="s">
        <v>587</v>
      </c>
      <c r="V118" t="s">
        <v>591</v>
      </c>
      <c r="W118" t="s">
        <v>601</v>
      </c>
      <c r="X118">
        <v>1624.29</v>
      </c>
      <c r="Y118" t="s">
        <v>603</v>
      </c>
      <c r="Z118" t="s">
        <v>611</v>
      </c>
      <c r="AB118" t="s">
        <v>736</v>
      </c>
      <c r="AC118" t="s">
        <v>526</v>
      </c>
      <c r="AD118" t="s">
        <v>852</v>
      </c>
      <c r="AE118">
        <v>82</v>
      </c>
      <c r="AF118" t="s">
        <v>859</v>
      </c>
      <c r="AH118">
        <v>-1</v>
      </c>
      <c r="AI118">
        <v>1</v>
      </c>
      <c r="AJ118">
        <v>0</v>
      </c>
      <c r="AK118">
        <v>780.62</v>
      </c>
      <c r="AN118" t="s">
        <v>874</v>
      </c>
      <c r="AO118">
        <v>97500</v>
      </c>
      <c r="AU118">
        <v>0</v>
      </c>
      <c r="AW118" t="s">
        <v>897</v>
      </c>
      <c r="AX118" t="s">
        <v>911</v>
      </c>
    </row>
    <row r="119" spans="1:50">
      <c r="A119" s="1">
        <f>HYPERLINK("https://lsnyc.legalserver.org/matter/dynamic-profile/view/1910129","19-1910129")</f>
        <v>0</v>
      </c>
      <c r="B119" t="s">
        <v>75</v>
      </c>
      <c r="C119" t="s">
        <v>89</v>
      </c>
      <c r="D119" t="s">
        <v>103</v>
      </c>
      <c r="F119" t="s">
        <v>229</v>
      </c>
      <c r="G119" t="s">
        <v>334</v>
      </c>
      <c r="H119" t="s">
        <v>433</v>
      </c>
      <c r="J119" t="s">
        <v>511</v>
      </c>
      <c r="K119">
        <v>10032</v>
      </c>
      <c r="L119" t="s">
        <v>523</v>
      </c>
      <c r="M119" t="s">
        <v>524</v>
      </c>
      <c r="O119" t="s">
        <v>565</v>
      </c>
      <c r="P119" t="s">
        <v>581</v>
      </c>
      <c r="R119" t="s">
        <v>584</v>
      </c>
      <c r="S119" t="s">
        <v>523</v>
      </c>
      <c r="U119" t="s">
        <v>587</v>
      </c>
      <c r="W119" t="s">
        <v>103</v>
      </c>
      <c r="X119">
        <v>2995</v>
      </c>
      <c r="Y119" t="s">
        <v>606</v>
      </c>
      <c r="Z119" t="s">
        <v>613</v>
      </c>
      <c r="AB119" t="s">
        <v>737</v>
      </c>
      <c r="AD119" t="s">
        <v>853</v>
      </c>
      <c r="AE119">
        <v>47</v>
      </c>
      <c r="AF119" t="s">
        <v>859</v>
      </c>
      <c r="AG119" t="s">
        <v>541</v>
      </c>
      <c r="AH119">
        <v>1</v>
      </c>
      <c r="AI119">
        <v>2</v>
      </c>
      <c r="AJ119">
        <v>0</v>
      </c>
      <c r="AK119">
        <v>1951.51</v>
      </c>
      <c r="AN119" t="s">
        <v>874</v>
      </c>
      <c r="AO119">
        <v>330000</v>
      </c>
      <c r="AU119">
        <v>0</v>
      </c>
      <c r="AW119" t="s">
        <v>896</v>
      </c>
      <c r="AX119" t="s">
        <v>911</v>
      </c>
    </row>
    <row r="120" spans="1:50">
      <c r="A120" s="1">
        <f>HYPERLINK("https://lsnyc.legalserver.org/matter/dynamic-profile/view/1909296","19-1909296")</f>
        <v>0</v>
      </c>
      <c r="B120" t="s">
        <v>88</v>
      </c>
      <c r="C120" t="s">
        <v>89</v>
      </c>
      <c r="D120" t="s">
        <v>91</v>
      </c>
      <c r="F120" t="s">
        <v>230</v>
      </c>
      <c r="G120" t="s">
        <v>335</v>
      </c>
      <c r="H120" t="s">
        <v>434</v>
      </c>
      <c r="I120">
        <v>143</v>
      </c>
      <c r="J120" t="s">
        <v>505</v>
      </c>
      <c r="K120">
        <v>11208</v>
      </c>
      <c r="L120" t="s">
        <v>523</v>
      </c>
      <c r="M120" t="s">
        <v>524</v>
      </c>
      <c r="N120" t="s">
        <v>533</v>
      </c>
      <c r="O120" t="s">
        <v>538</v>
      </c>
      <c r="R120" t="s">
        <v>584</v>
      </c>
      <c r="S120" t="s">
        <v>586</v>
      </c>
      <c r="U120" t="s">
        <v>587</v>
      </c>
      <c r="V120" t="s">
        <v>591</v>
      </c>
      <c r="W120" t="s">
        <v>97</v>
      </c>
      <c r="X120">
        <v>1000</v>
      </c>
      <c r="Y120" t="s">
        <v>603</v>
      </c>
      <c r="AB120" t="s">
        <v>738</v>
      </c>
      <c r="AC120" t="s">
        <v>756</v>
      </c>
      <c r="AD120" t="s">
        <v>854</v>
      </c>
      <c r="AE120">
        <v>266</v>
      </c>
      <c r="AF120" t="s">
        <v>864</v>
      </c>
      <c r="AG120" t="s">
        <v>866</v>
      </c>
      <c r="AH120">
        <v>28</v>
      </c>
      <c r="AI120">
        <v>1</v>
      </c>
      <c r="AJ120">
        <v>0</v>
      </c>
      <c r="AK120">
        <v>14.58</v>
      </c>
      <c r="AN120" t="s">
        <v>874</v>
      </c>
      <c r="AO120">
        <v>1821.6</v>
      </c>
      <c r="AU120">
        <v>5.75</v>
      </c>
      <c r="AV120" t="s">
        <v>114</v>
      </c>
      <c r="AW120" t="s">
        <v>909</v>
      </c>
      <c r="AX120" t="s">
        <v>911</v>
      </c>
    </row>
    <row r="121" spans="1:50">
      <c r="A121" s="1">
        <f>HYPERLINK("https://lsnyc.legalserver.org/matter/dynamic-profile/view/1908630","19-1908630")</f>
        <v>0</v>
      </c>
      <c r="B121" t="s">
        <v>88</v>
      </c>
      <c r="C121" t="s">
        <v>89</v>
      </c>
      <c r="D121" t="s">
        <v>101</v>
      </c>
      <c r="F121" t="s">
        <v>231</v>
      </c>
      <c r="G121" t="s">
        <v>336</v>
      </c>
      <c r="H121" t="s">
        <v>435</v>
      </c>
      <c r="I121">
        <v>219</v>
      </c>
      <c r="J121" t="s">
        <v>505</v>
      </c>
      <c r="K121">
        <v>11212</v>
      </c>
      <c r="L121" t="s">
        <v>523</v>
      </c>
      <c r="M121" t="s">
        <v>524</v>
      </c>
      <c r="N121" t="s">
        <v>526</v>
      </c>
      <c r="O121" t="s">
        <v>538</v>
      </c>
      <c r="R121" t="s">
        <v>584</v>
      </c>
      <c r="S121" t="s">
        <v>586</v>
      </c>
      <c r="U121" t="s">
        <v>587</v>
      </c>
      <c r="V121" t="s">
        <v>591</v>
      </c>
      <c r="W121" t="s">
        <v>105</v>
      </c>
      <c r="X121">
        <v>895.23</v>
      </c>
      <c r="Y121" t="s">
        <v>603</v>
      </c>
      <c r="Z121" t="s">
        <v>609</v>
      </c>
      <c r="AB121" t="s">
        <v>739</v>
      </c>
      <c r="AC121" t="s">
        <v>747</v>
      </c>
      <c r="AD121" t="s">
        <v>855</v>
      </c>
      <c r="AE121">
        <v>132</v>
      </c>
      <c r="AF121" t="s">
        <v>859</v>
      </c>
      <c r="AH121">
        <v>1</v>
      </c>
      <c r="AI121">
        <v>1</v>
      </c>
      <c r="AJ121">
        <v>0</v>
      </c>
      <c r="AK121">
        <v>38.24</v>
      </c>
      <c r="AN121" t="s">
        <v>874</v>
      </c>
      <c r="AO121">
        <v>4776</v>
      </c>
      <c r="AU121">
        <v>1.1</v>
      </c>
      <c r="AV121" t="s">
        <v>116</v>
      </c>
      <c r="AW121" t="s">
        <v>910</v>
      </c>
      <c r="AX121" t="s">
        <v>911</v>
      </c>
    </row>
    <row r="122" spans="1:50">
      <c r="A122" s="1">
        <f>HYPERLINK("https://lsnyc.legalserver.org/matter/dynamic-profile/view/1910038","19-1910038")</f>
        <v>0</v>
      </c>
      <c r="B122" t="s">
        <v>59</v>
      </c>
      <c r="C122" t="s">
        <v>89</v>
      </c>
      <c r="D122" t="s">
        <v>103</v>
      </c>
      <c r="F122" t="s">
        <v>232</v>
      </c>
      <c r="G122" t="s">
        <v>337</v>
      </c>
      <c r="H122" t="s">
        <v>436</v>
      </c>
      <c r="J122" t="s">
        <v>505</v>
      </c>
      <c r="K122">
        <v>11212</v>
      </c>
      <c r="L122" t="s">
        <v>523</v>
      </c>
      <c r="M122" t="s">
        <v>524</v>
      </c>
      <c r="N122" t="s">
        <v>563</v>
      </c>
      <c r="O122" t="s">
        <v>567</v>
      </c>
      <c r="R122" t="s">
        <v>584</v>
      </c>
      <c r="S122" t="s">
        <v>586</v>
      </c>
      <c r="U122" t="s">
        <v>587</v>
      </c>
      <c r="V122" t="s">
        <v>591</v>
      </c>
      <c r="W122" t="s">
        <v>112</v>
      </c>
      <c r="X122">
        <v>900</v>
      </c>
      <c r="Y122" t="s">
        <v>603</v>
      </c>
      <c r="AB122" t="s">
        <v>740</v>
      </c>
      <c r="AC122" t="s">
        <v>747</v>
      </c>
      <c r="AD122" t="s">
        <v>856</v>
      </c>
      <c r="AE122">
        <v>2</v>
      </c>
      <c r="AF122" t="s">
        <v>860</v>
      </c>
      <c r="AG122" t="s">
        <v>608</v>
      </c>
      <c r="AH122">
        <v>17</v>
      </c>
      <c r="AI122">
        <v>3</v>
      </c>
      <c r="AJ122">
        <v>1</v>
      </c>
      <c r="AK122">
        <v>161.48</v>
      </c>
      <c r="AN122" t="s">
        <v>874</v>
      </c>
      <c r="AO122">
        <v>41580</v>
      </c>
      <c r="AU122">
        <v>4.3</v>
      </c>
      <c r="AV122" t="s">
        <v>112</v>
      </c>
      <c r="AW122" t="s">
        <v>898</v>
      </c>
      <c r="AX122" t="s">
        <v>911</v>
      </c>
    </row>
    <row r="123" spans="1:50">
      <c r="A123" s="1">
        <f>HYPERLINK("https://lsnyc.legalserver.org/matter/dynamic-profile/view/1909493","19-1909493")</f>
        <v>0</v>
      </c>
      <c r="B123" t="s">
        <v>51</v>
      </c>
      <c r="C123" t="s">
        <v>89</v>
      </c>
      <c r="D123" t="s">
        <v>95</v>
      </c>
      <c r="F123" t="s">
        <v>233</v>
      </c>
      <c r="G123" t="s">
        <v>338</v>
      </c>
      <c r="H123" t="s">
        <v>437</v>
      </c>
      <c r="I123" t="s">
        <v>458</v>
      </c>
      <c r="J123" t="s">
        <v>505</v>
      </c>
      <c r="K123">
        <v>11207</v>
      </c>
      <c r="L123" t="s">
        <v>523</v>
      </c>
      <c r="M123" t="s">
        <v>524</v>
      </c>
      <c r="N123" t="s">
        <v>538</v>
      </c>
      <c r="O123" t="s">
        <v>538</v>
      </c>
      <c r="R123" t="s">
        <v>584</v>
      </c>
      <c r="S123" t="s">
        <v>586</v>
      </c>
      <c r="U123" t="s">
        <v>587</v>
      </c>
      <c r="W123" t="s">
        <v>91</v>
      </c>
      <c r="X123">
        <v>0</v>
      </c>
      <c r="Y123" t="s">
        <v>603</v>
      </c>
      <c r="Z123" t="s">
        <v>611</v>
      </c>
      <c r="AB123" t="s">
        <v>741</v>
      </c>
      <c r="AD123" t="s">
        <v>857</v>
      </c>
      <c r="AE123">
        <v>102</v>
      </c>
      <c r="AF123" t="s">
        <v>859</v>
      </c>
      <c r="AG123" t="s">
        <v>541</v>
      </c>
      <c r="AH123">
        <v>0</v>
      </c>
      <c r="AI123">
        <v>2</v>
      </c>
      <c r="AJ123">
        <v>0</v>
      </c>
      <c r="AK123">
        <v>210.55</v>
      </c>
      <c r="AN123" t="s">
        <v>874</v>
      </c>
      <c r="AO123">
        <v>35604</v>
      </c>
      <c r="AU123">
        <v>1.3</v>
      </c>
      <c r="AV123" t="s">
        <v>116</v>
      </c>
      <c r="AW123" t="s">
        <v>895</v>
      </c>
      <c r="AX123" t="s">
        <v>911</v>
      </c>
    </row>
    <row r="124" spans="1:50">
      <c r="A124" s="1">
        <f>HYPERLINK("https://lsnyc.legalserver.org/matter/dynamic-profile/view/1909425","19-1909425")</f>
        <v>0</v>
      </c>
      <c r="B124" t="s">
        <v>87</v>
      </c>
      <c r="C124" t="s">
        <v>89</v>
      </c>
      <c r="D124" t="s">
        <v>102</v>
      </c>
      <c r="F124" t="s">
        <v>234</v>
      </c>
      <c r="G124" t="s">
        <v>339</v>
      </c>
      <c r="H124" t="s">
        <v>431</v>
      </c>
      <c r="I124" t="s">
        <v>503</v>
      </c>
      <c r="J124" t="s">
        <v>505</v>
      </c>
      <c r="K124">
        <v>11219</v>
      </c>
      <c r="L124" t="s">
        <v>523</v>
      </c>
      <c r="M124" t="s">
        <v>524</v>
      </c>
      <c r="R124" t="s">
        <v>584</v>
      </c>
      <c r="S124" t="s">
        <v>523</v>
      </c>
      <c r="U124" t="s">
        <v>587</v>
      </c>
      <c r="W124" t="s">
        <v>102</v>
      </c>
      <c r="X124">
        <v>0</v>
      </c>
      <c r="Y124" t="s">
        <v>603</v>
      </c>
      <c r="AB124" t="s">
        <v>742</v>
      </c>
      <c r="AD124" t="s">
        <v>858</v>
      </c>
      <c r="AE124">
        <v>20</v>
      </c>
      <c r="AH124">
        <v>0</v>
      </c>
      <c r="AI124">
        <v>2</v>
      </c>
      <c r="AJ124">
        <v>0</v>
      </c>
      <c r="AK124">
        <v>626.85</v>
      </c>
      <c r="AM124" t="s">
        <v>873</v>
      </c>
      <c r="AN124" t="s">
        <v>880</v>
      </c>
      <c r="AO124">
        <v>106000</v>
      </c>
      <c r="AU124">
        <v>0.2</v>
      </c>
      <c r="AV124" t="s">
        <v>102</v>
      </c>
      <c r="AW124" t="s">
        <v>78</v>
      </c>
      <c r="AX124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 Raw Case Data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2019-09-26T19:13:08Z</dcterms:created>
  <dcterms:modified xsi:type="dcterms:W3CDTF">2019-09-26T19:13:08Z</dcterms:modified>
</cp:coreProperties>
</file>